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pivotCache/pivotCacheDefinition3.xml" ContentType="application/vnd.openxmlformats-officedocument.spreadsheetml.pivotCacheDefinition+xml"/>
  <Override PartName="/xl/pivotCache/pivotCacheRecords3.xml" ContentType="application/vnd.openxmlformats-officedocument.spreadsheetml.pivotCacheRecords+xml"/>
  <Override PartName="/xl/pivotCache/pivotCacheDefinition4.xml" ContentType="application/vnd.openxmlformats-officedocument.spreadsheetml.pivotCacheDefinition+xml"/>
  <Override PartName="/xl/pivotCache/pivotCacheRecords4.xml" ContentType="application/vnd.openxmlformats-officedocument.spreadsheetml.pivotCacheRecords+xml"/>
  <Override PartName="/xl/pivotCache/pivotCacheDefinition5.xml" ContentType="application/vnd.openxmlformats-officedocument.spreadsheetml.pivotCacheDefinition+xml"/>
  <Override PartName="/xl/pivotCache/pivotCacheRecords5.xml" ContentType="application/vnd.openxmlformats-officedocument.spreadsheetml.pivotCacheRecords+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queryTables/queryTable1.xml" ContentType="application/vnd.openxmlformats-officedocument.spreadsheetml.queryTable+xml"/>
  <Override PartName="/xl/drawings/drawing1.xml" ContentType="application/vnd.openxmlformats-officedocument.drawing+xml"/>
  <Override PartName="/xl/tables/table2.xml" ContentType="application/vnd.openxmlformats-officedocument.spreadsheetml.table+xml"/>
  <Override PartName="/xl/tables/table3.xml" ContentType="application/vnd.openxmlformats-officedocument.spreadsheetml.table+xml"/>
  <Override PartName="/xl/queryTables/queryTable2.xml" ContentType="application/vnd.openxmlformats-officedocument.spreadsheetml.queryTable+xml"/>
  <Override PartName="/xl/tables/table4.xml" ContentType="application/vnd.openxmlformats-officedocument.spreadsheetml.table+xml"/>
  <Override PartName="/xl/queryTables/queryTable3.xml" ContentType="application/vnd.openxmlformats-officedocument.spreadsheetml.queryTable+xml"/>
  <Override PartName="/xl/tables/table5.xml" ContentType="application/vnd.openxmlformats-officedocument.spreadsheetml.table+xml"/>
  <Override PartName="/xl/queryTables/queryTable4.xml" ContentType="application/vnd.openxmlformats-officedocument.spreadsheetml.queryTable+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pivotTables/pivotTable5.xml" ContentType="application/vnd.openxmlformats-officedocument.spreadsheetml.pivotTable+xml"/>
  <Override PartName="/xl/pivotTables/pivotTable6.xml" ContentType="application/vnd.openxmlformats-officedocument.spreadsheetml.pivotTable+xml"/>
  <Override PartName="/xl/pivotTables/pivotTable7.xml" ContentType="application/vnd.openxmlformats-officedocument.spreadsheetml.pivotTable+xml"/>
  <Override PartName="/xl/pivotTables/pivotTable8.xml" ContentType="application/vnd.openxmlformats-officedocument.spreadsheetml.pivotTable+xml"/>
  <Override PartName="/xl/pivotTables/pivotTable9.xml" ContentType="application/vnd.openxmlformats-officedocument.spreadsheetml.pivotTable+xml"/>
  <Override PartName="/xl/pivotTables/pivotTable10.xml" ContentType="application/vnd.openxmlformats-officedocument.spreadsheetml.pivotTable+xml"/>
  <Override PartName="/xl/pivotTables/pivotTable11.xml" ContentType="application/vnd.openxmlformats-officedocument.spreadsheetml.pivotTable+xml"/>
  <Override PartName="/xl/pivotTables/pivotTable12.xml" ContentType="application/vnd.openxmlformats-officedocument.spreadsheetml.pivotTable+xml"/>
  <Override PartName="/xl/pivotTables/pivotTable13.xml" ContentType="application/vnd.openxmlformats-officedocument.spreadsheetml.pivotTable+xml"/>
  <Override PartName="/xl/pivotTables/pivotTable14.xml" ContentType="application/vnd.openxmlformats-officedocument.spreadsheetml.pivotTable+xml"/>
  <Override PartName="/xl/pivotTables/pivotTable15.xml" ContentType="application/vnd.openxmlformats-officedocument.spreadsheetml.pivotTable+xml"/>
  <Override PartName="/xl/pivotTables/pivotTable16.xml" ContentType="application/vnd.openxmlformats-officedocument.spreadsheetml.pivotTable+xml"/>
  <Override PartName="/xl/pivotTables/pivotTable17.xml" ContentType="application/vnd.openxmlformats-officedocument.spreadsheetml.pivotTable+xml"/>
  <Override PartName="/xl/pivotTables/pivotTable18.xml" ContentType="application/vnd.openxmlformats-officedocument.spreadsheetml.pivotTable+xml"/>
  <Override PartName="/xl/pivotTables/pivotTable19.xml" ContentType="application/vnd.openxmlformats-officedocument.spreadsheetml.pivotTable+xml"/>
  <Override PartName="/xl/pivotTables/pivotTable20.xml" ContentType="application/vnd.openxmlformats-officedocument.spreadsheetml.pivotTable+xml"/>
  <Override PartName="/xl/pivotTables/pivotTable21.xml" ContentType="application/vnd.openxmlformats-officedocument.spreadsheetml.pivotTable+xml"/>
  <Override PartName="/xl/pivotTables/pivotTable22.xml" ContentType="application/vnd.openxmlformats-officedocument.spreadsheetml.pivotTable+xml"/>
  <Override PartName="/xl/pivotTables/pivotTable23.xml" ContentType="application/vnd.openxmlformats-officedocument.spreadsheetml.pivotTable+xml"/>
  <Override PartName="/xl/pivotTables/pivotTable24.xml" ContentType="application/vnd.openxmlformats-officedocument.spreadsheetml.pivotTable+xml"/>
  <Override PartName="/xl/pivotTables/pivotTable25.xml" ContentType="application/vnd.openxmlformats-officedocument.spreadsheetml.pivotTable+xml"/>
  <Override PartName="/xl/pivotTables/pivotTable26.xml" ContentType="application/vnd.openxmlformats-officedocument.spreadsheetml.pivotTable+xml"/>
  <Override PartName="/xl/pivotTables/pivotTable27.xml" ContentType="application/vnd.openxmlformats-officedocument.spreadsheetml.pivotTable+xml"/>
  <Override PartName="/xl/pivotTables/pivotTable28.xml" ContentType="application/vnd.openxmlformats-officedocument.spreadsheetml.pivotTable+xml"/>
  <Override PartName="/xl/pivotTables/pivotTable29.xml" ContentType="application/vnd.openxmlformats-officedocument.spreadsheetml.pivotTable+xml"/>
  <Override PartName="/xl/pivotTables/pivotTable30.xml" ContentType="application/vnd.openxmlformats-officedocument.spreadsheetml.pivotTable+xml"/>
  <Override PartName="/xl/pivotTables/pivotTable31.xml" ContentType="application/vnd.openxmlformats-officedocument.spreadsheetml.pivotTable+xml"/>
  <Override PartName="/xl/pivotTables/pivotTable32.xml" ContentType="application/vnd.openxmlformats-officedocument.spreadsheetml.pivotTable+xml"/>
  <Override PartName="/xl/pivotTables/pivotTable33.xml" ContentType="application/vnd.openxmlformats-officedocument.spreadsheetml.pivotTable+xml"/>
  <Override PartName="/xl/pivotTables/pivotTable34.xml" ContentType="application/vnd.openxmlformats-officedocument.spreadsheetml.pivotTable+xml"/>
  <Override PartName="/xl/pivotTables/pivotTable35.xml" ContentType="application/vnd.openxmlformats-officedocument.spreadsheetml.pivotTable+xml"/>
  <Override PartName="/xl/pivotTables/pivotTable36.xml" ContentType="application/vnd.openxmlformats-officedocument.spreadsheetml.pivotTable+xml"/>
  <Override PartName="/xl/pivotTables/pivotTable37.xml" ContentType="application/vnd.openxmlformats-officedocument.spreadsheetml.pivotTable+xml"/>
  <Override PartName="/xl/pivotTables/pivotTable38.xml" ContentType="application/vnd.openxmlformats-officedocument.spreadsheetml.pivotTable+xml"/>
  <Override PartName="/xl/pivotTables/pivotTable39.xml" ContentType="application/vnd.openxmlformats-officedocument.spreadsheetml.pivotTable+xml"/>
  <Override PartName="/xl/pivotTables/pivotTable40.xml" ContentType="application/vnd.openxmlformats-officedocument.spreadsheetml.pivotTable+xml"/>
  <Override PartName="/xl/pivotTables/pivotTable41.xml" ContentType="application/vnd.openxmlformats-officedocument.spreadsheetml.pivotTable+xml"/>
  <Override PartName="/xl/pivotTables/pivotTable42.xml" ContentType="application/vnd.openxmlformats-officedocument.spreadsheetml.pivotTable+xml"/>
  <Override PartName="/xl/pivotTables/pivotTable43.xml" ContentType="application/vnd.openxmlformats-officedocument.spreadsheetml.pivotTable+xml"/>
  <Override PartName="/xl/pivotTables/pivotTable44.xml" ContentType="application/vnd.openxmlformats-officedocument.spreadsheetml.pivotTable+xml"/>
  <Override PartName="/xl/pivotTables/pivotTable45.xml" ContentType="application/vnd.openxmlformats-officedocument.spreadsheetml.pivotTable+xml"/>
  <Override PartName="/xl/pivotTables/pivotTable46.xml" ContentType="application/vnd.openxmlformats-officedocument.spreadsheetml.pivotTable+xml"/>
  <Override PartName="/xl/pivotTables/pivotTable47.xml" ContentType="application/vnd.openxmlformats-officedocument.spreadsheetml.pivotTable+xml"/>
  <Override PartName="/xl/pivotTables/pivotTable48.xml" ContentType="application/vnd.openxmlformats-officedocument.spreadsheetml.pivotTable+xml"/>
  <Override PartName="/xl/pivotTables/pivotTable49.xml" ContentType="application/vnd.openxmlformats-officedocument.spreadsheetml.pivotTable+xml"/>
  <Override PartName="/xl/pivotTables/pivotTable50.xml" ContentType="application/vnd.openxmlformats-officedocument.spreadsheetml.pivotTable+xml"/>
  <Override PartName="/xl/pivotTables/pivotTable51.xml" ContentType="application/vnd.openxmlformats-officedocument.spreadsheetml.pivotTable+xml"/>
  <Override PartName="/xl/pivotTables/pivotTable52.xml" ContentType="application/vnd.openxmlformats-officedocument.spreadsheetml.pivotTable+xml"/>
  <Override PartName="/xl/pivotTables/pivotTable53.xml" ContentType="application/vnd.openxmlformats-officedocument.spreadsheetml.pivotTable+xml"/>
  <Override PartName="/xl/pivotTables/pivotTable54.xml" ContentType="application/vnd.openxmlformats-officedocument.spreadsheetml.pivotTable+xml"/>
  <Override PartName="/xl/pivotTables/pivotTable55.xml" ContentType="application/vnd.openxmlformats-officedocument.spreadsheetml.pivotTable+xml"/>
  <Override PartName="/xl/pivotTables/pivotTable56.xml" ContentType="application/vnd.openxmlformats-officedocument.spreadsheetml.pivotTable+xml"/>
  <Override PartName="/xl/pivotTables/pivotTable57.xml" ContentType="application/vnd.openxmlformats-officedocument.spreadsheetml.pivotTable+xml"/>
  <Override PartName="/xl/pivotTables/pivotTable58.xml" ContentType="application/vnd.openxmlformats-officedocument.spreadsheetml.pivotTable+xml"/>
  <Override PartName="/xl/pivotTables/pivotTable59.xml" ContentType="application/vnd.openxmlformats-officedocument.spreadsheetml.pivotTable+xml"/>
  <Override PartName="/xl/pivotTables/pivotTable60.xml" ContentType="application/vnd.openxmlformats-officedocument.spreadsheetml.pivotTable+xml"/>
  <Override PartName="/xl/drawings/drawing2.xml" ContentType="application/vnd.openxmlformats-officedocument.drawing+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charts/chart17.xml" ContentType="application/vnd.openxmlformats-officedocument.drawingml.chart+xml"/>
  <Override PartName="/xl/charts/style17.xml" ContentType="application/vnd.ms-office.chartstyle+xml"/>
  <Override PartName="/xl/charts/colors17.xml" ContentType="application/vnd.ms-office.chartcolorstyle+xml"/>
  <Override PartName="/xl/charts/chart18.xml" ContentType="application/vnd.openxmlformats-officedocument.drawingml.chart+xml"/>
  <Override PartName="/xl/charts/style18.xml" ContentType="application/vnd.ms-office.chartstyle+xml"/>
  <Override PartName="/xl/charts/colors18.xml" ContentType="application/vnd.ms-office.chartcolorstyle+xml"/>
  <Override PartName="/xl/charts/chart19.xml" ContentType="application/vnd.openxmlformats-officedocument.drawingml.chart+xml"/>
  <Override PartName="/xl/charts/style19.xml" ContentType="application/vnd.ms-office.chartstyle+xml"/>
  <Override PartName="/xl/charts/colors19.xml" ContentType="application/vnd.ms-office.chartcolorstyle+xml"/>
  <Override PartName="/xl/charts/chart20.xml" ContentType="application/vnd.openxmlformats-officedocument.drawingml.chart+xml"/>
  <Override PartName="/xl/charts/style20.xml" ContentType="application/vnd.ms-office.chartstyle+xml"/>
  <Override PartName="/xl/charts/colors20.xml" ContentType="application/vnd.ms-office.chartcolorstyle+xml"/>
  <Override PartName="/xl/charts/chart21.xml" ContentType="application/vnd.openxmlformats-officedocument.drawingml.chart+xml"/>
  <Override PartName="/xl/charts/style21.xml" ContentType="application/vnd.ms-office.chartstyle+xml"/>
  <Override PartName="/xl/charts/colors21.xml" ContentType="application/vnd.ms-office.chartcolorstyle+xml"/>
  <Override PartName="/xl/charts/chart22.xml" ContentType="application/vnd.openxmlformats-officedocument.drawingml.chart+xml"/>
  <Override PartName="/xl/charts/style22.xml" ContentType="application/vnd.ms-office.chartstyle+xml"/>
  <Override PartName="/xl/charts/colors22.xml" ContentType="application/vnd.ms-office.chartcolorstyle+xml"/>
  <Override PartName="/xl/charts/chart23.xml" ContentType="application/vnd.openxmlformats-officedocument.drawingml.chart+xml"/>
  <Override PartName="/xl/charts/style23.xml" ContentType="application/vnd.ms-office.chartstyle+xml"/>
  <Override PartName="/xl/charts/colors23.xml" ContentType="application/vnd.ms-office.chartcolorstyle+xml"/>
  <Override PartName="/xl/charts/chart24.xml" ContentType="application/vnd.openxmlformats-officedocument.drawingml.chart+xml"/>
  <Override PartName="/xl/charts/style24.xml" ContentType="application/vnd.ms-office.chartstyle+xml"/>
  <Override PartName="/xl/charts/colors24.xml" ContentType="application/vnd.ms-office.chartcolorstyle+xml"/>
  <Override PartName="/xl/charts/chart25.xml" ContentType="application/vnd.openxmlformats-officedocument.drawingml.chart+xml"/>
  <Override PartName="/xl/charts/style25.xml" ContentType="application/vnd.ms-office.chartstyle+xml"/>
  <Override PartName="/xl/charts/colors25.xml" ContentType="application/vnd.ms-office.chartcolorstyle+xml"/>
  <Override PartName="/xl/charts/chart26.xml" ContentType="application/vnd.openxmlformats-officedocument.drawingml.chart+xml"/>
  <Override PartName="/xl/charts/style26.xml" ContentType="application/vnd.ms-office.chartstyle+xml"/>
  <Override PartName="/xl/charts/colors26.xml" ContentType="application/vnd.ms-office.chartcolorstyle+xml"/>
  <Override PartName="/xl/charts/chart27.xml" ContentType="application/vnd.openxmlformats-officedocument.drawingml.chart+xml"/>
  <Override PartName="/xl/charts/style27.xml" ContentType="application/vnd.ms-office.chartstyle+xml"/>
  <Override PartName="/xl/charts/colors27.xml" ContentType="application/vnd.ms-office.chartcolorstyle+xml"/>
  <Override PartName="/xl/charts/chart28.xml" ContentType="application/vnd.openxmlformats-officedocument.drawingml.chart+xml"/>
  <Override PartName="/xl/charts/style28.xml" ContentType="application/vnd.ms-office.chartstyle+xml"/>
  <Override PartName="/xl/charts/colors28.xml" ContentType="application/vnd.ms-office.chartcolorstyle+xml"/>
  <Override PartName="/xl/charts/chart29.xml" ContentType="application/vnd.openxmlformats-officedocument.drawingml.chart+xml"/>
  <Override PartName="/xl/charts/style29.xml" ContentType="application/vnd.ms-office.chartstyle+xml"/>
  <Override PartName="/xl/charts/colors29.xml" ContentType="application/vnd.ms-office.chartcolorstyle+xml"/>
  <Override PartName="/xl/charts/chart30.xml" ContentType="application/vnd.openxmlformats-officedocument.drawingml.chart+xml"/>
  <Override PartName="/xl/charts/style30.xml" ContentType="application/vnd.ms-office.chartstyle+xml"/>
  <Override PartName="/xl/charts/colors30.xml" ContentType="application/vnd.ms-office.chartcolorstyle+xml"/>
  <Override PartName="/xl/charts/chart31.xml" ContentType="application/vnd.openxmlformats-officedocument.drawingml.chart+xml"/>
  <Override PartName="/xl/charts/style31.xml" ContentType="application/vnd.ms-office.chartstyle+xml"/>
  <Override PartName="/xl/charts/colors31.xml" ContentType="application/vnd.ms-office.chartcolorstyle+xml"/>
  <Override PartName="/xl/charts/chart32.xml" ContentType="application/vnd.openxmlformats-officedocument.drawingml.chart+xml"/>
  <Override PartName="/xl/charts/style32.xml" ContentType="application/vnd.ms-office.chartstyle+xml"/>
  <Override PartName="/xl/charts/colors32.xml" ContentType="application/vnd.ms-office.chartcolorstyle+xml"/>
  <Override PartName="/xl/charts/chart33.xml" ContentType="application/vnd.openxmlformats-officedocument.drawingml.chart+xml"/>
  <Override PartName="/xl/charts/style33.xml" ContentType="application/vnd.ms-office.chartstyle+xml"/>
  <Override PartName="/xl/charts/colors33.xml" ContentType="application/vnd.ms-office.chartcolorstyle+xml"/>
  <Override PartName="/xl/charts/chart34.xml" ContentType="application/vnd.openxmlformats-officedocument.drawingml.chart+xml"/>
  <Override PartName="/xl/charts/style34.xml" ContentType="application/vnd.ms-office.chartstyle+xml"/>
  <Override PartName="/xl/charts/colors34.xml" ContentType="application/vnd.ms-office.chartcolorstyle+xml"/>
  <Override PartName="/xl/charts/chart35.xml" ContentType="application/vnd.openxmlformats-officedocument.drawingml.chart+xml"/>
  <Override PartName="/xl/charts/style35.xml" ContentType="application/vnd.ms-office.chartstyle+xml"/>
  <Override PartName="/xl/charts/colors35.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026"/>
  <workbookPr hidePivotFieldList="1" defaultThemeVersion="166925"/>
  <mc:AlternateContent xmlns:mc="http://schemas.openxmlformats.org/markup-compatibility/2006">
    <mc:Choice Requires="x15">
      <x15ac:absPath xmlns:x15ac="http://schemas.microsoft.com/office/spreadsheetml/2010/11/ac" url="D:\Work\IOM\HDX-IOM\DataSets\CAR\Bangui Floods Data\"/>
    </mc:Choice>
  </mc:AlternateContent>
  <xr:revisionPtr revIDLastSave="0" documentId="13_ncr:1_{35A8C8D6-7741-4724-B8C4-4502698657FA}" xr6:coauthVersionLast="45" xr6:coauthVersionMax="45" xr10:uidLastSave="{00000000-0000-0000-0000-000000000000}"/>
  <bookViews>
    <workbookView xWindow="-120" yWindow="-120" windowWidth="29040" windowHeight="15990" tabRatio="688" xr2:uid="{6F4EA74C-1C6B-476B-9A42-2BCBB1E9A346}"/>
  </bookViews>
  <sheets>
    <sheet name="CAR Bangui Floods Data" sheetId="7" r:id="rId1"/>
    <sheet name="Lisez-moi" sheetId="22" r:id="rId2"/>
    <sheet name="Cartographie_couverture" sheetId="9" r:id="rId3"/>
    <sheet name="Liste_quartiers" sheetId="23" r:id="rId4"/>
    <sheet name="Origine_Déplacés" sheetId="6" r:id="rId5"/>
    <sheet name="Information_Organisation" sheetId="20" r:id="rId6"/>
    <sheet name="InformateursClés" sheetId="21" r:id="rId7"/>
    <sheet name="Analyse" sheetId="8" r:id="rId8"/>
  </sheets>
  <definedNames>
    <definedName name="_xlnm._FilterDatabase" localSheetId="7" hidden="1">Analyse!$B$219:$C$228</definedName>
    <definedName name="DonnéesExternes_1" localSheetId="5" hidden="1">Information_Organisation!$A$1:$H$25</definedName>
    <definedName name="ExternalData_1" localSheetId="0" hidden="1">'CAR Bangui Floods Data'!$A$1:$FS$82</definedName>
    <definedName name="ExternalData_1" localSheetId="6" hidden="1">InformateursClés!$A$1:$B$244</definedName>
    <definedName name="ExternalData_1" localSheetId="4" hidden="1">Origine_Déplacés!$A$1:$P$163</definedName>
  </definedNames>
  <calcPr calcId="191028"/>
  <pivotCaches>
    <pivotCache cacheId="0" r:id="rId9"/>
    <pivotCache cacheId="1" r:id="rId10"/>
    <pivotCache cacheId="2" r:id="rId11"/>
    <pivotCache cacheId="3" r:id="rId12"/>
    <pivotCache cacheId="4" r:id="rId13"/>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542" i="8" l="1"/>
  <c r="P545" i="8"/>
  <c r="N547" i="8"/>
  <c r="M542" i="8"/>
  <c r="P546" i="8"/>
  <c r="N548" i="8"/>
  <c r="O544" i="8"/>
  <c r="P543" i="8"/>
  <c r="O542" i="8"/>
  <c r="M545" i="8"/>
  <c r="O545" i="8"/>
  <c r="O543" i="8"/>
  <c r="M544" i="8"/>
  <c r="M546" i="8"/>
  <c r="N545" i="8"/>
  <c r="P542" i="8"/>
  <c r="P547" i="8"/>
  <c r="N546" i="8"/>
  <c r="P544" i="8"/>
  <c r="O546" i="8"/>
  <c r="M548" i="8"/>
  <c r="M547" i="8"/>
  <c r="O547" i="8"/>
  <c r="P548" i="8"/>
  <c r="N542" i="8"/>
  <c r="N543" i="8"/>
  <c r="O548" i="8"/>
  <c r="N544" i="8"/>
  <c r="M543" i="8"/>
  <c r="D542" i="8"/>
  <c r="M549" i="8" l="1"/>
  <c r="N549" i="8"/>
  <c r="O549" i="8"/>
  <c r="P549" i="8"/>
  <c r="D576" i="8"/>
  <c r="C545" i="8"/>
  <c r="C548" i="8"/>
  <c r="C546" i="8"/>
  <c r="C543" i="8"/>
  <c r="C544" i="8"/>
  <c r="C547" i="8"/>
  <c r="C555" i="8"/>
  <c r="D590" i="8"/>
  <c r="D589" i="8"/>
  <c r="O250" i="8"/>
  <c r="C592" i="8"/>
  <c r="D588" i="8"/>
  <c r="O249" i="8"/>
  <c r="C593" i="8"/>
  <c r="C591" i="8"/>
  <c r="O251" i="8"/>
  <c r="C588" i="8"/>
  <c r="C590" i="8"/>
  <c r="O252" i="8"/>
  <c r="D593" i="8"/>
  <c r="C589" i="8"/>
  <c r="O254" i="8"/>
  <c r="D592" i="8"/>
  <c r="O255" i="8"/>
  <c r="O253" i="8"/>
  <c r="D591" i="8"/>
  <c r="C556" i="8"/>
  <c r="C511" i="8"/>
  <c r="C471" i="8"/>
  <c r="C474" i="8"/>
  <c r="J455" i="8"/>
  <c r="C409" i="8"/>
  <c r="C291" i="8"/>
  <c r="C392" i="8"/>
  <c r="C441" i="8"/>
  <c r="C560" i="8"/>
  <c r="C509" i="8"/>
  <c r="C470" i="8"/>
  <c r="C472" i="8"/>
  <c r="C410" i="8"/>
  <c r="C368" i="8"/>
  <c r="C390" i="8"/>
  <c r="C294" i="8"/>
  <c r="C444" i="8"/>
  <c r="C558" i="8"/>
  <c r="C505" i="8"/>
  <c r="C481" i="8"/>
  <c r="C477" i="8"/>
  <c r="J459" i="8"/>
  <c r="C414" i="8"/>
  <c r="C364" i="8"/>
  <c r="C389" i="8"/>
  <c r="C415" i="8"/>
  <c r="C443" i="8"/>
  <c r="C557" i="8"/>
  <c r="C512" i="8"/>
  <c r="C476" i="8"/>
  <c r="J461" i="8"/>
  <c r="C393" i="8"/>
  <c r="C295" i="8"/>
  <c r="C370" i="8"/>
  <c r="C292" i="8"/>
  <c r="C442" i="8"/>
  <c r="C508" i="8"/>
  <c r="C510" i="8"/>
  <c r="C479" i="8"/>
  <c r="J458" i="8"/>
  <c r="C290" i="8"/>
  <c r="C391" i="8"/>
  <c r="C297" i="8"/>
  <c r="C367" i="8"/>
  <c r="C514" i="8"/>
  <c r="C513" i="8"/>
  <c r="C475" i="8"/>
  <c r="J456" i="8"/>
  <c r="C296" i="8"/>
  <c r="C365" i="8"/>
  <c r="C394" i="8"/>
  <c r="C478" i="8"/>
  <c r="J460" i="8"/>
  <c r="C366" i="8"/>
  <c r="J457" i="8"/>
  <c r="C411" i="8"/>
  <c r="C515" i="8"/>
  <c r="C413" i="8"/>
  <c r="C559" i="8"/>
  <c r="C412" i="8"/>
  <c r="C440" i="8"/>
  <c r="C507" i="8"/>
  <c r="C388" i="8"/>
  <c r="C473" i="8"/>
  <c r="C293" i="8"/>
  <c r="C369" i="8"/>
  <c r="C506" i="8"/>
  <c r="C480" i="8"/>
  <c r="C289" i="8"/>
  <c r="C581" i="8"/>
  <c r="C579" i="8"/>
  <c r="C580" i="8"/>
  <c r="D546" i="8"/>
  <c r="D547" i="8"/>
  <c r="D545" i="8"/>
  <c r="D548" i="8"/>
  <c r="D543" i="8"/>
  <c r="D544" i="8"/>
  <c r="E589" i="8" l="1"/>
  <c r="E590" i="8"/>
  <c r="E591" i="8"/>
  <c r="E592" i="8"/>
  <c r="E593" i="8"/>
  <c r="E588" i="8"/>
  <c r="C583" i="8"/>
  <c r="C584" i="8"/>
  <c r="D292" i="8"/>
  <c r="D294" i="8"/>
  <c r="D290" i="8"/>
  <c r="D296" i="8"/>
  <c r="D297" i="8"/>
  <c r="D295" i="8"/>
  <c r="D293" i="8"/>
  <c r="D291" i="8"/>
  <c r="D289" i="8"/>
  <c r="O256" i="8"/>
  <c r="C155" i="8"/>
  <c r="C156" i="8"/>
  <c r="C154" i="8"/>
  <c r="C223" i="8"/>
  <c r="C222" i="8"/>
  <c r="C221" i="8"/>
  <c r="C220" i="8"/>
  <c r="C225" i="8"/>
  <c r="C224" i="8"/>
  <c r="C227" i="8"/>
  <c r="C226" i="8"/>
  <c r="C157" i="8" l="1"/>
  <c r="D156" i="8" s="1"/>
  <c r="D227" i="8"/>
  <c r="D223" i="8"/>
  <c r="D224" i="8"/>
  <c r="D226" i="8"/>
  <c r="D222" i="8"/>
  <c r="D221" i="8"/>
  <c r="D220" i="8"/>
  <c r="D225" i="8"/>
  <c r="C132" i="8"/>
  <c r="C131" i="8"/>
  <c r="C134" i="8"/>
  <c r="C133" i="8"/>
  <c r="D154" i="8" l="1"/>
  <c r="D155" i="8"/>
  <c r="C135" i="8"/>
  <c r="D132" i="8" s="1"/>
  <c r="D131" i="8" l="1"/>
  <c r="D157" i="8"/>
  <c r="D133" i="8"/>
  <c r="D134" i="8"/>
  <c r="C258" i="8"/>
  <c r="C257" i="8"/>
  <c r="C256" i="8"/>
  <c r="G255" i="8"/>
  <c r="G257" i="8"/>
  <c r="G256" i="8"/>
  <c r="D135" i="8" l="1"/>
  <c r="G258" i="8"/>
  <c r="C259" i="8"/>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5351AFEE-8DC2-4A66-9F1D-F62A785F2BB6}" keepAlive="1" name="Query - admin1" description="Connection to the 'admin1' query in the workbook." type="5" refreshedVersion="6" background="1" saveData="1">
    <dbPr connection="Provider=Microsoft.Mashup.OleDb.1;Data Source=$Workbook$;Location=admin1;Extended Properties=&quot;&quot;" command="SELECT * FROM [admin1]"/>
  </connection>
  <connection id="2" xr16:uid="{26C69FDA-BF11-4B3F-8B7B-3832186D9EE8}" keepAlive="1" name="Query - admin2" description="Connection to the 'admin2' query in the workbook." type="5" refreshedVersion="6" background="1" saveData="1">
    <dbPr connection="Provider=Microsoft.Mashup.OleDb.1;Data Source=$Workbook$;Location=admin2;Extended Properties=&quot;&quot;" command="SELECT * FROM [admin2]"/>
  </connection>
  <connection id="3" xr16:uid="{AD5B2483-31DC-4D74-84DD-51F78E18738D}" keepAlive="1" name="Query - admin3" description="Connection to the 'admin3' query in the workbook." type="5" refreshedVersion="6" background="1" saveData="1">
    <dbPr connection="Provider=Microsoft.Mashup.OleDb.1;Data Source=$Workbook$;Location=admin3;Extended Properties=&quot;&quot;" command="SELECT * FROM [admin3]"/>
  </connection>
  <connection id="4" xr16:uid="{2B901B3C-D553-4D7F-8F24-C364EC5212FD}" keepAlive="1" name="Query - admin4" description="Connection to the 'admin4' query in the workbook." type="5" refreshedVersion="6" background="1" saveData="1">
    <dbPr connection="Provider=Microsoft.Mashup.OleDb.1;Data Source=$Workbook$;Location=admin4;Extended Properties=&quot;&quot;" command="SELECT * FROM [admin4]"/>
  </connection>
  <connection id="5" xr16:uid="{30ACE387-FCEF-497F-A592-8A476FB59C9B}" keepAlive="1" name="Query - Connection_idp" description="Connection to the 'Connection_idp' query in the workbook." type="5" refreshedVersion="6" background="1" saveData="1">
    <dbPr connection="Provider=Microsoft.Mashup.OleDb.1;Data Source=$Workbook$;Location=Connection_idp;Extended Properties=&quot;&quot;" command="SELECT * FROM [Connection_idp]"/>
  </connection>
  <connection id="6" xr16:uid="{BCDD7200-67E2-4988-99D2-B402F80BCB9F}" keepAlive="1" name="Query - DTM_CAR_B2F_Inondation" description="Connection to the 'DTM_CAR_B2F_Inondation' query in the workbook." type="5" refreshedVersion="6" background="1" saveData="1">
    <dbPr connection="Provider=Microsoft.Mashup.OleDb.1;Data Source=$Workbook$;Location=DTM_CAR_B2F_Inondation;Extended Properties=&quot;&quot;" command="SELECT * FROM [DTM_CAR_B2F_Inondation]"/>
  </connection>
  <connection id="7" xr16:uid="{8A09A053-B8CB-4759-902B-2CA9719A2153}" keepAlive="1" name="Query - idp" description="Connection to the 'idp' query in the workbook." type="5" refreshedVersion="6" background="1" saveData="1">
    <dbPr connection="Provider=Microsoft.Mashup.OleDb.1;Data Source=$Workbook$;Location=idp;Extended Properties=&quot;&quot;" command="SELECT * FROM [idp]"/>
  </connection>
  <connection id="8" xr16:uid="{3D09BF54-1B7E-4133-825C-A9E9DA7A5106}" keepAlive="1" name="Query - Informateurs" description="Connection to the 'Informateurs' query in the workbook." type="5" refreshedVersion="6" background="1" saveData="1">
    <dbPr connection="Provider=Microsoft.Mashup.OleDb.1;Data Source=$Workbook$;Location=Informateurs;Extended Properties=&quot;&quot;" command="SELECT * FROM [Informateurs]"/>
  </connection>
  <connection id="9" xr16:uid="{6C308433-60F7-4C24-9207-39EC28D3EDDA}" keepAlive="1" name="Requête - Demographie" description="Connexion à la requête « Demographie » dans le classeur." type="5" refreshedVersion="6" background="1" saveData="1">
    <dbPr connection="Provider=Microsoft.Mashup.OleDb.1;Data Source=$Workbook$;Location=Demographie;Extended Properties=&quot;&quot;" command="SELECT * FROM [Demographie]"/>
  </connection>
  <connection id="10" xr16:uid="{6775D04F-D282-4DAD-AA86-27BBB10383E5}" keepAlive="1" name="Requête - Organisations" description="Connexion à la requête « Organisations » dans le classeur." type="5" refreshedVersion="6" background="1" saveData="1">
    <dbPr connection="Provider=Microsoft.Mashup.OleDb.1;Data Source=$Workbook$;Location=Organisations;Extended Properties=&quot;&quot;" command="SELECT * FROM [Organisations]"/>
  </connection>
</connections>
</file>

<file path=xl/sharedStrings.xml><?xml version="1.0" encoding="utf-8"?>
<sst xmlns="http://schemas.openxmlformats.org/spreadsheetml/2006/main" count="8210" uniqueCount="1032">
  <si>
    <t xml:space="preserve">Suite aux pluies divlluviennenes qui se sont abattues sur certains localités du pays dès le 21 octobre, des cas d’inondations ayant entrainé le déplacement de populations sont mentionnés dans certaines localités du pays. L’OIM au travers de sa matrice de suivi des déplacements (DTM) a procédé à des évaluation rapides dans les arrondissements de Bangui 2e, Bangui 6e, Bangui 7e, et Bombo. </t>
  </si>
  <si>
    <t xml:space="preserve">Le formulaire concçu et déployé pour la collecte de donneés est disponible suivant </t>
  </si>
  <si>
    <t>Ce lien</t>
  </si>
  <si>
    <t>Période de collecte:</t>
  </si>
  <si>
    <t>Du 6 au 10  Novembre 2019</t>
  </si>
  <si>
    <t>Arrondissement</t>
  </si>
  <si>
    <t>Bimbo</t>
  </si>
  <si>
    <t>BALAPA 3</t>
  </si>
  <si>
    <t>M'POKO BAC 1</t>
  </si>
  <si>
    <t>M'POKO BAC 2</t>
  </si>
  <si>
    <t>M'POKO BAC 3</t>
  </si>
  <si>
    <t>Arrondissement 2</t>
  </si>
  <si>
    <t>Sapeke II</t>
  </si>
  <si>
    <t>Sous-préfecture</t>
  </si>
  <si>
    <t>Commune</t>
  </si>
  <si>
    <t>Bangui</t>
  </si>
  <si>
    <t>CF71</t>
  </si>
  <si>
    <t>CF711</t>
  </si>
  <si>
    <t>CF7112</t>
  </si>
  <si>
    <t>Bruxelles</t>
  </si>
  <si>
    <t>CF711205</t>
  </si>
  <si>
    <t>oui</t>
  </si>
  <si>
    <t>Paris Congo</t>
  </si>
  <si>
    <t>CF711217</t>
  </si>
  <si>
    <t>CF711218</t>
  </si>
  <si>
    <t>Arrondissement 6</t>
  </si>
  <si>
    <t>CF7116</t>
  </si>
  <si>
    <t>Gbanikola II</t>
  </si>
  <si>
    <t>CF711603</t>
  </si>
  <si>
    <t>non</t>
  </si>
  <si>
    <t>Linguissa I</t>
  </si>
  <si>
    <t>CF711611</t>
  </si>
  <si>
    <t>Linguissa II</t>
  </si>
  <si>
    <t>CF711612</t>
  </si>
  <si>
    <t>Mandja Otto</t>
  </si>
  <si>
    <t>CF711613</t>
  </si>
  <si>
    <t/>
  </si>
  <si>
    <t>CF711617</t>
  </si>
  <si>
    <t>CF711619</t>
  </si>
  <si>
    <t>Arrondissement 7</t>
  </si>
  <si>
    <t>CF7117</t>
  </si>
  <si>
    <t>Daouka</t>
  </si>
  <si>
    <t>CF711709</t>
  </si>
  <si>
    <t>Kami</t>
  </si>
  <si>
    <t>CF711711</t>
  </si>
  <si>
    <t>Ngbarkangui</t>
  </si>
  <si>
    <t>CF711712</t>
  </si>
  <si>
    <t>CF11</t>
  </si>
  <si>
    <t>CF111</t>
  </si>
  <si>
    <t>CF1111</t>
  </si>
  <si>
    <t>CF1111_CIT_0007</t>
  </si>
  <si>
    <t>CF1111_M'P_0004</t>
  </si>
  <si>
    <t>CF1111_SAN_0001</t>
  </si>
  <si>
    <t>Gbotoro</t>
  </si>
  <si>
    <t>CF711710</t>
  </si>
  <si>
    <t>Données utilisées pour la carte:</t>
  </si>
  <si>
    <t>source:</t>
  </si>
  <si>
    <t xml:space="preserve">Collecte de données DTM </t>
  </si>
  <si>
    <t>Zones de couvertures retenues pour la collecte de données (accueil de PDI victimes de pluies torrentielles)</t>
  </si>
  <si>
    <t>Zones</t>
  </si>
  <si>
    <t>Quartiers</t>
  </si>
  <si>
    <t>Ménages</t>
  </si>
  <si>
    <t>Individus</t>
  </si>
  <si>
    <t>Individus PDI</t>
  </si>
  <si>
    <t>Partiellement inondé</t>
  </si>
  <si>
    <t>Non inondé</t>
  </si>
  <si>
    <t>Grand Total</t>
  </si>
  <si>
    <t>Totalement inondé</t>
  </si>
  <si>
    <t>Etat d'inondation dans les Quartiers d'accueil</t>
  </si>
  <si>
    <t>Inondation des quartiers d'accueil par arrondissement</t>
  </si>
  <si>
    <t>Phases de déplacement vers les Quartiers d'accueil</t>
  </si>
  <si>
    <t>Période de déplacement des PDI avant le 10 Novembre</t>
  </si>
  <si>
    <t>Périodes de déplacement</t>
  </si>
  <si>
    <t>PDI (Ind)</t>
  </si>
  <si>
    <t>plus de trois semaines</t>
  </si>
  <si>
    <t>trois semaines</t>
  </si>
  <si>
    <t>deux semaines</t>
  </si>
  <si>
    <t>une semaine</t>
  </si>
  <si>
    <t>moins d'une semaine</t>
  </si>
  <si>
    <t>Périodes de déplacement des PDI par Arrondissement</t>
  </si>
  <si>
    <t>Sum of Individus</t>
  </si>
  <si>
    <t>Arrondissements/communes</t>
  </si>
  <si>
    <t>PDI par arrondissement d'accueil (Echelle de déplacement global)</t>
  </si>
  <si>
    <t>Provenance des PDI</t>
  </si>
  <si>
    <t>Autre Ville</t>
  </si>
  <si>
    <t>Autre Quartier</t>
  </si>
  <si>
    <t>Même Quartier</t>
  </si>
  <si>
    <t>PDI par arrondissement d'accueil (Echelle de déplacement par arrondissement)</t>
  </si>
  <si>
    <t>Provenance des PDI par commune d'évaluation</t>
  </si>
  <si>
    <t>Mén</t>
  </si>
  <si>
    <t>Ind</t>
  </si>
  <si>
    <t>1er Arrondissement</t>
  </si>
  <si>
    <t>Kotto-Oubangui</t>
  </si>
  <si>
    <t>Ngbandinga</t>
  </si>
  <si>
    <t>Provenance des déplacé inter-quartiers de Bimbo</t>
  </si>
  <si>
    <t>Top 10 quartiers de provenance des sinistrés</t>
  </si>
  <si>
    <t>Top 10 quartiers d'accueil des sinistrés</t>
  </si>
  <si>
    <t>A6. Arrondissement d'evaluation</t>
  </si>
  <si>
    <t>B4. Provenance de la majorité des déplacés internes</t>
  </si>
  <si>
    <t>(All)</t>
  </si>
  <si>
    <t>Row Labels</t>
  </si>
  <si>
    <t>PDI (ind)</t>
  </si>
  <si>
    <t>GUITANGOLA 2</t>
  </si>
  <si>
    <t>GBANIKOLA II</t>
  </si>
  <si>
    <t>BATALIMON 1</t>
  </si>
  <si>
    <t>LINGUISSA II</t>
  </si>
  <si>
    <t>GUITANGOLA 5</t>
  </si>
  <si>
    <t>MANDJA OTTO</t>
  </si>
  <si>
    <t>POTO POTO 1</t>
  </si>
  <si>
    <t>Petevo</t>
  </si>
  <si>
    <t>BRUXELLES</t>
  </si>
  <si>
    <t>GUITANGOLA 1</t>
  </si>
  <si>
    <t>CITE KODJO</t>
  </si>
  <si>
    <t>LANDJA, BIMBO 5</t>
  </si>
  <si>
    <t>SAPEKE II</t>
  </si>
  <si>
    <t>GBANIKOLA 3</t>
  </si>
  <si>
    <t>CITE LADJA</t>
  </si>
  <si>
    <t>PALA 1</t>
  </si>
  <si>
    <t>PETEVO</t>
  </si>
  <si>
    <t>GUITANGOLA 3</t>
  </si>
  <si>
    <t>PARIS CONGO</t>
  </si>
  <si>
    <t>MBEMBE 2</t>
  </si>
  <si>
    <t>ZEBE</t>
  </si>
  <si>
    <t>CITE DAMEKA</t>
  </si>
  <si>
    <t>CITE DE LA PAIX</t>
  </si>
  <si>
    <t>BATALIMON 2</t>
  </si>
  <si>
    <t>GUITANGOLA SOURCE</t>
  </si>
  <si>
    <t>NZILA</t>
  </si>
  <si>
    <t>CITE GBAKASSA 2</t>
  </si>
  <si>
    <t>BALAPA 2</t>
  </si>
  <si>
    <t>PALA 2</t>
  </si>
  <si>
    <t>GBANIKOLA 4</t>
  </si>
  <si>
    <t>BALAPA 1</t>
  </si>
  <si>
    <t>MBOKO2</t>
  </si>
  <si>
    <t>CITE NAZARETH</t>
  </si>
  <si>
    <t>BATALIMON 3</t>
  </si>
  <si>
    <t>MBEMBE 1</t>
  </si>
  <si>
    <t>GUITANGOLA 4</t>
  </si>
  <si>
    <t>NDIA</t>
  </si>
  <si>
    <t>Type d'hébergement actuel pour les PDI vivant en communauté d'accueil</t>
  </si>
  <si>
    <t>Type d'abris</t>
  </si>
  <si>
    <t>Nb Ménages</t>
  </si>
  <si>
    <t>Pcentage</t>
  </si>
  <si>
    <t xml:space="preserve">Hébergé gratuitement </t>
  </si>
  <si>
    <t>Location</t>
  </si>
  <si>
    <t>Abris d'urgence</t>
  </si>
  <si>
    <t>Air libre</t>
  </si>
  <si>
    <t>Hébergés gratuitement</t>
  </si>
  <si>
    <t>En location</t>
  </si>
  <si>
    <t>ABRIS ET LTB</t>
  </si>
  <si>
    <t>Type d'abris avant le déplacement</t>
  </si>
  <si>
    <t>Etat actuel des abris accueillant les PDI en FA</t>
  </si>
  <si>
    <t>Etat actuel des abris accueillant les PDI en FA - Vue par arrondssement</t>
  </si>
  <si>
    <t>Nbre ménages</t>
  </si>
  <si>
    <t>PDI (Ménages)</t>
  </si>
  <si>
    <t>PDI (ménages %)</t>
  </si>
  <si>
    <t>Column Labels</t>
  </si>
  <si>
    <t>Abris durable</t>
  </si>
  <si>
    <t>Complètement détruits</t>
  </si>
  <si>
    <t>En bon état</t>
  </si>
  <si>
    <t>Partiellement endommagés</t>
  </si>
  <si>
    <t>Sérieusement endommagés</t>
  </si>
  <si>
    <t>Abris semi-durable</t>
  </si>
  <si>
    <t>Abris durables (murs + Tôle)</t>
  </si>
  <si>
    <t xml:space="preserve"> Abris semi-durables (mur + toiture en paille/bâche)</t>
  </si>
  <si>
    <t>Abris d’urgence (Seulement bâche, paille, plastique)</t>
  </si>
  <si>
    <t>D4.  La majorité des ménages propriétaires est-elle en possession d’un document d’attestation de propriété ?</t>
  </si>
  <si>
    <t xml:space="preserve">Possession d’un document d’attestation de propriété </t>
  </si>
  <si>
    <t>Autorité ayant délivré les attestation de propriété</t>
  </si>
  <si>
    <t>Réponses</t>
  </si>
  <si>
    <t>Estimation ménage</t>
  </si>
  <si>
    <t>Nbre quartiers d'accueil</t>
  </si>
  <si>
    <t>ne sait pas</t>
  </si>
  <si>
    <t>Autre, préciser</t>
  </si>
  <si>
    <t>Chef de quartier</t>
  </si>
  <si>
    <t>Hauteur des fondations par rapport au niveau du sol, dans les lieux de provenance</t>
  </si>
  <si>
    <t>Estimation ménages déplacés</t>
  </si>
  <si>
    <t>Entre 10 et 20 cm de hauteur</t>
  </si>
  <si>
    <t>Entre 20 et 40 cm de hauteur</t>
  </si>
  <si>
    <t>Moins de 10 cm de hauteur</t>
  </si>
  <si>
    <t>Ne sais pas</t>
  </si>
  <si>
    <t>Plus de 40 cm de hauteur</t>
  </si>
  <si>
    <t>E- protection ET Risques</t>
  </si>
  <si>
    <t>Sécurité assurée dans les quartiers d'acueil</t>
  </si>
  <si>
    <t>Sécurité assurée dans les quartiers d'acueil - Par arrondissement d'accueil</t>
  </si>
  <si>
    <t>Réponse</t>
  </si>
  <si>
    <t>Nbre quartiers</t>
  </si>
  <si>
    <t>Nbre quartiers (%)</t>
  </si>
  <si>
    <t>TOTAL ménages PDI</t>
  </si>
  <si>
    <t>Count of E2.La sécurité est-elle assurée dans le quartier ?</t>
  </si>
  <si>
    <t>Entité assurant la sécurité dans les quartiers d'accueil</t>
  </si>
  <si>
    <t>Entité</t>
  </si>
  <si>
    <t>Armée</t>
  </si>
  <si>
    <t>MINUSCA</t>
  </si>
  <si>
    <t>Autogestion</t>
  </si>
  <si>
    <t>Leaders Communautaires</t>
  </si>
  <si>
    <t>Police</t>
  </si>
  <si>
    <t>Autorités locales</t>
  </si>
  <si>
    <t>les principaux risques de sécurité pour les populations déplacées dans le quartier</t>
  </si>
  <si>
    <t>Cambriolage</t>
  </si>
  <si>
    <t>Présence armée</t>
  </si>
  <si>
    <t>Abrus des forces de sécurité</t>
  </si>
  <si>
    <t>Arestations arbitraires</t>
  </si>
  <si>
    <t>Violences sexuelles</t>
  </si>
  <si>
    <t>Extorsion/taxes illégales</t>
  </si>
  <si>
    <t>Enlèvement</t>
  </si>
  <si>
    <t>Travail forcé de mineurs</t>
  </si>
  <si>
    <t xml:space="preserve">les principaux risques </t>
  </si>
  <si>
    <t>Frequence</t>
  </si>
  <si>
    <t>reste</t>
  </si>
  <si>
    <t>Sécurité des femmes dans le quartier</t>
  </si>
  <si>
    <t>Sécurité des hommes dans le quartier</t>
  </si>
  <si>
    <t>Sécurité des enfants dans le quartier</t>
  </si>
  <si>
    <t>Nbre quartier</t>
  </si>
  <si>
    <t>%</t>
  </si>
  <si>
    <t>Homme</t>
  </si>
  <si>
    <t>Enfant</t>
  </si>
  <si>
    <t>Femme</t>
  </si>
  <si>
    <t>Incidents de sécurité rapportés depuis l'arrivée des PDI</t>
  </si>
  <si>
    <t>Existence de mécanisme pour signaler les incidents</t>
  </si>
  <si>
    <t>Entités destinataires d'information relatives aux incidents sécuritaires</t>
  </si>
  <si>
    <t>Nb quartiers</t>
  </si>
  <si>
    <t>Fréquence</t>
  </si>
  <si>
    <t>Entités</t>
  </si>
  <si>
    <t>Comités</t>
  </si>
  <si>
    <t>Chefs traditionnels</t>
  </si>
  <si>
    <t>Étiquettes de lignes</t>
  </si>
  <si>
    <t>Communauté locale</t>
  </si>
  <si>
    <t>Total</t>
  </si>
  <si>
    <t>les relations entre la communauté hôte et les ménages déplacés</t>
  </si>
  <si>
    <t>Type de relation</t>
  </si>
  <si>
    <t>Bonne cohésion</t>
  </si>
  <si>
    <t>Ne sait pas</t>
  </si>
  <si>
    <t>Tendue</t>
  </si>
  <si>
    <t>Très bonne cohésion</t>
  </si>
  <si>
    <t>les relations entre la communauté hôte et les ménages déplacés - Par Arrondissement</t>
  </si>
  <si>
    <t>EAU-HYGIENE-ASSAINISSEMENT</t>
  </si>
  <si>
    <t>les principales sources d’approvisionnement en eau dans ce quartier</t>
  </si>
  <si>
    <t>Sources d'eau</t>
  </si>
  <si>
    <t>Reste</t>
  </si>
  <si>
    <t>Puits traditionnel</t>
  </si>
  <si>
    <t>Eau de pluie</t>
  </si>
  <si>
    <t>Forage manuel</t>
  </si>
  <si>
    <t>Achat chez vendeurs d'eau</t>
  </si>
  <si>
    <t>SODECA</t>
  </si>
  <si>
    <t>Eau de surface</t>
  </si>
  <si>
    <t>Puits améliorés</t>
  </si>
  <si>
    <t>Camion citerne</t>
  </si>
  <si>
    <t>Bladder</t>
  </si>
  <si>
    <t>Volume journalier d'eau pour les ménages PDI</t>
  </si>
  <si>
    <t>Volume journalier d'eau pour les ménages PDI (Par arrondissement d'évaluatioin)</t>
  </si>
  <si>
    <t>Ménages PDI</t>
  </si>
  <si>
    <t>Volume d'eau moyen /jour</t>
  </si>
  <si>
    <t>Entre 10 et 15 litres par jour</t>
  </si>
  <si>
    <t>Entre 5 et 10 litres par jour</t>
  </si>
  <si>
    <t>Moins de 5 litres par jour</t>
  </si>
  <si>
    <t>Plus de 15 litres par jour</t>
  </si>
  <si>
    <t>Distance moyenne parcourue par les ménages pour acéder à l'eau</t>
  </si>
  <si>
    <t>0-15 min</t>
  </si>
  <si>
    <t>15-30 min</t>
  </si>
  <si>
    <t>30-60 Min</t>
  </si>
  <si>
    <t>Plus de 60 min</t>
  </si>
  <si>
    <t>Problèmes liés à la qualité de l'eau</t>
  </si>
  <si>
    <t>Type de problèmes liés à la qualité de l'eau</t>
  </si>
  <si>
    <t>Tpe de probl_me</t>
  </si>
  <si>
    <t>Existence de problème d'eau</t>
  </si>
  <si>
    <t>Problème d'odeur</t>
  </si>
  <si>
    <t>Problème de saveur</t>
  </si>
  <si>
    <t>Eau trouble</t>
  </si>
  <si>
    <t>Eau non potable</t>
  </si>
  <si>
    <t>Problèmes liés à la qualité de l'eau par arrondissement d'évaluation</t>
  </si>
  <si>
    <t>Arrondisements</t>
  </si>
  <si>
    <t xml:space="preserve">Etat des latrines dans les familles d'accueil </t>
  </si>
  <si>
    <t>Obstacles pour l'accès à l'eau</t>
  </si>
  <si>
    <t>Accessibilité des handicapés aux points d'eau et aux douches</t>
  </si>
  <si>
    <t>Etat des latrines</t>
  </si>
  <si>
    <t>Obstacles d'accès à l'eau</t>
  </si>
  <si>
    <t>En mauvais état/non hygiéniques</t>
  </si>
  <si>
    <t>Inutilisables</t>
  </si>
  <si>
    <t>Oui, tous</t>
  </si>
  <si>
    <t>Opérationnelles</t>
  </si>
  <si>
    <t>Oui, une partie</t>
  </si>
  <si>
    <t>Obstacles</t>
  </si>
  <si>
    <t>Conflit liés à la gestion communautaire des points d’eau</t>
  </si>
  <si>
    <t>Discrimination</t>
  </si>
  <si>
    <t>Violence/agression physique</t>
  </si>
  <si>
    <t xml:space="preserve"> Autre, préciser</t>
  </si>
  <si>
    <t>Présence de groupes armés</t>
  </si>
  <si>
    <t>Harcèlement</t>
  </si>
  <si>
    <t>Arrestations/détentions</t>
  </si>
  <si>
    <t>Obstacles d'accès aux points d'eau</t>
  </si>
  <si>
    <t>Securité alimentaire</t>
  </si>
  <si>
    <t>Principales sources de nourriture pour les PDI</t>
  </si>
  <si>
    <t>Accès des PDI au marché</t>
  </si>
  <si>
    <t>Distance versle marché le plus proche</t>
  </si>
  <si>
    <t>Source</t>
  </si>
  <si>
    <t>Achat sur le marché</t>
  </si>
  <si>
    <t>Production agricole de subsistance</t>
  </si>
  <si>
    <t>Dons Pop hôte</t>
  </si>
  <si>
    <t>Troc/échange</t>
  </si>
  <si>
    <t>Emprunt</t>
  </si>
  <si>
    <t>Assistance humanitaire (incl Cash)</t>
  </si>
  <si>
    <t>Autre</t>
  </si>
  <si>
    <t>Raisons pour lesquells les PDI n'ont pas accès au marché</t>
  </si>
  <si>
    <t>Raisons</t>
  </si>
  <si>
    <t>Marché trop loin</t>
  </si>
  <si>
    <t>Route dangereuse/risque d’attaques</t>
  </si>
  <si>
    <t>Abus des forces de sécurité</t>
  </si>
  <si>
    <t>G3. Les personnes déplacées ont-elles accès au marché ?</t>
  </si>
  <si>
    <t>SANTE</t>
  </si>
  <si>
    <t>Existence de services sanitaires en quartier d'accueil</t>
  </si>
  <si>
    <t>Accès des Pdi à des centres de santé disponibles</t>
  </si>
  <si>
    <t>Services de santé disponibles?</t>
  </si>
  <si>
    <t>Types de services disponibles</t>
  </si>
  <si>
    <t>Existence de dificultés d'accès aux services de santé</t>
  </si>
  <si>
    <t>Services</t>
  </si>
  <si>
    <t>Centre de santé</t>
  </si>
  <si>
    <t>Clinique privée</t>
  </si>
  <si>
    <t>Difficultés d'accès</t>
  </si>
  <si>
    <t>Hôpital</t>
  </si>
  <si>
    <t>Clinique mobile</t>
  </si>
  <si>
    <t>Autres (à préciser)</t>
  </si>
  <si>
    <t>(blank)</t>
  </si>
  <si>
    <t>Existence de services médicaux</t>
  </si>
  <si>
    <t>Distance à pied vers les centres à proximité</t>
  </si>
  <si>
    <t>Difficultés que rencontrent les PDI pour l'accès aux services de santé</t>
  </si>
  <si>
    <t>Difficultés</t>
  </si>
  <si>
    <t>Existence de service sanitaire dans le quartier</t>
  </si>
  <si>
    <t>Manque de moyens financiers</t>
  </si>
  <si>
    <t>service trop loin</t>
  </si>
  <si>
    <t>Distances</t>
  </si>
  <si>
    <t>Absence de personnel médical</t>
  </si>
  <si>
    <t>absence médicaments/équipements</t>
  </si>
  <si>
    <t>route dangereuse/risque d’attaque</t>
  </si>
  <si>
    <t>Difficultés d'accès aux services de santé</t>
  </si>
  <si>
    <t>Top 3 problèmes de santé les plus fréquents</t>
  </si>
  <si>
    <t>Maladies</t>
  </si>
  <si>
    <t>Paludisme</t>
  </si>
  <si>
    <t>Diarrhée</t>
  </si>
  <si>
    <t>Fièvre</t>
  </si>
  <si>
    <t>Maux de ventre</t>
  </si>
  <si>
    <t>Maladie de peau</t>
  </si>
  <si>
    <t>Maux de tête</t>
  </si>
  <si>
    <t>Malnutrition</t>
  </si>
  <si>
    <t>Toux</t>
  </si>
  <si>
    <t>Infection de plaie</t>
  </si>
  <si>
    <t>Problèmes de tensions</t>
  </si>
  <si>
    <t>VIH/Sida</t>
  </si>
  <si>
    <t>Scolarisation</t>
  </si>
  <si>
    <t>Les enfants déplacés par les pluiers réquentent une école</t>
  </si>
  <si>
    <t>Arrondissements évaluation</t>
  </si>
  <si>
    <t xml:space="preserve">Accès école </t>
  </si>
  <si>
    <t>Non</t>
  </si>
  <si>
    <t xml:space="preserve">Raisons justifiant les raisons du non accès à l'école (En partie ou NON) </t>
  </si>
  <si>
    <t>Raisons du non accès à l'école</t>
  </si>
  <si>
    <t>Ecole détruite ou endommagée</t>
  </si>
  <si>
    <t>Ecole trop loin</t>
  </si>
  <si>
    <t>Pas d'école</t>
  </si>
  <si>
    <t>Chemin dangereux</t>
  </si>
  <si>
    <t>Pas d'intérêt pour l'éducation des enfants</t>
  </si>
  <si>
    <t>Ecole occupée par des PDI</t>
  </si>
  <si>
    <t>Problèmes cohabitation avec la communauté où se trouve l'école</t>
  </si>
  <si>
    <t>Manque de personnel enseignant</t>
  </si>
  <si>
    <t>La majorité de enfants PDI fréquentent une école?</t>
  </si>
  <si>
    <t>(Multiple Items)</t>
  </si>
  <si>
    <t>Assistance fournie aux PDI - Etat des besoins prioritaires - Priorité d'information/communication</t>
  </si>
  <si>
    <t>Type d'assistance la plus fournie</t>
  </si>
  <si>
    <t>Type d'assistance la plus fournie - par arrondissement</t>
  </si>
  <si>
    <t>Type d'assistance</t>
  </si>
  <si>
    <t>Vivres</t>
  </si>
  <si>
    <t>Santé</t>
  </si>
  <si>
    <t>Eau-Hygiene-Assainissement</t>
  </si>
  <si>
    <t>Vivres Psychosocial</t>
  </si>
  <si>
    <t>Vivres Cash</t>
  </si>
  <si>
    <t>Cash</t>
  </si>
  <si>
    <t>Abris</t>
  </si>
  <si>
    <t>Besoins prioritaires pour les PDI</t>
  </si>
  <si>
    <t>Besoins prioritaires pour les PDI par arrondissement</t>
  </si>
  <si>
    <t>Besoins prioritaires</t>
  </si>
  <si>
    <t>Fréquence (%)</t>
  </si>
  <si>
    <t>Nourriture</t>
  </si>
  <si>
    <t>Abri</t>
  </si>
  <si>
    <t>Service de santé</t>
  </si>
  <si>
    <t>Article non alimentaire (vêtements, couvertures, ustensiles de cuisine</t>
  </si>
  <si>
    <t>Eau potable</t>
  </si>
  <si>
    <t>Hygiène/assainissement</t>
  </si>
  <si>
    <t>Priorité des sujets de communication pour les PDI</t>
  </si>
  <si>
    <t>Sujets prioritaires</t>
  </si>
  <si>
    <t>Assistance humanitaire</t>
  </si>
  <si>
    <t>Situation dans le lieu d’origine</t>
  </si>
  <si>
    <t>Documentation (certificat de naissance, etc.)</t>
  </si>
  <si>
    <t>Possibilités de retour (etat du lieu d’origine, aide humanitaire…)</t>
  </si>
  <si>
    <t>Situation des membres de la famille</t>
  </si>
  <si>
    <t>Accès aux services de base</t>
  </si>
  <si>
    <t>Besoins</t>
  </si>
  <si>
    <t>Démographie</t>
  </si>
  <si>
    <t>Echantillon Menages</t>
  </si>
  <si>
    <t>Total Individus</t>
  </si>
  <si>
    <t>H</t>
  </si>
  <si>
    <t>F</t>
  </si>
  <si>
    <t>Ménages avec enfants &lt;5 ans</t>
  </si>
  <si>
    <t>Ménages avec enfants (0-17 ans)</t>
  </si>
  <si>
    <t>Ménages avec personnes âgées (&gt;60 ans)</t>
  </si>
  <si>
    <t>Mineurs</t>
  </si>
  <si>
    <t>Enfants moins de 5 ans</t>
  </si>
  <si>
    <t>Tranche d'âge</t>
  </si>
  <si>
    <t>0-2 ans</t>
  </si>
  <si>
    <t>3-5 ans</t>
  </si>
  <si>
    <t>6-11 ans</t>
  </si>
  <si>
    <t>12-17 ans</t>
  </si>
  <si>
    <t>18-59 ans</t>
  </si>
  <si>
    <t>Plus 60 ans</t>
  </si>
  <si>
    <t>Garçons (0 à 2 ans)</t>
  </si>
  <si>
    <t>Filles (0 à 2 ans)</t>
  </si>
  <si>
    <t>Garçons (3 à 5 ans)</t>
  </si>
  <si>
    <t>Filles (3 à 5 ans)</t>
  </si>
  <si>
    <t>Garçons (6 à 11 ans)</t>
  </si>
  <si>
    <t>Filles (6 à 11 ans)</t>
  </si>
  <si>
    <t>Garçons (12 à 17 ans)</t>
  </si>
  <si>
    <t>Filles (12 à 17 ans)</t>
  </si>
  <si>
    <t>Hommes (18 à 59 ans)</t>
  </si>
  <si>
    <t>Femmes (18 à 59 ans)</t>
  </si>
  <si>
    <t>Hommes (plus de 60 ans)</t>
  </si>
  <si>
    <t>Femmes (plus de 60 ans)</t>
  </si>
  <si>
    <t>A1. Date de l'évaluation</t>
  </si>
  <si>
    <t>A4. Préfecture d'evaluation</t>
  </si>
  <si>
    <t>A5.Sous-préfecture d'evaluation</t>
  </si>
  <si>
    <t>A8. Quartier d'evaluation</t>
  </si>
  <si>
    <t>A9. Type de quartier</t>
  </si>
  <si>
    <t>Avez-vous une tablette pour les GPS ?</t>
  </si>
  <si>
    <t>_A7. Coordonnées GPS du Lieu_latitude</t>
  </si>
  <si>
    <t>_A7. Coordonnées GPS du Lieu_longitude</t>
  </si>
  <si>
    <t>_A7. Coordonnées GPS du Lieu_altitude</t>
  </si>
  <si>
    <t>_A7. Coordonnées GPS du Lieu_precision</t>
  </si>
  <si>
    <t>I0. Combien d'informateurs clés avez-vous identifié?</t>
  </si>
  <si>
    <t>B1. Est-ce qu’il y a actuellement des ménages ou individus déplacés internes à cause des pluies torrentielles, qui vivent dans ce quartier?</t>
  </si>
  <si>
    <t>B1.1. Nombre TOTAL de Ménages PDI actuels</t>
  </si>
  <si>
    <t>B1.2. Nombre TOTAL d'individus PDI actuels</t>
  </si>
  <si>
    <t>B2 Pour quel motif la majorité des personnes déplacées a-t-elle été déplacée ?</t>
  </si>
  <si>
    <t>B6.1 Nombre de ménages PDI hébergés gratuitement par une famille d’accueil</t>
  </si>
  <si>
    <t>B6.2 Nombre de ménages PDI en location au sein de la communauté d'accueil</t>
  </si>
  <si>
    <t>B6.3  Nombre de ménages PDI vivant dans des abris de fortune/abri d’urgence (tente, bache…)</t>
  </si>
  <si>
    <t>B6.4 Nombre de ménages PDI vivant à l’air libre/pas d’abri</t>
  </si>
  <si>
    <t>D.1.1. Nombre de ménages dans les Abris durables (murs + Tôle)</t>
  </si>
  <si>
    <t>D.1.2. Nombre de ménages dans les Abris semi-durables (mur + toiture en paille/bâche)</t>
  </si>
  <si>
    <t>D.1.3. Nombre de ménages dans les Abris d’urgence (Seulement bâche, paille, plastique)</t>
  </si>
  <si>
    <t>D2. Dans quel état se trouve la MAJORITE des abris qu’occupent les ménages déplacés internes ?</t>
  </si>
  <si>
    <t>D3. Avant le déplacement, la majorité des ménages PDI résidant dans ce quartier était-elle propriétaire du logement dans leur lieu d’origine ?</t>
  </si>
  <si>
    <t>D4.2. Si oui, qui a octroyé le document de propriété ?</t>
  </si>
  <si>
    <t>Autre, préciser_6</t>
  </si>
  <si>
    <t>D5.  A quelle hauteur du sol les fondations de la majorité des maisons dans les lieux d’origine des ménages déplacés se trouvent-elles ?</t>
  </si>
  <si>
    <t>E1.1 Des femmes enceintes ou allaitantes ?</t>
  </si>
  <si>
    <t>E6.1.1 Si oui, combien ?</t>
  </si>
  <si>
    <t>E1.2 Des mineurs séparés ou non accompagnés ?</t>
  </si>
  <si>
    <t>E6.2.1 Si oui, combien ?</t>
  </si>
  <si>
    <t>E1.3 Des individus en situation de handicap physique ou mental ?</t>
  </si>
  <si>
    <t>E6.3.1 Si oui, combien ?</t>
  </si>
  <si>
    <t>E1.4 Des personnes victimes de violences sexuelles ou basées sur le genre ?</t>
  </si>
  <si>
    <t>E6.4.1 Si oui, combien ?</t>
  </si>
  <si>
    <t>E1.5 Des femmes cheffes de ménage ?</t>
  </si>
  <si>
    <t>E6.5.1 Si oui, combien ?</t>
  </si>
  <si>
    <t>E2.La sécurité est-elle assurée dans le quartier ?</t>
  </si>
  <si>
    <t>Si Oui, qui assure la sécurité ?</t>
  </si>
  <si>
    <t>Autre, préciser_7</t>
  </si>
  <si>
    <t>E3. Quels sont les principaux risques de sécurité pour les populations déplacées dans le quartier?</t>
  </si>
  <si>
    <t>E3. Quels sont les principaux risques de sécurité pour les populations déplacées dans le quartier?/Vol/cambriolage</t>
  </si>
  <si>
    <t>E3. Quels sont les principaux risques de sécurité pour les populations déplacées dans le quartier?/Présence de groupes armés</t>
  </si>
  <si>
    <t>E3. Quels sont les principaux risques de sécurité pour les populations déplacées dans le quartier?/Abus des forces de sécurité</t>
  </si>
  <si>
    <t>E3. Quels sont les principaux risques de sécurité pour les populations déplacées dans le quartier?/Contrôles ou arrestations arbitraires</t>
  </si>
  <si>
    <t>E3. Quels sont les principaux risques de sécurité pour les populations déplacées dans le quartier?/Violences sexuelles ou basées sur le genre</t>
  </si>
  <si>
    <t>E3. Quels sont les principaux risques de sécurité pour les populations déplacées dans le quartier?/Extorsion ou taxes illégales</t>
  </si>
  <si>
    <t>E3. Quels sont les principaux risques de sécurité pour les populations déplacées dans le quartier?/Enlèvements</t>
  </si>
  <si>
    <t>E3. Quels sont les principaux risques de sécurité pour les populations déplacées dans le quartier?/Travail forcé de mineurs</t>
  </si>
  <si>
    <t>E4.Les femmes se sentent-elles en securité dans cette localité ?</t>
  </si>
  <si>
    <t>E5.Les homme se sentent-ils en securité dans ce site/ cette localité ?</t>
  </si>
  <si>
    <t>E6.Les enfants se sentent-ils en securité dans ce site/ cette localité ?</t>
  </si>
  <si>
    <t>E7. Des recents incidents graves de securité ont-ils été rapporté dans ce site/localité ?</t>
  </si>
  <si>
    <t>E8. Y-a-t-il un mécanisme au travers lequel les personnes déplacées peuvent signaler des violations ?</t>
  </si>
  <si>
    <t>Si oui, lequel ?</t>
  </si>
  <si>
    <t>Autre, préciser_8</t>
  </si>
  <si>
    <t>E9.Comment caractériseriez-vous les relations entre la communauté hôte et les ménages déplacés suite aux inondations?</t>
  </si>
  <si>
    <t>E10. Si Très tendue ou parfois tendues, Précisez pour quelles raions svp?</t>
  </si>
  <si>
    <t>F1. Quelles sont les principales sources d’approvisionnement en eau dans ce quartier ?</t>
  </si>
  <si>
    <t>F1. Quelles sont les principales sources d’approvisionnement en eau dans ce quartier ?/Puits traditionnel/A ciel ouvert</t>
  </si>
  <si>
    <t>F1. Quelles sont les principales sources d’approvisionnement en eau dans ce quartier ?/Forage a pompe manuelle</t>
  </si>
  <si>
    <t>F1. Quelles sont les principales sources d’approvisionnement en eau dans ce quartier ?/Puits amélioré</t>
  </si>
  <si>
    <t>F1. Quelles sont les principales sources d’approvisionnement en eau dans ce quartier ?/Bladder</t>
  </si>
  <si>
    <t>F1. Quelles sont les principales sources d’approvisionnement en eau dans ce quartier ?/Eau de surface (riviere, cours d’eau…)</t>
  </si>
  <si>
    <t>F1. Quelles sont les principales sources d’approvisionnement en eau dans ce quartier ?/Vendeur d’eau</t>
  </si>
  <si>
    <t>F1. Quelles sont les principales sources d’approvisionnement en eau dans ce quartier ?/Camion-citerne</t>
  </si>
  <si>
    <t>F1. Quelles sont les principales sources d’approvisionnement en eau dans ce quartier ?/Eau courante/du robinet</t>
  </si>
  <si>
    <t>F1. Quelles sont les principales sources d’approvisionnement en eau dans ce quartier ?/Eau de pluie</t>
  </si>
  <si>
    <t>F2. Quel est le volume d’eau auquel la majorité des personnes déplacées a accès, en moyenne, chaque jour ?</t>
  </si>
  <si>
    <t>F3. Quelle est la distance que les personnes déplacées parcourent pour accéder à la source d’eau la plus proche ?</t>
  </si>
  <si>
    <t>F4. Y-a-t-il des problèmes de qualité d’eau ?</t>
  </si>
  <si>
    <t>F4.1. Si oui, lesquels? (cocher toutes les réponses qui s’appliquent)</t>
  </si>
  <si>
    <t>F4.1. Si oui, lesquels? (cocher toutes les réponses qui s’appliquent)/Odeur</t>
  </si>
  <si>
    <t>F4.1. Si oui, lesquels? (cocher toutes les réponses qui s’appliquent)/Goût</t>
  </si>
  <si>
    <t>F4.1. Si oui, lesquels? (cocher toutes les réponses qui s’appliquent)/Eau trouble / brune</t>
  </si>
  <si>
    <t>F4.1. Si oui, lesquels? (cocher toutes les réponses qui s’appliquent)/Eau non potable</t>
  </si>
  <si>
    <t>F4.2 Quel est l'état de la majorité des latrines au sein de cette communauté d'accueil ?</t>
  </si>
  <si>
    <t>F7. Y-a-t-il des obstacles auxquels les personnes déplacées font face pour accéder aux points d’eau?</t>
  </si>
  <si>
    <t>F7.1. Si oui, lesquels ?</t>
  </si>
  <si>
    <t>F7.1. Si oui, lesquels ?/Présence de groupes armés</t>
  </si>
  <si>
    <t>F7.1. Si oui, lesquels ?/Conflit liés à la gestion communautaire des points d’eau</t>
  </si>
  <si>
    <t>F7.1. Si oui, lesquels ?/Violence/agression physique</t>
  </si>
  <si>
    <t>F7.1. Si oui, lesquels ?/Discrimination</t>
  </si>
  <si>
    <t>F7.1. Si oui, lesquels ?/Harcèlement</t>
  </si>
  <si>
    <t>F7.1. Si oui, lesquels ?/Arrestations/détentions</t>
  </si>
  <si>
    <t>F7.1. Si oui, lesquels ?/Autre, préciser</t>
  </si>
  <si>
    <t>Autre, préciser_9</t>
  </si>
  <si>
    <t>F8. Les points d’eau, latrines et douches sont-ils accessibles aux PDI en situation de handicap physique ?</t>
  </si>
  <si>
    <t>G1. Quelles sont les trois sources principales de nourriture des PDI ?</t>
  </si>
  <si>
    <t>G1. Quelles sont les trois sources principales de nourriture des PDI ?/Production agricole de subsistance</t>
  </si>
  <si>
    <t>G1. Quelles sont les trois sources principales de nourriture des PDI ?/Don des communautés hôtes et voisines</t>
  </si>
  <si>
    <t>G1. Quelles sont les trois sources principales de nourriture des PDI ?/Assistance humanitaire (incluant cash)</t>
  </si>
  <si>
    <t>G1. Quelles sont les trois sources principales de nourriture des PDI ?/Achat sur le marché</t>
  </si>
  <si>
    <t>G1. Quelles sont les trois sources principales de nourriture des PDI ?/Emprunt</t>
  </si>
  <si>
    <t>G1. Quelles sont les trois sources principales de nourriture des PDI ?/Troc (échanges)</t>
  </si>
  <si>
    <t>G1. Quelles sont les trois sources principales de nourriture des PDI ?/Autre, preciser</t>
  </si>
  <si>
    <t>Autre, preciser</t>
  </si>
  <si>
    <t>G2. Quelle est la distance que les personnes déplacées doivent parcourir pour accéder au marché le plus proche ?</t>
  </si>
  <si>
    <t>G4. Si non, pourquoi ?</t>
  </si>
  <si>
    <t>G4. Si non, pourquoi ?/Discrimination</t>
  </si>
  <si>
    <t>G4. Si non, pourquoi ?/Harcèlement</t>
  </si>
  <si>
    <t>G4. Si non, pourquoi ?/Le marché est trop loin</t>
  </si>
  <si>
    <t>G4. Si non, pourquoi ?/Présence de groupes armés</t>
  </si>
  <si>
    <t>G4. Si non, pourquoi ?/La route est trop dangereuse/risque d’attaques</t>
  </si>
  <si>
    <t>G4. Si non, pourquoi ?/Abus des forces de sécurité</t>
  </si>
  <si>
    <t>G4. Si non, pourquoi ?/Autre, préciser</t>
  </si>
  <si>
    <t>Autre, preciser_10</t>
  </si>
  <si>
    <t>H1. Y-a-t-il des services médicaux disponibles DANS CE QUARTIER ?</t>
  </si>
  <si>
    <t>H2. Si oui, quels types de services médicaux fonctionnels sont disponibles ? (cocher toutes les réponses correspondantes)</t>
  </si>
  <si>
    <t>H2. Si oui, quels types de services médicaux fonctionnels sont disponibles ? (cocher toutes les réponses correspondantes)/Clinique mobile</t>
  </si>
  <si>
    <t>H2. Si oui, quels types de services médicaux fonctionnels sont disponibles ? (cocher toutes les réponses correspondantes)/Hôpital</t>
  </si>
  <si>
    <t>H2. Si oui, quels types de services médicaux fonctionnels sont disponibles ? (cocher toutes les réponses correspondantes)/Centre de santé</t>
  </si>
  <si>
    <t>H2. Si oui, quels types de services médicaux fonctionnels sont disponibles ? (cocher toutes les réponses correspondantes)/Clinique privée</t>
  </si>
  <si>
    <t>H2. Si oui, quels types de services médicaux fonctionnels sont disponibles ? (cocher toutes les réponses correspondantes)/Autres (à préciser)</t>
  </si>
  <si>
    <t>Autre, préciser_11</t>
  </si>
  <si>
    <t>H3. Les personnes déplacées ont-elles accès aux centres de santés disponibles ?</t>
  </si>
  <si>
    <t>H4. Quelle est la distance que les personnes déplacées parcourent pour accéder aux services médicaux ? (à pied)</t>
  </si>
  <si>
    <t>H5 Les personnes déplacées rencontrent-elles des difficultés pour accéder aux services de santé?</t>
  </si>
  <si>
    <t>H5.1 Si oui, pourquoi ? (Max trois réponses)</t>
  </si>
  <si>
    <t>H5.1 Si oui, pourquoi ? (Max trois réponses)/Discrimination</t>
  </si>
  <si>
    <t>H5.1 Si oui, pourquoi ? (Max trois réponses)/Le service est trop loin</t>
  </si>
  <si>
    <t>H5.1 Si oui, pourquoi ? (Max trois réponses)/Manque de moyens financiers</t>
  </si>
  <si>
    <t>H5.1 Si oui, pourquoi ? (Max trois réponses)/La routes est dangereuse/risque d’attaque</t>
  </si>
  <si>
    <t>H5.1 Si oui, pourquoi ? (Max trois réponses)/Présence de groupes armés</t>
  </si>
  <si>
    <t>H5.1 Si oui, pourquoi ? (Max trois réponses)/Absence de personnel médical</t>
  </si>
  <si>
    <t>H5.1 Si oui, pourquoi ? (Max trois réponses)/Pas de médicaments ou d’équipements</t>
  </si>
  <si>
    <t>H6 Quelles sont les trois problèmes de santé les plus répandus dans le quartier parmi les populations déplacées ?</t>
  </si>
  <si>
    <t>H6 Quelles sont les trois problèmes de santé les plus répandus dans le quartier parmi les populations déplacées ?/Diarrhée</t>
  </si>
  <si>
    <t>H6 Quelles sont les trois problèmes de santé les plus répandus dans le quartier parmi les populations déplacées ?/Paludisme</t>
  </si>
  <si>
    <t>H6 Quelles sont les trois problèmes de santé les plus répandus dans le quartier parmi les populations déplacées ?/Malnutrition</t>
  </si>
  <si>
    <t>H6 Quelles sont les trois problèmes de santé les plus répandus dans le quartier parmi les populations déplacées ?/Infection de plaie</t>
  </si>
  <si>
    <t>H6 Quelles sont les trois problèmes de santé les plus répandus dans le quartier parmi les populations déplacées ?/Maladie de peau</t>
  </si>
  <si>
    <t>H6 Quelles sont les trois problèmes de santé les plus répandus dans le quartier parmi les populations déplacées ?/Fièvre</t>
  </si>
  <si>
    <t>H6 Quelles sont les trois problèmes de santé les plus répandus dans le quartier parmi les populations déplacées ?/Toux</t>
  </si>
  <si>
    <t>H6 Quelles sont les trois problèmes de santé les plus répandus dans le quartier parmi les populations déplacées ?/Maux de tête</t>
  </si>
  <si>
    <t>H6 Quelles sont les trois problèmes de santé les plus répandus dans le quartier parmi les populations déplacées ?/Maux de ventre</t>
  </si>
  <si>
    <t>H6 Quelles sont les trois problèmes de santé les plus répandus dans le quartier parmi les populations déplacées ?/VIH/Sida</t>
  </si>
  <si>
    <t>H6 Quelles sont les trois problèmes de santé les plus répandus dans le quartier parmi les populations déplacées ?/Problèmes de tensions</t>
  </si>
  <si>
    <t>H6 Quelles sont les trois problèmes de santé les plus répandus dans le quartier parmi les populations déplacées ?/Autre</t>
  </si>
  <si>
    <t>Autre maladie à préciser</t>
  </si>
  <si>
    <t>I1. Est-ce que la majorité des enfants de ménages déplacés suite aux pluies torrentielles fréquentent une école ACTUELLEMENT ?</t>
  </si>
  <si>
    <t>I1.1. Si EN PARTIE ou NON, Pourquoi Ces enfants PDI ne fréquentent pas d’école actuellement ?</t>
  </si>
  <si>
    <t>I1.1. Si EN PARTIE ou NON, Pourquoi Ces enfants PDI ne fréquentent pas d’école actuellement ?/Pas d'école</t>
  </si>
  <si>
    <t>I1.1. Si EN PARTIE ou NON, Pourquoi Ces enfants PDI ne fréquentent pas d’école actuellement ?/Ecole détruite ou endommagée</t>
  </si>
  <si>
    <t>I1.1. Si EN PARTIE ou NON, Pourquoi Ces enfants PDI ne fréquentent pas d’école actuellement ?/Ecole occupée par des PDI</t>
  </si>
  <si>
    <t>I1.1. Si EN PARTIE ou NON, Pourquoi Ces enfants PDI ne fréquentent pas d’école actuellement ?/Ecole trop loin</t>
  </si>
  <si>
    <t>I1.1. Si EN PARTIE ou NON, Pourquoi Ces enfants PDI ne fréquentent pas d’école actuellement ?/Chemin dangereux</t>
  </si>
  <si>
    <t>I1.1. Si EN PARTIE ou NON, Pourquoi Ces enfants PDI ne fréquentent pas d’école actuellement ?/Discriminationis</t>
  </si>
  <si>
    <t>I1.1. Si EN PARTIE ou NON, Pourquoi Ces enfants PDI ne fréquentent pas d’école actuellement ?/Manque de moyens financiers (transport, etc)</t>
  </si>
  <si>
    <t>I1.1. Si EN PARTIE ou NON, Pourquoi Ces enfants PDI ne fréquentent pas d’école actuellement ?/Problèmes de cohabitation avec la communauté où se trouve l'école</t>
  </si>
  <si>
    <t>I1.1. Si EN PARTIE ou NON, Pourquoi Ces enfants PDI ne fréquentent pas d’école actuellement ?/Manque de personnel enseignant</t>
  </si>
  <si>
    <t>I1.1. Si EN PARTIE ou NON, Pourquoi Ces enfants PDI ne fréquentent pas d’école actuellement ?/Pas d'intérêt pour l'éducation des enfants</t>
  </si>
  <si>
    <t>I1.1. Si EN PARTIE ou NON, Pourquoi Ces enfants PDI ne fréquentent pas d’école actuellement ?/Autre, préciser</t>
  </si>
  <si>
    <t>Autre, spécifier</t>
  </si>
  <si>
    <t>I2. Quelle distance la majorité des enfants deplaces doivent-ils parcourir pour accéder à l’école la plus proche ? (à pied)</t>
  </si>
  <si>
    <t>J4. Quels sont les sujets à propos desquels les personnes déplacées dans ce quartier de ce site voudrait plus d’informations ?</t>
  </si>
  <si>
    <t>J4. Quels sont les sujets à propos desquels les personnes déplacées dans ce quartier de ce site voudrait plus d’informations ?/Assistance humanitaire</t>
  </si>
  <si>
    <t>J4. Quels sont les sujets à propos desquels les personnes déplacées dans ce quartier de ce site voudrait plus d’informations ?/Situation dans le lieu d’origine</t>
  </si>
  <si>
    <t>J4. Quels sont les sujets à propos desquels les personnes déplacées dans ce quartier de ce site voudrait plus d’informations ?/Situation des membres de la famille</t>
  </si>
  <si>
    <t>J4. Quels sont les sujets à propos desquels les personnes déplacées dans ce quartier de ce site voudrait plus d’informations ?/Accès aux services de base</t>
  </si>
  <si>
    <t>J4. Quels sont les sujets à propos desquels les personnes déplacées dans ce quartier de ce site voudrait plus d’informations ?/Possibilités de retour (etat du lieu d’origine, aide humanitaire…)</t>
  </si>
  <si>
    <t>J4. Quels sont les sujets à propos desquels les personnes déplacées dans ce quartier de ce site voudrait plus d’informations ?/Documentation (certificat de naissance, etc.)</t>
  </si>
  <si>
    <t>K1.Quel est le premiers besoin prioritaire des populations déplacées dans ce quartier ?</t>
  </si>
  <si>
    <t>K1.Quel est le deuxième besoin prioritaire des populations déplacées dans ce quartier ?</t>
  </si>
  <si>
    <t>K1.Quel est le troixième besoin prioritaire des populations déplacées dans ce quartier ?</t>
  </si>
  <si>
    <t>Autre besoin à préciser</t>
  </si>
  <si>
    <t>J0. Combien d'organisations ont fourni une assistance aux déplacés depuis leur arrivée dans cette localité suite aux inondations?</t>
  </si>
  <si>
    <t>Cd.1 Mentionnez le nombre de ménages PDI dont vous avez la composition exacte</t>
  </si>
  <si>
    <t>Commentaires généraux sur la population déplacée dans le quartier, et autres facteurs directement ou indirectement liés à leurs conditions de vie.</t>
  </si>
  <si>
    <t>_id</t>
  </si>
  <si>
    <t>_index</t>
  </si>
  <si>
    <t>BATAMBO</t>
  </si>
  <si>
    <t>Oui</t>
  </si>
  <si>
    <t>Catastrophe naturelle (inondations, pluies torrentielles etc)</t>
  </si>
  <si>
    <t>Puits traditionnel/A ciel ouvert Vendeur d’eau Eau de pluie</t>
  </si>
  <si>
    <t>Odeur Eau trouble / brune Eau non potable</t>
  </si>
  <si>
    <t>Don des communautés hôtes et voisines</t>
  </si>
  <si>
    <t>Diarrhée Paludisme Fièvre</t>
  </si>
  <si>
    <t>Assistance humanitaire Accès aux services de base Documentation (certificat de naissance, etc.)</t>
  </si>
  <si>
    <t>Vue par rapport aux PDI,depuis qu'ils sont dans ce localité de BATAMBO il y a aucun assistance des humanitaires,même le Gouvernement,ils sont vraiment abandonné par eux-même dans la localité.Et leurs besoins,moustiquaire, la santé car ils n'ont pas accès aux centre de santé,(manque de moyens ).</t>
  </si>
  <si>
    <t>Vendeur d’eau</t>
  </si>
  <si>
    <t>Diarrhée Paludisme Toux</t>
  </si>
  <si>
    <t>Assistance humanitaire Situation dans le lieu d’origine Possibilités de retour (etat du lieu d’origine, aide humanitaire…)</t>
  </si>
  <si>
    <t>S'agissant aux personnes déplacée de cette localité ont des problèmes vue par rapport a leurs conditions de vie aux sein de cette localité,problèmes de santé,hygiénique ment.Et les préoccupations nécessaire des PDI se veulent renter la où ils étaient aux paravents.</t>
  </si>
  <si>
    <t>LAKOUANGA 0</t>
  </si>
  <si>
    <t>Puits traditionnel/A ciel ouvert Forage a pompe manuelle Eau courante/du robinet</t>
  </si>
  <si>
    <t>Vue la situation de cette localité,c'est une localité qui n'est pas inondée,mais accueil des PDI.les besoins des PDI sont nourriture, de l'eau potable,les vêtements,santé, et aussi une assistance pour eux car ils souffre.</t>
  </si>
  <si>
    <t>LAKOUANGA V</t>
  </si>
  <si>
    <t>Puits traditionnel/A ciel ouvert Puits amélioré Eau courante/du robinet</t>
  </si>
  <si>
    <t>Odeur Eau trouble / brune</t>
  </si>
  <si>
    <t>Production agricole de subsistance Don des communautés hôtes et voisines Achat sur le marché</t>
  </si>
  <si>
    <t>Assistance humanitaire Possibilités de retour (etat du lieu d’origine, aide humanitaire…) Documentation (certificat de naissance, etc.)</t>
  </si>
  <si>
    <t>Après l'inondation,  les PDI de quartier kpetene I sont  dans 2ème arrondissement précisément lakouaga 5, n'ont subit aucune assistance humanitaire mais tous les enfants vont à l'ecole, ils ont sérieux problème de nourriture et aide humanitaire.</t>
  </si>
  <si>
    <t>Eau de surface (riviere, cours d’eau…) Vendeur d’eau Eau de pluie</t>
  </si>
  <si>
    <t>Conflit liés à la gestion communautaire des points d’eau Harcèlement</t>
  </si>
  <si>
    <t>Don des communautés hôtes et voisines Achat sur le marché Emprunt</t>
  </si>
  <si>
    <t>Diarrhée Paludisme Malnutrition</t>
  </si>
  <si>
    <t>Ecole détruite ou endommagée Manque de moyens financiers (transport, etc) Autre, préciser</t>
  </si>
  <si>
    <t>Certaine école inondé</t>
  </si>
  <si>
    <t>Les Personnes déplacés ont vraiment des problèmes de nourriture , manques des abris, problème de soign médical. Dont ils demandent une assistante humanitaire</t>
  </si>
  <si>
    <t>Vol/cambriolage</t>
  </si>
  <si>
    <t>Puits traditionnel/A ciel ouvert Vendeur d’eau Eau courante/du robinet</t>
  </si>
  <si>
    <t>Violence/agression physique Discrimination Autre, préciser</t>
  </si>
  <si>
    <t>Problème  de moyen pour payer</t>
  </si>
  <si>
    <t>Production agricole de subsistance Assistance humanitaire (incluant cash)</t>
  </si>
  <si>
    <t>Ecole trop loin Manque de moyens financiers (transport, etc) Pas d'intérêt pour l'éducation des enfants</t>
  </si>
  <si>
    <t>Accès aux services de base Possibilités de retour (etat du lieu d’origine, aide humanitaire…) Documentation (certificat de naissance, etc.)</t>
  </si>
  <si>
    <t>Nous avons constaté  que la situation des déplacée  est déplorable malgré  qu'ils vivent dans famille d'accueil, ces déplacés ont des sérieux problème par rapport à leurs conditions de vie. Ces PDI n'ont pas des documents attestant légalement la propriété de leurs domiciles car, suit à la construction du pont LAGBACHI tels ont été de localiser de leur lieux d'origine.</t>
  </si>
  <si>
    <t>SICA SAIDOU</t>
  </si>
  <si>
    <t>Don des communautés hôtes et voisines Achat sur le marché</t>
  </si>
  <si>
    <t>Assistance humanitaire Documentation (certificat de naissance, etc.)</t>
  </si>
  <si>
    <t>S'agissant,de notre observations dans la localité ou n'as fait l'évaluation les PDI se plaint beaucoup plus sur les moyens qui peuvent les aider à les pouvoirs retourné chez eux . parce qu'ils ont vénus de petevo dans la 6ème arrondissement,les enfants ne fréquent pas l'école.</t>
  </si>
  <si>
    <t>YAPELE III</t>
  </si>
  <si>
    <t>Vol/cambriolage Violences sexuelles ou basées sur le genre Enlèvements</t>
  </si>
  <si>
    <t>Manque de moyens financiers (transport, etc)</t>
  </si>
  <si>
    <t>Assistance humanitaire Situation des membres de la famille Documentation (certificat de naissance, etc.)</t>
  </si>
  <si>
    <t>Les PDI  qui vivent dans cette localité sont tous originaires d'autres prefectures et vue q'ils ont leurs parents dans la localité s'y installe. Ils sont confrontés  a des problemes d'ordre alimentaire car le parcour est trop long et leur approvissionnement n'est que le marché et une aide de la part de leur parents.Ils sont dans des problemes de santé vue l'etat du quartier. Seulement une partie de leur enfant frequente l'ecole pour des raisons financiers.</t>
  </si>
  <si>
    <t>YAPELE IV</t>
  </si>
  <si>
    <t>Production agricole de subsistance Achat sur le marché Autre, preciser</t>
  </si>
  <si>
    <t>Pas d'assistance humanitaire</t>
  </si>
  <si>
    <t>Diarrhée Paludisme Maux de tête</t>
  </si>
  <si>
    <t>Manque de moyens financiers (transport, etc) Pas d'intérêt pour l'éducation des enfants Autre, préciser</t>
  </si>
  <si>
    <t>Problème de prise en charge des enfants pour la scolarisation devenu privé dans le quartier</t>
  </si>
  <si>
    <t>La population déplacés est dans un besoin d'assistance car depuis l'incident aucune n'a été faite. Et les plus sollicité sont d'ordre nourriture, santé,  éducation, abri, eau et hygiène. Aucun enfant ne fréquente dans cette localité.</t>
  </si>
  <si>
    <t>Contrôles ou arrestations arbitraires Extorsion ou taxes illégales Enlèvements</t>
  </si>
  <si>
    <t>Vente de leur bien</t>
  </si>
  <si>
    <t>Paludisme Toux Maux de ventre</t>
  </si>
  <si>
    <t>Les victimes de quartier Zebe ont sérieux problèmes de l'eau  potable et unique source potable situer au bord de la route danger d'accidents et la bagarre et mélange de latrines avec les puis et d'effraction à l'air libre tous leur activités sont  bloquer ,pas de marchandises  pour revendre donc ils sont obligés  de vendre leur bien pour avoir à manger</t>
  </si>
  <si>
    <t>92 LOGEMENTS</t>
  </si>
  <si>
    <t>Vol/cambriolage Abus des forces de sécurité Contrôles ou arrestations arbitraires</t>
  </si>
  <si>
    <t>Puits traditionnel/A ciel ouvert Forage a pompe manuelle Puits amélioré</t>
  </si>
  <si>
    <t>Odeur Goût Eau non potable</t>
  </si>
  <si>
    <t>Conflit liés à la gestion communautaire des points d’eau Violence/agression physique Discrimination</t>
  </si>
  <si>
    <t>Don des communautés hôtes et voisines Achat sur le marché Troc (échanges)</t>
  </si>
  <si>
    <t>Pas d'école Ecole détruite ou endommagée Manque de moyens financiers (transport, etc)</t>
  </si>
  <si>
    <t xml:space="preserve">Le quartier est partiellement touché  mais  a accueilli des sinistrés. </t>
  </si>
  <si>
    <t>Vol/cambriolage Abus des forces de sécurité</t>
  </si>
  <si>
    <t>Le député de la circonscription et les auto défenses qui veillent la nuit pour protéger les biens des sinistrés.</t>
  </si>
  <si>
    <t>Diarrhée Paludisme Maux de ventre</t>
  </si>
  <si>
    <t>Pas d'école Ecole trop loin Manque de moyens financiers (transport, etc)</t>
  </si>
  <si>
    <t>Assistance humanitaire Situation dans le lieu d’origine Situation des membres de la famille</t>
  </si>
  <si>
    <t>Nous avons constaté  qu'il y a beaucoup des maisons inondées, beaucoup des déplacées dans de familles d'accueil. Beaucoup des besoins, abris, eau potable, santé, et autres.</t>
  </si>
  <si>
    <t>KPETENE II</t>
  </si>
  <si>
    <t>Eau courante/du robinet Eau de pluie</t>
  </si>
  <si>
    <t>Goût Eau trouble / brune</t>
  </si>
  <si>
    <t>Poste de santé</t>
  </si>
  <si>
    <t>Manque de moyens financiers La routes est dangereuse/risque d’attaque</t>
  </si>
  <si>
    <t>Diarrhée Paludisme Maladie de peau</t>
  </si>
  <si>
    <t>Ecole détruite ou endommagée Chemin dangereux Manque de moyens financiers (transport, etc)</t>
  </si>
  <si>
    <t>Les PDI ont besoin d'aide ils veulent trouver un endroit  sur pour se stabiliser.</t>
  </si>
  <si>
    <t>KPETENE IV</t>
  </si>
  <si>
    <t>Puits traditionnel/A ciel ouvert Eau courante/du robinet Eau de pluie</t>
  </si>
  <si>
    <t>Diarrhée Paludisme Infection de plaie</t>
  </si>
  <si>
    <t>Assistance humanitaire Situation dans le lieu d’origine Documentation (certificat de naissance, etc.)</t>
  </si>
  <si>
    <t>Les PDIs ont des problèmes  beaucoup plus en santé ils ont besoin d'assistance dans leur quartier.</t>
  </si>
  <si>
    <t>KPETENE V</t>
  </si>
  <si>
    <t>Odeur Goût Eau trouble / brune</t>
  </si>
  <si>
    <t>Ils sont dépasser  de cette catastrophe  et qu'ils veulent que leur lieu d'origine soit réhabiliter.</t>
  </si>
  <si>
    <t>LINGUISSA I</t>
  </si>
  <si>
    <t>Beaucoup des personnes  sont omniprésent  et du coup il y a embouteillages</t>
  </si>
  <si>
    <t>Production agricole de subsistance Achat sur le marché</t>
  </si>
  <si>
    <t>Ecole détruite ou endommagée Ecole trop loin</t>
  </si>
  <si>
    <t>Assistance humanitaire Situation dans le lieu d’origine Accès aux services de base</t>
  </si>
  <si>
    <t>Manque des nourriture santé  et abris</t>
  </si>
  <si>
    <t>Conflit liés à la gestion communautaire des points d’eau Discrimination</t>
  </si>
  <si>
    <t>Les deplacés ont des problèmes , ils ont  des problèmes  de santé, en éducation et la nourriture et qu'ils ont besogne  d'aide.</t>
  </si>
  <si>
    <t>Le député  6ème arrondissement et les personnes volontaires assures la sécurité des pdis</t>
  </si>
  <si>
    <t>Puits traditionnel/A ciel ouvert Forage a pompe manuelle Eau de pluie</t>
  </si>
  <si>
    <t>Paludisme Maladie de peau Maux de ventre</t>
  </si>
  <si>
    <t>Assistance humanitaire Situation des membres de la famille Possibilités de retour (etat du lieu d’origine, aide humanitaire…)</t>
  </si>
  <si>
    <t>Grande partie du quartier complètement inondé, les puits et latrines complètement détruite risque d'épidémie dans la zone, maison endommager, route impraticable ,la population se promène par la pirogue.</t>
  </si>
  <si>
    <t>MBOSSORO</t>
  </si>
  <si>
    <t>Hôpital Centre de santé Clinique privée</t>
  </si>
  <si>
    <t>Le service est trop loin Manque de moyens financiers Absence de personnel médical</t>
  </si>
  <si>
    <t>Dans la cette famille d,Accueil il y a aucune assistance depuis lors. Problème de vivre, santé.</t>
  </si>
  <si>
    <t>MODOUA</t>
  </si>
  <si>
    <t xml:space="preserve">Ce quartier est partiellement  inondé et accueil  les pdi qui sont restés  dans le quartier l on a constaté aussi des eaux stagnantes  qui sont présents et provoque  les maladies  pour la population du dite quartier
</t>
  </si>
  <si>
    <t>MOKALP</t>
  </si>
  <si>
    <t>Forage a pompe manuelle Vendeur d’eau Eau courante/du robinet</t>
  </si>
  <si>
    <t>Achat sur le marché Emprunt Troc (échanges)</t>
  </si>
  <si>
    <t>Situation dans le lieu d’origine Possibilités de retour (etat du lieu d’origine, aide humanitaire…) Documentation (certificat de naissance, etc.)</t>
  </si>
  <si>
    <t xml:space="preserve">La population n'a pas reçu de l'aide humanitaire </t>
  </si>
  <si>
    <t>Vol/cambriolage Abus des forces de sécurité Violences sexuelles ou basées sur le genre</t>
  </si>
  <si>
    <t>Situation dans le lieu d’origine Situation des membres de la famille Possibilités de retour (etat du lieu d’origine, aide humanitaire…)</t>
  </si>
  <si>
    <t>Quartier partiellement inondé risque d'épidémie</t>
  </si>
  <si>
    <t>SANDOUBE</t>
  </si>
  <si>
    <t>Don des communautés hôtes et voisines Assistance humanitaire (incluant cash) Troc (échanges)</t>
  </si>
  <si>
    <t>Manque de moyens financiers Pas de médicaments ou d’équipements</t>
  </si>
  <si>
    <t>Les déplacés ont besoin une assistance générale. Donc leur condition de vie ne marche pas.</t>
  </si>
  <si>
    <t>SAPEKE I</t>
  </si>
  <si>
    <t>Proprietaire</t>
  </si>
  <si>
    <t>Puits traditionnel/A ciel ouvert Eau de surface (riviere, cours d’eau…) Eau de pluie</t>
  </si>
  <si>
    <t>Les personnes deplacés ont un sérieux problème par rapport à leur condition de vie surtout en santé.</t>
  </si>
  <si>
    <t>ZOUBE</t>
  </si>
  <si>
    <t>Ecole trop loin Manque de moyens financiers (transport, etc) Autre, préciser</t>
  </si>
  <si>
    <t>École est complètement inondé</t>
  </si>
  <si>
    <t>Besoin d'assistance au PDis, manque de sécurité dans la zone</t>
  </si>
  <si>
    <t>DAOUKA</t>
  </si>
  <si>
    <t xml:space="preserve">Souvent les ménages avec plusieurs enfants ne sont pas très bien accueilli par les familles d'accueil </t>
  </si>
  <si>
    <t>Forage a pompe manuelle Eau de surface (riviere, cours d’eau…)</t>
  </si>
  <si>
    <t>Paludisme Malnutrition Fièvre</t>
  </si>
  <si>
    <t>Assistance humanitaire Possibilités de retour (etat du lieu d’origine, aide humanitaire…)</t>
  </si>
  <si>
    <t>Nous avons besoin des aides multiformes et surtout des produits désinfectants puisque les latrines sont tous détruites et qu'il y est un grand risque des maladies chroniques après cette catastrophe. Trouvez nous une solution pour l'eau potable.</t>
  </si>
  <si>
    <t>GBADOUNA</t>
  </si>
  <si>
    <t>Production agricole de subsistance Achat sur le marché Troc (échanges)</t>
  </si>
  <si>
    <t>Ecole trop loin Manque de moyens financiers (transport, etc) Problèmes de cohabitation avec la communauté où se trouve l'école</t>
  </si>
  <si>
    <t>Sante, assistance humanitaire, service medical, abris</t>
  </si>
  <si>
    <t>GBANGOUMA I</t>
  </si>
  <si>
    <t>Vol/cambriolage Contrôles ou arrestations arbitraires Travail forcé de mineurs</t>
  </si>
  <si>
    <t>Production agricole de subsistance Assistance humanitaire (incluant cash) Achat sur le marché</t>
  </si>
  <si>
    <t>Argent liquide</t>
  </si>
  <si>
    <t>Les personnes déplacées de cette localité recommande et plaident pour une assistance en abris et un appui en AGR.</t>
  </si>
  <si>
    <t>GBANGOUMA IV</t>
  </si>
  <si>
    <t>Vol/cambriolage Travail forcé de mineurs</t>
  </si>
  <si>
    <t>Puits traditionnel/A ciel ouvert Eau de pluie</t>
  </si>
  <si>
    <t>Goût Eau non potable</t>
  </si>
  <si>
    <t>Production agricole de subsistance Emprunt</t>
  </si>
  <si>
    <t>Paludisme Fièvre Problèmes de tensions</t>
  </si>
  <si>
    <t>Dans cette localité un seul ménage est innonde  à cause d'un bassin débordé donc ce ménage  à besoin d'un abri et la documentation.</t>
  </si>
  <si>
    <t>GBOTORO</t>
  </si>
  <si>
    <t>Forage a pompe manuelle</t>
  </si>
  <si>
    <t>Le nombre des gens qui fait qu'il y ait l'attroupement</t>
  </si>
  <si>
    <t>Paludisme Fièvre Autre</t>
  </si>
  <si>
    <t>Parasitoses</t>
  </si>
  <si>
    <t>La localité se situe au bas fond de la rivière et les fondations de la majorité des maisons écroulées ne sont pas élevées. Les PDIs demandent une assistante humanitaire en Wash.</t>
  </si>
  <si>
    <t>GOKOMA</t>
  </si>
  <si>
    <t>Les victimes de l'inondation recommande qu'une assistance soit dilligentée vers ceux ci, car depuis qu'ils sont là, il y a eu aucune assistance. Et ils demande avoir appui en kits abris .</t>
  </si>
  <si>
    <t>GUERENGOU</t>
  </si>
  <si>
    <t>Vol/cambriolage Contrôles ou arrestations arbitraires</t>
  </si>
  <si>
    <t>Puits traditionnel/A ciel ouvert Forage a pompe manuelle Vendeur d’eau</t>
  </si>
  <si>
    <t>Création de forage d'eau et une clinique medicale ou centre de santé</t>
  </si>
  <si>
    <t>KAMI</t>
  </si>
  <si>
    <t>Eau de surface (riviere, cours d’eau…) Eau courante/du robinet</t>
  </si>
  <si>
    <t>Eau trouble / brune Eau non potable</t>
  </si>
  <si>
    <t>Assistance humanitaire (incluant cash) Autre, preciser</t>
  </si>
  <si>
    <t>Ministre Dondra à distribuer des NFI</t>
  </si>
  <si>
    <t>Paludisme Fièvre Maux de ventre</t>
  </si>
  <si>
    <t>Ecole trop loin Manque de moyens financiers (transport, etc) Manque de personnel enseignant</t>
  </si>
  <si>
    <t>Les déplacés de kami ont un sérieux problème en Wash puisque si le point d'eau de sodeca  (payable ) est coupé ils sont obligés d'aller puiser l'eau de fleuve. Ils ont pas de WC ils sont obligés d'aller dans la brousse ou à côté du fleuve. Pas de sécurité ni service sanitaire</t>
  </si>
  <si>
    <t>KETEGBA 2</t>
  </si>
  <si>
    <t>Eau courante/du robinet</t>
  </si>
  <si>
    <t>Don des communautés hôtes et voisines Achat sur le marché Autre, preciser</t>
  </si>
  <si>
    <t>Chaque chef de ménage s'occupe de sa famille comme il le peut, même si certains ménages viennent d'une même localité ils vivent sous différents toits</t>
  </si>
  <si>
    <t>Hôpital Centre de santé</t>
  </si>
  <si>
    <t>Manque de moyens financiers (transport, etc) Autre, préciser</t>
  </si>
  <si>
    <t>Les fournitures sont tous emporter par l'eau</t>
  </si>
  <si>
    <t>Les déplacés sont venus de plusieurs localités voisines et lointaines (les villages riverains ) suite à l'inondation. Ils ont un sérieux d'accès à l'eau, parce que c'est une fontaine payante de sodeca qui fournit de l'eau aux deplacés et aux populations hôtes,  il y a coupure répétitive d'eau et cela peut durer des jours. La majorité est propriétaire de leurs maisons, mais au village quand tu paye un terrain l'obtention des papiers sont difficiles c'est pourquoi il n'y a que des témoins</t>
  </si>
  <si>
    <t>MAGOMBASSA</t>
  </si>
  <si>
    <t>Production agricole de subsistance Don des communautés hôtes et voisines Assistance humanitaire (incluant cash)</t>
  </si>
  <si>
    <t>La localité de magombassa a de problème de latrines car la plus part des gens ont des latrines construites en sac en plus certains  n ont pas de latrines. L eau également pose de sérieux problème, il faut mettre plus de 30 à 45 minutes pour accéder à un point de eau .</t>
  </si>
  <si>
    <t>NGBARKANGUI</t>
  </si>
  <si>
    <t>Puits traditionnel/A ciel ouvert Forage a pompe manuelle Eau de surface (riviere, cours d’eau…)</t>
  </si>
  <si>
    <t>Centre de santé Clinique privée Autres (à préciser)</t>
  </si>
  <si>
    <t xml:space="preserve">Mini pharmacie privée </t>
  </si>
  <si>
    <t>Manque de moyens financiers Absence de personnel médical Pas de médicaments ou d’équipements</t>
  </si>
  <si>
    <t>C'est un quartier qui se trouve dans la zone marécageuse et au  bas fond .En plus ,cette communauté a besoin plus d'assainissement ,et un problème sanitaire est urgent après l'inondation.</t>
  </si>
  <si>
    <t>OUANGO 6</t>
  </si>
  <si>
    <t>Production agricole de subsistance Achat sur le marché Emprunt</t>
  </si>
  <si>
    <t>Sur cette localité 3 menages ont été  innondee dont juste un petit décalage dans même  localité,  leur besoln se situe sur les abris,</t>
  </si>
  <si>
    <t>PENDA</t>
  </si>
  <si>
    <t>Présence de groupes armés Abus des forces de sécurité Violences sexuelles ou basées sur le genre</t>
  </si>
  <si>
    <t>Centre de santé Clinique privée</t>
  </si>
  <si>
    <t>Les PDI vivant dans le même quartier ont besoin de la scolarisation de ses enfants, une aide alimentaire suivie de la santé.</t>
  </si>
  <si>
    <t>POTO POTO</t>
  </si>
  <si>
    <t>Puits traditionnel/A ciel ouvert Eau courante/du robinet</t>
  </si>
  <si>
    <t>Clinique privée Autres (à préciser)</t>
  </si>
  <si>
    <t>Vendeur ambulant</t>
  </si>
  <si>
    <t>Ecole trop loin Manque de moyens financiers (transport, etc)</t>
  </si>
  <si>
    <t>Dans ce quartier les PDI sont bcp mais les informateurs clés n'ont pas eu connaissances de leur emplacement. Ils mettent l'accent sur la scolarisation des enfants et sur la documentation aussi. Leurs abris sont complément détruit dans leur quartier de provenance (gbotoro)</t>
  </si>
  <si>
    <t>SAINT PAUL II</t>
  </si>
  <si>
    <t>Clinique mobile Centre de santé</t>
  </si>
  <si>
    <t>Assistance humanitaire Situation dans le lieu d’origine</t>
  </si>
  <si>
    <t>Dans cette localité  seulement 2 ménages ont subis l'inondation et ils ont besoinde regagner leurs maisons d'origines et avec quelques articles alimentaire.</t>
  </si>
  <si>
    <t>SAO</t>
  </si>
  <si>
    <t>Ecole détruite ou endommagée Manque de moyens financiers (transport, etc)</t>
  </si>
  <si>
    <t>Travail/moyen de subsistance</t>
  </si>
  <si>
    <t>Lors de cette evaluation le quarrtier sao dans le 7em arrondissement  accueil peu les pdi mais avec un  menage ..de 10 personnes en moyenne leur besoin prioritaire est de reprendre les abris d'origine</t>
  </si>
  <si>
    <t>SOUNGA</t>
  </si>
  <si>
    <t>Forage a pompe manuelle Vendeur d’eau Eau de pluie</t>
  </si>
  <si>
    <t>Vu l'évaluation du quartier SOUNGA, la PDI demande une  assistance humanitaire et gouvernementale.</t>
  </si>
  <si>
    <t>WADA</t>
  </si>
  <si>
    <t>Harcèlement Autre, préciser</t>
  </si>
  <si>
    <t>Manque financement</t>
  </si>
  <si>
    <t>Assistante en  eau potable, nourriture et abris</t>
  </si>
  <si>
    <t>Ombella MPoko</t>
  </si>
  <si>
    <t>Octroyer par le service cadastral</t>
  </si>
  <si>
    <t>Puits traditionnel/A ciel ouvert Puits amélioré Eau de pluie</t>
  </si>
  <si>
    <t>Eau trouble / brune</t>
  </si>
  <si>
    <t>Plus part des chefs nont pas des ignorent la presence des pdi dans leur localité. Ils ne font pas declares. nous avons fait le sondage nous même. Il ny a pas un centre de sante dans le quartier. Les pdi n'ont as d accès  à leur champ situé à l'autre côté du fleuve. Ils vivent que des achats de nourriture  sur le marcher. Mais les moyens de subsistance est encore un defis pour cette population affectee.</t>
  </si>
  <si>
    <t>Odeur</t>
  </si>
  <si>
    <t>BALAPA2 n'est pas touché mais il a des PDIS.</t>
  </si>
  <si>
    <t>Puits traditionnel/A ciel ouvert Eau de surface (riviere, cours d’eau…) Vendeur d’eau</t>
  </si>
  <si>
    <t>Odeur Goût</t>
  </si>
  <si>
    <t>Clinique mobile Hôpital</t>
  </si>
  <si>
    <t>Diarrhée Fièvre Toux</t>
  </si>
  <si>
    <t>Pas d'école Ecole détruite ou endommagée Ecole occupée par des PDI</t>
  </si>
  <si>
    <t xml:space="preserve">Les pdi ont trop des difficultés </t>
  </si>
  <si>
    <t>BATALIMO2 à accueillit un petit nombre de PDIS.</t>
  </si>
  <si>
    <t>Puits traditionnel/A ciel ouvert</t>
  </si>
  <si>
    <t>Présence de groupes armés Conflit liés à la gestion communautaire des points d’eau</t>
  </si>
  <si>
    <t>Assistance humanitaire Situation des membres de la famille Accès aux services de base</t>
  </si>
  <si>
    <t xml:space="preserve">Les déplacés ont beaucoup de difficultés. 
</t>
  </si>
  <si>
    <t>CITE BOING</t>
  </si>
  <si>
    <t>Vol/cambriolage Présence de groupes armés</t>
  </si>
  <si>
    <t>La route est trop dangereuse/risque d’attaques</t>
  </si>
  <si>
    <t>Les pdis ont besoin  d'aide  sur le domaine de la santé,  eau potable et des vivre.</t>
  </si>
  <si>
    <t>Le service est trop loin Manque de moyens financiers</t>
  </si>
  <si>
    <t>Les déplacés ont tous besoin d'une assistance de vivre, santé et scolarisation des enfants.</t>
  </si>
  <si>
    <t>Association  de santé</t>
  </si>
  <si>
    <t>Les déplacées ont besoins d'une assistance en soins de santé et des vivres.</t>
  </si>
  <si>
    <t>Assistance humanitaire (incluant cash) Achat sur le marché Troc (échanges)</t>
  </si>
  <si>
    <t>Clinique mobile Hôpital Centre de santé</t>
  </si>
  <si>
    <t>Assistance des articles alimentaire et non alimentaire</t>
  </si>
  <si>
    <t>Assistance humanitaire, création d'abri d'urgence et de forage d'eau</t>
  </si>
  <si>
    <t>CITE LADA</t>
  </si>
  <si>
    <t>Goût</t>
  </si>
  <si>
    <t>Achat sur le marché Troc (échanges)</t>
  </si>
  <si>
    <t>Paludisme Fièvre Maux de tête</t>
  </si>
  <si>
    <t>Il n ya pas de structjre de santé, dans la localité pas  d eau potable, les PDI sont en rupture avec leur champs ce qui pose un sérieux problème alimentaires. La majorité des PDI loue les maisons le prix de loyer sont en hausse</t>
  </si>
  <si>
    <t>Abris, assistance humanitaire, santé et création de points d'eau.</t>
  </si>
  <si>
    <t>Production agricole de subsistance Don des communautés hôtes et voisines</t>
  </si>
  <si>
    <t>Le manque de moyens</t>
  </si>
  <si>
    <t>Paludisme Fièvre</t>
  </si>
  <si>
    <t>S'agissant des PDI évalué dans la localité de Nazareth.Depui qu'ils sont la y'a aucun assistance,donc les besoins les plus sollicité des PDI sont,Nourriture,Santé,Abris,Vêtements.</t>
  </si>
  <si>
    <t>GBANIKOLA 1</t>
  </si>
  <si>
    <t>Puits traditionnel/A ciel ouvert Vendeur d’eau</t>
  </si>
  <si>
    <t>Paludisme Toux Autre</t>
  </si>
  <si>
    <t>Famine</t>
  </si>
  <si>
    <t>La localité  de Mbalicola1 sont pas affecté mais elles reçoivent des PDI qui sont dans les familles d'accueil et d'autre loue des maison, les enfants ne vont même pas à l'école parce que les déplacés sont maya et pètevo, mais  la zone n'est pas sécurisé. S'il y a une pendant la nuit,les otorité Appele la police et la gendarmerie eu n'intervient pas.</t>
  </si>
  <si>
    <t>Vol/cambriolage Contrôles ou arrestations arbitraires Violences sexuelles ou basées sur le genre</t>
  </si>
  <si>
    <t>Ils veulent rentrer seulement dans leur localité d'origine car ils n'ont qu'à l'esprit l'intention de retour.</t>
  </si>
  <si>
    <t>La majorité des pdis  ne sont que des femmes et enfants  et sont dans une situation défavorable car  ils sont confronter à des problèmes d'ordre de santé,  nourriture, biens de cuisines,vêtements et aussi la sécurité. Le  quartier necessite sollicite une aide dans des dominés cité. Les enfants pdis  ne fréquentent pas l'école car ils sont toujours dans l'attente de la descente des eaux pour rentrer.</t>
  </si>
  <si>
    <t>Ecole détruite ou endommagée Ecole occupée par des PDI Manque de moyens financiers (transport, etc)</t>
  </si>
  <si>
    <t>Assistance humanitaire Situation des membres de la famille</t>
  </si>
  <si>
    <t>Ce que j'ai vue dans la secteur de GBANIKOLA 4 vraiment c'est grave ils sont besoin d'une d'aide.</t>
  </si>
  <si>
    <t xml:space="preserve">Besoin d'assistance on article alimentaire non alimentaire </t>
  </si>
  <si>
    <t>Odeur Eau non potable</t>
  </si>
  <si>
    <t>Nous avons constaté  que la majorité  des déplacés  ont besoin une assistance.</t>
  </si>
  <si>
    <t>Vol/cambriolage Violences sexuelles ou basées sur le genre Extorsion ou taxes illégales</t>
  </si>
  <si>
    <t>Paludisme Maux de tête</t>
  </si>
  <si>
    <t>Protection/sécurité</t>
  </si>
  <si>
    <t>Les PDI  sont dans une situation déplorable ce qui nécessite pour eux une aide en terme des nourritures, santé, matériel de cuisine et habits car ils ont tous perdu avec les l'incident. Le quartier nécessité plus de sécurité car elle est laissé à son sort car parfois y'a des crépitement d'armes des personnes non identifiées.</t>
  </si>
  <si>
    <t>Vol/cambriolage Violences sexuelles ou basées sur le genre</t>
  </si>
  <si>
    <t>Forage a pompe manuelle Puits amélioré Vendeur d’eau</t>
  </si>
  <si>
    <t>Le constat est à noter que la majorité des PDI  n'ont que des femmes pour chef de ménage car leur maris sont encore en voyage ce qui a entraîner leur déplacement sur vers cette localité ou se trouvent leur parents. Ils sont dans le grand soucis en santé car ils manque des moyens pour payer les frais au centre de santé et aussi la scolarisation de leur enfants qui sont majoritaire à la maison pour des raisons de moyens financiers. La localité n'habite pas un centre de santé  mais les PDI  se rendent dans la localité voisine pour se soigner.</t>
  </si>
  <si>
    <t>La localité  de guitangola5 n'est pas affecté mais ils accueille les lPDI , les enfants deplacé vont à l'école mais les PDI ont des problèmes de nourriture et santé et ils ont accès à l'eau dans la localité.</t>
  </si>
  <si>
    <t>Discrimination Le service est trop loin Manque de moyens financiers</t>
  </si>
  <si>
    <t xml:space="preserve">Besoin d'assistance alimentaire et non alimentaire </t>
  </si>
  <si>
    <t>Gendarmerie</t>
  </si>
  <si>
    <t>Vol/cambriolage Abus des forces de sécurité Travail forcé de mineurs</t>
  </si>
  <si>
    <t>Ecole détruite ou endommagée Manque de moyens financiers (transport, etc) Pas d'intérêt pour l'éducation des enfants</t>
  </si>
  <si>
    <t>Bien que la localité ne est pas affecté en directe, mais elle a accueillie beaucoup plus les PDIS vénus en amont du fleuve que vous contacte tout une liste en dessus.Les PDIs ont problème  de scolarisation de leurs enfants. Pratiquement il n'y ya pas de structure  de santé.</t>
  </si>
  <si>
    <t>Vue les conditions des PDI de cette localité les PDI sollicite des aides pour eux qui sont, santé,nourriture,vêtements,car leurs situation est déplorable.</t>
  </si>
  <si>
    <t>Les victimes sont dépourvu et ont besoins d'assistance Humanitaire  pour survivre.</t>
  </si>
  <si>
    <t>MBOKO 1</t>
  </si>
  <si>
    <t>Vol/cambriolage Extorsion ou taxes illégales</t>
  </si>
  <si>
    <t>Paludisme Infection de plaie Fièvre</t>
  </si>
  <si>
    <t>Dans le quartier mboko 1 aucun centre de santé les habitants utilisent le fleuve .</t>
  </si>
  <si>
    <t xml:space="preserve">Dans mboko 2 accueil 10 ménages un problème énorme    sur l'eau concernant la couleur, odeur. </t>
  </si>
  <si>
    <t>MBONGO</t>
  </si>
  <si>
    <t>Il ÿa manque d'une couverture sanitaire, éloignement du marché situe à 9km. La localité manque de l'eau potable,  pour la location, les bailleurs augmente le loyer et exige une caution de trois mois.</t>
  </si>
  <si>
    <t>Risque de circulation sur l'eau présence des serpents partout.</t>
  </si>
  <si>
    <t>Ecole détruite ou endommagée Autre, préciser</t>
  </si>
  <si>
    <t>Les enfants sont en congés depuis trois semaines . A cause d'inondation  d'une bonne partie de la cours et des salles de classe.</t>
  </si>
  <si>
    <t>La situation  alimentaire des PDI et de la population hôte  bon nombre ont leur champ à l'autre côté du fleuve. L'assistance fournie par quelque ONG sont très insuffisant. Certains PDI ont proposé la delocalisation comme solution durable. La localité continue d'accueillir les PDI par rapport  à la progression du niveau de l'eau</t>
  </si>
  <si>
    <t>Puits traditionnel/A ciel ouvert Camion-citerne Eau de pluie</t>
  </si>
  <si>
    <t>Ce quartier de M'POKO-BAC2 est presque touché à 75%,tous ses habitants se trouvent actuellement  dans le  site  MICHELINE, mais il a accueillit quand même 10 ménages venant de M'POKO-BAC1.</t>
  </si>
  <si>
    <t>Paludisme Maux de tête Maux de ventre</t>
  </si>
  <si>
    <t>On n'avait monté dans les pirogue ce que on vue lamba les jean souffre par les inondations toute la maison son inondée donc c'est fort.</t>
  </si>
  <si>
    <t>Odeur Goût Eau trouble / brune Eau non potable</t>
  </si>
  <si>
    <t>Production agricole de subsistance Troc (échanges)</t>
  </si>
  <si>
    <t>Le marché est trop loin</t>
  </si>
  <si>
    <t>Paludisme Fièvre Toux</t>
  </si>
  <si>
    <t>Manque de moyens financiers (transport, etc) Manque de personnel enseignant Autre, préciser</t>
  </si>
  <si>
    <t>Il y a un sérieux problème des enseignants qualifiés ce qui démotivé certains parents</t>
  </si>
  <si>
    <t>Les pdi ont des maladies liée à l'eau 'staphylocoque ' et aussi une énorme difficultés d'accès au marché situe à 9km au port pétrolier.  Il ÿa également un besoin en éducation de qualité. L'école est tenue que par des paire éducateurs.</t>
  </si>
  <si>
    <t>NZILA est un quartier non affecté mais il a accueillit un petit nombre de PDIS et il y'a une bonne cohésion entre eux.</t>
  </si>
  <si>
    <t>PALA 1 est un quartier non affecté mais il a reçu des PDIS avec une bonne cohésion.</t>
  </si>
  <si>
    <t>PALA2 est partiellement  touché avec un nombre de ménage élevé.</t>
  </si>
  <si>
    <t>Puits traditionnel/A ciel ouvert Eau de surface (riviere, cours d’eau…)</t>
  </si>
  <si>
    <t>Pas de marché</t>
  </si>
  <si>
    <t>Ce j'ai observer vers quartier  POTOPOTO  ses for les jean souffre  beaucoup.</t>
  </si>
  <si>
    <t>SANDIMBA 2</t>
  </si>
  <si>
    <t xml:space="preserve">La population  elle même, </t>
  </si>
  <si>
    <t>Eau de surface (riviere, cours d’eau…)</t>
  </si>
  <si>
    <t>Paludisme Malnutrition Maladie de peau</t>
  </si>
  <si>
    <t>Assistance humanitaire Accès aux services de base</t>
  </si>
  <si>
    <t xml:space="preserve">Dans cette localité se trouve 1 lieu  de regroupement et la zone  est totalement innondee. </t>
  </si>
  <si>
    <t>Quartier d'accueil</t>
  </si>
  <si>
    <t>Type de quartier</t>
  </si>
  <si>
    <t>PDI(ménages)</t>
  </si>
  <si>
    <t>PDI(Individus)</t>
  </si>
  <si>
    <t>Periode d'arrivée</t>
  </si>
  <si>
    <t>prov_adm1_c</t>
  </si>
  <si>
    <t>Prefecture</t>
  </si>
  <si>
    <t>prov_adm2_c</t>
  </si>
  <si>
    <t>Sous_Prefecture</t>
  </si>
  <si>
    <t>Prov_adm3</t>
  </si>
  <si>
    <t>prov_adm3_c</t>
  </si>
  <si>
    <t>Localites</t>
  </si>
  <si>
    <t>trois_semaine</t>
  </si>
  <si>
    <t>CF1111_CIT_0008</t>
  </si>
  <si>
    <t>deux_semaine</t>
  </si>
  <si>
    <t>une_semaine</t>
  </si>
  <si>
    <t>CF1111_CIT_0011</t>
  </si>
  <si>
    <t>CF1111_CIT_0009</t>
  </si>
  <si>
    <t>CF1111_CIT_0002</t>
  </si>
  <si>
    <t>moins_semaine</t>
  </si>
  <si>
    <t>CF1111_MBE_0001</t>
  </si>
  <si>
    <t>CF1111_MBO_0007</t>
  </si>
  <si>
    <t>CF1111_M'P_0002</t>
  </si>
  <si>
    <t>plus_trois_semaine</t>
  </si>
  <si>
    <t>CF7111</t>
  </si>
  <si>
    <t>XXXX</t>
  </si>
  <si>
    <t>CF711606</t>
  </si>
  <si>
    <t>Kpetene II</t>
  </si>
  <si>
    <t>CF711608</t>
  </si>
  <si>
    <t>Kpetene IV</t>
  </si>
  <si>
    <t>CF711610</t>
  </si>
  <si>
    <t>Kpetene V</t>
  </si>
  <si>
    <t>CF711615</t>
  </si>
  <si>
    <t>Modoua</t>
  </si>
  <si>
    <t>Sapeke I</t>
  </si>
  <si>
    <t>CF711209</t>
  </si>
  <si>
    <t>Lakouanga 0</t>
  </si>
  <si>
    <t>CF711226</t>
  </si>
  <si>
    <t>Zebe</t>
  </si>
  <si>
    <t>CF711704</t>
  </si>
  <si>
    <t>Gbangouma IV</t>
  </si>
  <si>
    <t>CF711708</t>
  </si>
  <si>
    <t>Saint Paul II</t>
  </si>
  <si>
    <t>GEBO</t>
  </si>
  <si>
    <t>M'POKO 1</t>
  </si>
  <si>
    <t>M'POKO 2</t>
  </si>
  <si>
    <t>ORCHIDEE</t>
  </si>
  <si>
    <t>CITE-HUSAKA</t>
  </si>
  <si>
    <t>M'POKO PONT</t>
  </si>
  <si>
    <t>MAYA MAYA</t>
  </si>
  <si>
    <t>JEBO</t>
  </si>
  <si>
    <t>GBOKILA 2</t>
  </si>
  <si>
    <t>MAYA PETEVO</t>
  </si>
  <si>
    <t>MBOKO 3</t>
  </si>
  <si>
    <t>LONGO, YANZI,MANDAMOUROU ,ZAWARA,KEMBE,OMBRELLE.NDJOUKOU,KOUANGO.</t>
  </si>
  <si>
    <t>LONGO,YANZI,MANDAMOUROU,ZAWARA,KEMBE, OMBRELLE.NDJOUKOU, KOUANGO.</t>
  </si>
  <si>
    <t>KOKORO SUITE</t>
  </si>
  <si>
    <t>KOKORO-DAMEKA</t>
  </si>
  <si>
    <t>GBANIKOLA2</t>
  </si>
  <si>
    <t>CF61</t>
  </si>
  <si>
    <t>Basse-Kotto</t>
  </si>
  <si>
    <t>CF616</t>
  </si>
  <si>
    <t>Satéma</t>
  </si>
  <si>
    <t>CF6161</t>
  </si>
  <si>
    <t>SATEMA CENTRE</t>
  </si>
  <si>
    <t>CF62</t>
  </si>
  <si>
    <t>Mbomou</t>
  </si>
  <si>
    <t>CF622</t>
  </si>
  <si>
    <t>Ouango</t>
  </si>
  <si>
    <t>CF6222</t>
  </si>
  <si>
    <t>KEMBA</t>
  </si>
  <si>
    <t>Iles des Singes</t>
  </si>
  <si>
    <t>Kpetene I</t>
  </si>
  <si>
    <t>MAYA</t>
  </si>
  <si>
    <t>PORT PÉTROLIER</t>
  </si>
  <si>
    <t>MONGOUADA</t>
  </si>
  <si>
    <t>LONGO</t>
  </si>
  <si>
    <t>MACÉDOINE</t>
  </si>
  <si>
    <t>NGARAGBA</t>
  </si>
  <si>
    <t>KODJIO</t>
  </si>
  <si>
    <t>YAPELE</t>
  </si>
  <si>
    <t>J1. Nom de l'Organisation</t>
  </si>
  <si>
    <t>J2. Type d'Organisation</t>
  </si>
  <si>
    <t>J3. Type d'Assistance fournie</t>
  </si>
  <si>
    <t>ACF</t>
  </si>
  <si>
    <t>ONG</t>
  </si>
  <si>
    <t>World Vision</t>
  </si>
  <si>
    <t>REMOD</t>
  </si>
  <si>
    <t>ALIMA</t>
  </si>
  <si>
    <t>Première Dame</t>
  </si>
  <si>
    <t>Gouvernement</t>
  </si>
  <si>
    <t>Unfpa</t>
  </si>
  <si>
    <t>Thierry KAMACHE</t>
  </si>
  <si>
    <t>UNHCVR</t>
  </si>
  <si>
    <t>Équipe des Fauves</t>
  </si>
  <si>
    <t>Usaid</t>
  </si>
  <si>
    <t>PAM</t>
  </si>
  <si>
    <t>Excellence DONDRA</t>
  </si>
  <si>
    <t>Croix Rouge</t>
  </si>
  <si>
    <t>DRC</t>
  </si>
  <si>
    <t>Douanes centrafrique</t>
  </si>
  <si>
    <t>Samiyalo</t>
  </si>
  <si>
    <t>GICA</t>
  </si>
  <si>
    <t>I2. Type</t>
  </si>
  <si>
    <t>I3. Sexe</t>
  </si>
  <si>
    <t>2. Leader Communautaire</t>
  </si>
  <si>
    <t>3. Leader Religieux</t>
  </si>
  <si>
    <t>5. Autre Fonctionnaire</t>
  </si>
  <si>
    <t>6. Representant des deplaces</t>
  </si>
  <si>
    <t>1. ONG Travailleur Humanitaire</t>
  </si>
  <si>
    <t>4. Sous Prefet</t>
  </si>
  <si>
    <t>#date+occurred</t>
  </si>
  <si>
    <t>#adm1+name</t>
  </si>
  <si>
    <t>#adm2+name</t>
  </si>
  <si>
    <t>#adm3+name</t>
  </si>
  <si>
    <t>#location+type</t>
  </si>
  <si>
    <t>#geo+lat</t>
  </si>
  <si>
    <t>#geo+lon</t>
  </si>
  <si>
    <t>#affected+idps+ind</t>
  </si>
  <si>
    <t>#affected+idps+hh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</si>
</sst>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164" formatCode="0.0%"/>
    <numFmt numFmtId="165" formatCode="dd/mm/yyyy"/>
  </numFmts>
  <fonts count="11" x14ac:knownFonts="1">
    <font>
      <sz val="11"/>
      <color theme="1"/>
      <name val="Calibri"/>
      <family val="2"/>
      <scheme val="minor"/>
    </font>
    <font>
      <b/>
      <sz val="11"/>
      <color theme="1"/>
      <name val="Calibri"/>
      <family val="2"/>
      <scheme val="minor"/>
    </font>
    <font>
      <sz val="8"/>
      <name val="Calibri"/>
      <family val="2"/>
      <scheme val="minor"/>
    </font>
    <font>
      <sz val="10"/>
      <name val="Arial"/>
      <family val="2"/>
    </font>
    <font>
      <b/>
      <sz val="11"/>
      <color rgb="FFC00000"/>
      <name val="Calibri"/>
      <family val="2"/>
      <scheme val="minor"/>
    </font>
    <font>
      <sz val="11"/>
      <color theme="1"/>
      <name val="Calibri"/>
      <family val="2"/>
      <scheme val="minor"/>
    </font>
    <font>
      <sz val="11"/>
      <color theme="0"/>
      <name val="Calibri"/>
      <family val="2"/>
      <scheme val="minor"/>
    </font>
    <font>
      <sz val="11"/>
      <name val="Calibri"/>
      <family val="2"/>
      <scheme val="minor"/>
    </font>
    <font>
      <u/>
      <sz val="11"/>
      <color theme="10"/>
      <name val="Calibri"/>
      <family val="2"/>
      <scheme val="minor"/>
    </font>
    <font>
      <b/>
      <sz val="11"/>
      <color theme="0"/>
      <name val="Calibri"/>
      <family val="2"/>
      <scheme val="minor"/>
    </font>
    <font>
      <u/>
      <sz val="11"/>
      <color rgb="FF00B0F0"/>
      <name val="Calibri"/>
      <family val="2"/>
      <scheme val="minor"/>
    </font>
  </fonts>
  <fills count="7">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theme="4" tint="0.79998168889431442"/>
        <bgColor theme="4" tint="0.79998168889431442"/>
      </patternFill>
    </fill>
    <fill>
      <patternFill patternType="solid">
        <fgColor rgb="FFFFFF00"/>
        <bgColor indexed="64"/>
      </patternFill>
    </fill>
    <fill>
      <patternFill patternType="solid">
        <fgColor rgb="FFFFFFCC"/>
      </patternFill>
    </fill>
  </fills>
  <borders count="6">
    <border>
      <left/>
      <right/>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top/>
      <bottom style="thin">
        <color theme="4" tint="0.39997558519241921"/>
      </bottom>
      <diagonal/>
    </border>
    <border>
      <left/>
      <right/>
      <top/>
      <bottom style="thin">
        <color indexed="64"/>
      </bottom>
      <diagonal/>
    </border>
    <border>
      <left style="thin">
        <color rgb="FFB2B2B2"/>
      </left>
      <right style="thin">
        <color rgb="FFB2B2B2"/>
      </right>
      <top style="thin">
        <color rgb="FFB2B2B2"/>
      </top>
      <bottom style="thin">
        <color rgb="FFB2B2B2"/>
      </bottom>
      <diagonal/>
    </border>
  </borders>
  <cellStyleXfs count="5">
    <xf numFmtId="0" fontId="0" fillId="0" borderId="0"/>
    <xf numFmtId="0" fontId="3" fillId="0" borderId="0"/>
    <xf numFmtId="9" fontId="5" fillId="0" borderId="0" applyFont="0" applyFill="0" applyBorder="0" applyAlignment="0" applyProtection="0"/>
    <xf numFmtId="0" fontId="8" fillId="0" borderId="0" applyNumberFormat="0" applyFill="0" applyBorder="0" applyAlignment="0" applyProtection="0"/>
    <xf numFmtId="0" fontId="5" fillId="6" borderId="5" applyNumberFormat="0" applyFont="0" applyAlignment="0" applyProtection="0"/>
  </cellStyleXfs>
  <cellXfs count="52">
    <xf numFmtId="0" fontId="0" fillId="0" borderId="0" xfId="0"/>
    <xf numFmtId="0" fontId="1" fillId="0" borderId="0" xfId="0" applyFont="1"/>
    <xf numFmtId="14" fontId="0" fillId="0" borderId="0" xfId="0" applyNumberFormat="1"/>
    <xf numFmtId="0" fontId="0" fillId="0" borderId="0" xfId="0" applyNumberFormat="1"/>
    <xf numFmtId="0" fontId="0" fillId="0" borderId="0" xfId="0" pivotButton="1"/>
    <xf numFmtId="0" fontId="0" fillId="0" borderId="0" xfId="0" applyAlignment="1">
      <alignment horizontal="left"/>
    </xf>
    <xf numFmtId="0" fontId="0" fillId="0" borderId="0" xfId="0" applyAlignment="1">
      <alignment horizontal="left" indent="1"/>
    </xf>
    <xf numFmtId="10" fontId="0" fillId="0" borderId="0" xfId="0" applyNumberFormat="1"/>
    <xf numFmtId="0" fontId="0" fillId="0" borderId="0" xfId="0"/>
    <xf numFmtId="0" fontId="4" fillId="0" borderId="0" xfId="0" applyFont="1"/>
    <xf numFmtId="0" fontId="4" fillId="0" borderId="0" xfId="0" applyFont="1" applyAlignment="1">
      <alignment horizontal="left"/>
    </xf>
    <xf numFmtId="0" fontId="7" fillId="0" borderId="0" xfId="0" applyNumberFormat="1" applyFont="1"/>
    <xf numFmtId="49" fontId="0" fillId="0" borderId="2" xfId="0" applyNumberFormat="1" applyBorder="1"/>
    <xf numFmtId="0" fontId="0" fillId="0" borderId="2" xfId="0" applyBorder="1"/>
    <xf numFmtId="9" fontId="0" fillId="0" borderId="0" xfId="2" applyFont="1"/>
    <xf numFmtId="0" fontId="6" fillId="3" borderId="0" xfId="0" applyFont="1" applyFill="1" applyAlignment="1">
      <alignment horizontal="left"/>
    </xf>
    <xf numFmtId="0" fontId="6" fillId="3" borderId="0" xfId="0" applyNumberFormat="1" applyFont="1" applyFill="1"/>
    <xf numFmtId="0" fontId="0" fillId="0" borderId="0" xfId="0" applyBorder="1"/>
    <xf numFmtId="9" fontId="0" fillId="0" borderId="0" xfId="0" applyNumberFormat="1"/>
    <xf numFmtId="0" fontId="1" fillId="4" borderId="3" xfId="0" applyFont="1" applyFill="1" applyBorder="1"/>
    <xf numFmtId="0" fontId="6" fillId="3" borderId="0" xfId="0" applyFont="1" applyFill="1" applyBorder="1"/>
    <xf numFmtId="9" fontId="6" fillId="3" borderId="0" xfId="2" applyFont="1" applyFill="1" applyBorder="1"/>
    <xf numFmtId="0" fontId="6" fillId="3" borderId="0" xfId="0" applyNumberFormat="1" applyFont="1" applyFill="1" applyBorder="1"/>
    <xf numFmtId="9" fontId="0" fillId="0" borderId="0" xfId="2" pivotButton="1" applyFont="1"/>
    <xf numFmtId="1" fontId="5" fillId="0" borderId="0" xfId="0" applyNumberFormat="1" applyFont="1"/>
    <xf numFmtId="3" fontId="0" fillId="0" borderId="0" xfId="0" applyNumberFormat="1"/>
    <xf numFmtId="0" fontId="0" fillId="0" borderId="0" xfId="0" applyFont="1"/>
    <xf numFmtId="0" fontId="1" fillId="0" borderId="0" xfId="0" applyFont="1" applyAlignment="1">
      <alignment horizontal="left"/>
    </xf>
    <xf numFmtId="9" fontId="0" fillId="0" borderId="0" xfId="2" applyFont="1" applyAlignment="1">
      <alignment horizontal="left"/>
    </xf>
    <xf numFmtId="9" fontId="7" fillId="0" borderId="0" xfId="0" applyNumberFormat="1" applyFont="1"/>
    <xf numFmtId="0" fontId="7" fillId="0" borderId="0" xfId="0" applyFont="1"/>
    <xf numFmtId="0" fontId="6" fillId="0" borderId="0" xfId="0" applyFont="1"/>
    <xf numFmtId="1" fontId="0" fillId="0" borderId="0" xfId="0" applyNumberFormat="1"/>
    <xf numFmtId="9" fontId="0" fillId="0" borderId="0" xfId="0" applyNumberFormat="1" applyFont="1"/>
    <xf numFmtId="0" fontId="0" fillId="0" borderId="0" xfId="0" pivotButton="1" applyNumberFormat="1"/>
    <xf numFmtId="1" fontId="0" fillId="0" borderId="0" xfId="0" pivotButton="1" applyNumberFormat="1"/>
    <xf numFmtId="0" fontId="9" fillId="0" borderId="0" xfId="0" applyFont="1"/>
    <xf numFmtId="9" fontId="0" fillId="0" borderId="2" xfId="0" applyNumberFormat="1" applyBorder="1"/>
    <xf numFmtId="0" fontId="0" fillId="0" borderId="0" xfId="0" applyAlignment="1">
      <alignment horizontal="right"/>
    </xf>
    <xf numFmtId="9" fontId="0" fillId="0" borderId="0" xfId="2" applyNumberFormat="1" applyFont="1" applyAlignment="1">
      <alignment horizontal="left"/>
    </xf>
    <xf numFmtId="9" fontId="0" fillId="0" borderId="0" xfId="0" applyNumberFormat="1" applyAlignment="1">
      <alignment horizontal="left"/>
    </xf>
    <xf numFmtId="164" fontId="0" fillId="0" borderId="2" xfId="2" applyNumberFormat="1" applyFont="1" applyBorder="1"/>
    <xf numFmtId="0" fontId="4" fillId="5" borderId="0" xfId="0" applyFont="1" applyFill="1"/>
    <xf numFmtId="0" fontId="0" fillId="5" borderId="0" xfId="0" applyFill="1"/>
    <xf numFmtId="9" fontId="0" fillId="5" borderId="0" xfId="2" applyFont="1" applyFill="1"/>
    <xf numFmtId="0" fontId="0" fillId="0" borderId="0" xfId="0" applyAlignment="1">
      <alignment horizontal="left" vertical="center" wrapText="1"/>
    </xf>
    <xf numFmtId="0" fontId="10" fillId="0" borderId="0" xfId="3" applyFont="1"/>
    <xf numFmtId="0" fontId="1" fillId="0" borderId="4" xfId="0" applyFont="1" applyBorder="1" applyAlignment="1">
      <alignment horizontal="left" wrapText="1"/>
    </xf>
    <xf numFmtId="0" fontId="1" fillId="2" borderId="1" xfId="0" applyFont="1" applyFill="1" applyBorder="1" applyAlignment="1">
      <alignment horizontal="center"/>
    </xf>
    <xf numFmtId="165" fontId="7" fillId="6" borderId="5" xfId="4" applyNumberFormat="1" applyFont="1" applyAlignment="1">
      <alignment horizontal="left" vertical="center" wrapText="1"/>
    </xf>
    <xf numFmtId="0" fontId="7" fillId="6" borderId="5" xfId="4" applyNumberFormat="1" applyFont="1" applyAlignment="1">
      <alignment horizontal="left" vertical="center" wrapText="1"/>
    </xf>
    <xf numFmtId="0" fontId="7" fillId="6" borderId="5" xfId="4" applyFont="1" applyAlignment="1">
      <alignment horizontal="left" vertical="center" wrapText="1"/>
    </xf>
  </cellXfs>
  <cellStyles count="5">
    <cellStyle name="Hyperlink" xfId="3" builtinId="8"/>
    <cellStyle name="Normal" xfId="0" builtinId="0"/>
    <cellStyle name="Normal 2" xfId="1" xr:uid="{00000000-0005-0000-0000-000030000000}"/>
    <cellStyle name="Note" xfId="4" builtinId="10"/>
    <cellStyle name="Percent" xfId="2" builtinId="5"/>
  </cellStyles>
  <dxfs count="147">
    <dxf>
      <font>
        <color rgb="FF9C0006"/>
      </font>
      <fill>
        <patternFill>
          <bgColor rgb="FFFFC7CE"/>
        </patternFill>
      </fill>
    </dxf>
    <dxf>
      <font>
        <color rgb="FF9C0006"/>
      </font>
      <fill>
        <patternFill>
          <bgColor rgb="FFFFC7CE"/>
        </patternFill>
      </fill>
    </dxf>
    <dxf>
      <font>
        <b val="0"/>
        <i val="0"/>
        <strike val="0"/>
        <condense val="0"/>
        <extend val="0"/>
        <outline val="0"/>
        <shadow val="0"/>
        <u val="none"/>
        <vertAlign val="baseline"/>
        <sz val="11"/>
        <color theme="1"/>
        <name val="Calibri"/>
        <family val="2"/>
        <scheme val="minor"/>
      </font>
    </dxf>
    <dxf>
      <font>
        <b val="0"/>
        <i val="0"/>
        <strike val="0"/>
        <condense val="0"/>
        <extend val="0"/>
        <outline val="0"/>
        <shadow val="0"/>
        <u val="none"/>
        <vertAlign val="baseline"/>
        <sz val="11"/>
        <color theme="1"/>
        <name val="Calibri"/>
        <family val="2"/>
        <scheme val="minor"/>
      </font>
    </dxf>
    <dxf>
      <font>
        <b val="0"/>
        <i val="0"/>
        <strike val="0"/>
        <condense val="0"/>
        <extend val="0"/>
        <outline val="0"/>
        <shadow val="0"/>
        <u val="none"/>
        <vertAlign val="baseline"/>
        <sz val="11"/>
        <color theme="1"/>
        <name val="Calibri"/>
        <family val="2"/>
        <scheme val="minor"/>
      </font>
    </dxf>
    <dxf>
      <font>
        <b val="0"/>
        <i val="0"/>
        <strike val="0"/>
        <condense val="0"/>
        <extend val="0"/>
        <outline val="0"/>
        <shadow val="0"/>
        <u val="none"/>
        <vertAlign val="baseline"/>
        <sz val="11"/>
        <color theme="1"/>
        <name val="Calibri"/>
        <family val="2"/>
        <scheme val="minor"/>
      </font>
    </dxf>
    <dxf>
      <numFmt numFmtId="0" formatCode="General"/>
    </dxf>
    <dxf>
      <numFmt numFmtId="13" formatCode="0%"/>
    </dxf>
    <dxf>
      <numFmt numFmtId="13" formatCode="0%"/>
    </dxf>
    <dxf>
      <font>
        <b val="0"/>
        <i val="0"/>
        <strike val="0"/>
        <condense val="0"/>
        <extend val="0"/>
        <outline val="0"/>
        <shadow val="0"/>
        <u val="none"/>
        <vertAlign val="baseline"/>
        <sz val="11"/>
        <color theme="1"/>
        <name val="Calibri"/>
        <family val="2"/>
        <scheme val="minor"/>
      </font>
    </dxf>
    <dxf>
      <font>
        <b val="0"/>
        <i val="0"/>
        <strike val="0"/>
        <condense val="0"/>
        <extend val="0"/>
        <outline val="0"/>
        <shadow val="0"/>
        <u val="none"/>
        <vertAlign val="baseline"/>
        <sz val="11"/>
        <color theme="1"/>
        <name val="Calibri"/>
        <family val="2"/>
        <scheme val="minor"/>
      </font>
    </dxf>
    <dxf>
      <font>
        <b val="0"/>
        <i val="0"/>
        <strike val="0"/>
        <condense val="0"/>
        <extend val="0"/>
        <outline val="0"/>
        <shadow val="0"/>
        <u val="none"/>
        <vertAlign val="baseline"/>
        <sz val="11"/>
        <color theme="1"/>
        <name val="Calibri"/>
        <family val="2"/>
        <scheme val="minor"/>
      </font>
    </dxf>
    <dxf>
      <font>
        <b val="0"/>
        <i val="0"/>
        <strike val="0"/>
        <condense val="0"/>
        <extend val="0"/>
        <outline val="0"/>
        <shadow val="0"/>
        <u val="none"/>
        <vertAlign val="baseline"/>
        <sz val="11"/>
        <color auto="1"/>
        <name val="Calibri"/>
        <family val="2"/>
        <scheme val="minor"/>
      </font>
    </dxf>
    <dxf>
      <font>
        <b val="0"/>
        <i val="0"/>
        <strike val="0"/>
        <condense val="0"/>
        <extend val="0"/>
        <outline val="0"/>
        <shadow val="0"/>
        <u val="none"/>
        <vertAlign val="baseline"/>
        <sz val="11"/>
        <color auto="1"/>
        <name val="Calibri"/>
        <family val="2"/>
        <scheme val="minor"/>
      </font>
    </dxf>
    <dxf>
      <font>
        <b val="0"/>
        <i val="0"/>
        <strike val="0"/>
        <condense val="0"/>
        <extend val="0"/>
        <outline val="0"/>
        <shadow val="0"/>
        <u val="none"/>
        <vertAlign val="baseline"/>
        <sz val="11"/>
        <color theme="1"/>
        <name val="Calibri"/>
        <family val="2"/>
        <scheme val="minor"/>
      </font>
    </dxf>
    <dxf>
      <font>
        <b val="0"/>
        <i val="0"/>
        <strike val="0"/>
        <condense val="0"/>
        <extend val="0"/>
        <outline val="0"/>
        <shadow val="0"/>
        <u val="none"/>
        <vertAlign val="baseline"/>
        <sz val="11"/>
        <color theme="1"/>
        <name val="Calibri"/>
        <family val="2"/>
        <scheme val="minor"/>
      </font>
    </dxf>
    <dxf>
      <numFmt numFmtId="13" formatCode="0%"/>
    </dxf>
    <dxf>
      <font>
        <b val="0"/>
        <i val="0"/>
        <strike val="0"/>
        <condense val="0"/>
        <extend val="0"/>
        <outline val="0"/>
        <shadow val="0"/>
        <u val="none"/>
        <vertAlign val="baseline"/>
        <sz val="11"/>
        <color theme="1"/>
        <name val="Calibri"/>
        <family val="2"/>
        <scheme val="minor"/>
      </font>
      <numFmt numFmtId="13" formatCode="0%"/>
    </dxf>
    <dxf>
      <font>
        <b val="0"/>
        <i val="0"/>
        <strike val="0"/>
        <condense val="0"/>
        <extend val="0"/>
        <outline val="0"/>
        <shadow val="0"/>
        <u val="none"/>
        <vertAlign val="baseline"/>
        <sz val="11"/>
        <color theme="1"/>
        <name val="Calibri"/>
        <family val="2"/>
        <scheme val="minor"/>
      </font>
      <numFmt numFmtId="13" formatCode="0%"/>
    </dxf>
    <dxf>
      <numFmt numFmtId="13" formatCode="0%"/>
      <border diagonalUp="0" diagonalDown="0" outline="0">
        <left style="thin">
          <color indexed="64"/>
        </left>
        <right/>
        <top style="thin">
          <color indexed="64"/>
        </top>
        <bottom style="thin">
          <color indexed="64"/>
        </bottom>
      </border>
    </dxf>
    <dxf>
      <numFmt numFmtId="164" formatCode="0.0%"/>
      <border diagonalUp="0" diagonalDown="0" outline="0">
        <left style="thin">
          <color indexed="64"/>
        </left>
        <right style="thin">
          <color indexed="64"/>
        </right>
        <top style="thin">
          <color indexed="64"/>
        </top>
        <bottom style="thin">
          <color indexed="64"/>
        </bottom>
      </border>
    </dxf>
    <dxf>
      <numFmt numFmtId="164" formatCode="0.0%"/>
      <border diagonalUp="0" diagonalDown="0" outline="0">
        <left style="thin">
          <color indexed="64"/>
        </left>
        <right style="thin">
          <color indexed="64"/>
        </right>
        <top style="thin">
          <color indexed="64"/>
        </top>
        <bottom style="thin">
          <color indexed="64"/>
        </bottom>
      </border>
    </dxf>
    <dxf>
      <numFmt numFmtId="30" formatCode="@"/>
      <border diagonalUp="0" diagonalDown="0" outline="0">
        <left/>
        <right style="thin">
          <color indexed="64"/>
        </right>
        <top style="thin">
          <color indexed="64"/>
        </top>
        <bottom style="thin">
          <color indexed="64"/>
        </bottom>
      </border>
    </dxf>
    <dxf>
      <border diagonalUp="0" diagonalDown="0">
        <left style="thin">
          <color indexed="64"/>
        </left>
        <right style="thin">
          <color indexed="64"/>
        </right>
        <top/>
        <bottom/>
        <vertical style="thin">
          <color indexed="64"/>
        </vertical>
        <horizontal style="thin">
          <color indexed="64"/>
        </horizontal>
      </border>
    </dxf>
    <dxf>
      <numFmt numFmtId="1" formatCode="0"/>
    </dxf>
    <dxf>
      <numFmt numFmtId="13" formatCode="0%"/>
    </dxf>
    <dxf>
      <font>
        <color auto="1"/>
      </font>
    </dxf>
    <dxf>
      <numFmt numFmtId="1" formatCode="0"/>
    </dxf>
    <dxf>
      <numFmt numFmtId="14" formatCode="0.00%"/>
    </dxf>
    <dxf>
      <numFmt numFmtId="1" formatCode="0"/>
    </dxf>
    <dxf>
      <numFmt numFmtId="13" formatCode="0%"/>
    </dxf>
    <dxf>
      <numFmt numFmtId="13" formatCode="0%"/>
    </dxf>
    <dxf>
      <numFmt numFmtId="13" formatCode="0%"/>
    </dxf>
    <dxf>
      <numFmt numFmtId="13" formatCode="0%"/>
    </dxf>
    <dxf>
      <numFmt numFmtId="13" formatCode="0%"/>
    </dxf>
    <dxf>
      <numFmt numFmtId="1" formatCode="0"/>
    </dxf>
    <dxf>
      <numFmt numFmtId="0" formatCode="General"/>
    </dxf>
    <dxf>
      <numFmt numFmtId="13" formatCode="0%"/>
    </dxf>
    <dxf>
      <numFmt numFmtId="1" formatCode="0"/>
    </dxf>
    <dxf>
      <numFmt numFmtId="13" formatCode="0%"/>
    </dxf>
    <dxf>
      <numFmt numFmtId="1" formatCode="0"/>
    </dxf>
    <dxf>
      <numFmt numFmtId="13" formatCode="0%"/>
    </dxf>
    <dxf>
      <numFmt numFmtId="1" formatCode="0"/>
    </dxf>
    <dxf>
      <numFmt numFmtId="1" formatCode="0"/>
    </dxf>
    <dxf>
      <numFmt numFmtId="1" formatCode="0"/>
    </dxf>
    <dxf>
      <numFmt numFmtId="13" formatCode="0%"/>
    </dxf>
    <dxf>
      <numFmt numFmtId="1" formatCode="0"/>
    </dxf>
    <dxf>
      <numFmt numFmtId="1" formatCode="0"/>
    </dxf>
    <dxf>
      <numFmt numFmtId="13" formatCode="0%"/>
    </dxf>
    <dxf>
      <numFmt numFmtId="1" formatCode="0"/>
    </dxf>
    <dxf>
      <numFmt numFmtId="13" formatCode="0%"/>
    </dxf>
    <dxf>
      <numFmt numFmtId="13" formatCode="0%"/>
    </dxf>
    <dxf>
      <numFmt numFmtId="13" formatCode="0%"/>
    </dxf>
    <dxf>
      <numFmt numFmtId="13" formatCode="0%"/>
    </dxf>
    <dxf>
      <numFmt numFmtId="0" formatCode="General"/>
    </dxf>
    <dxf>
      <numFmt numFmtId="0" formatCode="General"/>
    </dxf>
    <dxf>
      <numFmt numFmtId="13" formatCode="0%"/>
    </dxf>
    <dxf>
      <numFmt numFmtId="13" formatCode="0%"/>
    </dxf>
    <dxf>
      <numFmt numFmtId="14" formatCode="0.00%"/>
    </dxf>
    <dxf>
      <numFmt numFmtId="3" formatCode="#,##0"/>
    </dxf>
    <dxf>
      <numFmt numFmtId="13" formatCode="0%"/>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165" formatCode="dd/mm/yyyy"/>
    </dxf>
    <dxf>
      <alignment horizontal="left" vertical="center" textRotation="0" wrapText="1" indent="0" justifyLastLine="0" shrinkToFit="0" readingOrder="0"/>
    </dxf>
    <dxf>
      <font>
        <b/>
        <i val="0"/>
      </font>
      <fill>
        <patternFill>
          <bgColor rgb="FFD7D7D7"/>
        </patternFill>
      </fill>
    </dxf>
    <dxf>
      <font>
        <b val="0"/>
        <i val="0"/>
      </font>
      <fill>
        <patternFill patternType="none">
          <bgColor indexed="65"/>
        </patternFill>
      </fill>
    </dxf>
  </dxfs>
  <tableStyles count="1" defaultTableStyle="TableStyleMedium2" defaultPivotStyle="PivotStyleLight16">
    <tableStyle name="MySqlDefault" pivot="0" table="0" count="2" xr9:uid="{7ABCD0DC-BAA7-4A66-A1B9-57D72CF25251}">
      <tableStyleElement type="wholeTable" dxfId="146"/>
      <tableStyleElement type="headerRow" dxfId="145"/>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pivotCacheDefinition" Target="pivotCache/pivotCacheDefinition5.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pivotCacheDefinition" Target="pivotCache/pivotCacheDefinition4.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pivotCacheDefinition" Target="pivotCache/pivotCacheDefinition3.xml"/><Relationship Id="rId5" Type="http://schemas.openxmlformats.org/officeDocument/2006/relationships/worksheet" Target="worksheets/sheet5.xml"/><Relationship Id="rId15" Type="http://schemas.openxmlformats.org/officeDocument/2006/relationships/connections" Target="connections.xml"/><Relationship Id="rId10" Type="http://schemas.openxmlformats.org/officeDocument/2006/relationships/pivotCacheDefinition" Target="pivotCache/pivotCacheDefinition2.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pivotCacheDefinition" Target="pivotCache/pivotCacheDefinition1.xml"/><Relationship Id="rId1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17.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18.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19.xml.rels><?xml version="1.0" encoding="UTF-8" standalone="yes"?>
<Relationships xmlns="http://schemas.openxmlformats.org/package/2006/relationships"><Relationship Id="rId2" Type="http://schemas.microsoft.com/office/2011/relationships/chartColorStyle" Target="colors19.xml"/><Relationship Id="rId1" Type="http://schemas.microsoft.com/office/2011/relationships/chartStyle" Target="style19.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20.xml.rels><?xml version="1.0" encoding="UTF-8" standalone="yes"?>
<Relationships xmlns="http://schemas.openxmlformats.org/package/2006/relationships"><Relationship Id="rId2" Type="http://schemas.microsoft.com/office/2011/relationships/chartColorStyle" Target="colors20.xml"/><Relationship Id="rId1" Type="http://schemas.microsoft.com/office/2011/relationships/chartStyle" Target="style20.xml"/></Relationships>
</file>

<file path=xl/charts/_rels/chart21.xml.rels><?xml version="1.0" encoding="UTF-8" standalone="yes"?>
<Relationships xmlns="http://schemas.openxmlformats.org/package/2006/relationships"><Relationship Id="rId2" Type="http://schemas.microsoft.com/office/2011/relationships/chartColorStyle" Target="colors21.xml"/><Relationship Id="rId1" Type="http://schemas.microsoft.com/office/2011/relationships/chartStyle" Target="style21.xml"/></Relationships>
</file>

<file path=xl/charts/_rels/chart22.xml.rels><?xml version="1.0" encoding="UTF-8" standalone="yes"?>
<Relationships xmlns="http://schemas.openxmlformats.org/package/2006/relationships"><Relationship Id="rId2" Type="http://schemas.microsoft.com/office/2011/relationships/chartColorStyle" Target="colors22.xml"/><Relationship Id="rId1" Type="http://schemas.microsoft.com/office/2011/relationships/chartStyle" Target="style22.xml"/></Relationships>
</file>

<file path=xl/charts/_rels/chart23.xml.rels><?xml version="1.0" encoding="UTF-8" standalone="yes"?>
<Relationships xmlns="http://schemas.openxmlformats.org/package/2006/relationships"><Relationship Id="rId2" Type="http://schemas.microsoft.com/office/2011/relationships/chartColorStyle" Target="colors23.xml"/><Relationship Id="rId1" Type="http://schemas.microsoft.com/office/2011/relationships/chartStyle" Target="style23.xml"/></Relationships>
</file>

<file path=xl/charts/_rels/chart24.xml.rels><?xml version="1.0" encoding="UTF-8" standalone="yes"?>
<Relationships xmlns="http://schemas.openxmlformats.org/package/2006/relationships"><Relationship Id="rId2" Type="http://schemas.microsoft.com/office/2011/relationships/chartColorStyle" Target="colors24.xml"/><Relationship Id="rId1" Type="http://schemas.microsoft.com/office/2011/relationships/chartStyle" Target="style24.xml"/></Relationships>
</file>

<file path=xl/charts/_rels/chart25.xml.rels><?xml version="1.0" encoding="UTF-8" standalone="yes"?>
<Relationships xmlns="http://schemas.openxmlformats.org/package/2006/relationships"><Relationship Id="rId2" Type="http://schemas.microsoft.com/office/2011/relationships/chartColorStyle" Target="colors25.xml"/><Relationship Id="rId1" Type="http://schemas.microsoft.com/office/2011/relationships/chartStyle" Target="style25.xml"/></Relationships>
</file>

<file path=xl/charts/_rels/chart26.xml.rels><?xml version="1.0" encoding="UTF-8" standalone="yes"?>
<Relationships xmlns="http://schemas.openxmlformats.org/package/2006/relationships"><Relationship Id="rId2" Type="http://schemas.microsoft.com/office/2011/relationships/chartColorStyle" Target="colors26.xml"/><Relationship Id="rId1" Type="http://schemas.microsoft.com/office/2011/relationships/chartStyle" Target="style26.xml"/></Relationships>
</file>

<file path=xl/charts/_rels/chart27.xml.rels><?xml version="1.0" encoding="UTF-8" standalone="yes"?>
<Relationships xmlns="http://schemas.openxmlformats.org/package/2006/relationships"><Relationship Id="rId2" Type="http://schemas.microsoft.com/office/2011/relationships/chartColorStyle" Target="colors27.xml"/><Relationship Id="rId1" Type="http://schemas.microsoft.com/office/2011/relationships/chartStyle" Target="style27.xml"/></Relationships>
</file>

<file path=xl/charts/_rels/chart28.xml.rels><?xml version="1.0" encoding="UTF-8" standalone="yes"?>
<Relationships xmlns="http://schemas.openxmlformats.org/package/2006/relationships"><Relationship Id="rId2" Type="http://schemas.microsoft.com/office/2011/relationships/chartColorStyle" Target="colors28.xml"/><Relationship Id="rId1" Type="http://schemas.microsoft.com/office/2011/relationships/chartStyle" Target="style28.xml"/></Relationships>
</file>

<file path=xl/charts/_rels/chart29.xml.rels><?xml version="1.0" encoding="UTF-8" standalone="yes"?>
<Relationships xmlns="http://schemas.openxmlformats.org/package/2006/relationships"><Relationship Id="rId2" Type="http://schemas.microsoft.com/office/2011/relationships/chartColorStyle" Target="colors29.xml"/><Relationship Id="rId1" Type="http://schemas.microsoft.com/office/2011/relationships/chartStyle" Target="style29.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30.xml.rels><?xml version="1.0" encoding="UTF-8" standalone="yes"?>
<Relationships xmlns="http://schemas.openxmlformats.org/package/2006/relationships"><Relationship Id="rId2" Type="http://schemas.microsoft.com/office/2011/relationships/chartColorStyle" Target="colors30.xml"/><Relationship Id="rId1" Type="http://schemas.microsoft.com/office/2011/relationships/chartStyle" Target="style30.xml"/></Relationships>
</file>

<file path=xl/charts/_rels/chart31.xml.rels><?xml version="1.0" encoding="UTF-8" standalone="yes"?>
<Relationships xmlns="http://schemas.openxmlformats.org/package/2006/relationships"><Relationship Id="rId2" Type="http://schemas.microsoft.com/office/2011/relationships/chartColorStyle" Target="colors31.xml"/><Relationship Id="rId1" Type="http://schemas.microsoft.com/office/2011/relationships/chartStyle" Target="style31.xml"/></Relationships>
</file>

<file path=xl/charts/_rels/chart32.xml.rels><?xml version="1.0" encoding="UTF-8" standalone="yes"?>
<Relationships xmlns="http://schemas.openxmlformats.org/package/2006/relationships"><Relationship Id="rId2" Type="http://schemas.microsoft.com/office/2011/relationships/chartColorStyle" Target="colors32.xml"/><Relationship Id="rId1" Type="http://schemas.microsoft.com/office/2011/relationships/chartStyle" Target="style32.xml"/></Relationships>
</file>

<file path=xl/charts/_rels/chart33.xml.rels><?xml version="1.0" encoding="UTF-8" standalone="yes"?>
<Relationships xmlns="http://schemas.openxmlformats.org/package/2006/relationships"><Relationship Id="rId2" Type="http://schemas.microsoft.com/office/2011/relationships/chartColorStyle" Target="colors33.xml"/><Relationship Id="rId1" Type="http://schemas.microsoft.com/office/2011/relationships/chartStyle" Target="style33.xml"/></Relationships>
</file>

<file path=xl/charts/_rels/chart34.xml.rels><?xml version="1.0" encoding="UTF-8" standalone="yes"?>
<Relationships xmlns="http://schemas.openxmlformats.org/package/2006/relationships"><Relationship Id="rId2" Type="http://schemas.microsoft.com/office/2011/relationships/chartColorStyle" Target="colors34.xml"/><Relationship Id="rId1" Type="http://schemas.microsoft.com/office/2011/relationships/chartStyle" Target="style34.xml"/></Relationships>
</file>

<file path=xl/charts/_rels/chart35.xml.rels><?xml version="1.0" encoding="UTF-8" standalone="yes"?>
<Relationships xmlns="http://schemas.openxmlformats.org/package/2006/relationships"><Relationship Id="rId2" Type="http://schemas.microsoft.com/office/2011/relationships/chartColorStyle" Target="colors35.xml"/><Relationship Id="rId1" Type="http://schemas.microsoft.com/office/2011/relationships/chartStyle" Target="style35.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r>
              <a:rPr lang="en-US" sz="1200"/>
              <a:t>Individus</a:t>
            </a:r>
            <a:r>
              <a:rPr lang="en-US" sz="1200" baseline="0"/>
              <a:t> déplacés internes vivant en communauté d'accueil</a:t>
            </a:r>
            <a:endParaRPr lang="en-US" sz="1200"/>
          </a:p>
        </c:rich>
      </c:tx>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endParaRPr lang="LID4096"/>
        </a:p>
      </c:txPr>
    </c:title>
    <c:autoTitleDeleted val="0"/>
    <c:plotArea>
      <c:layout/>
      <c:barChart>
        <c:barDir val="col"/>
        <c:grouping val="clustered"/>
        <c:varyColors val="0"/>
        <c:ser>
          <c:idx val="0"/>
          <c:order val="0"/>
          <c:tx>
            <c:strRef>
              <c:f>Analyse!$E$5</c:f>
              <c:strCache>
                <c:ptCount val="1"/>
                <c:pt idx="0">
                  <c:v>Individus</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LID4096"/>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Analyse!$B$6:$B$9</c:f>
              <c:strCache>
                <c:ptCount val="4"/>
                <c:pt idx="0">
                  <c:v>Arrondissement 7</c:v>
                </c:pt>
                <c:pt idx="1">
                  <c:v>Arrondissement 2</c:v>
                </c:pt>
                <c:pt idx="2">
                  <c:v>Bimbo</c:v>
                </c:pt>
                <c:pt idx="3">
                  <c:v>Arrondissement 6</c:v>
                </c:pt>
              </c:strCache>
            </c:strRef>
          </c:cat>
          <c:val>
            <c:numRef>
              <c:f>Analyse!$E$6:$E$9</c:f>
              <c:numCache>
                <c:formatCode>0.00%</c:formatCode>
                <c:ptCount val="4"/>
                <c:pt idx="0">
                  <c:v>0.10014159464869879</c:v>
                </c:pt>
                <c:pt idx="1">
                  <c:v>0.1837800888628485</c:v>
                </c:pt>
                <c:pt idx="2">
                  <c:v>0.34451442800644499</c:v>
                </c:pt>
                <c:pt idx="3">
                  <c:v>0.37156388848200772</c:v>
                </c:pt>
              </c:numCache>
            </c:numRef>
          </c:val>
          <c:extLst>
            <c:ext xmlns:c16="http://schemas.microsoft.com/office/drawing/2014/chart" uri="{C3380CC4-5D6E-409C-BE32-E72D297353CC}">
              <c16:uniqueId val="{00000001-5E23-4A91-A4AF-6A9137AD3340}"/>
            </c:ext>
          </c:extLst>
        </c:ser>
        <c:dLbls>
          <c:showLegendKey val="0"/>
          <c:showVal val="0"/>
          <c:showCatName val="0"/>
          <c:showSerName val="0"/>
          <c:showPercent val="0"/>
          <c:showBubbleSize val="0"/>
        </c:dLbls>
        <c:gapWidth val="219"/>
        <c:overlap val="-27"/>
        <c:axId val="917191928"/>
        <c:axId val="917195864"/>
      </c:barChart>
      <c:catAx>
        <c:axId val="91719192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ID4096"/>
          </a:p>
        </c:txPr>
        <c:crossAx val="917195864"/>
        <c:crosses val="autoZero"/>
        <c:auto val="1"/>
        <c:lblAlgn val="ctr"/>
        <c:lblOffset val="100"/>
        <c:noMultiLvlLbl val="0"/>
      </c:catAx>
      <c:valAx>
        <c:axId val="917195864"/>
        <c:scaling>
          <c:orientation val="minMax"/>
        </c:scaling>
        <c:delete val="1"/>
        <c:axPos val="l"/>
        <c:numFmt formatCode="0.00%" sourceLinked="1"/>
        <c:majorTickMark val="none"/>
        <c:minorTickMark val="none"/>
        <c:tickLblPos val="nextTo"/>
        <c:crossAx val="917191928"/>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LID4096"/>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200"/>
              <a:t>Provenance des PDI</a:t>
            </a:r>
            <a:r>
              <a:rPr lang="en-US" sz="1200" baseline="0"/>
              <a:t> de Bimbo</a:t>
            </a:r>
            <a:endParaRPr lang="en-US" sz="1200"/>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LID4096"/>
        </a:p>
      </c:txPr>
    </c:title>
    <c:autoTitleDeleted val="0"/>
    <c:plotArea>
      <c:layout/>
      <c:barChart>
        <c:barDir val="bar"/>
        <c:grouping val="clustered"/>
        <c:varyColors val="0"/>
        <c:ser>
          <c:idx val="0"/>
          <c:order val="0"/>
          <c:tx>
            <c:strRef>
              <c:f>Analyse!$B$68</c:f>
              <c:strCache>
                <c:ptCount val="1"/>
                <c:pt idx="0">
                  <c:v>Provenance des PDI</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LID4096"/>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Analyse!$B$69:$B$71</c:f>
              <c:strCache>
                <c:ptCount val="3"/>
                <c:pt idx="0">
                  <c:v>Autre Ville</c:v>
                </c:pt>
                <c:pt idx="1">
                  <c:v>Autre Quartier</c:v>
                </c:pt>
                <c:pt idx="2">
                  <c:v>Même Quartier</c:v>
                </c:pt>
              </c:strCache>
            </c:strRef>
          </c:cat>
          <c:val>
            <c:numRef>
              <c:f>Analyse!$F$69:$F$71</c:f>
              <c:numCache>
                <c:formatCode>0.00%</c:formatCode>
                <c:ptCount val="3"/>
                <c:pt idx="0">
                  <c:v>8.2766439909297052E-2</c:v>
                </c:pt>
                <c:pt idx="1">
                  <c:v>0.45663265306122447</c:v>
                </c:pt>
                <c:pt idx="2">
                  <c:v>0.46060090702947848</c:v>
                </c:pt>
              </c:numCache>
            </c:numRef>
          </c:val>
          <c:extLst>
            <c:ext xmlns:c16="http://schemas.microsoft.com/office/drawing/2014/chart" uri="{C3380CC4-5D6E-409C-BE32-E72D297353CC}">
              <c16:uniqueId val="{00000000-8856-4B7D-A584-94691B5040CF}"/>
            </c:ext>
          </c:extLst>
        </c:ser>
        <c:dLbls>
          <c:showLegendKey val="0"/>
          <c:showVal val="0"/>
          <c:showCatName val="0"/>
          <c:showSerName val="0"/>
          <c:showPercent val="0"/>
          <c:showBubbleSize val="0"/>
        </c:dLbls>
        <c:gapWidth val="37"/>
        <c:axId val="2128148104"/>
        <c:axId val="2128140560"/>
      </c:barChart>
      <c:catAx>
        <c:axId val="2128148104"/>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ID4096"/>
          </a:p>
        </c:txPr>
        <c:crossAx val="2128140560"/>
        <c:crosses val="autoZero"/>
        <c:auto val="1"/>
        <c:lblAlgn val="ctr"/>
        <c:lblOffset val="100"/>
        <c:noMultiLvlLbl val="0"/>
      </c:catAx>
      <c:valAx>
        <c:axId val="2128140560"/>
        <c:scaling>
          <c:orientation val="minMax"/>
        </c:scaling>
        <c:delete val="1"/>
        <c:axPos val="b"/>
        <c:numFmt formatCode="0.00%" sourceLinked="1"/>
        <c:majorTickMark val="none"/>
        <c:minorTickMark val="none"/>
        <c:tickLblPos val="nextTo"/>
        <c:crossAx val="2128148104"/>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LID4096"/>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tx>
            <c:strRef>
              <c:f>Analyse!$C$239</c:f>
              <c:strCache>
                <c:ptCount val="1"/>
                <c:pt idx="0">
                  <c:v>%</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7D6B-4B1D-8B2A-8316EB9BDBC3}"/>
              </c:ext>
            </c:extLst>
          </c:dPt>
          <c:dPt>
            <c:idx val="1"/>
            <c:bubble3D val="0"/>
            <c:spPr>
              <a:solidFill>
                <a:schemeClr val="accent3"/>
              </a:solidFill>
              <a:ln w="19050">
                <a:solidFill>
                  <a:schemeClr val="lt1"/>
                </a:solidFill>
              </a:ln>
              <a:effectLst/>
            </c:spPr>
            <c:extLst>
              <c:ext xmlns:c16="http://schemas.microsoft.com/office/drawing/2014/chart" uri="{C3380CC4-5D6E-409C-BE32-E72D297353CC}">
                <c16:uniqueId val="{00000003-7D6B-4B1D-8B2A-8316EB9BDBC3}"/>
              </c:ext>
            </c:extLst>
          </c:dPt>
          <c:dPt>
            <c:idx val="2"/>
            <c:bubble3D val="0"/>
            <c:spPr>
              <a:solidFill>
                <a:schemeClr val="accent5"/>
              </a:solidFill>
              <a:ln w="19050">
                <a:solidFill>
                  <a:schemeClr val="lt1"/>
                </a:solidFill>
              </a:ln>
              <a:effectLst/>
            </c:spPr>
            <c:extLst>
              <c:ext xmlns:c16="http://schemas.microsoft.com/office/drawing/2014/chart" uri="{C3380CC4-5D6E-409C-BE32-E72D297353CC}">
                <c16:uniqueId val="{00000005-7D6B-4B1D-8B2A-8316EB9BDBC3}"/>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LID4096"/>
              </a:p>
            </c:txPr>
            <c:dLblPos val="bestFit"/>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Analyse!$B$240:$B$242</c:f>
              <c:strCache>
                <c:ptCount val="3"/>
                <c:pt idx="0">
                  <c:v>ne sait pas</c:v>
                </c:pt>
                <c:pt idx="1">
                  <c:v>non</c:v>
                </c:pt>
                <c:pt idx="2">
                  <c:v>oui</c:v>
                </c:pt>
              </c:strCache>
            </c:strRef>
          </c:cat>
          <c:val>
            <c:numRef>
              <c:f>Analyse!$C$240:$C$242</c:f>
              <c:numCache>
                <c:formatCode>0%</c:formatCode>
                <c:ptCount val="3"/>
                <c:pt idx="0">
                  <c:v>1.2195121951219513E-2</c:v>
                </c:pt>
                <c:pt idx="1">
                  <c:v>0.24390243902439024</c:v>
                </c:pt>
                <c:pt idx="2">
                  <c:v>0.74390243902439024</c:v>
                </c:pt>
              </c:numCache>
            </c:numRef>
          </c:val>
          <c:extLst>
            <c:ext xmlns:c16="http://schemas.microsoft.com/office/drawing/2014/chart" uri="{C3380CC4-5D6E-409C-BE32-E72D297353CC}">
              <c16:uniqueId val="{00000000-CBB7-4085-A486-FCF92297BD20}"/>
            </c:ext>
          </c:extLst>
        </c:ser>
        <c:dLbls>
          <c:showLegendKey val="0"/>
          <c:showVal val="0"/>
          <c:showCatName val="0"/>
          <c:showSerName val="0"/>
          <c:showPercent val="0"/>
          <c:showBubbleSize val="0"/>
          <c:showLeaderLines val="1"/>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ID4096"/>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LID4096"/>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tx>
            <c:strRef>
              <c:f>Analyse!$G$238</c:f>
              <c:strCache>
                <c:ptCount val="1"/>
                <c:pt idx="0">
                  <c:v>%</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C7A4-4606-873D-38A358676C49}"/>
              </c:ext>
            </c:extLst>
          </c:dPt>
          <c:dPt>
            <c:idx val="1"/>
            <c:bubble3D val="0"/>
            <c:spPr>
              <a:solidFill>
                <a:schemeClr val="accent3"/>
              </a:solidFill>
              <a:ln w="19050">
                <a:solidFill>
                  <a:schemeClr val="lt1"/>
                </a:solidFill>
              </a:ln>
              <a:effectLst/>
            </c:spPr>
            <c:extLst>
              <c:ext xmlns:c16="http://schemas.microsoft.com/office/drawing/2014/chart" uri="{C3380CC4-5D6E-409C-BE32-E72D297353CC}">
                <c16:uniqueId val="{00000003-C7A4-4606-873D-38A358676C49}"/>
              </c:ext>
            </c:extLst>
          </c:dPt>
          <c:dPt>
            <c:idx val="2"/>
            <c:bubble3D val="0"/>
            <c:spPr>
              <a:solidFill>
                <a:schemeClr val="accent5"/>
              </a:solidFill>
              <a:ln w="19050">
                <a:solidFill>
                  <a:schemeClr val="lt1"/>
                </a:solidFill>
              </a:ln>
              <a:effectLst/>
            </c:spPr>
            <c:extLst>
              <c:ext xmlns:c16="http://schemas.microsoft.com/office/drawing/2014/chart" uri="{C3380CC4-5D6E-409C-BE32-E72D297353CC}">
                <c16:uniqueId val="{00000005-C7A4-4606-873D-38A358676C49}"/>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LID4096"/>
              </a:p>
            </c:txPr>
            <c:dLblPos val="bestFit"/>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Analyse!$F$239:$F$241</c:f>
              <c:strCache>
                <c:ptCount val="3"/>
                <c:pt idx="0">
                  <c:v>ne sait pas</c:v>
                </c:pt>
                <c:pt idx="1">
                  <c:v>non</c:v>
                </c:pt>
                <c:pt idx="2">
                  <c:v>oui</c:v>
                </c:pt>
              </c:strCache>
            </c:strRef>
          </c:cat>
          <c:val>
            <c:numRef>
              <c:f>Analyse!$G$239:$G$241</c:f>
              <c:numCache>
                <c:formatCode>0%</c:formatCode>
                <c:ptCount val="3"/>
                <c:pt idx="0">
                  <c:v>1.2195121951219513E-2</c:v>
                </c:pt>
                <c:pt idx="1">
                  <c:v>0.24390243902439024</c:v>
                </c:pt>
                <c:pt idx="2">
                  <c:v>0.74390243902439024</c:v>
                </c:pt>
              </c:numCache>
            </c:numRef>
          </c:val>
          <c:extLst>
            <c:ext xmlns:c16="http://schemas.microsoft.com/office/drawing/2014/chart" uri="{C3380CC4-5D6E-409C-BE32-E72D297353CC}">
              <c16:uniqueId val="{00000000-A5AA-4AA2-AFDD-E803C20B365E}"/>
            </c:ext>
          </c:extLst>
        </c:ser>
        <c:dLbls>
          <c:dLblPos val="bestFit"/>
          <c:showLegendKey val="0"/>
          <c:showVal val="1"/>
          <c:showCatName val="0"/>
          <c:showSerName val="0"/>
          <c:showPercent val="0"/>
          <c:showBubbleSize val="0"/>
          <c:showLeaderLines val="1"/>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ID4096"/>
        </a:p>
      </c:txPr>
    </c:legend>
    <c:plotVisOnly val="1"/>
    <c:dispBlanksAs val="gap"/>
    <c:showDLblsOverMax val="0"/>
  </c:chart>
  <c:spPr>
    <a:solidFill>
      <a:schemeClr val="bg1"/>
    </a:solidFill>
    <a:ln w="9525" cap="flat" cmpd="sng" algn="ctr">
      <a:noFill/>
      <a:round/>
    </a:ln>
    <a:effectLst/>
  </c:spPr>
  <c:txPr>
    <a:bodyPr/>
    <a:lstStyle/>
    <a:p>
      <a:pPr>
        <a:defRPr/>
      </a:pPr>
      <a:endParaRPr lang="LID4096"/>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tx>
            <c:strRef>
              <c:f>Analyse!$K$238</c:f>
              <c:strCache>
                <c:ptCount val="1"/>
                <c:pt idx="0">
                  <c:v>%</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1AE5-4128-A674-8FA17A23DA54}"/>
              </c:ext>
            </c:extLst>
          </c:dPt>
          <c:dPt>
            <c:idx val="1"/>
            <c:bubble3D val="0"/>
            <c:spPr>
              <a:solidFill>
                <a:schemeClr val="accent3"/>
              </a:solidFill>
              <a:ln w="19050">
                <a:solidFill>
                  <a:schemeClr val="lt1"/>
                </a:solidFill>
              </a:ln>
              <a:effectLst/>
            </c:spPr>
            <c:extLst>
              <c:ext xmlns:c16="http://schemas.microsoft.com/office/drawing/2014/chart" uri="{C3380CC4-5D6E-409C-BE32-E72D297353CC}">
                <c16:uniqueId val="{00000003-1AE5-4128-A674-8FA17A23DA54}"/>
              </c:ext>
            </c:extLst>
          </c:dPt>
          <c:dPt>
            <c:idx val="2"/>
            <c:bubble3D val="0"/>
            <c:spPr>
              <a:solidFill>
                <a:schemeClr val="accent5"/>
              </a:solidFill>
              <a:ln w="19050">
                <a:solidFill>
                  <a:schemeClr val="lt1"/>
                </a:solidFill>
              </a:ln>
              <a:effectLst/>
            </c:spPr>
            <c:extLst>
              <c:ext xmlns:c16="http://schemas.microsoft.com/office/drawing/2014/chart" uri="{C3380CC4-5D6E-409C-BE32-E72D297353CC}">
                <c16:uniqueId val="{00000005-1AE5-4128-A674-8FA17A23DA54}"/>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LID4096"/>
              </a:p>
            </c:txPr>
            <c:dLblPos val="bestFit"/>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Analyse!$J$239:$J$241</c:f>
              <c:strCache>
                <c:ptCount val="3"/>
                <c:pt idx="0">
                  <c:v>ne sait pas</c:v>
                </c:pt>
                <c:pt idx="1">
                  <c:v>non</c:v>
                </c:pt>
                <c:pt idx="2">
                  <c:v>oui</c:v>
                </c:pt>
              </c:strCache>
            </c:strRef>
          </c:cat>
          <c:val>
            <c:numRef>
              <c:f>Analyse!$K$239:$K$241</c:f>
              <c:numCache>
                <c:formatCode>0%</c:formatCode>
                <c:ptCount val="3"/>
                <c:pt idx="0">
                  <c:v>1.2195121951219513E-2</c:v>
                </c:pt>
                <c:pt idx="1">
                  <c:v>0.23170731707317074</c:v>
                </c:pt>
                <c:pt idx="2">
                  <c:v>0.75609756097560976</c:v>
                </c:pt>
              </c:numCache>
            </c:numRef>
          </c:val>
          <c:extLst>
            <c:ext xmlns:c16="http://schemas.microsoft.com/office/drawing/2014/chart" uri="{C3380CC4-5D6E-409C-BE32-E72D297353CC}">
              <c16:uniqueId val="{00000000-B428-4FAA-9999-E015441161EE}"/>
            </c:ext>
          </c:extLst>
        </c:ser>
        <c:dLbls>
          <c:dLblPos val="bestFit"/>
          <c:showLegendKey val="0"/>
          <c:showVal val="1"/>
          <c:showCatName val="0"/>
          <c:showSerName val="0"/>
          <c:showPercent val="0"/>
          <c:showBubbleSize val="0"/>
          <c:showLeaderLines val="1"/>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ID4096"/>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LID4096"/>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tx>
            <c:strRef>
              <c:f>Analyse!$C$255</c:f>
              <c:strCache>
                <c:ptCount val="1"/>
                <c:pt idx="0">
                  <c:v>%</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49E3-4B3C-B12A-46AAE9E5419A}"/>
              </c:ext>
            </c:extLst>
          </c:dPt>
          <c:dPt>
            <c:idx val="1"/>
            <c:bubble3D val="0"/>
            <c:spPr>
              <a:solidFill>
                <a:schemeClr val="accent3"/>
              </a:solidFill>
              <a:ln w="19050">
                <a:solidFill>
                  <a:schemeClr val="lt1"/>
                </a:solidFill>
              </a:ln>
              <a:effectLst/>
            </c:spPr>
            <c:extLst>
              <c:ext xmlns:c16="http://schemas.microsoft.com/office/drawing/2014/chart" uri="{C3380CC4-5D6E-409C-BE32-E72D297353CC}">
                <c16:uniqueId val="{00000003-49E3-4B3C-B12A-46AAE9E5419A}"/>
              </c:ext>
            </c:extLst>
          </c:dPt>
          <c:dPt>
            <c:idx val="2"/>
            <c:bubble3D val="0"/>
            <c:spPr>
              <a:solidFill>
                <a:schemeClr val="accent5"/>
              </a:solidFill>
              <a:ln w="19050">
                <a:solidFill>
                  <a:schemeClr val="lt1"/>
                </a:solidFill>
              </a:ln>
              <a:effectLst/>
            </c:spPr>
            <c:extLst>
              <c:ext xmlns:c16="http://schemas.microsoft.com/office/drawing/2014/chart" uri="{C3380CC4-5D6E-409C-BE32-E72D297353CC}">
                <c16:uniqueId val="{00000005-49E3-4B3C-B12A-46AAE9E5419A}"/>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LID4096"/>
              </a:p>
            </c:txPr>
            <c:dLblPos val="bestFit"/>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Analyse!$B$256:$B$258</c:f>
              <c:strCache>
                <c:ptCount val="3"/>
                <c:pt idx="0">
                  <c:v>ne sait pas</c:v>
                </c:pt>
                <c:pt idx="1">
                  <c:v>non</c:v>
                </c:pt>
                <c:pt idx="2">
                  <c:v>oui</c:v>
                </c:pt>
              </c:strCache>
            </c:strRef>
          </c:cat>
          <c:val>
            <c:numRef>
              <c:f>Analyse!$C$256:$C$258</c:f>
              <c:numCache>
                <c:formatCode>0%</c:formatCode>
                <c:ptCount val="3"/>
                <c:pt idx="0">
                  <c:v>1.2500000000000001E-2</c:v>
                </c:pt>
                <c:pt idx="1">
                  <c:v>0.77500000000000002</c:v>
                </c:pt>
                <c:pt idx="2">
                  <c:v>0.21249999999999999</c:v>
                </c:pt>
              </c:numCache>
            </c:numRef>
          </c:val>
          <c:extLst>
            <c:ext xmlns:c16="http://schemas.microsoft.com/office/drawing/2014/chart" uri="{C3380CC4-5D6E-409C-BE32-E72D297353CC}">
              <c16:uniqueId val="{00000000-9153-452E-94B1-FAD329C15A2A}"/>
            </c:ext>
          </c:extLst>
        </c:ser>
        <c:dLbls>
          <c:dLblPos val="bestFit"/>
          <c:showLegendKey val="0"/>
          <c:showVal val="1"/>
          <c:showCatName val="0"/>
          <c:showSerName val="0"/>
          <c:showPercent val="0"/>
          <c:showBubbleSize val="0"/>
          <c:showLeaderLines val="1"/>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ID4096"/>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LID4096"/>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tx>
            <c:strRef>
              <c:f>Analyse!$G$254</c:f>
              <c:strCache>
                <c:ptCount val="1"/>
                <c:pt idx="0">
                  <c:v>%</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380C-4242-BCE1-5D47711F12A3}"/>
              </c:ext>
            </c:extLst>
          </c:dPt>
          <c:dPt>
            <c:idx val="1"/>
            <c:bubble3D val="0"/>
            <c:spPr>
              <a:solidFill>
                <a:schemeClr val="accent3"/>
              </a:solidFill>
              <a:ln w="19050">
                <a:solidFill>
                  <a:schemeClr val="lt1"/>
                </a:solidFill>
              </a:ln>
              <a:effectLst/>
            </c:spPr>
            <c:extLst>
              <c:ext xmlns:c16="http://schemas.microsoft.com/office/drawing/2014/chart" uri="{C3380CC4-5D6E-409C-BE32-E72D297353CC}">
                <c16:uniqueId val="{00000003-380C-4242-BCE1-5D47711F12A3}"/>
              </c:ext>
            </c:extLst>
          </c:dPt>
          <c:dPt>
            <c:idx val="2"/>
            <c:bubble3D val="0"/>
            <c:spPr>
              <a:solidFill>
                <a:schemeClr val="accent5"/>
              </a:solidFill>
              <a:ln w="19050">
                <a:solidFill>
                  <a:schemeClr val="lt1"/>
                </a:solidFill>
              </a:ln>
              <a:effectLst/>
            </c:spPr>
            <c:extLst>
              <c:ext xmlns:c16="http://schemas.microsoft.com/office/drawing/2014/chart" uri="{C3380CC4-5D6E-409C-BE32-E72D297353CC}">
                <c16:uniqueId val="{00000005-380C-4242-BCE1-5D47711F12A3}"/>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LID4096"/>
              </a:p>
            </c:txPr>
            <c:dLblPos val="bestFit"/>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Analyse!$F$255:$F$257</c:f>
              <c:strCache>
                <c:ptCount val="3"/>
                <c:pt idx="0">
                  <c:v>ne sait pas</c:v>
                </c:pt>
                <c:pt idx="1">
                  <c:v>non</c:v>
                </c:pt>
                <c:pt idx="2">
                  <c:v>oui</c:v>
                </c:pt>
              </c:strCache>
            </c:strRef>
          </c:cat>
          <c:val>
            <c:numRef>
              <c:f>Analyse!$G$255:$G$257</c:f>
              <c:numCache>
                <c:formatCode>0%</c:formatCode>
                <c:ptCount val="3"/>
                <c:pt idx="0">
                  <c:v>2.5000000000000001E-2</c:v>
                </c:pt>
                <c:pt idx="1">
                  <c:v>0.25</c:v>
                </c:pt>
                <c:pt idx="2">
                  <c:v>0.72499999999999998</c:v>
                </c:pt>
              </c:numCache>
            </c:numRef>
          </c:val>
          <c:extLst>
            <c:ext xmlns:c16="http://schemas.microsoft.com/office/drawing/2014/chart" uri="{C3380CC4-5D6E-409C-BE32-E72D297353CC}">
              <c16:uniqueId val="{00000000-D38D-43A0-B0D7-869FBADF8E55}"/>
            </c:ext>
          </c:extLst>
        </c:ser>
        <c:dLbls>
          <c:dLblPos val="bestFit"/>
          <c:showLegendKey val="0"/>
          <c:showVal val="1"/>
          <c:showCatName val="0"/>
          <c:showSerName val="0"/>
          <c:showPercent val="0"/>
          <c:showBubbleSize val="0"/>
          <c:showLeaderLines val="1"/>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ID4096"/>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LID4096"/>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Analyse!$O$248</c:f>
              <c:strCache>
                <c:ptCount val="1"/>
                <c:pt idx="0">
                  <c:v>%</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LID4096"/>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Analyse!$N$249:$N$255</c:f>
              <c:strCache>
                <c:ptCount val="7"/>
                <c:pt idx="0">
                  <c:v>MINUSCA</c:v>
                </c:pt>
                <c:pt idx="1">
                  <c:v>Armée</c:v>
                </c:pt>
                <c:pt idx="2">
                  <c:v>Comités</c:v>
                </c:pt>
                <c:pt idx="3">
                  <c:v>Autre, préciser</c:v>
                </c:pt>
                <c:pt idx="4">
                  <c:v>Chefs traditionnels</c:v>
                </c:pt>
                <c:pt idx="5">
                  <c:v>Communauté locale</c:v>
                </c:pt>
                <c:pt idx="6">
                  <c:v>Police</c:v>
                </c:pt>
              </c:strCache>
            </c:strRef>
          </c:cat>
          <c:val>
            <c:numRef>
              <c:f>Analyse!$O$249:$O$255</c:f>
              <c:numCache>
                <c:formatCode>0%</c:formatCode>
                <c:ptCount val="7"/>
                <c:pt idx="0">
                  <c:v>1.7241379310344827E-2</c:v>
                </c:pt>
                <c:pt idx="1">
                  <c:v>1.7241379310344827E-2</c:v>
                </c:pt>
                <c:pt idx="2">
                  <c:v>3.4482758620689655E-2</c:v>
                </c:pt>
                <c:pt idx="3">
                  <c:v>3.4482758620689655E-2</c:v>
                </c:pt>
                <c:pt idx="4">
                  <c:v>0.15517241379310345</c:v>
                </c:pt>
                <c:pt idx="5">
                  <c:v>0.34482758620689657</c:v>
                </c:pt>
                <c:pt idx="6">
                  <c:v>0.39655172413793105</c:v>
                </c:pt>
              </c:numCache>
            </c:numRef>
          </c:val>
          <c:extLst>
            <c:ext xmlns:c16="http://schemas.microsoft.com/office/drawing/2014/chart" uri="{C3380CC4-5D6E-409C-BE32-E72D297353CC}">
              <c16:uniqueId val="{00000000-5D7D-4516-B708-38F3D79CB2E7}"/>
            </c:ext>
          </c:extLst>
        </c:ser>
        <c:dLbls>
          <c:dLblPos val="outEnd"/>
          <c:showLegendKey val="0"/>
          <c:showVal val="1"/>
          <c:showCatName val="0"/>
          <c:showSerName val="0"/>
          <c:showPercent val="0"/>
          <c:showBubbleSize val="0"/>
        </c:dLbls>
        <c:gapWidth val="182"/>
        <c:axId val="827036776"/>
        <c:axId val="827037760"/>
      </c:barChart>
      <c:catAx>
        <c:axId val="827036776"/>
        <c:scaling>
          <c:orientation val="minMax"/>
        </c:scaling>
        <c:delete val="0"/>
        <c:axPos val="l"/>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ID4096"/>
          </a:p>
        </c:txPr>
        <c:crossAx val="827037760"/>
        <c:crosses val="autoZero"/>
        <c:auto val="1"/>
        <c:lblAlgn val="ctr"/>
        <c:lblOffset val="100"/>
        <c:noMultiLvlLbl val="0"/>
      </c:catAx>
      <c:valAx>
        <c:axId val="827037760"/>
        <c:scaling>
          <c:orientation val="minMax"/>
        </c:scaling>
        <c:delete val="1"/>
        <c:axPos val="b"/>
        <c:numFmt formatCode="0%" sourceLinked="1"/>
        <c:majorTickMark val="out"/>
        <c:minorTickMark val="none"/>
        <c:tickLblPos val="nextTo"/>
        <c:crossAx val="827036776"/>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LID4096"/>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[DTM CAR Bangui Floods Site Assessment.xlsx]Analyse!PivotTable14</c:name>
    <c:fmtId val="3"/>
  </c:pivotSource>
  <c:chart>
    <c:autoTitleDeleted val="0"/>
    <c:pivotFmts>
      <c:pivotFmt>
        <c:idx val="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LID4096"/>
            </a:p>
          </c:txPr>
          <c:showLegendKey val="0"/>
          <c:showVal val="1"/>
          <c:showCatName val="0"/>
          <c:showSerName val="0"/>
          <c:showPercent val="0"/>
          <c:showBubbleSize val="0"/>
          <c:extLst>
            <c:ext xmlns:c15="http://schemas.microsoft.com/office/drawing/2012/chart" uri="{CE6537A1-D6FC-4f65-9D91-7224C49458BB}"/>
          </c:extLst>
        </c:dLbl>
      </c:pivotFmt>
      <c:pivotFmt>
        <c:idx val="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LID4096"/>
            </a:p>
          </c:txPr>
          <c:showLegendKey val="0"/>
          <c:showVal val="1"/>
          <c:showCatName val="0"/>
          <c:showSerName val="0"/>
          <c:showPercent val="0"/>
          <c:showBubbleSize val="0"/>
          <c:extLst>
            <c:ext xmlns:c15="http://schemas.microsoft.com/office/drawing/2012/chart" uri="{CE6537A1-D6FC-4f65-9D91-7224C49458BB}"/>
          </c:extLst>
        </c:dLbl>
      </c:pivotFmt>
      <c:pivotFmt>
        <c:idx val="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LID4096"/>
            </a:p>
          </c:txPr>
          <c:showLegendKey val="0"/>
          <c:showVal val="1"/>
          <c:showCatName val="0"/>
          <c:showSerName val="0"/>
          <c:showPercent val="0"/>
          <c:showBubbleSize val="0"/>
          <c:extLst>
            <c:ext xmlns:c15="http://schemas.microsoft.com/office/drawing/2012/chart" uri="{CE6537A1-D6FC-4f65-9D91-7224C49458BB}"/>
          </c:extLst>
        </c:dLbl>
      </c:pivotFmt>
      <c:pivotFmt>
        <c:idx val="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LID4096"/>
            </a:p>
          </c:txPr>
          <c:showLegendKey val="0"/>
          <c:showVal val="1"/>
          <c:showCatName val="0"/>
          <c:showSerName val="0"/>
          <c:showPercent val="0"/>
          <c:showBubbleSize val="0"/>
          <c:extLst>
            <c:ext xmlns:c15="http://schemas.microsoft.com/office/drawing/2012/chart" uri="{CE6537A1-D6FC-4f65-9D91-7224C49458BB}"/>
          </c:extLst>
        </c:dLbl>
      </c:pivotFmt>
    </c:pivotFmts>
    <c:plotArea>
      <c:layout/>
      <c:barChart>
        <c:barDir val="col"/>
        <c:grouping val="clustered"/>
        <c:varyColors val="0"/>
        <c:ser>
          <c:idx val="0"/>
          <c:order val="0"/>
          <c:tx>
            <c:strRef>
              <c:f>Analyse!$C$47:$C$48</c:f>
              <c:strCache>
                <c:ptCount val="1"/>
                <c:pt idx="0">
                  <c:v>Arrondissement 2</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LID4096"/>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Analyse!$B$49:$B$54</c:f>
              <c:strCache>
                <c:ptCount val="5"/>
                <c:pt idx="0">
                  <c:v>plus de trois semaines</c:v>
                </c:pt>
                <c:pt idx="1">
                  <c:v>trois semaines</c:v>
                </c:pt>
                <c:pt idx="2">
                  <c:v>deux semaines</c:v>
                </c:pt>
                <c:pt idx="3">
                  <c:v>une semaine</c:v>
                </c:pt>
                <c:pt idx="4">
                  <c:v>moins d'une semaine</c:v>
                </c:pt>
              </c:strCache>
            </c:strRef>
          </c:cat>
          <c:val>
            <c:numRef>
              <c:f>Analyse!$C$49:$C$54</c:f>
              <c:numCache>
                <c:formatCode>0%</c:formatCode>
                <c:ptCount val="5"/>
                <c:pt idx="0">
                  <c:v>6.3912894878179777E-2</c:v>
                </c:pt>
                <c:pt idx="1">
                  <c:v>1.2206435232654656E-2</c:v>
                </c:pt>
                <c:pt idx="2">
                  <c:v>6.2692251354914311E-2</c:v>
                </c:pt>
                <c:pt idx="3">
                  <c:v>3.1541428641179627E-2</c:v>
                </c:pt>
                <c:pt idx="4">
                  <c:v>1.3427078755920122E-2</c:v>
                </c:pt>
              </c:numCache>
            </c:numRef>
          </c:val>
          <c:extLst>
            <c:ext xmlns:c16="http://schemas.microsoft.com/office/drawing/2014/chart" uri="{C3380CC4-5D6E-409C-BE32-E72D297353CC}">
              <c16:uniqueId val="{00000000-FFBB-4E37-9759-8997ED9F2D62}"/>
            </c:ext>
          </c:extLst>
        </c:ser>
        <c:ser>
          <c:idx val="1"/>
          <c:order val="1"/>
          <c:tx>
            <c:strRef>
              <c:f>Analyse!$D$47:$D$48</c:f>
              <c:strCache>
                <c:ptCount val="1"/>
                <c:pt idx="0">
                  <c:v>Arrondissement 6</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LID4096"/>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Analyse!$B$49:$B$54</c:f>
              <c:strCache>
                <c:ptCount val="5"/>
                <c:pt idx="0">
                  <c:v>plus de trois semaines</c:v>
                </c:pt>
                <c:pt idx="1">
                  <c:v>trois semaines</c:v>
                </c:pt>
                <c:pt idx="2">
                  <c:v>deux semaines</c:v>
                </c:pt>
                <c:pt idx="3">
                  <c:v>une semaine</c:v>
                </c:pt>
                <c:pt idx="4">
                  <c:v>moins d'une semaine</c:v>
                </c:pt>
              </c:strCache>
            </c:strRef>
          </c:cat>
          <c:val>
            <c:numRef>
              <c:f>Analyse!$D$49:$D$54</c:f>
              <c:numCache>
                <c:formatCode>0%</c:formatCode>
                <c:ptCount val="5"/>
                <c:pt idx="0">
                  <c:v>0</c:v>
                </c:pt>
                <c:pt idx="1">
                  <c:v>0.18919974610614715</c:v>
                </c:pt>
                <c:pt idx="2">
                  <c:v>0.1379327181289976</c:v>
                </c:pt>
                <c:pt idx="3">
                  <c:v>3.7839949221229435E-2</c:v>
                </c:pt>
                <c:pt idx="4">
                  <c:v>6.5914750256335138E-3</c:v>
                </c:pt>
              </c:numCache>
            </c:numRef>
          </c:val>
          <c:extLst>
            <c:ext xmlns:c16="http://schemas.microsoft.com/office/drawing/2014/chart" uri="{C3380CC4-5D6E-409C-BE32-E72D297353CC}">
              <c16:uniqueId val="{00000001-FFBB-4E37-9759-8997ED9F2D62}"/>
            </c:ext>
          </c:extLst>
        </c:ser>
        <c:ser>
          <c:idx val="2"/>
          <c:order val="2"/>
          <c:tx>
            <c:strRef>
              <c:f>Analyse!$E$47:$E$48</c:f>
              <c:strCache>
                <c:ptCount val="1"/>
                <c:pt idx="0">
                  <c:v>Arrondissement 7</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LID4096"/>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Analyse!$B$49:$B$54</c:f>
              <c:strCache>
                <c:ptCount val="5"/>
                <c:pt idx="0">
                  <c:v>plus de trois semaines</c:v>
                </c:pt>
                <c:pt idx="1">
                  <c:v>trois semaines</c:v>
                </c:pt>
                <c:pt idx="2">
                  <c:v>deux semaines</c:v>
                </c:pt>
                <c:pt idx="3">
                  <c:v>une semaine</c:v>
                </c:pt>
                <c:pt idx="4">
                  <c:v>moins d'une semaine</c:v>
                </c:pt>
              </c:strCache>
            </c:strRef>
          </c:cat>
          <c:val>
            <c:numRef>
              <c:f>Analyse!$E$49:$E$54</c:f>
              <c:numCache>
                <c:formatCode>0%</c:formatCode>
                <c:ptCount val="5"/>
                <c:pt idx="0">
                  <c:v>0</c:v>
                </c:pt>
                <c:pt idx="1">
                  <c:v>3.9988281822176654E-2</c:v>
                </c:pt>
                <c:pt idx="2">
                  <c:v>4.2771349055221911E-2</c:v>
                </c:pt>
                <c:pt idx="3">
                  <c:v>1.6649577657340951E-2</c:v>
                </c:pt>
                <c:pt idx="4">
                  <c:v>7.3238611395927931E-4</c:v>
                </c:pt>
              </c:numCache>
            </c:numRef>
          </c:val>
          <c:extLst>
            <c:ext xmlns:c16="http://schemas.microsoft.com/office/drawing/2014/chart" uri="{C3380CC4-5D6E-409C-BE32-E72D297353CC}">
              <c16:uniqueId val="{00000002-FFBB-4E37-9759-8997ED9F2D62}"/>
            </c:ext>
          </c:extLst>
        </c:ser>
        <c:ser>
          <c:idx val="3"/>
          <c:order val="3"/>
          <c:tx>
            <c:strRef>
              <c:f>Analyse!$F$47:$F$48</c:f>
              <c:strCache>
                <c:ptCount val="1"/>
                <c:pt idx="0">
                  <c:v>Bimbo</c:v>
                </c:pt>
              </c:strCache>
            </c:strRef>
          </c:tx>
          <c:spPr>
            <a:solidFill>
              <a:schemeClr val="accent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LID4096"/>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Analyse!$B$49:$B$54</c:f>
              <c:strCache>
                <c:ptCount val="5"/>
                <c:pt idx="0">
                  <c:v>plus de trois semaines</c:v>
                </c:pt>
                <c:pt idx="1">
                  <c:v>trois semaines</c:v>
                </c:pt>
                <c:pt idx="2">
                  <c:v>deux semaines</c:v>
                </c:pt>
                <c:pt idx="3">
                  <c:v>une semaine</c:v>
                </c:pt>
                <c:pt idx="4">
                  <c:v>moins d'une semaine</c:v>
                </c:pt>
              </c:strCache>
            </c:strRef>
          </c:cat>
          <c:val>
            <c:numRef>
              <c:f>Analyse!$F$49:$F$54</c:f>
              <c:numCache>
                <c:formatCode>0%</c:formatCode>
                <c:ptCount val="5"/>
                <c:pt idx="0">
                  <c:v>2.5438211024852303E-2</c:v>
                </c:pt>
                <c:pt idx="1">
                  <c:v>7.8121185488989789E-2</c:v>
                </c:pt>
                <c:pt idx="2">
                  <c:v>0.16600751916410331</c:v>
                </c:pt>
                <c:pt idx="3">
                  <c:v>6.0543918753967092E-2</c:v>
                </c:pt>
                <c:pt idx="4">
                  <c:v>1.4403593574532494E-2</c:v>
                </c:pt>
              </c:numCache>
            </c:numRef>
          </c:val>
          <c:extLst>
            <c:ext xmlns:c16="http://schemas.microsoft.com/office/drawing/2014/chart" uri="{C3380CC4-5D6E-409C-BE32-E72D297353CC}">
              <c16:uniqueId val="{00000003-FFBB-4E37-9759-8997ED9F2D62}"/>
            </c:ext>
          </c:extLst>
        </c:ser>
        <c:dLbls>
          <c:showLegendKey val="0"/>
          <c:showVal val="0"/>
          <c:showCatName val="0"/>
          <c:showSerName val="0"/>
          <c:showPercent val="0"/>
          <c:showBubbleSize val="0"/>
        </c:dLbls>
        <c:gapWidth val="219"/>
        <c:overlap val="-27"/>
        <c:axId val="648961488"/>
        <c:axId val="648968376"/>
      </c:barChart>
      <c:catAx>
        <c:axId val="64896148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ID4096"/>
          </a:p>
        </c:txPr>
        <c:crossAx val="648968376"/>
        <c:crosses val="autoZero"/>
        <c:auto val="1"/>
        <c:lblAlgn val="ctr"/>
        <c:lblOffset val="100"/>
        <c:noMultiLvlLbl val="0"/>
      </c:catAx>
      <c:valAx>
        <c:axId val="648968376"/>
        <c:scaling>
          <c:orientation val="minMax"/>
        </c:scaling>
        <c:delete val="1"/>
        <c:axPos val="l"/>
        <c:numFmt formatCode="0%" sourceLinked="1"/>
        <c:majorTickMark val="none"/>
        <c:minorTickMark val="none"/>
        <c:tickLblPos val="nextTo"/>
        <c:crossAx val="648961488"/>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ID4096"/>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LID4096"/>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pivotOptions>
    </c:ext>
    <c:ext xmlns:c16="http://schemas.microsoft.com/office/drawing/2014/chart" uri="{E28EC0CA-F0BB-4C9C-879D-F8772B89E7AC}">
      <c16:pivotOptions16>
        <c16:showExpandCollapseFieldButtons val="1"/>
      </c16:pivotOptions16>
    </c:ext>
  </c:extLst>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Hébergement actuel des PDI</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LID4096"/>
        </a:p>
      </c:txPr>
    </c:title>
    <c:autoTitleDeleted val="0"/>
    <c:plotArea>
      <c:layout>
        <c:manualLayout>
          <c:layoutTarget val="inner"/>
          <c:xMode val="edge"/>
          <c:yMode val="edge"/>
          <c:x val="0.30873851727726465"/>
          <c:y val="0.20946863776906027"/>
          <c:w val="0.31496232614575376"/>
          <c:h val="0.78427918550363995"/>
        </c:manualLayout>
      </c:layout>
      <c:pieChart>
        <c:varyColors val="1"/>
        <c:ser>
          <c:idx val="0"/>
          <c:order val="0"/>
          <c:tx>
            <c:strRef>
              <c:f>Analyse!$B$130</c:f>
              <c:strCache>
                <c:ptCount val="1"/>
                <c:pt idx="0">
                  <c:v>Type d'abris</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191B-4AF7-959F-BF3E0ED72985}"/>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191B-4AF7-959F-BF3E0ED72985}"/>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191B-4AF7-959F-BF3E0ED72985}"/>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191B-4AF7-959F-BF3E0ED72985}"/>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LID4096"/>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Analyse!$B$131:$B$134</c:f>
              <c:strCache>
                <c:ptCount val="4"/>
                <c:pt idx="0">
                  <c:v>Hébergé gratuitement </c:v>
                </c:pt>
                <c:pt idx="1">
                  <c:v>Location</c:v>
                </c:pt>
                <c:pt idx="2">
                  <c:v>Abris d'urgence</c:v>
                </c:pt>
                <c:pt idx="3">
                  <c:v>Air libre</c:v>
                </c:pt>
              </c:strCache>
            </c:strRef>
          </c:cat>
          <c:val>
            <c:numRef>
              <c:f>Analyse!$D$131:$D$134</c:f>
              <c:numCache>
                <c:formatCode>0%</c:formatCode>
                <c:ptCount val="4"/>
                <c:pt idx="0">
                  <c:v>0.78444652031760864</c:v>
                </c:pt>
                <c:pt idx="1">
                  <c:v>0.12517515179822514</c:v>
                </c:pt>
                <c:pt idx="2">
                  <c:v>6.3988790284913596E-2</c:v>
                </c:pt>
                <c:pt idx="3">
                  <c:v>2.6389537599252687E-2</c:v>
                </c:pt>
              </c:numCache>
            </c:numRef>
          </c:val>
          <c:extLst>
            <c:ext xmlns:c16="http://schemas.microsoft.com/office/drawing/2014/chart" uri="{C3380CC4-5D6E-409C-BE32-E72D297353CC}">
              <c16:uniqueId val="{00000000-81FF-4CB3-A260-C38F58771C82}"/>
            </c:ext>
          </c:extLst>
        </c:ser>
        <c:dLbls>
          <c:showLegendKey val="0"/>
          <c:showVal val="0"/>
          <c:showCatName val="0"/>
          <c:showSerName val="0"/>
          <c:showPercent val="0"/>
          <c:showBubbleSize val="0"/>
          <c:showLeaderLines val="1"/>
        </c:dLbls>
        <c:firstSliceAng val="0"/>
      </c:pieChart>
      <c:spPr>
        <a:noFill/>
        <a:ln>
          <a:noFill/>
        </a:ln>
        <a:effectLst/>
      </c:spPr>
    </c:plotArea>
    <c:legend>
      <c:legendPos val="b"/>
      <c:layout>
        <c:manualLayout>
          <c:xMode val="edge"/>
          <c:yMode val="edge"/>
          <c:x val="0.66824938782093579"/>
          <c:y val="0.21538410420602716"/>
          <c:w val="0.3301675977653632"/>
          <c:h val="0.49743647487837678"/>
        </c:manualLayout>
      </c:layout>
      <c:overlay val="0"/>
      <c:spPr>
        <a:noFill/>
        <a:ln>
          <a:noFill/>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LID4096"/>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LID4096"/>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r>
              <a:rPr lang="en-US" sz="1200"/>
              <a:t>Type d'abris avant le déplacement</a:t>
            </a:r>
          </a:p>
        </c:rich>
      </c:tx>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endParaRPr lang="LID4096"/>
        </a:p>
      </c:txPr>
    </c:title>
    <c:autoTitleDeleted val="0"/>
    <c:plotArea>
      <c:layout>
        <c:manualLayout>
          <c:layoutTarget val="inner"/>
          <c:xMode val="edge"/>
          <c:yMode val="edge"/>
          <c:x val="0.28670626301022711"/>
          <c:y val="0.20333299799071317"/>
          <c:w val="0.29667896585390596"/>
          <c:h val="0.66934635818651389"/>
        </c:manualLayout>
      </c:layout>
      <c:pieChart>
        <c:varyColors val="1"/>
        <c:ser>
          <c:idx val="0"/>
          <c:order val="0"/>
          <c:tx>
            <c:strRef>
              <c:f>Analyse!$D$153</c:f>
              <c:strCache>
                <c:ptCount val="1"/>
                <c:pt idx="0">
                  <c:v>Pcentage</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EE7A-4CEF-ADCC-130FE4769617}"/>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EE7A-4CEF-ADCC-130FE4769617}"/>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EE7A-4CEF-ADCC-130FE4769617}"/>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LID4096"/>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Analyse!$B$154:$B$156</c:f>
              <c:strCache>
                <c:ptCount val="3"/>
                <c:pt idx="0">
                  <c:v>Abris durable</c:v>
                </c:pt>
                <c:pt idx="1">
                  <c:v>Abris semi-durable</c:v>
                </c:pt>
                <c:pt idx="2">
                  <c:v>Abris d'urgence</c:v>
                </c:pt>
              </c:strCache>
            </c:strRef>
          </c:cat>
          <c:val>
            <c:numRef>
              <c:f>Analyse!$D$154:$D$156</c:f>
              <c:numCache>
                <c:formatCode>0%</c:formatCode>
                <c:ptCount val="3"/>
                <c:pt idx="0">
                  <c:v>0.58524054180289586</c:v>
                </c:pt>
                <c:pt idx="1">
                  <c:v>0.33512377393741244</c:v>
                </c:pt>
                <c:pt idx="2">
                  <c:v>7.9635684259691739E-2</c:v>
                </c:pt>
              </c:numCache>
            </c:numRef>
          </c:val>
          <c:extLst>
            <c:ext xmlns:c16="http://schemas.microsoft.com/office/drawing/2014/chart" uri="{C3380CC4-5D6E-409C-BE32-E72D297353CC}">
              <c16:uniqueId val="{00000000-A4D3-4515-A26D-08D49CC723FE}"/>
            </c:ext>
          </c:extLst>
        </c:ser>
        <c:dLbls>
          <c:showLegendKey val="0"/>
          <c:showVal val="0"/>
          <c:showCatName val="0"/>
          <c:showSerName val="0"/>
          <c:showPercent val="0"/>
          <c:showBubbleSize val="0"/>
          <c:showLeaderLines val="1"/>
        </c:dLbls>
        <c:firstSliceAng val="0"/>
      </c:pieChart>
      <c:spPr>
        <a:noFill/>
        <a:ln>
          <a:noFill/>
        </a:ln>
        <a:effectLst/>
      </c:spPr>
    </c:plotArea>
    <c:legend>
      <c:legendPos val="b"/>
      <c:layout>
        <c:manualLayout>
          <c:xMode val="edge"/>
          <c:yMode val="edge"/>
          <c:x val="0.67410298350387365"/>
          <c:y val="0.22546082646103358"/>
          <c:w val="0.26536247624219383"/>
          <c:h val="0.544322910946229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ID4096"/>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LID4096"/>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Etat</a:t>
            </a:r>
            <a:r>
              <a:rPr lang="en-US" baseline="0"/>
              <a:t> des quartiers d'accueil - Bangui 2e</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LID4096"/>
        </a:p>
      </c:txPr>
    </c:title>
    <c:autoTitleDeleted val="0"/>
    <c:plotArea>
      <c:layout>
        <c:manualLayout>
          <c:layoutTarget val="inner"/>
          <c:xMode val="edge"/>
          <c:yMode val="edge"/>
          <c:x val="0.1459195013582936"/>
          <c:y val="0.24099944823949981"/>
          <c:w val="0.26210320071717519"/>
          <c:h val="0.69911698448645532"/>
        </c:manualLayout>
      </c:layout>
      <c:pieChart>
        <c:varyColors val="1"/>
        <c:ser>
          <c:idx val="0"/>
          <c:order val="0"/>
          <c:tx>
            <c:strRef>
              <c:f>Analyse!$D$15</c:f>
              <c:strCache>
                <c:ptCount val="1"/>
                <c:pt idx="0">
                  <c:v>Individus PDI</c:v>
                </c:pt>
              </c:strCache>
            </c:strRef>
          </c:tx>
          <c:explosion val="1"/>
          <c:dPt>
            <c:idx val="0"/>
            <c:bubble3D val="0"/>
            <c:spPr>
              <a:solidFill>
                <a:schemeClr val="accent1"/>
              </a:solidFill>
              <a:ln w="19050">
                <a:solidFill>
                  <a:schemeClr val="lt1"/>
                </a:solidFill>
              </a:ln>
              <a:effectLst/>
            </c:spPr>
            <c:extLst>
              <c:ext xmlns:c16="http://schemas.microsoft.com/office/drawing/2014/chart" uri="{C3380CC4-5D6E-409C-BE32-E72D297353CC}">
                <c16:uniqueId val="{00000001-CD7D-4032-A2EF-9530A20FAB49}"/>
              </c:ext>
            </c:extLst>
          </c:dPt>
          <c:dPt>
            <c:idx val="1"/>
            <c:bubble3D val="0"/>
            <c:spPr>
              <a:solidFill>
                <a:schemeClr val="bg1">
                  <a:lumMod val="85000"/>
                </a:schemeClr>
              </a:solidFill>
              <a:ln w="19050">
                <a:solidFill>
                  <a:schemeClr val="lt1"/>
                </a:solidFill>
              </a:ln>
              <a:effectLst/>
            </c:spPr>
            <c:extLst>
              <c:ext xmlns:c16="http://schemas.microsoft.com/office/drawing/2014/chart" uri="{C3380CC4-5D6E-409C-BE32-E72D297353CC}">
                <c16:uniqueId val="{00000003-CD7D-4032-A2EF-9530A20FAB49}"/>
              </c:ext>
            </c:extLst>
          </c:dPt>
          <c:dPt>
            <c:idx val="2"/>
            <c:bubble3D val="0"/>
            <c:spPr>
              <a:solidFill>
                <a:schemeClr val="accent2"/>
              </a:solidFill>
              <a:ln w="19050">
                <a:solidFill>
                  <a:schemeClr val="lt1"/>
                </a:solidFill>
              </a:ln>
              <a:effectLst/>
            </c:spPr>
            <c:extLst>
              <c:ext xmlns:c16="http://schemas.microsoft.com/office/drawing/2014/chart" uri="{C3380CC4-5D6E-409C-BE32-E72D297353CC}">
                <c16:uniqueId val="{00000005-CD7D-4032-A2EF-9530A20FAB49}"/>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LID4096"/>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Analyse!$B$17:$B$19</c:f>
              <c:strCache>
                <c:ptCount val="3"/>
                <c:pt idx="0">
                  <c:v>Partiellement inondé</c:v>
                </c:pt>
                <c:pt idx="1">
                  <c:v>Non inondé</c:v>
                </c:pt>
                <c:pt idx="2">
                  <c:v>Totalement inondé</c:v>
                </c:pt>
              </c:strCache>
            </c:strRef>
          </c:cat>
          <c:val>
            <c:numRef>
              <c:f>Analyse!$D$17:$D$19</c:f>
              <c:numCache>
                <c:formatCode>0.00%</c:formatCode>
                <c:ptCount val="3"/>
                <c:pt idx="0">
                  <c:v>0.52125398512221044</c:v>
                </c:pt>
                <c:pt idx="1">
                  <c:v>0.19739638682252922</c:v>
                </c:pt>
                <c:pt idx="2">
                  <c:v>0.28134962805526037</c:v>
                </c:pt>
              </c:numCache>
            </c:numRef>
          </c:val>
          <c:extLst>
            <c:ext xmlns:c16="http://schemas.microsoft.com/office/drawing/2014/chart" uri="{C3380CC4-5D6E-409C-BE32-E72D297353CC}">
              <c16:uniqueId val="{00000000-6965-477C-82F6-D60959729468}"/>
            </c:ext>
          </c:extLst>
        </c:ser>
        <c:dLbls>
          <c:showLegendKey val="0"/>
          <c:showVal val="0"/>
          <c:showCatName val="0"/>
          <c:showSerName val="0"/>
          <c:showPercent val="0"/>
          <c:showBubbleSize val="0"/>
          <c:showLeaderLines val="1"/>
        </c:dLbls>
        <c:firstSliceAng val="0"/>
      </c:pieChart>
      <c:spPr>
        <a:noFill/>
        <a:ln>
          <a:noFill/>
        </a:ln>
        <a:effectLst/>
      </c:spPr>
    </c:plotArea>
    <c:legend>
      <c:legendPos val="b"/>
      <c:layout>
        <c:manualLayout>
          <c:xMode val="edge"/>
          <c:yMode val="edge"/>
          <c:x val="0.63381270881610163"/>
          <c:y val="0.27185921618182735"/>
          <c:w val="0.3661872911838982"/>
          <c:h val="0.43549853481991069"/>
        </c:manualLayout>
      </c:layout>
      <c:overlay val="0"/>
      <c:spPr>
        <a:noFill/>
        <a:ln>
          <a:noFill/>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LID4096"/>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LID4096"/>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[DTM CAR Bangui Floods Site Assessment.xlsx]Analyse!Tableau croisé dynamique6</c:name>
    <c:fmtId val="10"/>
  </c:pivotSource>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Estimation</a:t>
            </a:r>
            <a:r>
              <a:rPr lang="en-US" baseline="0"/>
              <a:t> fondations des maisons dans lieux de provenance (par ménage)</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LID4096"/>
        </a:p>
      </c:txPr>
    </c:title>
    <c:autoTitleDeleted val="0"/>
    <c:pivotFmts>
      <c:pivotFmt>
        <c:idx val="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LID4096"/>
            </a:p>
          </c:txPr>
          <c:showLegendKey val="0"/>
          <c:showVal val="0"/>
          <c:showCatName val="0"/>
          <c:showSerName val="0"/>
          <c:showPercent val="0"/>
          <c:showBubbleSize val="0"/>
          <c:extLst>
            <c:ext xmlns:c15="http://schemas.microsoft.com/office/drawing/2012/chart" uri="{CE6537A1-D6FC-4f65-9D91-7224C49458BB}"/>
          </c:extLst>
        </c:dLbl>
      </c:pivotFmt>
      <c:pivotFmt>
        <c:idx val="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LID4096"/>
            </a:p>
          </c:txPr>
          <c:showLegendKey val="0"/>
          <c:showVal val="0"/>
          <c:showCatName val="0"/>
          <c:showSerName val="0"/>
          <c:showPercent val="0"/>
          <c:showBubbleSize val="0"/>
          <c:extLst>
            <c:ext xmlns:c15="http://schemas.microsoft.com/office/drawing/2012/chart" uri="{CE6537A1-D6FC-4f65-9D91-7224C49458BB}"/>
          </c:extLst>
        </c:dLbl>
      </c:pivotFmt>
    </c:pivotFmts>
    <c:plotArea>
      <c:layout/>
      <c:barChart>
        <c:barDir val="col"/>
        <c:grouping val="clustered"/>
        <c:varyColors val="0"/>
        <c:ser>
          <c:idx val="0"/>
          <c:order val="0"/>
          <c:tx>
            <c:strRef>
              <c:f>Analyse!$C$179</c:f>
              <c:strCache>
                <c:ptCount val="1"/>
                <c:pt idx="0">
                  <c:v>Quartiers</c:v>
                </c:pt>
              </c:strCache>
            </c:strRef>
          </c:tx>
          <c:spPr>
            <a:solidFill>
              <a:schemeClr val="accent1"/>
            </a:solidFill>
            <a:ln>
              <a:noFill/>
            </a:ln>
            <a:effectLst/>
          </c:spPr>
          <c:invertIfNegative val="0"/>
          <c:cat>
            <c:strRef>
              <c:f>Analyse!$B$180:$B$185</c:f>
              <c:strCache>
                <c:ptCount val="5"/>
                <c:pt idx="0">
                  <c:v>Entre 10 et 20 cm de hauteur</c:v>
                </c:pt>
                <c:pt idx="1">
                  <c:v>Entre 20 et 40 cm de hauteur</c:v>
                </c:pt>
                <c:pt idx="2">
                  <c:v>Moins de 10 cm de hauteur</c:v>
                </c:pt>
                <c:pt idx="3">
                  <c:v>Ne sais pas</c:v>
                </c:pt>
                <c:pt idx="4">
                  <c:v>Plus de 40 cm de hauteur</c:v>
                </c:pt>
              </c:strCache>
            </c:strRef>
          </c:cat>
          <c:val>
            <c:numRef>
              <c:f>Analyse!$C$180:$C$185</c:f>
              <c:numCache>
                <c:formatCode>0</c:formatCode>
                <c:ptCount val="5"/>
                <c:pt idx="0">
                  <c:v>39</c:v>
                </c:pt>
                <c:pt idx="1">
                  <c:v>15</c:v>
                </c:pt>
                <c:pt idx="2">
                  <c:v>20</c:v>
                </c:pt>
                <c:pt idx="3">
                  <c:v>3</c:v>
                </c:pt>
                <c:pt idx="4">
                  <c:v>3</c:v>
                </c:pt>
              </c:numCache>
            </c:numRef>
          </c:val>
          <c:extLst>
            <c:ext xmlns:c16="http://schemas.microsoft.com/office/drawing/2014/chart" uri="{C3380CC4-5D6E-409C-BE32-E72D297353CC}">
              <c16:uniqueId val="{00000000-AD91-4A8F-B488-37065F1A75B1}"/>
            </c:ext>
          </c:extLst>
        </c:ser>
        <c:ser>
          <c:idx val="1"/>
          <c:order val="1"/>
          <c:tx>
            <c:strRef>
              <c:f>Analyse!$D$179</c:f>
              <c:strCache>
                <c:ptCount val="1"/>
                <c:pt idx="0">
                  <c:v>Estimation ménages déplacés</c:v>
                </c:pt>
              </c:strCache>
            </c:strRef>
          </c:tx>
          <c:spPr>
            <a:solidFill>
              <a:schemeClr val="accent2"/>
            </a:solidFill>
            <a:ln>
              <a:noFill/>
            </a:ln>
            <a:effectLst/>
          </c:spPr>
          <c:invertIfNegative val="0"/>
          <c:cat>
            <c:strRef>
              <c:f>Analyse!$B$180:$B$185</c:f>
              <c:strCache>
                <c:ptCount val="5"/>
                <c:pt idx="0">
                  <c:v>Entre 10 et 20 cm de hauteur</c:v>
                </c:pt>
                <c:pt idx="1">
                  <c:v>Entre 20 et 40 cm de hauteur</c:v>
                </c:pt>
                <c:pt idx="2">
                  <c:v>Moins de 10 cm de hauteur</c:v>
                </c:pt>
                <c:pt idx="3">
                  <c:v>Ne sais pas</c:v>
                </c:pt>
                <c:pt idx="4">
                  <c:v>Plus de 40 cm de hauteur</c:v>
                </c:pt>
              </c:strCache>
            </c:strRef>
          </c:cat>
          <c:val>
            <c:numRef>
              <c:f>Analyse!$D$180:$D$185</c:f>
              <c:numCache>
                <c:formatCode>0.00%</c:formatCode>
                <c:ptCount val="5"/>
                <c:pt idx="0">
                  <c:v>0.50560485754320406</c:v>
                </c:pt>
                <c:pt idx="1">
                  <c:v>0.16557683325548808</c:v>
                </c:pt>
                <c:pt idx="2">
                  <c:v>0.26553012610929472</c:v>
                </c:pt>
                <c:pt idx="3">
                  <c:v>3.0359645025688931E-2</c:v>
                </c:pt>
                <c:pt idx="4">
                  <c:v>3.2928538066324148E-2</c:v>
                </c:pt>
              </c:numCache>
            </c:numRef>
          </c:val>
          <c:extLst>
            <c:ext xmlns:c16="http://schemas.microsoft.com/office/drawing/2014/chart" uri="{C3380CC4-5D6E-409C-BE32-E72D297353CC}">
              <c16:uniqueId val="{00000000-F752-40C9-82E7-7833F8E706B5}"/>
            </c:ext>
          </c:extLst>
        </c:ser>
        <c:dLbls>
          <c:showLegendKey val="0"/>
          <c:showVal val="0"/>
          <c:showCatName val="0"/>
          <c:showSerName val="0"/>
          <c:showPercent val="0"/>
          <c:showBubbleSize val="0"/>
        </c:dLbls>
        <c:gapWidth val="219"/>
        <c:overlap val="-27"/>
        <c:axId val="1724314496"/>
        <c:axId val="1724310232"/>
      </c:barChart>
      <c:catAx>
        <c:axId val="172431449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ID4096"/>
          </a:p>
        </c:txPr>
        <c:crossAx val="1724310232"/>
        <c:crosses val="autoZero"/>
        <c:auto val="1"/>
        <c:lblAlgn val="ctr"/>
        <c:lblOffset val="100"/>
        <c:noMultiLvlLbl val="0"/>
      </c:catAx>
      <c:valAx>
        <c:axId val="172431023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ID4096"/>
          </a:p>
        </c:txPr>
        <c:crossAx val="1724314496"/>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LID4096"/>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pivotOptions>
    </c:ext>
    <c:ext xmlns:c16="http://schemas.microsoft.com/office/drawing/2014/chart" uri="{E28EC0CA-F0BB-4C9C-879D-F8772B89E7AC}">
      <c16:pivotOptions16>
        <c16:showExpandCollapseFieldButtons val="1"/>
      </c16:pivotOptions16>
    </c:ext>
  </c:extLst>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a:t>Risques mentionnés par quartier pour les PDI</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LID4096"/>
        </a:p>
      </c:txPr>
    </c:title>
    <c:autoTitleDeleted val="0"/>
    <c:plotArea>
      <c:layout/>
      <c:barChart>
        <c:barDir val="bar"/>
        <c:grouping val="percentStacked"/>
        <c:varyColors val="0"/>
        <c:ser>
          <c:idx val="0"/>
          <c:order val="0"/>
          <c:tx>
            <c:strRef>
              <c:f>Analyse!$C$219</c:f>
              <c:strCache>
                <c:ptCount val="1"/>
                <c:pt idx="0">
                  <c:v>Frequence</c:v>
                </c:pt>
              </c:strCache>
            </c:strRef>
          </c:tx>
          <c:spPr>
            <a:solidFill>
              <a:schemeClr val="accent1"/>
            </a:solidFill>
            <a:ln>
              <a:noFill/>
            </a:ln>
            <a:effectLst/>
          </c:spPr>
          <c:invertIfNegative val="0"/>
          <c:cat>
            <c:strRef>
              <c:f>Analyse!$B$220:$B$227</c:f>
              <c:strCache>
                <c:ptCount val="8"/>
                <c:pt idx="0">
                  <c:v>Cambriolage</c:v>
                </c:pt>
                <c:pt idx="1">
                  <c:v>Abrus des forces de sécurité</c:v>
                </c:pt>
                <c:pt idx="2">
                  <c:v>Arestations arbitraires</c:v>
                </c:pt>
                <c:pt idx="3">
                  <c:v>Violences sexuelles</c:v>
                </c:pt>
                <c:pt idx="4">
                  <c:v>Travail forcé de mineurs</c:v>
                </c:pt>
                <c:pt idx="5">
                  <c:v>Présence armée</c:v>
                </c:pt>
                <c:pt idx="6">
                  <c:v>Extorsion/taxes illégales</c:v>
                </c:pt>
                <c:pt idx="7">
                  <c:v>Enlèvement</c:v>
                </c:pt>
              </c:strCache>
            </c:strRef>
          </c:cat>
          <c:val>
            <c:numRef>
              <c:f>Analyse!$C$220:$C$227</c:f>
              <c:numCache>
                <c:formatCode>0%</c:formatCode>
                <c:ptCount val="8"/>
                <c:pt idx="0">
                  <c:v>0.73750000000000004</c:v>
                </c:pt>
                <c:pt idx="1">
                  <c:v>0.2</c:v>
                </c:pt>
                <c:pt idx="2">
                  <c:v>0.2</c:v>
                </c:pt>
                <c:pt idx="3">
                  <c:v>0.125</c:v>
                </c:pt>
                <c:pt idx="4">
                  <c:v>8.7499999999999994E-2</c:v>
                </c:pt>
                <c:pt idx="5">
                  <c:v>3.7499999999999999E-2</c:v>
                </c:pt>
                <c:pt idx="6">
                  <c:v>3.7499999999999999E-2</c:v>
                </c:pt>
                <c:pt idx="7">
                  <c:v>2.5000000000000001E-2</c:v>
                </c:pt>
              </c:numCache>
            </c:numRef>
          </c:val>
          <c:extLst>
            <c:ext xmlns:c16="http://schemas.microsoft.com/office/drawing/2014/chart" uri="{C3380CC4-5D6E-409C-BE32-E72D297353CC}">
              <c16:uniqueId val="{00000000-3FF4-4BE6-A58E-59F8FFAFD452}"/>
            </c:ext>
          </c:extLst>
        </c:ser>
        <c:ser>
          <c:idx val="1"/>
          <c:order val="1"/>
          <c:tx>
            <c:strRef>
              <c:f>Analyse!$D$219</c:f>
              <c:strCache>
                <c:ptCount val="1"/>
                <c:pt idx="0">
                  <c:v>reste</c:v>
                </c:pt>
              </c:strCache>
            </c:strRef>
          </c:tx>
          <c:spPr>
            <a:noFill/>
            <a:ln>
              <a:noFill/>
            </a:ln>
            <a:effectLst/>
          </c:spPr>
          <c:invertIfNegative val="0"/>
          <c:cat>
            <c:strRef>
              <c:f>Analyse!$B$220:$B$227</c:f>
              <c:strCache>
                <c:ptCount val="8"/>
                <c:pt idx="0">
                  <c:v>Cambriolage</c:v>
                </c:pt>
                <c:pt idx="1">
                  <c:v>Abrus des forces de sécurité</c:v>
                </c:pt>
                <c:pt idx="2">
                  <c:v>Arestations arbitraires</c:v>
                </c:pt>
                <c:pt idx="3">
                  <c:v>Violences sexuelles</c:v>
                </c:pt>
                <c:pt idx="4">
                  <c:v>Travail forcé de mineurs</c:v>
                </c:pt>
                <c:pt idx="5">
                  <c:v>Présence armée</c:v>
                </c:pt>
                <c:pt idx="6">
                  <c:v>Extorsion/taxes illégales</c:v>
                </c:pt>
                <c:pt idx="7">
                  <c:v>Enlèvement</c:v>
                </c:pt>
              </c:strCache>
            </c:strRef>
          </c:cat>
          <c:val>
            <c:numRef>
              <c:f>Analyse!$D$220:$D$227</c:f>
              <c:numCache>
                <c:formatCode>0%</c:formatCode>
                <c:ptCount val="8"/>
                <c:pt idx="0">
                  <c:v>0.26249999999999996</c:v>
                </c:pt>
                <c:pt idx="1">
                  <c:v>0.8</c:v>
                </c:pt>
                <c:pt idx="2">
                  <c:v>0.8</c:v>
                </c:pt>
                <c:pt idx="3">
                  <c:v>0.875</c:v>
                </c:pt>
                <c:pt idx="4">
                  <c:v>0.91249999999999998</c:v>
                </c:pt>
                <c:pt idx="5">
                  <c:v>0.96250000000000002</c:v>
                </c:pt>
                <c:pt idx="6">
                  <c:v>0.96250000000000002</c:v>
                </c:pt>
                <c:pt idx="7">
                  <c:v>0.97499999999999998</c:v>
                </c:pt>
              </c:numCache>
            </c:numRef>
          </c:val>
          <c:extLst>
            <c:ext xmlns:c16="http://schemas.microsoft.com/office/drawing/2014/chart" uri="{C3380CC4-5D6E-409C-BE32-E72D297353CC}">
              <c16:uniqueId val="{00000001-3FF4-4BE6-A58E-59F8FFAFD452}"/>
            </c:ext>
          </c:extLst>
        </c:ser>
        <c:dLbls>
          <c:showLegendKey val="0"/>
          <c:showVal val="0"/>
          <c:showCatName val="0"/>
          <c:showSerName val="0"/>
          <c:showPercent val="0"/>
          <c:showBubbleSize val="0"/>
        </c:dLbls>
        <c:gapWidth val="150"/>
        <c:overlap val="100"/>
        <c:axId val="1242844160"/>
        <c:axId val="1242846128"/>
      </c:barChart>
      <c:catAx>
        <c:axId val="1242844160"/>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ID4096"/>
          </a:p>
        </c:txPr>
        <c:crossAx val="1242846128"/>
        <c:crosses val="autoZero"/>
        <c:auto val="1"/>
        <c:lblAlgn val="ctr"/>
        <c:lblOffset val="100"/>
        <c:noMultiLvlLbl val="0"/>
      </c:catAx>
      <c:valAx>
        <c:axId val="1242846128"/>
        <c:scaling>
          <c:orientation val="minMax"/>
        </c:scaling>
        <c:delete val="1"/>
        <c:axPos val="b"/>
        <c:numFmt formatCode="0%" sourceLinked="1"/>
        <c:majorTickMark val="none"/>
        <c:minorTickMark val="none"/>
        <c:tickLblPos val="nextTo"/>
        <c:crossAx val="1242844160"/>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LID4096"/>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a:t>Sources d'eau les plus utilisées par les PDI</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LID4096"/>
        </a:p>
      </c:txPr>
    </c:title>
    <c:autoTitleDeleted val="0"/>
    <c:plotArea>
      <c:layout/>
      <c:barChart>
        <c:barDir val="bar"/>
        <c:grouping val="percentStacked"/>
        <c:varyColors val="0"/>
        <c:ser>
          <c:idx val="0"/>
          <c:order val="0"/>
          <c:tx>
            <c:strRef>
              <c:f>Analyse!$C$288</c:f>
              <c:strCache>
                <c:ptCount val="1"/>
                <c:pt idx="0">
                  <c:v>Fréquence</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LID4096"/>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Analyse!$B$289:$B$297</c:f>
              <c:strCache>
                <c:ptCount val="9"/>
                <c:pt idx="0">
                  <c:v>Puits traditionnel</c:v>
                </c:pt>
                <c:pt idx="1">
                  <c:v>Eau de pluie</c:v>
                </c:pt>
                <c:pt idx="2">
                  <c:v>Forage manuel</c:v>
                </c:pt>
                <c:pt idx="3">
                  <c:v>Achat chez vendeurs d'eau</c:v>
                </c:pt>
                <c:pt idx="4">
                  <c:v>SODECA</c:v>
                </c:pt>
                <c:pt idx="5">
                  <c:v>Eau de surface</c:v>
                </c:pt>
                <c:pt idx="6">
                  <c:v>Puits améliorés</c:v>
                </c:pt>
                <c:pt idx="7">
                  <c:v>Camion citerne</c:v>
                </c:pt>
                <c:pt idx="8">
                  <c:v>Bladder</c:v>
                </c:pt>
              </c:strCache>
            </c:strRef>
          </c:cat>
          <c:val>
            <c:numRef>
              <c:f>Analyse!$C$289:$C$297</c:f>
              <c:numCache>
                <c:formatCode>0%</c:formatCode>
                <c:ptCount val="9"/>
                <c:pt idx="0">
                  <c:v>0.82499999999999996</c:v>
                </c:pt>
                <c:pt idx="1">
                  <c:v>0.55000000000000004</c:v>
                </c:pt>
                <c:pt idx="2">
                  <c:v>0.46250000000000002</c:v>
                </c:pt>
                <c:pt idx="3">
                  <c:v>0.3125</c:v>
                </c:pt>
                <c:pt idx="4">
                  <c:v>0.26250000000000001</c:v>
                </c:pt>
                <c:pt idx="5">
                  <c:v>0.13750000000000001</c:v>
                </c:pt>
                <c:pt idx="6">
                  <c:v>6.25E-2</c:v>
                </c:pt>
                <c:pt idx="7">
                  <c:v>1.2500000000000001E-2</c:v>
                </c:pt>
                <c:pt idx="8">
                  <c:v>0</c:v>
                </c:pt>
              </c:numCache>
            </c:numRef>
          </c:val>
          <c:extLst>
            <c:ext xmlns:c16="http://schemas.microsoft.com/office/drawing/2014/chart" uri="{C3380CC4-5D6E-409C-BE32-E72D297353CC}">
              <c16:uniqueId val="{00000000-AE20-4760-B5D3-FD22487EEC00}"/>
            </c:ext>
          </c:extLst>
        </c:ser>
        <c:ser>
          <c:idx val="1"/>
          <c:order val="1"/>
          <c:tx>
            <c:strRef>
              <c:f>Analyse!$D$288</c:f>
              <c:strCache>
                <c:ptCount val="1"/>
                <c:pt idx="0">
                  <c:v>Reste</c:v>
                </c:pt>
              </c:strCache>
            </c:strRef>
          </c:tx>
          <c:spPr>
            <a:noFill/>
            <a:ln>
              <a:noFill/>
            </a:ln>
            <a:effectLst/>
          </c:spPr>
          <c:invertIfNegative val="0"/>
          <c:cat>
            <c:strRef>
              <c:f>Analyse!$B$289:$B$297</c:f>
              <c:strCache>
                <c:ptCount val="9"/>
                <c:pt idx="0">
                  <c:v>Puits traditionnel</c:v>
                </c:pt>
                <c:pt idx="1">
                  <c:v>Eau de pluie</c:v>
                </c:pt>
                <c:pt idx="2">
                  <c:v>Forage manuel</c:v>
                </c:pt>
                <c:pt idx="3">
                  <c:v>Achat chez vendeurs d'eau</c:v>
                </c:pt>
                <c:pt idx="4">
                  <c:v>SODECA</c:v>
                </c:pt>
                <c:pt idx="5">
                  <c:v>Eau de surface</c:v>
                </c:pt>
                <c:pt idx="6">
                  <c:v>Puits améliorés</c:v>
                </c:pt>
                <c:pt idx="7">
                  <c:v>Camion citerne</c:v>
                </c:pt>
                <c:pt idx="8">
                  <c:v>Bladder</c:v>
                </c:pt>
              </c:strCache>
            </c:strRef>
          </c:cat>
          <c:val>
            <c:numRef>
              <c:f>Analyse!$D$289:$D$297</c:f>
              <c:numCache>
                <c:formatCode>0%</c:formatCode>
                <c:ptCount val="9"/>
                <c:pt idx="0">
                  <c:v>0.17500000000000004</c:v>
                </c:pt>
                <c:pt idx="1">
                  <c:v>0.44999999999999996</c:v>
                </c:pt>
                <c:pt idx="2">
                  <c:v>0.53749999999999998</c:v>
                </c:pt>
                <c:pt idx="3">
                  <c:v>0.6875</c:v>
                </c:pt>
                <c:pt idx="4">
                  <c:v>0.73750000000000004</c:v>
                </c:pt>
                <c:pt idx="5">
                  <c:v>0.86250000000000004</c:v>
                </c:pt>
                <c:pt idx="6">
                  <c:v>0.9375</c:v>
                </c:pt>
                <c:pt idx="7">
                  <c:v>0.98750000000000004</c:v>
                </c:pt>
                <c:pt idx="8">
                  <c:v>1</c:v>
                </c:pt>
              </c:numCache>
            </c:numRef>
          </c:val>
          <c:extLst>
            <c:ext xmlns:c16="http://schemas.microsoft.com/office/drawing/2014/chart" uri="{C3380CC4-5D6E-409C-BE32-E72D297353CC}">
              <c16:uniqueId val="{00000001-AE20-4760-B5D3-FD22487EEC00}"/>
            </c:ext>
          </c:extLst>
        </c:ser>
        <c:dLbls>
          <c:showLegendKey val="0"/>
          <c:showVal val="0"/>
          <c:showCatName val="0"/>
          <c:showSerName val="0"/>
          <c:showPercent val="0"/>
          <c:showBubbleSize val="0"/>
        </c:dLbls>
        <c:gapWidth val="150"/>
        <c:overlap val="100"/>
        <c:axId val="1229973584"/>
        <c:axId val="1229976208"/>
      </c:barChart>
      <c:catAx>
        <c:axId val="1229973584"/>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ID4096"/>
          </a:p>
        </c:txPr>
        <c:crossAx val="1229976208"/>
        <c:crosses val="autoZero"/>
        <c:auto val="1"/>
        <c:lblAlgn val="ctr"/>
        <c:lblOffset val="100"/>
        <c:noMultiLvlLbl val="0"/>
      </c:catAx>
      <c:valAx>
        <c:axId val="1229976208"/>
        <c:scaling>
          <c:orientation val="minMax"/>
        </c:scaling>
        <c:delete val="1"/>
        <c:axPos val="b"/>
        <c:numFmt formatCode="0%" sourceLinked="1"/>
        <c:majorTickMark val="none"/>
        <c:minorTickMark val="none"/>
        <c:tickLblPos val="nextTo"/>
        <c:crossAx val="1229973584"/>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LID4096"/>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Obstacles </a:t>
            </a:r>
            <a:r>
              <a:rPr lang="en-US" baseline="0"/>
              <a:t>à l'accès aux points d'eau</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LID4096"/>
        </a:p>
      </c:txPr>
    </c:title>
    <c:autoTitleDeleted val="0"/>
    <c:plotArea>
      <c:layout/>
      <c:barChart>
        <c:barDir val="bar"/>
        <c:grouping val="clustered"/>
        <c:varyColors val="0"/>
        <c:ser>
          <c:idx val="0"/>
          <c:order val="0"/>
          <c:tx>
            <c:strRef>
              <c:f>Analyse!$C$363</c:f>
              <c:strCache>
                <c:ptCount val="1"/>
                <c:pt idx="0">
                  <c:v>Fréquence</c:v>
                </c:pt>
              </c:strCache>
            </c:strRef>
          </c:tx>
          <c:spPr>
            <a:solidFill>
              <a:schemeClr val="accent1"/>
            </a:solidFill>
            <a:ln>
              <a:noFill/>
            </a:ln>
            <a:effectLst/>
          </c:spPr>
          <c:invertIfNegative val="0"/>
          <c:cat>
            <c:strRef>
              <c:f>Analyse!$B$364:$B$370</c:f>
              <c:strCache>
                <c:ptCount val="7"/>
                <c:pt idx="0">
                  <c:v>Conflit liés à la gestion communautaire des points d’eau</c:v>
                </c:pt>
                <c:pt idx="1">
                  <c:v>Discrimination</c:v>
                </c:pt>
                <c:pt idx="2">
                  <c:v>Violence/agression physique</c:v>
                </c:pt>
                <c:pt idx="3">
                  <c:v> Autre, préciser</c:v>
                </c:pt>
                <c:pt idx="4">
                  <c:v>Présence de groupes armés</c:v>
                </c:pt>
                <c:pt idx="5">
                  <c:v>Harcèlement</c:v>
                </c:pt>
                <c:pt idx="6">
                  <c:v>Arrestations/détentions</c:v>
                </c:pt>
              </c:strCache>
            </c:strRef>
          </c:cat>
          <c:val>
            <c:numRef>
              <c:f>Analyse!$C$364:$C$370</c:f>
              <c:numCache>
                <c:formatCode>0%</c:formatCode>
                <c:ptCount val="7"/>
                <c:pt idx="0">
                  <c:v>0.2</c:v>
                </c:pt>
                <c:pt idx="1">
                  <c:v>0.15</c:v>
                </c:pt>
                <c:pt idx="2">
                  <c:v>0.1</c:v>
                </c:pt>
                <c:pt idx="3">
                  <c:v>3.7499999999999999E-2</c:v>
                </c:pt>
                <c:pt idx="4">
                  <c:v>2.5000000000000001E-2</c:v>
                </c:pt>
                <c:pt idx="5">
                  <c:v>1.2500000000000001E-2</c:v>
                </c:pt>
                <c:pt idx="6">
                  <c:v>0</c:v>
                </c:pt>
              </c:numCache>
            </c:numRef>
          </c:val>
          <c:extLst>
            <c:ext xmlns:c16="http://schemas.microsoft.com/office/drawing/2014/chart" uri="{C3380CC4-5D6E-409C-BE32-E72D297353CC}">
              <c16:uniqueId val="{00000000-332E-4AE6-B864-73869C7CF21D}"/>
            </c:ext>
          </c:extLst>
        </c:ser>
        <c:dLbls>
          <c:showLegendKey val="0"/>
          <c:showVal val="0"/>
          <c:showCatName val="0"/>
          <c:showSerName val="0"/>
          <c:showPercent val="0"/>
          <c:showBubbleSize val="0"/>
        </c:dLbls>
        <c:gapWidth val="182"/>
        <c:axId val="1732579600"/>
        <c:axId val="1732583864"/>
      </c:barChart>
      <c:catAx>
        <c:axId val="1732579600"/>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ID4096"/>
          </a:p>
        </c:txPr>
        <c:crossAx val="1732583864"/>
        <c:crosses val="autoZero"/>
        <c:auto val="1"/>
        <c:lblAlgn val="ctr"/>
        <c:lblOffset val="100"/>
        <c:noMultiLvlLbl val="0"/>
      </c:catAx>
      <c:valAx>
        <c:axId val="1732583864"/>
        <c:scaling>
          <c:orientation val="minMax"/>
        </c:scaling>
        <c:delete val="1"/>
        <c:axPos val="b"/>
        <c:numFmt formatCode="0%" sourceLinked="1"/>
        <c:majorTickMark val="none"/>
        <c:minorTickMark val="none"/>
        <c:tickLblPos val="nextTo"/>
        <c:crossAx val="1732579600"/>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LID4096"/>
    </a:p>
  </c:tx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a:t>Principales sources de nourriture pour les</a:t>
            </a:r>
            <a:r>
              <a:rPr lang="en-GB" baseline="0"/>
              <a:t> PDI</a:t>
            </a:r>
            <a:endParaRPr lang="en-GB"/>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LID4096"/>
        </a:p>
      </c:txPr>
    </c:title>
    <c:autoTitleDeleted val="0"/>
    <c:plotArea>
      <c:layout/>
      <c:barChart>
        <c:barDir val="bar"/>
        <c:grouping val="clustered"/>
        <c:varyColors val="0"/>
        <c:ser>
          <c:idx val="0"/>
          <c:order val="0"/>
          <c:tx>
            <c:strRef>
              <c:f>Analyse!$C$387</c:f>
              <c:strCache>
                <c:ptCount val="1"/>
                <c:pt idx="0">
                  <c:v>Fréquence</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LID4096"/>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Analyse!$B$388:$B$394</c:f>
              <c:strCache>
                <c:ptCount val="7"/>
                <c:pt idx="0">
                  <c:v>Achat sur le marché</c:v>
                </c:pt>
                <c:pt idx="1">
                  <c:v>Production agricole de subsistance</c:v>
                </c:pt>
                <c:pt idx="2">
                  <c:v>Dons Pop hôte</c:v>
                </c:pt>
                <c:pt idx="3">
                  <c:v>Troc/échange</c:v>
                </c:pt>
                <c:pt idx="4">
                  <c:v>Emprunt</c:v>
                </c:pt>
                <c:pt idx="5">
                  <c:v>Assistance humanitaire (incl Cash)</c:v>
                </c:pt>
                <c:pt idx="6">
                  <c:v>Autre</c:v>
                </c:pt>
              </c:strCache>
            </c:strRef>
          </c:cat>
          <c:val>
            <c:numRef>
              <c:f>Analyse!$C$388:$C$394</c:f>
              <c:numCache>
                <c:formatCode>0%</c:formatCode>
                <c:ptCount val="7"/>
                <c:pt idx="0">
                  <c:v>0.76249999999999996</c:v>
                </c:pt>
                <c:pt idx="1">
                  <c:v>0.52500000000000002</c:v>
                </c:pt>
                <c:pt idx="2">
                  <c:v>0.35</c:v>
                </c:pt>
                <c:pt idx="3">
                  <c:v>0.26250000000000001</c:v>
                </c:pt>
                <c:pt idx="4">
                  <c:v>0.2</c:v>
                </c:pt>
                <c:pt idx="5">
                  <c:v>0.1875</c:v>
                </c:pt>
                <c:pt idx="6">
                  <c:v>0.05</c:v>
                </c:pt>
              </c:numCache>
            </c:numRef>
          </c:val>
          <c:extLst>
            <c:ext xmlns:c16="http://schemas.microsoft.com/office/drawing/2014/chart" uri="{C3380CC4-5D6E-409C-BE32-E72D297353CC}">
              <c16:uniqueId val="{00000000-D936-42C2-81AE-8B626BBDE94B}"/>
            </c:ext>
          </c:extLst>
        </c:ser>
        <c:dLbls>
          <c:showLegendKey val="0"/>
          <c:showVal val="0"/>
          <c:showCatName val="0"/>
          <c:showSerName val="0"/>
          <c:showPercent val="0"/>
          <c:showBubbleSize val="0"/>
        </c:dLbls>
        <c:gapWidth val="182"/>
        <c:axId val="383654392"/>
        <c:axId val="383655048"/>
      </c:barChart>
      <c:catAx>
        <c:axId val="383654392"/>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ID4096"/>
          </a:p>
        </c:txPr>
        <c:crossAx val="383655048"/>
        <c:crosses val="autoZero"/>
        <c:auto val="1"/>
        <c:lblAlgn val="ctr"/>
        <c:lblOffset val="100"/>
        <c:noMultiLvlLbl val="0"/>
      </c:catAx>
      <c:valAx>
        <c:axId val="383655048"/>
        <c:scaling>
          <c:orientation val="minMax"/>
        </c:scaling>
        <c:delete val="1"/>
        <c:axPos val="b"/>
        <c:numFmt formatCode="0%" sourceLinked="1"/>
        <c:majorTickMark val="none"/>
        <c:minorTickMark val="none"/>
        <c:tickLblPos val="nextTo"/>
        <c:crossAx val="38365439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LID4096"/>
    </a:p>
  </c:tx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a:t>Raisons du non accès au marché par les PDI</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LID4096"/>
        </a:p>
      </c:txPr>
    </c:title>
    <c:autoTitleDeleted val="0"/>
    <c:plotArea>
      <c:layout/>
      <c:barChart>
        <c:barDir val="bar"/>
        <c:grouping val="clustered"/>
        <c:varyColors val="0"/>
        <c:ser>
          <c:idx val="0"/>
          <c:order val="0"/>
          <c:tx>
            <c:strRef>
              <c:f>Analyse!$C$408</c:f>
              <c:strCache>
                <c:ptCount val="1"/>
                <c:pt idx="0">
                  <c:v>Fréquence</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LID4096"/>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Analyse!$B$409:$B$415</c:f>
              <c:strCache>
                <c:ptCount val="7"/>
                <c:pt idx="0">
                  <c:v> Autre, préciser</c:v>
                </c:pt>
                <c:pt idx="1">
                  <c:v>Harcèlement</c:v>
                </c:pt>
                <c:pt idx="2">
                  <c:v>Marché trop loin</c:v>
                </c:pt>
                <c:pt idx="3">
                  <c:v>Route dangereuse/risque d’attaques</c:v>
                </c:pt>
                <c:pt idx="4">
                  <c:v>Discrimination</c:v>
                </c:pt>
                <c:pt idx="5">
                  <c:v>Présence de groupes armés</c:v>
                </c:pt>
                <c:pt idx="6">
                  <c:v>Abus des forces de sécurité</c:v>
                </c:pt>
              </c:strCache>
            </c:strRef>
          </c:cat>
          <c:val>
            <c:numRef>
              <c:f>Analyse!$C$409:$C$415</c:f>
              <c:numCache>
                <c:formatCode>0%</c:formatCode>
                <c:ptCount val="7"/>
                <c:pt idx="0">
                  <c:v>3.7499999999999999E-2</c:v>
                </c:pt>
                <c:pt idx="1">
                  <c:v>1.2500000000000001E-2</c:v>
                </c:pt>
                <c:pt idx="2">
                  <c:v>1.2500000000000001E-2</c:v>
                </c:pt>
                <c:pt idx="3">
                  <c:v>1.2500000000000001E-2</c:v>
                </c:pt>
                <c:pt idx="4">
                  <c:v>0</c:v>
                </c:pt>
                <c:pt idx="5">
                  <c:v>0</c:v>
                </c:pt>
                <c:pt idx="6">
                  <c:v>0</c:v>
                </c:pt>
              </c:numCache>
            </c:numRef>
          </c:val>
          <c:extLst>
            <c:ext xmlns:c16="http://schemas.microsoft.com/office/drawing/2014/chart" uri="{C3380CC4-5D6E-409C-BE32-E72D297353CC}">
              <c16:uniqueId val="{00000000-46D8-4F80-AF92-2EC86E64989C}"/>
            </c:ext>
          </c:extLst>
        </c:ser>
        <c:dLbls>
          <c:showLegendKey val="0"/>
          <c:showVal val="0"/>
          <c:showCatName val="0"/>
          <c:showSerName val="0"/>
          <c:showPercent val="0"/>
          <c:showBubbleSize val="0"/>
        </c:dLbls>
        <c:gapWidth val="182"/>
        <c:axId val="1726814520"/>
        <c:axId val="1726814848"/>
      </c:barChart>
      <c:catAx>
        <c:axId val="1726814520"/>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ID4096"/>
          </a:p>
        </c:txPr>
        <c:crossAx val="1726814848"/>
        <c:crosses val="autoZero"/>
        <c:auto val="1"/>
        <c:lblAlgn val="ctr"/>
        <c:lblOffset val="100"/>
        <c:noMultiLvlLbl val="0"/>
      </c:catAx>
      <c:valAx>
        <c:axId val="1726814848"/>
        <c:scaling>
          <c:orientation val="minMax"/>
        </c:scaling>
        <c:delete val="1"/>
        <c:axPos val="b"/>
        <c:numFmt formatCode="0%" sourceLinked="1"/>
        <c:majorTickMark val="none"/>
        <c:minorTickMark val="none"/>
        <c:tickLblPos val="nextTo"/>
        <c:crossAx val="1726814520"/>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LID4096"/>
    </a:p>
  </c:txPr>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[DTM CAR Bangui Floods Site Assessment.xlsx]Analyse!PivotTable8</c:name>
    <c:fmtId val="8"/>
  </c:pivotSource>
  <c:chart>
    <c:autoTitleDeleted val="0"/>
    <c:pivotFmts>
      <c:pivotFmt>
        <c:idx val="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LID4096"/>
            </a:p>
          </c:txPr>
          <c:showLegendKey val="0"/>
          <c:showVal val="0"/>
          <c:showCatName val="0"/>
          <c:showSerName val="0"/>
          <c:showPercent val="0"/>
          <c:showBubbleSize val="0"/>
          <c:extLst>
            <c:ext xmlns:c15="http://schemas.microsoft.com/office/drawing/2012/chart" uri="{CE6537A1-D6FC-4f65-9D91-7224C49458BB}"/>
          </c:extLst>
        </c:dLbl>
      </c:pivotFmt>
      <c:pivotFmt>
        <c:idx val="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LID4096"/>
            </a:p>
          </c:txPr>
          <c:showLegendKey val="0"/>
          <c:showVal val="0"/>
          <c:showCatName val="0"/>
          <c:showSerName val="0"/>
          <c:showPercent val="0"/>
          <c:showBubbleSize val="0"/>
          <c:extLst>
            <c:ext xmlns:c15="http://schemas.microsoft.com/office/drawing/2012/chart" uri="{CE6537A1-D6FC-4f65-9D91-7224C49458BB}"/>
          </c:extLst>
        </c:dLbl>
      </c:pivotFmt>
    </c:pivotFmts>
    <c:plotArea>
      <c:layout/>
      <c:barChart>
        <c:barDir val="col"/>
        <c:grouping val="clustered"/>
        <c:varyColors val="0"/>
        <c:ser>
          <c:idx val="0"/>
          <c:order val="0"/>
          <c:tx>
            <c:strRef>
              <c:f>Analyse!$K$153</c:f>
              <c:strCache>
                <c:ptCount val="1"/>
                <c:pt idx="0">
                  <c:v>PDI (Ménages)</c:v>
                </c:pt>
              </c:strCache>
            </c:strRef>
          </c:tx>
          <c:spPr>
            <a:solidFill>
              <a:schemeClr val="accent1"/>
            </a:solidFill>
            <a:ln>
              <a:noFill/>
            </a:ln>
            <a:effectLst/>
          </c:spPr>
          <c:invertIfNegative val="0"/>
          <c:cat>
            <c:strRef>
              <c:f>Analyse!$J$154:$J$158</c:f>
              <c:strCache>
                <c:ptCount val="4"/>
                <c:pt idx="0">
                  <c:v>Complètement détruits</c:v>
                </c:pt>
                <c:pt idx="1">
                  <c:v>En bon état</c:v>
                </c:pt>
                <c:pt idx="2">
                  <c:v>Partiellement endommagés</c:v>
                </c:pt>
                <c:pt idx="3">
                  <c:v>Sérieusement endommagés</c:v>
                </c:pt>
              </c:strCache>
            </c:strRef>
          </c:cat>
          <c:val>
            <c:numRef>
              <c:f>Analyse!$K$154:$K$158</c:f>
              <c:numCache>
                <c:formatCode>General</c:formatCode>
                <c:ptCount val="4"/>
                <c:pt idx="0">
                  <c:v>10</c:v>
                </c:pt>
                <c:pt idx="1">
                  <c:v>1172</c:v>
                </c:pt>
                <c:pt idx="2">
                  <c:v>2526</c:v>
                </c:pt>
                <c:pt idx="3">
                  <c:v>574</c:v>
                </c:pt>
              </c:numCache>
            </c:numRef>
          </c:val>
          <c:extLst>
            <c:ext xmlns:c16="http://schemas.microsoft.com/office/drawing/2014/chart" uri="{C3380CC4-5D6E-409C-BE32-E72D297353CC}">
              <c16:uniqueId val="{00000000-AD2A-4C67-931B-6DD7FD1F6663}"/>
            </c:ext>
          </c:extLst>
        </c:ser>
        <c:ser>
          <c:idx val="1"/>
          <c:order val="1"/>
          <c:tx>
            <c:strRef>
              <c:f>Analyse!$L$153</c:f>
              <c:strCache>
                <c:ptCount val="1"/>
                <c:pt idx="0">
                  <c:v>PDI (ménages %)</c:v>
                </c:pt>
              </c:strCache>
            </c:strRef>
          </c:tx>
          <c:spPr>
            <a:solidFill>
              <a:schemeClr val="accent2"/>
            </a:solidFill>
            <a:ln>
              <a:noFill/>
            </a:ln>
            <a:effectLst/>
          </c:spPr>
          <c:invertIfNegative val="0"/>
          <c:cat>
            <c:strRef>
              <c:f>Analyse!$J$154:$J$158</c:f>
              <c:strCache>
                <c:ptCount val="4"/>
                <c:pt idx="0">
                  <c:v>Complètement détruits</c:v>
                </c:pt>
                <c:pt idx="1">
                  <c:v>En bon état</c:v>
                </c:pt>
                <c:pt idx="2">
                  <c:v>Partiellement endommagés</c:v>
                </c:pt>
                <c:pt idx="3">
                  <c:v>Sérieusement endommagés</c:v>
                </c:pt>
              </c:strCache>
            </c:strRef>
          </c:cat>
          <c:val>
            <c:numRef>
              <c:f>Analyse!$L$154:$L$158</c:f>
              <c:numCache>
                <c:formatCode>0.00%</c:formatCode>
                <c:ptCount val="4"/>
                <c:pt idx="0">
                  <c:v>2.3353573096683792E-3</c:v>
                </c:pt>
                <c:pt idx="1">
                  <c:v>0.27370387669313406</c:v>
                </c:pt>
                <c:pt idx="2">
                  <c:v>0.58991125642223263</c:v>
                </c:pt>
                <c:pt idx="3">
                  <c:v>0.13404950957496498</c:v>
                </c:pt>
              </c:numCache>
            </c:numRef>
          </c:val>
          <c:extLst>
            <c:ext xmlns:c16="http://schemas.microsoft.com/office/drawing/2014/chart" uri="{C3380CC4-5D6E-409C-BE32-E72D297353CC}">
              <c16:uniqueId val="{00000001-AD2A-4C67-931B-6DD7FD1F6663}"/>
            </c:ext>
          </c:extLst>
        </c:ser>
        <c:dLbls>
          <c:showLegendKey val="0"/>
          <c:showVal val="0"/>
          <c:showCatName val="0"/>
          <c:showSerName val="0"/>
          <c:showPercent val="0"/>
          <c:showBubbleSize val="0"/>
        </c:dLbls>
        <c:gapWidth val="219"/>
        <c:overlap val="-27"/>
        <c:axId val="1729878184"/>
        <c:axId val="1729876544"/>
      </c:barChart>
      <c:catAx>
        <c:axId val="172987818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ID4096"/>
          </a:p>
        </c:txPr>
        <c:crossAx val="1729876544"/>
        <c:crosses val="autoZero"/>
        <c:auto val="1"/>
        <c:lblAlgn val="ctr"/>
        <c:lblOffset val="100"/>
        <c:noMultiLvlLbl val="0"/>
      </c:catAx>
      <c:valAx>
        <c:axId val="172987654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ID4096"/>
          </a:p>
        </c:txPr>
        <c:crossAx val="1729878184"/>
        <c:crosses val="autoZero"/>
        <c:crossBetween val="between"/>
      </c:valAx>
      <c:spPr>
        <a:noFill/>
        <a:ln>
          <a:noFill/>
        </a:ln>
        <a:effectLst/>
      </c:spPr>
    </c:plotArea>
    <c:legend>
      <c:legendPos val="r"/>
      <c:legendEntry>
        <c:idx val="1"/>
        <c:delete val="1"/>
      </c:legendEntry>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ID4096"/>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LID4096"/>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pivotOptions>
    </c:ext>
    <c:ext xmlns:c16="http://schemas.microsoft.com/office/drawing/2014/chart" uri="{E28EC0CA-F0BB-4C9C-879D-F8772B89E7AC}">
      <c16:pivotOptions16>
        <c16:showExpandCollapseFieldButtons val="1"/>
      </c16:pivotOptions16>
    </c:ext>
  </c:extLst>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a:t>Services de santés disponibles en quartiers d'accueil</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LID4096"/>
        </a:p>
      </c:txPr>
    </c:title>
    <c:autoTitleDeleted val="0"/>
    <c:plotArea>
      <c:layout/>
      <c:barChart>
        <c:barDir val="bar"/>
        <c:grouping val="clustered"/>
        <c:varyColors val="0"/>
        <c:ser>
          <c:idx val="0"/>
          <c:order val="0"/>
          <c:tx>
            <c:strRef>
              <c:f>Analyse!$C$439</c:f>
              <c:strCache>
                <c:ptCount val="1"/>
                <c:pt idx="0">
                  <c:v>Fréquence</c:v>
                </c:pt>
              </c:strCache>
            </c:strRef>
          </c:tx>
          <c:spPr>
            <a:solidFill>
              <a:schemeClr val="accent1"/>
            </a:solidFill>
            <a:ln>
              <a:noFill/>
            </a:ln>
            <a:effectLst/>
          </c:spPr>
          <c:invertIfNegative val="0"/>
          <c:cat>
            <c:strRef>
              <c:f>Analyse!$B$440:$B$444</c:f>
              <c:strCache>
                <c:ptCount val="5"/>
                <c:pt idx="0">
                  <c:v>Centre de santé</c:v>
                </c:pt>
                <c:pt idx="1">
                  <c:v>Clinique privée</c:v>
                </c:pt>
                <c:pt idx="2">
                  <c:v>Hôpital</c:v>
                </c:pt>
                <c:pt idx="3">
                  <c:v>Clinique mobile</c:v>
                </c:pt>
                <c:pt idx="4">
                  <c:v>Autres (à préciser)</c:v>
                </c:pt>
              </c:strCache>
            </c:strRef>
          </c:cat>
          <c:val>
            <c:numRef>
              <c:f>Analyse!$C$440:$C$444</c:f>
              <c:numCache>
                <c:formatCode>0%</c:formatCode>
                <c:ptCount val="5"/>
                <c:pt idx="0">
                  <c:v>0.33750000000000002</c:v>
                </c:pt>
                <c:pt idx="1">
                  <c:v>0.16250000000000001</c:v>
                </c:pt>
                <c:pt idx="2">
                  <c:v>0.15</c:v>
                </c:pt>
                <c:pt idx="3">
                  <c:v>8.7499999999999994E-2</c:v>
                </c:pt>
                <c:pt idx="4">
                  <c:v>0.05</c:v>
                </c:pt>
              </c:numCache>
            </c:numRef>
          </c:val>
          <c:extLst>
            <c:ext xmlns:c16="http://schemas.microsoft.com/office/drawing/2014/chart" uri="{C3380CC4-5D6E-409C-BE32-E72D297353CC}">
              <c16:uniqueId val="{00000000-78AF-4356-BB00-CF1732C795CC}"/>
            </c:ext>
          </c:extLst>
        </c:ser>
        <c:dLbls>
          <c:showLegendKey val="0"/>
          <c:showVal val="0"/>
          <c:showCatName val="0"/>
          <c:showSerName val="0"/>
          <c:showPercent val="0"/>
          <c:showBubbleSize val="0"/>
        </c:dLbls>
        <c:gapWidth val="182"/>
        <c:axId val="1119893632"/>
        <c:axId val="1119893960"/>
      </c:barChart>
      <c:catAx>
        <c:axId val="1119893632"/>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ID4096"/>
          </a:p>
        </c:txPr>
        <c:crossAx val="1119893960"/>
        <c:crosses val="autoZero"/>
        <c:auto val="1"/>
        <c:lblAlgn val="ctr"/>
        <c:lblOffset val="100"/>
        <c:noMultiLvlLbl val="0"/>
      </c:catAx>
      <c:valAx>
        <c:axId val="1119893960"/>
        <c:scaling>
          <c:orientation val="minMax"/>
        </c:scaling>
        <c:delete val="1"/>
        <c:axPos val="b"/>
        <c:numFmt formatCode="0%" sourceLinked="1"/>
        <c:majorTickMark val="none"/>
        <c:minorTickMark val="none"/>
        <c:tickLblPos val="nextTo"/>
        <c:crossAx val="111989363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LID4096"/>
    </a:p>
  </c:txPr>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Difficultés d'accès aux service</a:t>
            </a:r>
            <a:r>
              <a:rPr lang="en-US" baseline="0"/>
              <a:t> de santé</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LID4096"/>
        </a:p>
      </c:txPr>
    </c:title>
    <c:autoTitleDeleted val="0"/>
    <c:plotArea>
      <c:layout/>
      <c:barChart>
        <c:barDir val="bar"/>
        <c:grouping val="clustered"/>
        <c:varyColors val="0"/>
        <c:ser>
          <c:idx val="0"/>
          <c:order val="0"/>
          <c:tx>
            <c:strRef>
              <c:f>Analyse!$J$454</c:f>
              <c:strCache>
                <c:ptCount val="1"/>
                <c:pt idx="0">
                  <c:v>Fréquence</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LID4096"/>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Analyse!$I$455:$I$461</c:f>
              <c:strCache>
                <c:ptCount val="7"/>
                <c:pt idx="0">
                  <c:v>Manque de moyens financiers</c:v>
                </c:pt>
                <c:pt idx="1">
                  <c:v>service trop loin</c:v>
                </c:pt>
                <c:pt idx="2">
                  <c:v>Absence de personnel médical</c:v>
                </c:pt>
                <c:pt idx="3">
                  <c:v>absence médicaments/équipements</c:v>
                </c:pt>
                <c:pt idx="4">
                  <c:v>Discrimination</c:v>
                </c:pt>
                <c:pt idx="5">
                  <c:v>route dangereuse/risque d’attaque</c:v>
                </c:pt>
                <c:pt idx="6">
                  <c:v>Présence de groupes armés</c:v>
                </c:pt>
              </c:strCache>
            </c:strRef>
          </c:cat>
          <c:val>
            <c:numRef>
              <c:f>Analyse!$J$455:$J$461</c:f>
              <c:numCache>
                <c:formatCode>0%</c:formatCode>
                <c:ptCount val="7"/>
                <c:pt idx="0">
                  <c:v>0.23749999999999999</c:v>
                </c:pt>
                <c:pt idx="1">
                  <c:v>0.1125</c:v>
                </c:pt>
                <c:pt idx="2">
                  <c:v>0.1</c:v>
                </c:pt>
                <c:pt idx="3">
                  <c:v>7.4999999999999997E-2</c:v>
                </c:pt>
                <c:pt idx="4">
                  <c:v>1.2500000000000001E-2</c:v>
                </c:pt>
                <c:pt idx="5">
                  <c:v>1.2500000000000001E-2</c:v>
                </c:pt>
                <c:pt idx="6">
                  <c:v>0</c:v>
                </c:pt>
              </c:numCache>
            </c:numRef>
          </c:val>
          <c:extLst>
            <c:ext xmlns:c16="http://schemas.microsoft.com/office/drawing/2014/chart" uri="{C3380CC4-5D6E-409C-BE32-E72D297353CC}">
              <c16:uniqueId val="{00000000-DC60-47B1-8A4A-A96E5DD34606}"/>
            </c:ext>
          </c:extLst>
        </c:ser>
        <c:dLbls>
          <c:showLegendKey val="0"/>
          <c:showVal val="0"/>
          <c:showCatName val="0"/>
          <c:showSerName val="0"/>
          <c:showPercent val="0"/>
          <c:showBubbleSize val="0"/>
        </c:dLbls>
        <c:gapWidth val="182"/>
        <c:axId val="771539640"/>
        <c:axId val="771537016"/>
      </c:barChart>
      <c:catAx>
        <c:axId val="771539640"/>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ID4096"/>
          </a:p>
        </c:txPr>
        <c:crossAx val="771537016"/>
        <c:crosses val="autoZero"/>
        <c:auto val="1"/>
        <c:lblAlgn val="ctr"/>
        <c:lblOffset val="100"/>
        <c:noMultiLvlLbl val="0"/>
      </c:catAx>
      <c:valAx>
        <c:axId val="771537016"/>
        <c:scaling>
          <c:orientation val="minMax"/>
        </c:scaling>
        <c:delete val="1"/>
        <c:axPos val="b"/>
        <c:numFmt formatCode="0%" sourceLinked="1"/>
        <c:majorTickMark val="none"/>
        <c:minorTickMark val="none"/>
        <c:tickLblPos val="nextTo"/>
        <c:crossAx val="771539640"/>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LID4096"/>
    </a:p>
  </c:txPr>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a:t>Maladie</a:t>
            </a:r>
            <a:r>
              <a:rPr lang="en-GB" baseline="0"/>
              <a:t>s les plus fréquentes chez les PDI</a:t>
            </a:r>
            <a:endParaRPr lang="en-GB"/>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LID4096"/>
        </a:p>
      </c:txPr>
    </c:title>
    <c:autoTitleDeleted val="0"/>
    <c:plotArea>
      <c:layout/>
      <c:barChart>
        <c:barDir val="col"/>
        <c:grouping val="stacked"/>
        <c:varyColors val="0"/>
        <c:ser>
          <c:idx val="0"/>
          <c:order val="0"/>
          <c:tx>
            <c:strRef>
              <c:f>Analyse!$C$469</c:f>
              <c:strCache>
                <c:ptCount val="1"/>
                <c:pt idx="0">
                  <c:v>Frequence</c:v>
                </c:pt>
              </c:strCache>
            </c:strRef>
          </c:tx>
          <c:spPr>
            <a:solidFill>
              <a:schemeClr val="accent1"/>
            </a:solidFill>
            <a:ln>
              <a:noFill/>
            </a:ln>
            <a:effectLst/>
          </c:spPr>
          <c:invertIfNegative val="0"/>
          <c:dLbls>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LID4096"/>
                </a:p>
              </c:txPr>
              <c:dLblPos val="inEnd"/>
              <c:showLegendKey val="0"/>
              <c:showVal val="1"/>
              <c:showCatName val="0"/>
              <c:showSerName val="0"/>
              <c:showPercent val="0"/>
              <c:showBubbleSize val="0"/>
              <c:extLst>
                <c:ext xmlns:c16="http://schemas.microsoft.com/office/drawing/2014/chart" uri="{C3380CC4-5D6E-409C-BE32-E72D297353CC}">
                  <c16:uniqueId val="{00000004-1ABD-4259-83CD-D3F60F9301A3}"/>
                </c:ext>
              </c:extLst>
            </c:dLbl>
            <c:dLbl>
              <c:idx val="1"/>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LID4096"/>
                </a:p>
              </c:txPr>
              <c:dLblPos val="inEnd"/>
              <c:showLegendKey val="0"/>
              <c:showVal val="1"/>
              <c:showCatName val="0"/>
              <c:showSerName val="0"/>
              <c:showPercent val="0"/>
              <c:showBubbleSize val="0"/>
              <c:extLst>
                <c:ext xmlns:c16="http://schemas.microsoft.com/office/drawing/2014/chart" uri="{C3380CC4-5D6E-409C-BE32-E72D297353CC}">
                  <c16:uniqueId val="{00000003-1ABD-4259-83CD-D3F60F9301A3}"/>
                </c:ext>
              </c:extLst>
            </c:dLbl>
            <c:dLbl>
              <c:idx val="2"/>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LID4096"/>
                </a:p>
              </c:txPr>
              <c:dLblPos val="inEnd"/>
              <c:showLegendKey val="0"/>
              <c:showVal val="1"/>
              <c:showCatName val="0"/>
              <c:showSerName val="0"/>
              <c:showPercent val="0"/>
              <c:showBubbleSize val="0"/>
              <c:extLst>
                <c:ext xmlns:c16="http://schemas.microsoft.com/office/drawing/2014/chart" uri="{C3380CC4-5D6E-409C-BE32-E72D297353CC}">
                  <c16:uniqueId val="{00000002-1ABD-4259-83CD-D3F60F9301A3}"/>
                </c:ext>
              </c:extLst>
            </c:dLbl>
            <c:dLbl>
              <c:idx val="3"/>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LID4096"/>
                </a:p>
              </c:txPr>
              <c:dLblPos val="inEnd"/>
              <c:showLegendKey val="0"/>
              <c:showVal val="1"/>
              <c:showCatName val="0"/>
              <c:showSerName val="0"/>
              <c:showPercent val="0"/>
              <c:showBubbleSize val="0"/>
              <c:extLst>
                <c:ext xmlns:c16="http://schemas.microsoft.com/office/drawing/2014/chart" uri="{C3380CC4-5D6E-409C-BE32-E72D297353CC}">
                  <c16:uniqueId val="{00000001-1ABD-4259-83CD-D3F60F9301A3}"/>
                </c:ext>
              </c:extLst>
            </c:dLbl>
            <c:dLbl>
              <c:idx val="4"/>
              <c:layout>
                <c:manualLayout>
                  <c:x val="0"/>
                  <c:y val="-4.9753937007874102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1ABD-4259-83CD-D3F60F9301A3}"/>
                </c:ext>
              </c:extLst>
            </c:dLbl>
            <c:dLbl>
              <c:idx val="5"/>
              <c:layout>
                <c:manualLayout>
                  <c:x val="-5.0925337632079971E-17"/>
                  <c:y val="-5.1766550014581594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1ABD-4259-83CD-D3F60F9301A3}"/>
                </c:ext>
              </c:extLst>
            </c:dLbl>
            <c:dLbl>
              <c:idx val="6"/>
              <c:layout>
                <c:manualLayout>
                  <c:x val="-5.5555555555556572E-3"/>
                  <c:y val="-5.3980752405949253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1ABD-4259-83CD-D3F60F9301A3}"/>
                </c:ext>
              </c:extLst>
            </c:dLbl>
            <c:dLbl>
              <c:idx val="7"/>
              <c:layout>
                <c:manualLayout>
                  <c:x val="0"/>
                  <c:y val="-4.0091863517060455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1ABD-4259-83CD-D3F60F9301A3}"/>
                </c:ext>
              </c:extLst>
            </c:dLbl>
            <c:dLbl>
              <c:idx val="8"/>
              <c:layout>
                <c:manualLayout>
                  <c:x val="-2.7777777777777779E-3"/>
                  <c:y val="-3.7474482356372206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1ABD-4259-83CD-D3F60F9301A3}"/>
                </c:ext>
              </c:extLst>
            </c:dLbl>
            <c:dLbl>
              <c:idx val="9"/>
              <c:layout>
                <c:manualLayout>
                  <c:x val="0"/>
                  <c:y val="-3.2643627879848265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1ABD-4259-83CD-D3F60F9301A3}"/>
                </c:ext>
              </c:extLst>
            </c:dLbl>
            <c:dLbl>
              <c:idx val="10"/>
              <c:layout>
                <c:manualLayout>
                  <c:x val="0"/>
                  <c:y val="-2.8013998250218723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1ABD-4259-83CD-D3F60F9301A3}"/>
                </c:ext>
              </c:extLst>
            </c:dLbl>
            <c:dLbl>
              <c:idx val="11"/>
              <c:layout>
                <c:manualLayout>
                  <c:x val="-2.7777777777777779E-3"/>
                  <c:y val="-3.7071668124817728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1ABD-4259-83CD-D3F60F9301A3}"/>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LID4096"/>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Analyse!$B$470:$B$481</c:f>
              <c:strCache>
                <c:ptCount val="12"/>
                <c:pt idx="0">
                  <c:v>Paludisme</c:v>
                </c:pt>
                <c:pt idx="1">
                  <c:v>Diarrhée</c:v>
                </c:pt>
                <c:pt idx="2">
                  <c:v>Fièvre</c:v>
                </c:pt>
                <c:pt idx="3">
                  <c:v>Maux de ventre</c:v>
                </c:pt>
                <c:pt idx="4">
                  <c:v>Maladie de peau</c:v>
                </c:pt>
                <c:pt idx="5">
                  <c:v>Maux de tête</c:v>
                </c:pt>
                <c:pt idx="6">
                  <c:v>Malnutrition</c:v>
                </c:pt>
                <c:pt idx="7">
                  <c:v>Toux</c:v>
                </c:pt>
                <c:pt idx="8">
                  <c:v>Infection de plaie</c:v>
                </c:pt>
                <c:pt idx="9">
                  <c:v>Problèmes de tensions</c:v>
                </c:pt>
                <c:pt idx="10">
                  <c:v>Autre</c:v>
                </c:pt>
                <c:pt idx="11">
                  <c:v>VIH/Sida</c:v>
                </c:pt>
              </c:strCache>
            </c:strRef>
          </c:cat>
          <c:val>
            <c:numRef>
              <c:f>Analyse!$C$470:$C$481</c:f>
              <c:numCache>
                <c:formatCode>0%</c:formatCode>
                <c:ptCount val="12"/>
                <c:pt idx="0">
                  <c:v>0.98750000000000004</c:v>
                </c:pt>
                <c:pt idx="1">
                  <c:v>0.73750000000000004</c:v>
                </c:pt>
                <c:pt idx="2">
                  <c:v>0.51249999999999996</c:v>
                </c:pt>
                <c:pt idx="3">
                  <c:v>0.22500000000000001</c:v>
                </c:pt>
                <c:pt idx="4">
                  <c:v>0.13750000000000001</c:v>
                </c:pt>
                <c:pt idx="5">
                  <c:v>0.1</c:v>
                </c:pt>
                <c:pt idx="6">
                  <c:v>8.7499999999999994E-2</c:v>
                </c:pt>
                <c:pt idx="7">
                  <c:v>8.7499999999999994E-2</c:v>
                </c:pt>
                <c:pt idx="8">
                  <c:v>0.05</c:v>
                </c:pt>
                <c:pt idx="9">
                  <c:v>2.5000000000000001E-2</c:v>
                </c:pt>
                <c:pt idx="10">
                  <c:v>2.5000000000000001E-2</c:v>
                </c:pt>
                <c:pt idx="11">
                  <c:v>0</c:v>
                </c:pt>
              </c:numCache>
            </c:numRef>
          </c:val>
          <c:extLst>
            <c:ext xmlns:c16="http://schemas.microsoft.com/office/drawing/2014/chart" uri="{C3380CC4-5D6E-409C-BE32-E72D297353CC}">
              <c16:uniqueId val="{00000000-1ABD-4259-83CD-D3F60F9301A3}"/>
            </c:ext>
          </c:extLst>
        </c:ser>
        <c:dLbls>
          <c:showLegendKey val="0"/>
          <c:showVal val="0"/>
          <c:showCatName val="0"/>
          <c:showSerName val="0"/>
          <c:showPercent val="0"/>
          <c:showBubbleSize val="0"/>
        </c:dLbls>
        <c:gapWidth val="50"/>
        <c:overlap val="100"/>
        <c:axId val="1282969456"/>
        <c:axId val="1282969784"/>
      </c:barChart>
      <c:catAx>
        <c:axId val="128296945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ID4096"/>
          </a:p>
        </c:txPr>
        <c:crossAx val="1282969784"/>
        <c:crosses val="autoZero"/>
        <c:auto val="1"/>
        <c:lblAlgn val="ctr"/>
        <c:lblOffset val="100"/>
        <c:noMultiLvlLbl val="0"/>
      </c:catAx>
      <c:valAx>
        <c:axId val="1282969784"/>
        <c:scaling>
          <c:orientation val="minMax"/>
        </c:scaling>
        <c:delete val="1"/>
        <c:axPos val="l"/>
        <c:numFmt formatCode="0%" sourceLinked="1"/>
        <c:majorTickMark val="none"/>
        <c:minorTickMark val="none"/>
        <c:tickLblPos val="nextTo"/>
        <c:crossAx val="1282969456"/>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LID4096"/>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Etat</a:t>
            </a:r>
            <a:r>
              <a:rPr lang="en-US" baseline="0"/>
              <a:t> des quartiers d'accueil - Bangui 6e</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LID4096"/>
        </a:p>
      </c:txPr>
    </c:title>
    <c:autoTitleDeleted val="0"/>
    <c:plotArea>
      <c:layout>
        <c:manualLayout>
          <c:layoutTarget val="inner"/>
          <c:xMode val="edge"/>
          <c:yMode val="edge"/>
          <c:x val="0.1250819441236872"/>
          <c:y val="0.24099944823949981"/>
          <c:w val="0.31353763526605821"/>
          <c:h val="0.73068693999456968"/>
        </c:manualLayout>
      </c:layout>
      <c:pieChart>
        <c:varyColors val="1"/>
        <c:ser>
          <c:idx val="0"/>
          <c:order val="0"/>
          <c:tx>
            <c:strRef>
              <c:f>Analyse!$D$15</c:f>
              <c:strCache>
                <c:ptCount val="1"/>
                <c:pt idx="0">
                  <c:v>Individus PDI</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E7C6-49A7-B45F-0A4EF9185E77}"/>
              </c:ext>
            </c:extLst>
          </c:dPt>
          <c:dPt>
            <c:idx val="1"/>
            <c:bubble3D val="0"/>
            <c:spPr>
              <a:solidFill>
                <a:schemeClr val="bg1">
                  <a:lumMod val="85000"/>
                </a:schemeClr>
              </a:solidFill>
              <a:ln w="19050">
                <a:solidFill>
                  <a:schemeClr val="lt1"/>
                </a:solidFill>
              </a:ln>
              <a:effectLst/>
            </c:spPr>
            <c:extLst>
              <c:ext xmlns:c16="http://schemas.microsoft.com/office/drawing/2014/chart" uri="{C3380CC4-5D6E-409C-BE32-E72D297353CC}">
                <c16:uniqueId val="{00000003-E7C6-49A7-B45F-0A4EF9185E77}"/>
              </c:ext>
            </c:extLst>
          </c:dPt>
          <c:dPt>
            <c:idx val="2"/>
            <c:bubble3D val="0"/>
            <c:spPr>
              <a:solidFill>
                <a:schemeClr val="accent2"/>
              </a:solidFill>
              <a:ln w="19050">
                <a:solidFill>
                  <a:schemeClr val="lt1"/>
                </a:solidFill>
              </a:ln>
              <a:effectLst/>
            </c:spPr>
            <c:extLst>
              <c:ext xmlns:c16="http://schemas.microsoft.com/office/drawing/2014/chart" uri="{C3380CC4-5D6E-409C-BE32-E72D297353CC}">
                <c16:uniqueId val="{00000005-E7C6-49A7-B45F-0A4EF9185E77}"/>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LID4096"/>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Analyse!$B$21:$B$23</c:f>
              <c:strCache>
                <c:ptCount val="3"/>
                <c:pt idx="0">
                  <c:v>Partiellement inondé</c:v>
                </c:pt>
                <c:pt idx="1">
                  <c:v>Non inondé</c:v>
                </c:pt>
                <c:pt idx="2">
                  <c:v>Totalement inondé</c:v>
                </c:pt>
              </c:strCache>
            </c:strRef>
          </c:cat>
          <c:val>
            <c:numRef>
              <c:f>Analyse!$D$21:$D$23</c:f>
              <c:numCache>
                <c:formatCode>0.00%</c:formatCode>
                <c:ptCount val="3"/>
                <c:pt idx="0">
                  <c:v>0.80486202365308801</c:v>
                </c:pt>
                <c:pt idx="1">
                  <c:v>0.13206307490144548</c:v>
                </c:pt>
                <c:pt idx="2">
                  <c:v>6.3074901445466486E-2</c:v>
                </c:pt>
              </c:numCache>
            </c:numRef>
          </c:val>
          <c:extLst>
            <c:ext xmlns:c16="http://schemas.microsoft.com/office/drawing/2014/chart" uri="{C3380CC4-5D6E-409C-BE32-E72D297353CC}">
              <c16:uniqueId val="{00000000-6965-477C-82F6-D60959729468}"/>
            </c:ext>
          </c:extLst>
        </c:ser>
        <c:dLbls>
          <c:showLegendKey val="0"/>
          <c:showVal val="0"/>
          <c:showCatName val="0"/>
          <c:showSerName val="0"/>
          <c:showPercent val="0"/>
          <c:showBubbleSize val="0"/>
          <c:showLeaderLines val="1"/>
        </c:dLbls>
        <c:firstSliceAng val="0"/>
      </c:pieChart>
      <c:spPr>
        <a:noFill/>
        <a:ln>
          <a:noFill/>
        </a:ln>
        <a:effectLst/>
      </c:spPr>
    </c:plotArea>
    <c:legend>
      <c:legendPos val="b"/>
      <c:layout>
        <c:manualLayout>
          <c:xMode val="edge"/>
          <c:yMode val="edge"/>
          <c:x val="0.63381270881610163"/>
          <c:y val="0.27185921618182735"/>
          <c:w val="0.3661872911838982"/>
          <c:h val="0.43549853481991069"/>
        </c:manualLayout>
      </c:layout>
      <c:overlay val="0"/>
      <c:spPr>
        <a:noFill/>
        <a:ln>
          <a:noFill/>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LID4096"/>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LID4096"/>
    </a:p>
  </c:txPr>
  <c:printSettings>
    <c:headerFooter/>
    <c:pageMargins b="0.75" l="0.7" r="0.7" t="0.75" header="0.3" footer="0.3"/>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a:t>Raisons du non accès à l'école pour enfants PDI</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LID4096"/>
        </a:p>
      </c:txPr>
    </c:title>
    <c:autoTitleDeleted val="0"/>
    <c:plotArea>
      <c:layout/>
      <c:barChart>
        <c:barDir val="bar"/>
        <c:grouping val="clustered"/>
        <c:varyColors val="0"/>
        <c:ser>
          <c:idx val="0"/>
          <c:order val="0"/>
          <c:tx>
            <c:strRef>
              <c:f>Analyse!$C$504</c:f>
              <c:strCache>
                <c:ptCount val="1"/>
                <c:pt idx="0">
                  <c:v>Fréquence</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LID4096"/>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Analyse!$B$505:$B$515</c:f>
              <c:strCache>
                <c:ptCount val="11"/>
                <c:pt idx="0">
                  <c:v>Manque de moyens financiers</c:v>
                </c:pt>
                <c:pt idx="1">
                  <c:v>Ecole détruite ou endommagée</c:v>
                </c:pt>
                <c:pt idx="2">
                  <c:v>Ecole trop loin</c:v>
                </c:pt>
                <c:pt idx="3">
                  <c:v>Pas d'école</c:v>
                </c:pt>
                <c:pt idx="4">
                  <c:v>Chemin dangereux</c:v>
                </c:pt>
                <c:pt idx="5">
                  <c:v> Autre, préciser</c:v>
                </c:pt>
                <c:pt idx="6">
                  <c:v>Pas d'intérêt pour l'éducation des enfants</c:v>
                </c:pt>
                <c:pt idx="7">
                  <c:v>Ecole occupée par des PDI</c:v>
                </c:pt>
                <c:pt idx="8">
                  <c:v>Problèmes cohabitation avec la communauté où se trouve l'école</c:v>
                </c:pt>
                <c:pt idx="9">
                  <c:v>Manque de personnel enseignant</c:v>
                </c:pt>
                <c:pt idx="10">
                  <c:v>Discrimination</c:v>
                </c:pt>
              </c:strCache>
            </c:strRef>
          </c:cat>
          <c:val>
            <c:numRef>
              <c:f>Analyse!$C$505:$C$515</c:f>
              <c:numCache>
                <c:formatCode>0%</c:formatCode>
                <c:ptCount val="11"/>
                <c:pt idx="0">
                  <c:v>0.5625</c:v>
                </c:pt>
                <c:pt idx="1">
                  <c:v>0.3</c:v>
                </c:pt>
                <c:pt idx="2">
                  <c:v>0.27500000000000002</c:v>
                </c:pt>
                <c:pt idx="3">
                  <c:v>0.16250000000000001</c:v>
                </c:pt>
                <c:pt idx="4">
                  <c:v>0.1</c:v>
                </c:pt>
                <c:pt idx="5">
                  <c:v>8.7499999999999994E-2</c:v>
                </c:pt>
                <c:pt idx="6">
                  <c:v>7.4999999999999997E-2</c:v>
                </c:pt>
                <c:pt idx="7">
                  <c:v>3.7499999999999999E-2</c:v>
                </c:pt>
                <c:pt idx="8">
                  <c:v>2.5000000000000001E-2</c:v>
                </c:pt>
                <c:pt idx="9">
                  <c:v>2.5000000000000001E-2</c:v>
                </c:pt>
                <c:pt idx="10">
                  <c:v>0</c:v>
                </c:pt>
              </c:numCache>
            </c:numRef>
          </c:val>
          <c:extLst>
            <c:ext xmlns:c16="http://schemas.microsoft.com/office/drawing/2014/chart" uri="{C3380CC4-5D6E-409C-BE32-E72D297353CC}">
              <c16:uniqueId val="{00000000-B64F-4A56-923E-2CDCACB30091}"/>
            </c:ext>
          </c:extLst>
        </c:ser>
        <c:dLbls>
          <c:showLegendKey val="0"/>
          <c:showVal val="0"/>
          <c:showCatName val="0"/>
          <c:showSerName val="0"/>
          <c:showPercent val="0"/>
          <c:showBubbleSize val="0"/>
        </c:dLbls>
        <c:gapWidth val="92"/>
        <c:axId val="1282904512"/>
        <c:axId val="1282908120"/>
      </c:barChart>
      <c:catAx>
        <c:axId val="1282904512"/>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ID4096"/>
          </a:p>
        </c:txPr>
        <c:crossAx val="1282908120"/>
        <c:crosses val="autoZero"/>
        <c:auto val="1"/>
        <c:lblAlgn val="ctr"/>
        <c:lblOffset val="100"/>
        <c:noMultiLvlLbl val="0"/>
      </c:catAx>
      <c:valAx>
        <c:axId val="1282908120"/>
        <c:scaling>
          <c:orientation val="minMax"/>
        </c:scaling>
        <c:delete val="1"/>
        <c:axPos val="b"/>
        <c:numFmt formatCode="0%" sourceLinked="1"/>
        <c:majorTickMark val="none"/>
        <c:minorTickMark val="none"/>
        <c:tickLblPos val="nextTo"/>
        <c:crossAx val="128290451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LID4096"/>
    </a:p>
  </c:txPr>
  <c:printSettings>
    <c:headerFooter/>
    <c:pageMargins b="0.75" l="0.7" r="0.7" t="0.75" header="0.3" footer="0.3"/>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[DTM CAR Bangui Floods Site Assessment.xlsx]Analyse!Tableau croisé dynamique4</c:name>
    <c:fmtId val="33"/>
  </c:pivotSource>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Assistance la plus fournie</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LID4096"/>
        </a:p>
      </c:txPr>
    </c:title>
    <c:autoTitleDeleted val="0"/>
    <c:pivotFmts>
      <c:pivotFmt>
        <c:idx val="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LID4096"/>
            </a:p>
          </c:txPr>
          <c:showLegendKey val="0"/>
          <c:showVal val="1"/>
          <c:showCatName val="0"/>
          <c:showSerName val="0"/>
          <c:showPercent val="0"/>
          <c:showBubbleSize val="0"/>
          <c:extLst>
            <c:ext xmlns:c15="http://schemas.microsoft.com/office/drawing/2012/chart" uri="{CE6537A1-D6FC-4f65-9D91-7224C49458BB}"/>
          </c:extLst>
        </c:dLbl>
      </c:pivotFmt>
    </c:pivotFmts>
    <c:plotArea>
      <c:layout/>
      <c:barChart>
        <c:barDir val="bar"/>
        <c:grouping val="clustered"/>
        <c:varyColors val="0"/>
        <c:ser>
          <c:idx val="0"/>
          <c:order val="0"/>
          <c:tx>
            <c:strRef>
              <c:f>Analyse!$C$528</c:f>
              <c:strCache>
                <c:ptCount val="1"/>
                <c:pt idx="0">
                  <c:v>Total</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LID4096"/>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Analyse!$B$529:$B$537</c:f>
              <c:strCache>
                <c:ptCount val="8"/>
                <c:pt idx="0">
                  <c:v>Vivres</c:v>
                </c:pt>
                <c:pt idx="1">
                  <c:v>Autre</c:v>
                </c:pt>
                <c:pt idx="2">
                  <c:v>Santé</c:v>
                </c:pt>
                <c:pt idx="3">
                  <c:v>Eau-Hygiene-Assainissement</c:v>
                </c:pt>
                <c:pt idx="4">
                  <c:v>Vivres Psychosocial</c:v>
                </c:pt>
                <c:pt idx="5">
                  <c:v>Vivres Cash</c:v>
                </c:pt>
                <c:pt idx="6">
                  <c:v>Cash</c:v>
                </c:pt>
                <c:pt idx="7">
                  <c:v>Abris</c:v>
                </c:pt>
              </c:strCache>
            </c:strRef>
          </c:cat>
          <c:val>
            <c:numRef>
              <c:f>Analyse!$C$529:$C$537</c:f>
              <c:numCache>
                <c:formatCode>0%</c:formatCode>
                <c:ptCount val="8"/>
                <c:pt idx="0">
                  <c:v>0.53846153846153844</c:v>
                </c:pt>
                <c:pt idx="1">
                  <c:v>0.15384615384615385</c:v>
                </c:pt>
                <c:pt idx="2">
                  <c:v>7.6923076923076927E-2</c:v>
                </c:pt>
                <c:pt idx="3">
                  <c:v>7.6923076923076927E-2</c:v>
                </c:pt>
                <c:pt idx="4">
                  <c:v>3.8461538461538464E-2</c:v>
                </c:pt>
                <c:pt idx="5">
                  <c:v>3.8461538461538464E-2</c:v>
                </c:pt>
                <c:pt idx="6">
                  <c:v>3.8461538461538464E-2</c:v>
                </c:pt>
                <c:pt idx="7">
                  <c:v>3.8461538461538464E-2</c:v>
                </c:pt>
              </c:numCache>
            </c:numRef>
          </c:val>
          <c:extLst>
            <c:ext xmlns:c16="http://schemas.microsoft.com/office/drawing/2014/chart" uri="{C3380CC4-5D6E-409C-BE32-E72D297353CC}">
              <c16:uniqueId val="{00000000-7C5B-4E84-9CDE-6DFD33A6817D}"/>
            </c:ext>
          </c:extLst>
        </c:ser>
        <c:dLbls>
          <c:showLegendKey val="0"/>
          <c:showVal val="0"/>
          <c:showCatName val="0"/>
          <c:showSerName val="0"/>
          <c:showPercent val="0"/>
          <c:showBubbleSize val="0"/>
        </c:dLbls>
        <c:gapWidth val="182"/>
        <c:axId val="1119886416"/>
        <c:axId val="1119888384"/>
      </c:barChart>
      <c:catAx>
        <c:axId val="1119886416"/>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ID4096"/>
          </a:p>
        </c:txPr>
        <c:crossAx val="1119888384"/>
        <c:crosses val="autoZero"/>
        <c:auto val="1"/>
        <c:lblAlgn val="ctr"/>
        <c:lblOffset val="100"/>
        <c:noMultiLvlLbl val="0"/>
      </c:catAx>
      <c:valAx>
        <c:axId val="1119888384"/>
        <c:scaling>
          <c:orientation val="minMax"/>
        </c:scaling>
        <c:delete val="1"/>
        <c:axPos val="b"/>
        <c:numFmt formatCode="0%" sourceLinked="1"/>
        <c:majorTickMark val="none"/>
        <c:minorTickMark val="none"/>
        <c:tickLblPos val="nextTo"/>
        <c:crossAx val="1119886416"/>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LID4096"/>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pivotOptions>
    </c:ext>
    <c:ext xmlns:c16="http://schemas.microsoft.com/office/drawing/2014/chart" uri="{E28EC0CA-F0BB-4C9C-879D-F8772B89E7AC}">
      <c16:pivotOptions16>
        <c16:showExpandCollapseFieldButtons val="1"/>
      </c16:pivotOptions16>
    </c:ext>
  </c:extLst>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a:t>Besoins</a:t>
            </a:r>
            <a:r>
              <a:rPr lang="en-GB" baseline="0"/>
              <a:t> prioritaires</a:t>
            </a:r>
            <a:endParaRPr lang="en-GB"/>
          </a:p>
        </c:rich>
      </c:tx>
      <c:layout>
        <c:manualLayout>
          <c:xMode val="edge"/>
          <c:yMode val="edge"/>
          <c:x val="0.35044444444444445"/>
          <c:y val="3.6809815950920248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LID4096"/>
        </a:p>
      </c:txPr>
    </c:title>
    <c:autoTitleDeleted val="0"/>
    <c:plotArea>
      <c:layout/>
      <c:barChart>
        <c:barDir val="bar"/>
        <c:grouping val="clustered"/>
        <c:varyColors val="0"/>
        <c:ser>
          <c:idx val="0"/>
          <c:order val="0"/>
          <c:spPr>
            <a:solidFill>
              <a:schemeClr val="accent1"/>
            </a:solidFill>
            <a:ln>
              <a:noFill/>
            </a:ln>
            <a:effectLst/>
          </c:spPr>
          <c:invertIfNegative val="0"/>
          <c:cat>
            <c:strRef>
              <c:f>Analyse!$B$542:$B$548</c:f>
              <c:strCache>
                <c:ptCount val="7"/>
                <c:pt idx="0">
                  <c:v>Nourriture</c:v>
                </c:pt>
                <c:pt idx="1">
                  <c:v>Abri</c:v>
                </c:pt>
                <c:pt idx="2">
                  <c:v>Service de santé</c:v>
                </c:pt>
                <c:pt idx="3">
                  <c:v>Article non alimentaire (vêtements, couvertures, ustensiles de cuisine</c:v>
                </c:pt>
                <c:pt idx="4">
                  <c:v>Eau potable</c:v>
                </c:pt>
                <c:pt idx="5">
                  <c:v>Scolarisation</c:v>
                </c:pt>
                <c:pt idx="6">
                  <c:v>Hygiène/assainissement</c:v>
                </c:pt>
              </c:strCache>
            </c:strRef>
          </c:cat>
          <c:val>
            <c:numRef>
              <c:f>Analyse!$D$542:$D$548</c:f>
              <c:numCache>
                <c:formatCode>0%</c:formatCode>
                <c:ptCount val="7"/>
                <c:pt idx="0">
                  <c:v>0.375</c:v>
                </c:pt>
                <c:pt idx="1">
                  <c:v>0.36249999999999999</c:v>
                </c:pt>
                <c:pt idx="2">
                  <c:v>0.125</c:v>
                </c:pt>
                <c:pt idx="3">
                  <c:v>7.4999999999999997E-2</c:v>
                </c:pt>
                <c:pt idx="4">
                  <c:v>2.5000000000000001E-2</c:v>
                </c:pt>
                <c:pt idx="5">
                  <c:v>2.5000000000000001E-2</c:v>
                </c:pt>
                <c:pt idx="6">
                  <c:v>1.2500000000000001E-2</c:v>
                </c:pt>
              </c:numCache>
            </c:numRef>
          </c:val>
          <c:extLst>
            <c:ext xmlns:c16="http://schemas.microsoft.com/office/drawing/2014/chart" uri="{C3380CC4-5D6E-409C-BE32-E72D297353CC}">
              <c16:uniqueId val="{00000000-8D05-4D13-8AD2-446ECC334485}"/>
            </c:ext>
          </c:extLst>
        </c:ser>
        <c:dLbls>
          <c:showLegendKey val="0"/>
          <c:showVal val="0"/>
          <c:showCatName val="0"/>
          <c:showSerName val="0"/>
          <c:showPercent val="0"/>
          <c:showBubbleSize val="0"/>
        </c:dLbls>
        <c:gapWidth val="182"/>
        <c:axId val="1282931736"/>
        <c:axId val="1282925504"/>
      </c:barChart>
      <c:catAx>
        <c:axId val="1282931736"/>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ID4096"/>
          </a:p>
        </c:txPr>
        <c:crossAx val="1282925504"/>
        <c:crosses val="autoZero"/>
        <c:auto val="1"/>
        <c:lblAlgn val="ctr"/>
        <c:lblOffset val="100"/>
        <c:noMultiLvlLbl val="0"/>
      </c:catAx>
      <c:valAx>
        <c:axId val="1282925504"/>
        <c:scaling>
          <c:orientation val="minMax"/>
        </c:scaling>
        <c:delete val="1"/>
        <c:axPos val="b"/>
        <c:numFmt formatCode="0%" sourceLinked="1"/>
        <c:majorTickMark val="none"/>
        <c:minorTickMark val="none"/>
        <c:tickLblPos val="nextTo"/>
        <c:crossAx val="1282931736"/>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LID4096"/>
    </a:p>
  </c:txPr>
  <c:printSettings>
    <c:headerFooter/>
    <c:pageMargins b="0.75" l="0.7" r="0.7" t="0.75" header="0.3" footer="0.3"/>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a:t>Sujets</a:t>
            </a:r>
            <a:r>
              <a:rPr lang="en-GB" baseline="0"/>
              <a:t> d'information prioritaire pour les PDI</a:t>
            </a:r>
            <a:endParaRPr lang="en-GB"/>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LID4096"/>
        </a:p>
      </c:txPr>
    </c:title>
    <c:autoTitleDeleted val="0"/>
    <c:plotArea>
      <c:layout/>
      <c:barChart>
        <c:barDir val="bar"/>
        <c:grouping val="clustered"/>
        <c:varyColors val="0"/>
        <c:ser>
          <c:idx val="0"/>
          <c:order val="0"/>
          <c:tx>
            <c:strRef>
              <c:f>Analyse!$C$554</c:f>
              <c:strCache>
                <c:ptCount val="1"/>
                <c:pt idx="0">
                  <c:v>Fréquence</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LID4096"/>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Analyse!$B$555:$B$560</c:f>
              <c:strCache>
                <c:ptCount val="6"/>
                <c:pt idx="0">
                  <c:v>Assistance humanitaire</c:v>
                </c:pt>
                <c:pt idx="1">
                  <c:v>Situation dans le lieu d’origine</c:v>
                </c:pt>
                <c:pt idx="2">
                  <c:v>Documentation (certificat de naissance, etc.)</c:v>
                </c:pt>
                <c:pt idx="3">
                  <c:v>Possibilités de retour (etat du lieu d’origine, aide humanitaire…)</c:v>
                </c:pt>
                <c:pt idx="4">
                  <c:v>Situation des membres de la famille</c:v>
                </c:pt>
                <c:pt idx="5">
                  <c:v>Accès aux services de base</c:v>
                </c:pt>
              </c:strCache>
            </c:strRef>
          </c:cat>
          <c:val>
            <c:numRef>
              <c:f>Analyse!$C$555:$C$560</c:f>
              <c:numCache>
                <c:formatCode>0%</c:formatCode>
                <c:ptCount val="6"/>
                <c:pt idx="0">
                  <c:v>0.92500000000000004</c:v>
                </c:pt>
                <c:pt idx="1">
                  <c:v>0.57499999999999996</c:v>
                </c:pt>
                <c:pt idx="2">
                  <c:v>0.46250000000000002</c:v>
                </c:pt>
                <c:pt idx="3">
                  <c:v>0.42499999999999999</c:v>
                </c:pt>
                <c:pt idx="4">
                  <c:v>0.21249999999999999</c:v>
                </c:pt>
                <c:pt idx="5">
                  <c:v>0.2</c:v>
                </c:pt>
              </c:numCache>
            </c:numRef>
          </c:val>
          <c:extLst>
            <c:ext xmlns:c16="http://schemas.microsoft.com/office/drawing/2014/chart" uri="{C3380CC4-5D6E-409C-BE32-E72D297353CC}">
              <c16:uniqueId val="{00000000-342D-4BFF-B28F-71AD4918806B}"/>
            </c:ext>
          </c:extLst>
        </c:ser>
        <c:dLbls>
          <c:showLegendKey val="0"/>
          <c:showVal val="0"/>
          <c:showCatName val="0"/>
          <c:showSerName val="0"/>
          <c:showPercent val="0"/>
          <c:showBubbleSize val="0"/>
        </c:dLbls>
        <c:gapWidth val="52"/>
        <c:axId val="1282806768"/>
        <c:axId val="1282807096"/>
      </c:barChart>
      <c:catAx>
        <c:axId val="1282806768"/>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ID4096"/>
          </a:p>
        </c:txPr>
        <c:crossAx val="1282807096"/>
        <c:crosses val="autoZero"/>
        <c:auto val="1"/>
        <c:lblAlgn val="ctr"/>
        <c:lblOffset val="100"/>
        <c:noMultiLvlLbl val="0"/>
      </c:catAx>
      <c:valAx>
        <c:axId val="1282807096"/>
        <c:scaling>
          <c:orientation val="minMax"/>
        </c:scaling>
        <c:delete val="1"/>
        <c:axPos val="b"/>
        <c:numFmt formatCode="0%" sourceLinked="1"/>
        <c:majorTickMark val="none"/>
        <c:minorTickMark val="none"/>
        <c:tickLblPos val="nextTo"/>
        <c:crossAx val="1282806768"/>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LID4096"/>
    </a:p>
  </c:txPr>
  <c:printSettings>
    <c:headerFooter/>
    <c:pageMargins b="0.75" l="0.7" r="0.7" t="0.75" header="0.3" footer="0.3"/>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a:t>Démographie</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LID4096"/>
        </a:p>
      </c:txPr>
    </c:title>
    <c:autoTitleDeleted val="0"/>
    <c:plotArea>
      <c:layout/>
      <c:barChart>
        <c:barDir val="col"/>
        <c:grouping val="clustered"/>
        <c:varyColors val="0"/>
        <c:ser>
          <c:idx val="0"/>
          <c:order val="0"/>
          <c:tx>
            <c:strRef>
              <c:f>Analyse!$C$587</c:f>
              <c:strCache>
                <c:ptCount val="1"/>
                <c:pt idx="0">
                  <c:v>H</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LID4096"/>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Analyse!$B$588:$B$593</c:f>
              <c:strCache>
                <c:ptCount val="6"/>
                <c:pt idx="0">
                  <c:v>0-2 ans</c:v>
                </c:pt>
                <c:pt idx="1">
                  <c:v>3-5 ans</c:v>
                </c:pt>
                <c:pt idx="2">
                  <c:v>6-11 ans</c:v>
                </c:pt>
                <c:pt idx="3">
                  <c:v>12-17 ans</c:v>
                </c:pt>
                <c:pt idx="4">
                  <c:v>18-59 ans</c:v>
                </c:pt>
                <c:pt idx="5">
                  <c:v>Plus 60 ans</c:v>
                </c:pt>
              </c:strCache>
            </c:strRef>
          </c:cat>
          <c:val>
            <c:numRef>
              <c:f>Analyse!$C$588:$C$593</c:f>
              <c:numCache>
                <c:formatCode>0.0%</c:formatCode>
                <c:ptCount val="6"/>
                <c:pt idx="0">
                  <c:v>6.5643952907599001E-2</c:v>
                </c:pt>
                <c:pt idx="1">
                  <c:v>9.0438815554762755E-2</c:v>
                </c:pt>
                <c:pt idx="2">
                  <c:v>9.5790224759186582E-2</c:v>
                </c:pt>
                <c:pt idx="3">
                  <c:v>7.0995362112022828E-2</c:v>
                </c:pt>
                <c:pt idx="4">
                  <c:v>0.14520156974669995</c:v>
                </c:pt>
                <c:pt idx="5">
                  <c:v>3.5676061362825542E-2</c:v>
                </c:pt>
              </c:numCache>
            </c:numRef>
          </c:val>
          <c:extLst>
            <c:ext xmlns:c16="http://schemas.microsoft.com/office/drawing/2014/chart" uri="{C3380CC4-5D6E-409C-BE32-E72D297353CC}">
              <c16:uniqueId val="{00000000-B68E-420C-B1A6-00D52C339E36}"/>
            </c:ext>
          </c:extLst>
        </c:ser>
        <c:ser>
          <c:idx val="1"/>
          <c:order val="1"/>
          <c:tx>
            <c:strRef>
              <c:f>Analyse!$D$587</c:f>
              <c:strCache>
                <c:ptCount val="1"/>
                <c:pt idx="0">
                  <c:v>F</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LID4096"/>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Analyse!$B$588:$B$593</c:f>
              <c:strCache>
                <c:ptCount val="6"/>
                <c:pt idx="0">
                  <c:v>0-2 ans</c:v>
                </c:pt>
                <c:pt idx="1">
                  <c:v>3-5 ans</c:v>
                </c:pt>
                <c:pt idx="2">
                  <c:v>6-11 ans</c:v>
                </c:pt>
                <c:pt idx="3">
                  <c:v>12-17 ans</c:v>
                </c:pt>
                <c:pt idx="4">
                  <c:v>18-59 ans</c:v>
                </c:pt>
                <c:pt idx="5">
                  <c:v>Plus 60 ans</c:v>
                </c:pt>
              </c:strCache>
            </c:strRef>
          </c:cat>
          <c:val>
            <c:numRef>
              <c:f>Analyse!$D$588:$D$593</c:f>
              <c:numCache>
                <c:formatCode>0.0%</c:formatCode>
                <c:ptCount val="6"/>
                <c:pt idx="0">
                  <c:v>6.5643952907599001E-2</c:v>
                </c:pt>
                <c:pt idx="1">
                  <c:v>8.7941491259364971E-2</c:v>
                </c:pt>
                <c:pt idx="2">
                  <c:v>8.0984659293613981E-2</c:v>
                </c:pt>
                <c:pt idx="3">
                  <c:v>8.0627898679985724E-2</c:v>
                </c:pt>
                <c:pt idx="4">
                  <c:v>0.15376382447377809</c:v>
                </c:pt>
                <c:pt idx="5">
                  <c:v>2.7292186942561542E-2</c:v>
                </c:pt>
              </c:numCache>
            </c:numRef>
          </c:val>
          <c:extLst>
            <c:ext xmlns:c16="http://schemas.microsoft.com/office/drawing/2014/chart" uri="{C3380CC4-5D6E-409C-BE32-E72D297353CC}">
              <c16:uniqueId val="{00000001-B68E-420C-B1A6-00D52C339E36}"/>
            </c:ext>
          </c:extLst>
        </c:ser>
        <c:dLbls>
          <c:showLegendKey val="0"/>
          <c:showVal val="0"/>
          <c:showCatName val="0"/>
          <c:showSerName val="0"/>
          <c:showPercent val="0"/>
          <c:showBubbleSize val="0"/>
        </c:dLbls>
        <c:gapWidth val="219"/>
        <c:overlap val="-27"/>
        <c:axId val="1283046208"/>
        <c:axId val="1283044568"/>
      </c:barChart>
      <c:catAx>
        <c:axId val="128304620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ID4096"/>
          </a:p>
        </c:txPr>
        <c:crossAx val="1283044568"/>
        <c:crosses val="autoZero"/>
        <c:auto val="1"/>
        <c:lblAlgn val="ctr"/>
        <c:lblOffset val="100"/>
        <c:noMultiLvlLbl val="0"/>
      </c:catAx>
      <c:valAx>
        <c:axId val="1283044568"/>
        <c:scaling>
          <c:orientation val="minMax"/>
        </c:scaling>
        <c:delete val="1"/>
        <c:axPos val="l"/>
        <c:numFmt formatCode="0.0%" sourceLinked="1"/>
        <c:majorTickMark val="none"/>
        <c:minorTickMark val="none"/>
        <c:tickLblPos val="nextTo"/>
        <c:crossAx val="128304620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ID4096"/>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LID4096"/>
    </a:p>
  </c:txPr>
  <c:printSettings>
    <c:headerFooter/>
    <c:pageMargins b="0.75" l="0.7" r="0.7" t="0.75" header="0.3" footer="0.3"/>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[DTM CAR Bangui Floods Site Assessment.xlsx]Analyse!PivotTable47</c:name>
    <c:fmtId val="1"/>
  </c:pivotSource>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relations avec les communautés hôtes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LID4096"/>
        </a:p>
      </c:txPr>
    </c:title>
    <c:autoTitleDeleted val="0"/>
    <c:pivotFmts>
      <c:pivotFmt>
        <c:idx val="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LID4096"/>
            </a:p>
          </c:txPr>
          <c:showLegendKey val="0"/>
          <c:showVal val="1"/>
          <c:showCatName val="0"/>
          <c:showSerName val="0"/>
          <c:showPercent val="0"/>
          <c:showBubbleSize val="0"/>
          <c:extLst>
            <c:ext xmlns:c15="http://schemas.microsoft.com/office/drawing/2012/chart" uri="{CE6537A1-D6FC-4f65-9D91-7224C49458BB}"/>
          </c:extLst>
        </c:dLbl>
      </c:pivotFmt>
    </c:pivotFmts>
    <c:plotArea>
      <c:layout/>
      <c:barChart>
        <c:barDir val="col"/>
        <c:grouping val="clustered"/>
        <c:varyColors val="0"/>
        <c:ser>
          <c:idx val="0"/>
          <c:order val="0"/>
          <c:tx>
            <c:strRef>
              <c:f>Analyse!$C$263</c:f>
              <c:strCache>
                <c:ptCount val="1"/>
                <c:pt idx="0">
                  <c:v>Total</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LID4096"/>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Analyse!$B$264:$B$268</c:f>
              <c:strCache>
                <c:ptCount val="4"/>
                <c:pt idx="0">
                  <c:v>Bonne cohésion</c:v>
                </c:pt>
                <c:pt idx="1">
                  <c:v>Ne sait pas</c:v>
                </c:pt>
                <c:pt idx="2">
                  <c:v>Tendue</c:v>
                </c:pt>
                <c:pt idx="3">
                  <c:v>Très bonne cohésion</c:v>
                </c:pt>
              </c:strCache>
            </c:strRef>
          </c:cat>
          <c:val>
            <c:numRef>
              <c:f>Analyse!$C$264:$C$268</c:f>
              <c:numCache>
                <c:formatCode>0%</c:formatCode>
                <c:ptCount val="4"/>
                <c:pt idx="0">
                  <c:v>0.6</c:v>
                </c:pt>
                <c:pt idx="1">
                  <c:v>6.25E-2</c:v>
                </c:pt>
                <c:pt idx="2">
                  <c:v>1.2500000000000001E-2</c:v>
                </c:pt>
                <c:pt idx="3">
                  <c:v>0.32500000000000001</c:v>
                </c:pt>
              </c:numCache>
            </c:numRef>
          </c:val>
          <c:extLst>
            <c:ext xmlns:c16="http://schemas.microsoft.com/office/drawing/2014/chart" uri="{C3380CC4-5D6E-409C-BE32-E72D297353CC}">
              <c16:uniqueId val="{00000000-1DF6-4F29-802F-EFD4CF1542C9}"/>
            </c:ext>
          </c:extLst>
        </c:ser>
        <c:dLbls>
          <c:showLegendKey val="0"/>
          <c:showVal val="0"/>
          <c:showCatName val="0"/>
          <c:showSerName val="0"/>
          <c:showPercent val="0"/>
          <c:showBubbleSize val="0"/>
        </c:dLbls>
        <c:gapWidth val="219"/>
        <c:overlap val="-27"/>
        <c:axId val="1189853696"/>
        <c:axId val="1189854352"/>
      </c:barChart>
      <c:catAx>
        <c:axId val="118985369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ID4096"/>
          </a:p>
        </c:txPr>
        <c:crossAx val="1189854352"/>
        <c:crosses val="autoZero"/>
        <c:auto val="1"/>
        <c:lblAlgn val="ctr"/>
        <c:lblOffset val="100"/>
        <c:noMultiLvlLbl val="0"/>
      </c:catAx>
      <c:valAx>
        <c:axId val="1189854352"/>
        <c:scaling>
          <c:orientation val="minMax"/>
        </c:scaling>
        <c:delete val="1"/>
        <c:axPos val="l"/>
        <c:numFmt formatCode="0%" sourceLinked="1"/>
        <c:majorTickMark val="none"/>
        <c:minorTickMark val="none"/>
        <c:tickLblPos val="nextTo"/>
        <c:crossAx val="1189853696"/>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LID4096"/>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pivotOptions>
    </c:ext>
    <c:ext xmlns:c16="http://schemas.microsoft.com/office/drawing/2014/chart" uri="{E28EC0CA-F0BB-4C9C-879D-F8772B89E7AC}">
      <c16:pivotOptions16>
        <c16:showExpandCollapseFieldButtons val="1"/>
      </c16:pivotOptions16>
    </c:ext>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Etat</a:t>
            </a:r>
            <a:r>
              <a:rPr lang="en-US" baseline="0"/>
              <a:t> des quartiers d'accueil - Bangui 7e</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LID4096"/>
        </a:p>
      </c:txPr>
    </c:title>
    <c:autoTitleDeleted val="0"/>
    <c:plotArea>
      <c:layout>
        <c:manualLayout>
          <c:layoutTarget val="inner"/>
          <c:xMode val="edge"/>
          <c:yMode val="edge"/>
          <c:x val="0.16784414279029664"/>
          <c:y val="0.29988481254384114"/>
          <c:w val="0.27831760744503764"/>
          <c:h val="0.70011518745615886"/>
        </c:manualLayout>
      </c:layout>
      <c:pieChart>
        <c:varyColors val="1"/>
        <c:ser>
          <c:idx val="0"/>
          <c:order val="0"/>
          <c:tx>
            <c:strRef>
              <c:f>Analyse!$D$15</c:f>
              <c:strCache>
                <c:ptCount val="1"/>
                <c:pt idx="0">
                  <c:v>Individus PDI</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E7C6-49A7-B45F-0A4EF9185E77}"/>
              </c:ext>
            </c:extLst>
          </c:dPt>
          <c:dPt>
            <c:idx val="1"/>
            <c:bubble3D val="0"/>
            <c:spPr>
              <a:solidFill>
                <a:schemeClr val="bg1">
                  <a:lumMod val="85000"/>
                </a:schemeClr>
              </a:solidFill>
              <a:ln w="19050">
                <a:solidFill>
                  <a:schemeClr val="lt1"/>
                </a:solidFill>
              </a:ln>
              <a:effectLst/>
            </c:spPr>
            <c:extLst>
              <c:ext xmlns:c16="http://schemas.microsoft.com/office/drawing/2014/chart" uri="{C3380CC4-5D6E-409C-BE32-E72D297353CC}">
                <c16:uniqueId val="{00000003-E7C6-49A7-B45F-0A4EF9185E77}"/>
              </c:ext>
            </c:extLst>
          </c:dPt>
          <c:dPt>
            <c:idx val="2"/>
            <c:bubble3D val="0"/>
            <c:spPr>
              <a:solidFill>
                <a:schemeClr val="accent2"/>
              </a:solidFill>
              <a:ln w="19050">
                <a:solidFill>
                  <a:schemeClr val="lt1"/>
                </a:solidFill>
              </a:ln>
              <a:effectLst/>
            </c:spPr>
            <c:extLst>
              <c:ext xmlns:c16="http://schemas.microsoft.com/office/drawing/2014/chart" uri="{C3380CC4-5D6E-409C-BE32-E72D297353CC}">
                <c16:uniqueId val="{00000005-E7C6-49A7-B45F-0A4EF9185E77}"/>
              </c:ext>
            </c:extLst>
          </c:dPt>
          <c:dLbls>
            <c:dLbl>
              <c:idx val="2"/>
              <c:layout>
                <c:manualLayout>
                  <c:x val="-5.0108711382126844E-2"/>
                  <c:y val="8.261504007715374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E7C6-49A7-B45F-0A4EF9185E77}"/>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LID4096"/>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Analyse!$B$25:$B$27</c:f>
              <c:strCache>
                <c:ptCount val="3"/>
                <c:pt idx="0">
                  <c:v>Partiellement inondé</c:v>
                </c:pt>
                <c:pt idx="1">
                  <c:v>Non inondé</c:v>
                </c:pt>
                <c:pt idx="2">
                  <c:v>Totalement inondé</c:v>
                </c:pt>
              </c:strCache>
            </c:strRef>
          </c:cat>
          <c:val>
            <c:numRef>
              <c:f>Analyse!$D$25:$D$27</c:f>
              <c:numCache>
                <c:formatCode>0.00%</c:formatCode>
                <c:ptCount val="3"/>
                <c:pt idx="0">
                  <c:v>0.52315943442223301</c:v>
                </c:pt>
                <c:pt idx="1">
                  <c:v>0.33057045343734764</c:v>
                </c:pt>
                <c:pt idx="2">
                  <c:v>0.14627011214041929</c:v>
                </c:pt>
              </c:numCache>
            </c:numRef>
          </c:val>
          <c:extLst>
            <c:ext xmlns:c16="http://schemas.microsoft.com/office/drawing/2014/chart" uri="{C3380CC4-5D6E-409C-BE32-E72D297353CC}">
              <c16:uniqueId val="{00000000-6965-477C-82F6-D60959729468}"/>
            </c:ext>
          </c:extLst>
        </c:ser>
        <c:dLbls>
          <c:showLegendKey val="0"/>
          <c:showVal val="0"/>
          <c:showCatName val="0"/>
          <c:showSerName val="0"/>
          <c:showPercent val="0"/>
          <c:showBubbleSize val="0"/>
          <c:showLeaderLines val="1"/>
        </c:dLbls>
        <c:firstSliceAng val="0"/>
      </c:pieChart>
      <c:spPr>
        <a:noFill/>
        <a:ln>
          <a:noFill/>
        </a:ln>
        <a:effectLst/>
      </c:spPr>
    </c:plotArea>
    <c:legend>
      <c:legendPos val="b"/>
      <c:layout>
        <c:manualLayout>
          <c:xMode val="edge"/>
          <c:yMode val="edge"/>
          <c:x val="0.63381270881610163"/>
          <c:y val="0.27185921618182735"/>
          <c:w val="0.3661872911838982"/>
          <c:h val="0.43549853481991069"/>
        </c:manualLayout>
      </c:layout>
      <c:overlay val="0"/>
      <c:spPr>
        <a:noFill/>
        <a:ln>
          <a:noFill/>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LID4096"/>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LID4096"/>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Etat</a:t>
            </a:r>
            <a:r>
              <a:rPr lang="en-US" baseline="0"/>
              <a:t> des quartiers d'accueil - Bimbo</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LID4096"/>
        </a:p>
      </c:txPr>
    </c:title>
    <c:autoTitleDeleted val="0"/>
    <c:plotArea>
      <c:layout>
        <c:manualLayout>
          <c:layoutTarget val="inner"/>
          <c:xMode val="edge"/>
          <c:yMode val="edge"/>
          <c:x val="0.1459195013582936"/>
          <c:y val="0.24099944823949981"/>
          <c:w val="0.3178963247089292"/>
          <c:h val="0.62340699501462471"/>
        </c:manualLayout>
      </c:layout>
      <c:pieChart>
        <c:varyColors val="1"/>
        <c:ser>
          <c:idx val="0"/>
          <c:order val="0"/>
          <c:tx>
            <c:strRef>
              <c:f>Analyse!$D$15</c:f>
              <c:strCache>
                <c:ptCount val="1"/>
                <c:pt idx="0">
                  <c:v>Individus PDI</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E7C6-49A7-B45F-0A4EF9185E77}"/>
              </c:ext>
            </c:extLst>
          </c:dPt>
          <c:dPt>
            <c:idx val="1"/>
            <c:bubble3D val="0"/>
            <c:spPr>
              <a:solidFill>
                <a:schemeClr val="bg1">
                  <a:lumMod val="85000"/>
                </a:schemeClr>
              </a:solidFill>
              <a:ln w="19050">
                <a:solidFill>
                  <a:schemeClr val="lt1"/>
                </a:solidFill>
              </a:ln>
              <a:effectLst/>
            </c:spPr>
            <c:extLst>
              <c:ext xmlns:c16="http://schemas.microsoft.com/office/drawing/2014/chart" uri="{C3380CC4-5D6E-409C-BE32-E72D297353CC}">
                <c16:uniqueId val="{00000003-E7C6-49A7-B45F-0A4EF9185E77}"/>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LID4096"/>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Analyse!$B$29:$B$30</c:f>
              <c:strCache>
                <c:ptCount val="2"/>
                <c:pt idx="0">
                  <c:v>Partiellement inondé</c:v>
                </c:pt>
                <c:pt idx="1">
                  <c:v>Non inondé</c:v>
                </c:pt>
              </c:strCache>
            </c:strRef>
          </c:cat>
          <c:val>
            <c:numRef>
              <c:f>Analyse!$D$29:$D$30</c:f>
              <c:numCache>
                <c:formatCode>0.00%</c:formatCode>
                <c:ptCount val="2"/>
                <c:pt idx="0">
                  <c:v>0.61493764172335597</c:v>
                </c:pt>
                <c:pt idx="1">
                  <c:v>0.36026077097505671</c:v>
                </c:pt>
              </c:numCache>
            </c:numRef>
          </c:val>
          <c:extLst>
            <c:ext xmlns:c16="http://schemas.microsoft.com/office/drawing/2014/chart" uri="{C3380CC4-5D6E-409C-BE32-E72D297353CC}">
              <c16:uniqueId val="{00000000-6965-477C-82F6-D60959729468}"/>
            </c:ext>
          </c:extLst>
        </c:ser>
        <c:dLbls>
          <c:showLegendKey val="0"/>
          <c:showVal val="0"/>
          <c:showCatName val="0"/>
          <c:showSerName val="0"/>
          <c:showPercent val="0"/>
          <c:showBubbleSize val="0"/>
          <c:showLeaderLines val="1"/>
        </c:dLbls>
        <c:firstSliceAng val="0"/>
      </c:pieChart>
      <c:spPr>
        <a:noFill/>
        <a:ln>
          <a:noFill/>
        </a:ln>
        <a:effectLst/>
      </c:spPr>
    </c:plotArea>
    <c:legend>
      <c:legendPos val="b"/>
      <c:layout>
        <c:manualLayout>
          <c:xMode val="edge"/>
          <c:yMode val="edge"/>
          <c:x val="0.63381270881610163"/>
          <c:y val="0.27185921618182735"/>
          <c:w val="0.3661872911838982"/>
          <c:h val="0.43549853481991069"/>
        </c:manualLayout>
      </c:layout>
      <c:overlay val="0"/>
      <c:spPr>
        <a:noFill/>
        <a:ln>
          <a:noFill/>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LID4096"/>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LID4096"/>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[DTM CAR Bangui Floods Site Assessment.xlsx]Analyse!PivotTable13</c:name>
    <c:fmtId val="1"/>
  </c:pivotSource>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Périodes de déplacement</a:t>
            </a:r>
            <a:r>
              <a:rPr lang="en-US" baseline="0"/>
              <a:t> des PDI</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LID4096"/>
        </a:p>
      </c:txPr>
    </c:title>
    <c:autoTitleDeleted val="0"/>
    <c:pivotFmts>
      <c:pivotFmt>
        <c:idx val="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LID4096"/>
            </a:p>
          </c:txPr>
          <c:showLegendKey val="0"/>
          <c:showVal val="1"/>
          <c:showCatName val="0"/>
          <c:showSerName val="0"/>
          <c:showPercent val="0"/>
          <c:showBubbleSize val="0"/>
          <c:extLst>
            <c:ext xmlns:c15="http://schemas.microsoft.com/office/drawing/2012/chart" uri="{CE6537A1-D6FC-4f65-9D91-7224C49458BB}"/>
          </c:extLst>
        </c:dLbl>
      </c:pivotFmt>
    </c:pivotFmts>
    <c:plotArea>
      <c:layout/>
      <c:barChart>
        <c:barDir val="col"/>
        <c:grouping val="clustered"/>
        <c:varyColors val="0"/>
        <c:ser>
          <c:idx val="0"/>
          <c:order val="0"/>
          <c:tx>
            <c:strRef>
              <c:f>Analyse!$C$38</c:f>
              <c:strCache>
                <c:ptCount val="1"/>
                <c:pt idx="0">
                  <c:v>Total</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LID4096"/>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Analyse!$B$39:$B$44</c:f>
              <c:strCache>
                <c:ptCount val="5"/>
                <c:pt idx="0">
                  <c:v>plus de trois semaines</c:v>
                </c:pt>
                <c:pt idx="1">
                  <c:v>trois semaines</c:v>
                </c:pt>
                <c:pt idx="2">
                  <c:v>deux semaines</c:v>
                </c:pt>
                <c:pt idx="3">
                  <c:v>une semaine</c:v>
                </c:pt>
                <c:pt idx="4">
                  <c:v>moins d'une semaine</c:v>
                </c:pt>
              </c:strCache>
            </c:strRef>
          </c:cat>
          <c:val>
            <c:numRef>
              <c:f>Analyse!$C$39:$C$44</c:f>
              <c:numCache>
                <c:formatCode>0%</c:formatCode>
                <c:ptCount val="5"/>
                <c:pt idx="0">
                  <c:v>8.935110590303208E-2</c:v>
                </c:pt>
                <c:pt idx="1">
                  <c:v>0.31951564864996829</c:v>
                </c:pt>
                <c:pt idx="2">
                  <c:v>0.40940383770323713</c:v>
                </c:pt>
                <c:pt idx="3">
                  <c:v>0.1465748742737171</c:v>
                </c:pt>
                <c:pt idx="4">
                  <c:v>3.5154533470045407E-2</c:v>
                </c:pt>
              </c:numCache>
            </c:numRef>
          </c:val>
          <c:extLst>
            <c:ext xmlns:c16="http://schemas.microsoft.com/office/drawing/2014/chart" uri="{C3380CC4-5D6E-409C-BE32-E72D297353CC}">
              <c16:uniqueId val="{00000000-09B2-416F-A9D0-585C61F8052E}"/>
            </c:ext>
          </c:extLst>
        </c:ser>
        <c:dLbls>
          <c:showLegendKey val="0"/>
          <c:showVal val="0"/>
          <c:showCatName val="0"/>
          <c:showSerName val="0"/>
          <c:showPercent val="0"/>
          <c:showBubbleSize val="0"/>
        </c:dLbls>
        <c:gapWidth val="219"/>
        <c:overlap val="-27"/>
        <c:axId val="898173240"/>
        <c:axId val="898173568"/>
      </c:barChart>
      <c:catAx>
        <c:axId val="89817324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ID4096"/>
          </a:p>
        </c:txPr>
        <c:crossAx val="898173568"/>
        <c:crosses val="autoZero"/>
        <c:auto val="1"/>
        <c:lblAlgn val="ctr"/>
        <c:lblOffset val="100"/>
        <c:noMultiLvlLbl val="0"/>
      </c:catAx>
      <c:valAx>
        <c:axId val="898173568"/>
        <c:scaling>
          <c:orientation val="minMax"/>
        </c:scaling>
        <c:delete val="1"/>
        <c:axPos val="l"/>
        <c:numFmt formatCode="0%" sourceLinked="1"/>
        <c:majorTickMark val="none"/>
        <c:minorTickMark val="none"/>
        <c:tickLblPos val="nextTo"/>
        <c:crossAx val="898173240"/>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LID4096"/>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pivotOptions>
    </c:ext>
    <c:ext xmlns:c16="http://schemas.microsoft.com/office/drawing/2014/chart" uri="{E28EC0CA-F0BB-4C9C-879D-F8772B89E7AC}">
      <c16:pivotOptions16>
        <c16:showExpandCollapseFieldButtons val="1"/>
      </c16:pivotOptions16>
    </c:ext>
  </c:extLst>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200"/>
              <a:t>Provenance des PDI de Bangui</a:t>
            </a:r>
            <a:r>
              <a:rPr lang="en-US" sz="1200" baseline="0"/>
              <a:t> 2e</a:t>
            </a:r>
            <a:endParaRPr lang="en-US" sz="1200"/>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LID4096"/>
        </a:p>
      </c:txPr>
    </c:title>
    <c:autoTitleDeleted val="0"/>
    <c:plotArea>
      <c:layout/>
      <c:barChart>
        <c:barDir val="bar"/>
        <c:grouping val="clustered"/>
        <c:varyColors val="0"/>
        <c:ser>
          <c:idx val="0"/>
          <c:order val="0"/>
          <c:tx>
            <c:strRef>
              <c:f>Analyse!$B$68</c:f>
              <c:strCache>
                <c:ptCount val="1"/>
                <c:pt idx="0">
                  <c:v>Provenance des PDI</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LID4096"/>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Analyse!$B$69:$B$71</c:f>
              <c:strCache>
                <c:ptCount val="3"/>
                <c:pt idx="0">
                  <c:v>Autre Ville</c:v>
                </c:pt>
                <c:pt idx="1">
                  <c:v>Autre Quartier</c:v>
                </c:pt>
                <c:pt idx="2">
                  <c:v>Même Quartier</c:v>
                </c:pt>
              </c:strCache>
            </c:strRef>
          </c:cat>
          <c:val>
            <c:numRef>
              <c:f>Analyse!$C$69:$C$71</c:f>
              <c:numCache>
                <c:formatCode>0.00%</c:formatCode>
                <c:ptCount val="3"/>
                <c:pt idx="0">
                  <c:v>5.3134962805526036E-2</c:v>
                </c:pt>
                <c:pt idx="1">
                  <c:v>0.10441020191285866</c:v>
                </c:pt>
                <c:pt idx="2">
                  <c:v>0.84245483528161536</c:v>
                </c:pt>
              </c:numCache>
            </c:numRef>
          </c:val>
          <c:extLst>
            <c:ext xmlns:c16="http://schemas.microsoft.com/office/drawing/2014/chart" uri="{C3380CC4-5D6E-409C-BE32-E72D297353CC}">
              <c16:uniqueId val="{00000000-8856-4B7D-A584-94691B5040CF}"/>
            </c:ext>
          </c:extLst>
        </c:ser>
        <c:dLbls>
          <c:showLegendKey val="0"/>
          <c:showVal val="0"/>
          <c:showCatName val="0"/>
          <c:showSerName val="0"/>
          <c:showPercent val="0"/>
          <c:showBubbleSize val="0"/>
        </c:dLbls>
        <c:gapWidth val="37"/>
        <c:axId val="2128148104"/>
        <c:axId val="2128140560"/>
      </c:barChart>
      <c:catAx>
        <c:axId val="2128148104"/>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ID4096"/>
          </a:p>
        </c:txPr>
        <c:crossAx val="2128140560"/>
        <c:crosses val="autoZero"/>
        <c:auto val="1"/>
        <c:lblAlgn val="ctr"/>
        <c:lblOffset val="100"/>
        <c:noMultiLvlLbl val="0"/>
      </c:catAx>
      <c:valAx>
        <c:axId val="2128140560"/>
        <c:scaling>
          <c:orientation val="minMax"/>
        </c:scaling>
        <c:delete val="1"/>
        <c:axPos val="b"/>
        <c:numFmt formatCode="0.00%" sourceLinked="1"/>
        <c:majorTickMark val="none"/>
        <c:minorTickMark val="none"/>
        <c:tickLblPos val="nextTo"/>
        <c:crossAx val="2128148104"/>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LID4096"/>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200"/>
              <a:t>Provenance des PDI</a:t>
            </a:r>
            <a:r>
              <a:rPr lang="en-US" sz="1200" baseline="0"/>
              <a:t> de Bangui 6e</a:t>
            </a:r>
            <a:endParaRPr lang="en-US" sz="1200"/>
          </a:p>
        </c:rich>
      </c:tx>
      <c:layout>
        <c:manualLayout>
          <c:xMode val="edge"/>
          <c:yMode val="edge"/>
          <c:x val="0.15274785822563927"/>
          <c:y val="4.0326421744514653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LID4096"/>
        </a:p>
      </c:txPr>
    </c:title>
    <c:autoTitleDeleted val="0"/>
    <c:plotArea>
      <c:layout/>
      <c:barChart>
        <c:barDir val="bar"/>
        <c:grouping val="clustered"/>
        <c:varyColors val="0"/>
        <c:ser>
          <c:idx val="0"/>
          <c:order val="0"/>
          <c:tx>
            <c:strRef>
              <c:f>Analyse!$B$68</c:f>
              <c:strCache>
                <c:ptCount val="1"/>
                <c:pt idx="0">
                  <c:v>Provenance des PDI</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LID4096"/>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Analyse!$B$69:$B$71</c:f>
              <c:strCache>
                <c:ptCount val="3"/>
                <c:pt idx="0">
                  <c:v>Autre Ville</c:v>
                </c:pt>
                <c:pt idx="1">
                  <c:v>Autre Quartier</c:v>
                </c:pt>
                <c:pt idx="2">
                  <c:v>Même Quartier</c:v>
                </c:pt>
              </c:strCache>
            </c:strRef>
          </c:cat>
          <c:val>
            <c:numRef>
              <c:f>Analyse!$D$69:$D$71</c:f>
              <c:numCache>
                <c:formatCode>0.00%</c:formatCode>
                <c:ptCount val="3"/>
                <c:pt idx="0">
                  <c:v>0</c:v>
                </c:pt>
                <c:pt idx="1">
                  <c:v>0.14520367936925099</c:v>
                </c:pt>
                <c:pt idx="2">
                  <c:v>0.85479632063074906</c:v>
                </c:pt>
              </c:numCache>
            </c:numRef>
          </c:val>
          <c:extLst>
            <c:ext xmlns:c16="http://schemas.microsoft.com/office/drawing/2014/chart" uri="{C3380CC4-5D6E-409C-BE32-E72D297353CC}">
              <c16:uniqueId val="{00000000-8856-4B7D-A584-94691B5040CF}"/>
            </c:ext>
          </c:extLst>
        </c:ser>
        <c:dLbls>
          <c:showLegendKey val="0"/>
          <c:showVal val="0"/>
          <c:showCatName val="0"/>
          <c:showSerName val="0"/>
          <c:showPercent val="0"/>
          <c:showBubbleSize val="0"/>
        </c:dLbls>
        <c:gapWidth val="37"/>
        <c:axId val="2128148104"/>
        <c:axId val="2128140560"/>
      </c:barChart>
      <c:catAx>
        <c:axId val="2128148104"/>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ID4096"/>
          </a:p>
        </c:txPr>
        <c:crossAx val="2128140560"/>
        <c:crosses val="autoZero"/>
        <c:auto val="1"/>
        <c:lblAlgn val="ctr"/>
        <c:lblOffset val="100"/>
        <c:noMultiLvlLbl val="0"/>
      </c:catAx>
      <c:valAx>
        <c:axId val="2128140560"/>
        <c:scaling>
          <c:orientation val="minMax"/>
        </c:scaling>
        <c:delete val="1"/>
        <c:axPos val="b"/>
        <c:numFmt formatCode="0.00%" sourceLinked="1"/>
        <c:majorTickMark val="none"/>
        <c:minorTickMark val="none"/>
        <c:tickLblPos val="nextTo"/>
        <c:crossAx val="2128148104"/>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LID4096"/>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200"/>
              <a:t>Provenance des PDI de Bangui</a:t>
            </a:r>
            <a:r>
              <a:rPr lang="en-US" sz="1200" baseline="0"/>
              <a:t> 7e</a:t>
            </a:r>
            <a:endParaRPr lang="en-US" sz="1200"/>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LID4096"/>
        </a:p>
      </c:txPr>
    </c:title>
    <c:autoTitleDeleted val="0"/>
    <c:plotArea>
      <c:layout/>
      <c:barChart>
        <c:barDir val="bar"/>
        <c:grouping val="clustered"/>
        <c:varyColors val="0"/>
        <c:ser>
          <c:idx val="0"/>
          <c:order val="0"/>
          <c:tx>
            <c:strRef>
              <c:f>Analyse!$B$68</c:f>
              <c:strCache>
                <c:ptCount val="1"/>
                <c:pt idx="0">
                  <c:v>Provenance des PDI</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LID4096"/>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Analyse!$B$69:$B$71</c:f>
              <c:strCache>
                <c:ptCount val="3"/>
                <c:pt idx="0">
                  <c:v>Autre Ville</c:v>
                </c:pt>
                <c:pt idx="1">
                  <c:v>Autre Quartier</c:v>
                </c:pt>
                <c:pt idx="2">
                  <c:v>Même Quartier</c:v>
                </c:pt>
              </c:strCache>
            </c:strRef>
          </c:cat>
          <c:val>
            <c:numRef>
              <c:f>Analyse!$E$69:$E$71</c:f>
              <c:numCache>
                <c:formatCode>0.00%</c:formatCode>
                <c:ptCount val="3"/>
                <c:pt idx="0">
                  <c:v>1.218917601170161E-2</c:v>
                </c:pt>
                <c:pt idx="1">
                  <c:v>0.28181374939054121</c:v>
                </c:pt>
                <c:pt idx="2">
                  <c:v>0.70599707459775718</c:v>
                </c:pt>
              </c:numCache>
            </c:numRef>
          </c:val>
          <c:extLst>
            <c:ext xmlns:c16="http://schemas.microsoft.com/office/drawing/2014/chart" uri="{C3380CC4-5D6E-409C-BE32-E72D297353CC}">
              <c16:uniqueId val="{00000000-8856-4B7D-A584-94691B5040CF}"/>
            </c:ext>
          </c:extLst>
        </c:ser>
        <c:dLbls>
          <c:showLegendKey val="0"/>
          <c:showVal val="0"/>
          <c:showCatName val="0"/>
          <c:showSerName val="0"/>
          <c:showPercent val="0"/>
          <c:showBubbleSize val="0"/>
        </c:dLbls>
        <c:gapWidth val="37"/>
        <c:axId val="2128148104"/>
        <c:axId val="2128140560"/>
      </c:barChart>
      <c:catAx>
        <c:axId val="2128148104"/>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ID4096"/>
          </a:p>
        </c:txPr>
        <c:crossAx val="2128140560"/>
        <c:crosses val="autoZero"/>
        <c:auto val="1"/>
        <c:lblAlgn val="ctr"/>
        <c:lblOffset val="100"/>
        <c:noMultiLvlLbl val="0"/>
      </c:catAx>
      <c:valAx>
        <c:axId val="2128140560"/>
        <c:scaling>
          <c:orientation val="minMax"/>
        </c:scaling>
        <c:delete val="1"/>
        <c:axPos val="b"/>
        <c:numFmt formatCode="0.00%" sourceLinked="1"/>
        <c:majorTickMark val="none"/>
        <c:minorTickMark val="none"/>
        <c:tickLblPos val="nextTo"/>
        <c:crossAx val="2128148104"/>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LID4096"/>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3.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4.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5.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7.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8.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9.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0.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2.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3.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18" Type="http://schemas.openxmlformats.org/officeDocument/2006/relationships/chart" Target="../charts/chart18.xml"/><Relationship Id="rId26" Type="http://schemas.openxmlformats.org/officeDocument/2006/relationships/chart" Target="../charts/chart26.xml"/><Relationship Id="rId3" Type="http://schemas.openxmlformats.org/officeDocument/2006/relationships/chart" Target="../charts/chart3.xml"/><Relationship Id="rId21" Type="http://schemas.openxmlformats.org/officeDocument/2006/relationships/chart" Target="../charts/chart21.xml"/><Relationship Id="rId34" Type="http://schemas.openxmlformats.org/officeDocument/2006/relationships/chart" Target="../charts/chart34.xml"/><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33" Type="http://schemas.openxmlformats.org/officeDocument/2006/relationships/chart" Target="../charts/chart33.xml"/><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29" Type="http://schemas.openxmlformats.org/officeDocument/2006/relationships/chart" Target="../charts/chart29.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24" Type="http://schemas.openxmlformats.org/officeDocument/2006/relationships/chart" Target="../charts/chart24.xml"/><Relationship Id="rId32" Type="http://schemas.openxmlformats.org/officeDocument/2006/relationships/chart" Target="../charts/chart32.xml"/><Relationship Id="rId5" Type="http://schemas.openxmlformats.org/officeDocument/2006/relationships/chart" Target="../charts/chart5.xml"/><Relationship Id="rId15" Type="http://schemas.openxmlformats.org/officeDocument/2006/relationships/chart" Target="../charts/chart15.xml"/><Relationship Id="rId23" Type="http://schemas.openxmlformats.org/officeDocument/2006/relationships/chart" Target="../charts/chart23.xml"/><Relationship Id="rId28" Type="http://schemas.openxmlformats.org/officeDocument/2006/relationships/chart" Target="../charts/chart28.xml"/><Relationship Id="rId10" Type="http://schemas.openxmlformats.org/officeDocument/2006/relationships/chart" Target="../charts/chart10.xml"/><Relationship Id="rId19" Type="http://schemas.openxmlformats.org/officeDocument/2006/relationships/chart" Target="../charts/chart19.xml"/><Relationship Id="rId31" Type="http://schemas.openxmlformats.org/officeDocument/2006/relationships/chart" Target="../charts/chart31.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chart" Target="../charts/chart27.xml"/><Relationship Id="rId30" Type="http://schemas.openxmlformats.org/officeDocument/2006/relationships/chart" Target="../charts/chart30.xml"/><Relationship Id="rId35" Type="http://schemas.openxmlformats.org/officeDocument/2006/relationships/chart" Target="../charts/chart35.xml"/></Relationships>
</file>

<file path=xl/drawings/drawing1.xml><?xml version="1.0" encoding="utf-8"?>
<xdr:wsDr xmlns:xdr="http://schemas.openxmlformats.org/drawingml/2006/spreadsheetDrawing" xmlns:a="http://schemas.openxmlformats.org/drawingml/2006/main">
  <xdr:twoCellAnchor editAs="oneCell">
    <xdr:from>
      <xdr:col>2</xdr:col>
      <xdr:colOff>0</xdr:colOff>
      <xdr:row>3</xdr:row>
      <xdr:rowOff>171450</xdr:rowOff>
    </xdr:from>
    <xdr:to>
      <xdr:col>16</xdr:col>
      <xdr:colOff>313150</xdr:colOff>
      <xdr:row>32</xdr:row>
      <xdr:rowOff>85045</xdr:rowOff>
    </xdr:to>
    <xdr:pic>
      <xdr:nvPicPr>
        <xdr:cNvPr id="2" name="Picture 1">
          <a:extLst>
            <a:ext uri="{FF2B5EF4-FFF2-40B4-BE49-F238E27FC236}">
              <a16:creationId xmlns:a16="http://schemas.microsoft.com/office/drawing/2014/main" id="{483348E4-415C-4EBA-A9C7-32DAA4D81336}"/>
            </a:ext>
          </a:extLst>
        </xdr:cNvPr>
        <xdr:cNvPicPr>
          <a:picLocks noChangeAspect="1"/>
        </xdr:cNvPicPr>
      </xdr:nvPicPr>
      <xdr:blipFill>
        <a:blip xmlns:r="http://schemas.openxmlformats.org/officeDocument/2006/relationships" r:embed="rId1"/>
        <a:stretch>
          <a:fillRect/>
        </a:stretch>
      </xdr:blipFill>
      <xdr:spPr>
        <a:xfrm>
          <a:off x="1162050" y="742950"/>
          <a:ext cx="9400000" cy="543809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5</xdr:col>
      <xdr:colOff>19916</xdr:colOff>
      <xdr:row>3</xdr:row>
      <xdr:rowOff>40697</xdr:rowOff>
    </xdr:from>
    <xdr:to>
      <xdr:col>9</xdr:col>
      <xdr:colOff>580159</xdr:colOff>
      <xdr:row>10</xdr:row>
      <xdr:rowOff>190499</xdr:rowOff>
    </xdr:to>
    <xdr:graphicFrame macro="">
      <xdr:nvGraphicFramePr>
        <xdr:cNvPr id="2" name="Chart 1">
          <a:extLst>
            <a:ext uri="{FF2B5EF4-FFF2-40B4-BE49-F238E27FC236}">
              <a16:creationId xmlns:a16="http://schemas.microsoft.com/office/drawing/2014/main" id="{7643A27F-0ABF-47D5-B50D-42CF1B427D44}"/>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328612</xdr:colOff>
      <xdr:row>13</xdr:row>
      <xdr:rowOff>176212</xdr:rowOff>
    </xdr:from>
    <xdr:to>
      <xdr:col>8</xdr:col>
      <xdr:colOff>1047750</xdr:colOff>
      <xdr:row>21</xdr:row>
      <xdr:rowOff>161925</xdr:rowOff>
    </xdr:to>
    <xdr:graphicFrame macro="">
      <xdr:nvGraphicFramePr>
        <xdr:cNvPr id="3" name="Chart 2">
          <a:extLst>
            <a:ext uri="{FF2B5EF4-FFF2-40B4-BE49-F238E27FC236}">
              <a16:creationId xmlns:a16="http://schemas.microsoft.com/office/drawing/2014/main" id="{6B10915B-FC63-4902-9E51-86F138426ED1}"/>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423863</xdr:colOff>
      <xdr:row>22</xdr:row>
      <xdr:rowOff>47626</xdr:rowOff>
    </xdr:from>
    <xdr:to>
      <xdr:col>8</xdr:col>
      <xdr:colOff>978479</xdr:colOff>
      <xdr:row>30</xdr:row>
      <xdr:rowOff>180976</xdr:rowOff>
    </xdr:to>
    <xdr:graphicFrame macro="">
      <xdr:nvGraphicFramePr>
        <xdr:cNvPr id="4" name="Chart 3">
          <a:extLst>
            <a:ext uri="{FF2B5EF4-FFF2-40B4-BE49-F238E27FC236}">
              <a16:creationId xmlns:a16="http://schemas.microsoft.com/office/drawing/2014/main" id="{F4CA8EE3-20DE-4D22-B49F-B56B69D49A43}"/>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8</xdr:col>
      <xdr:colOff>1218970</xdr:colOff>
      <xdr:row>14</xdr:row>
      <xdr:rowOff>6086</xdr:rowOff>
    </xdr:from>
    <xdr:to>
      <xdr:col>14</xdr:col>
      <xdr:colOff>303068</xdr:colOff>
      <xdr:row>21</xdr:row>
      <xdr:rowOff>182299</xdr:rowOff>
    </xdr:to>
    <xdr:graphicFrame macro="">
      <xdr:nvGraphicFramePr>
        <xdr:cNvPr id="5" name="Chart 4">
          <a:extLst>
            <a:ext uri="{FF2B5EF4-FFF2-40B4-BE49-F238E27FC236}">
              <a16:creationId xmlns:a16="http://schemas.microsoft.com/office/drawing/2014/main" id="{D7DEF831-E10F-4DA2-9F22-A66289AD05DD}"/>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8</xdr:col>
      <xdr:colOff>1026536</xdr:colOff>
      <xdr:row>22</xdr:row>
      <xdr:rowOff>55419</xdr:rowOff>
    </xdr:from>
    <xdr:to>
      <xdr:col>14</xdr:col>
      <xdr:colOff>329047</xdr:colOff>
      <xdr:row>30</xdr:row>
      <xdr:rowOff>169719</xdr:rowOff>
    </xdr:to>
    <xdr:graphicFrame macro="">
      <xdr:nvGraphicFramePr>
        <xdr:cNvPr id="6" name="Chart 5">
          <a:extLst>
            <a:ext uri="{FF2B5EF4-FFF2-40B4-BE49-F238E27FC236}">
              <a16:creationId xmlns:a16="http://schemas.microsoft.com/office/drawing/2014/main" id="{5936BBCD-A6EA-4133-9147-2E6078905264}"/>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xdr:col>
      <xdr:colOff>191461</xdr:colOff>
      <xdr:row>35</xdr:row>
      <xdr:rowOff>173181</xdr:rowOff>
    </xdr:from>
    <xdr:to>
      <xdr:col>8</xdr:col>
      <xdr:colOff>78895</xdr:colOff>
      <xdr:row>44</xdr:row>
      <xdr:rowOff>69272</xdr:rowOff>
    </xdr:to>
    <xdr:graphicFrame macro="">
      <xdr:nvGraphicFramePr>
        <xdr:cNvPr id="7" name="Chart 6">
          <a:extLst>
            <a:ext uri="{FF2B5EF4-FFF2-40B4-BE49-F238E27FC236}">
              <a16:creationId xmlns:a16="http://schemas.microsoft.com/office/drawing/2014/main" id="{B1B6D1CB-4E50-4C24-9EFE-4C120399058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7</xdr:col>
      <xdr:colOff>213178</xdr:colOff>
      <xdr:row>57</xdr:row>
      <xdr:rowOff>147205</xdr:rowOff>
    </xdr:from>
    <xdr:to>
      <xdr:col>9</xdr:col>
      <xdr:colOff>770659</xdr:colOff>
      <xdr:row>65</xdr:row>
      <xdr:rowOff>97215</xdr:rowOff>
    </xdr:to>
    <xdr:graphicFrame macro="">
      <xdr:nvGraphicFramePr>
        <xdr:cNvPr id="8" name="Chart 7">
          <a:extLst>
            <a:ext uri="{FF2B5EF4-FFF2-40B4-BE49-F238E27FC236}">
              <a16:creationId xmlns:a16="http://schemas.microsoft.com/office/drawing/2014/main" id="{35ACB20F-8D7A-4C57-AF26-CA7E2E040802}"/>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7</xdr:col>
      <xdr:colOff>103414</xdr:colOff>
      <xdr:row>66</xdr:row>
      <xdr:rowOff>9525</xdr:rowOff>
    </xdr:from>
    <xdr:to>
      <xdr:col>9</xdr:col>
      <xdr:colOff>914400</xdr:colOff>
      <xdr:row>74</xdr:row>
      <xdr:rowOff>158297</xdr:rowOff>
    </xdr:to>
    <xdr:graphicFrame macro="">
      <xdr:nvGraphicFramePr>
        <xdr:cNvPr id="9" name="Chart 8">
          <a:extLst>
            <a:ext uri="{FF2B5EF4-FFF2-40B4-BE49-F238E27FC236}">
              <a16:creationId xmlns:a16="http://schemas.microsoft.com/office/drawing/2014/main" id="{A820F080-5518-460B-9B32-F15342BED321}"/>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9</xdr:col>
      <xdr:colOff>1011917</xdr:colOff>
      <xdr:row>57</xdr:row>
      <xdr:rowOff>180975</xdr:rowOff>
    </xdr:from>
    <xdr:to>
      <xdr:col>11</xdr:col>
      <xdr:colOff>920750</xdr:colOff>
      <xdr:row>65</xdr:row>
      <xdr:rowOff>85271</xdr:rowOff>
    </xdr:to>
    <xdr:graphicFrame macro="">
      <xdr:nvGraphicFramePr>
        <xdr:cNvPr id="10" name="Chart 9">
          <a:extLst>
            <a:ext uri="{FF2B5EF4-FFF2-40B4-BE49-F238E27FC236}">
              <a16:creationId xmlns:a16="http://schemas.microsoft.com/office/drawing/2014/main" id="{A954A84E-703F-4529-BE72-DC51244EEE2E}"/>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xdr:col>
      <xdr:colOff>1021897</xdr:colOff>
      <xdr:row>66</xdr:row>
      <xdr:rowOff>57150</xdr:rowOff>
    </xdr:from>
    <xdr:to>
      <xdr:col>12</xdr:col>
      <xdr:colOff>42333</xdr:colOff>
      <xdr:row>74</xdr:row>
      <xdr:rowOff>135164</xdr:rowOff>
    </xdr:to>
    <xdr:graphicFrame macro="">
      <xdr:nvGraphicFramePr>
        <xdr:cNvPr id="11" name="Chart 10">
          <a:extLst>
            <a:ext uri="{FF2B5EF4-FFF2-40B4-BE49-F238E27FC236}">
              <a16:creationId xmlns:a16="http://schemas.microsoft.com/office/drawing/2014/main" id="{2201500C-4DDD-4722-8D5C-08AA1DA23308}"/>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xdr:col>
      <xdr:colOff>27365</xdr:colOff>
      <xdr:row>235</xdr:row>
      <xdr:rowOff>42333</xdr:rowOff>
    </xdr:from>
    <xdr:to>
      <xdr:col>3</xdr:col>
      <xdr:colOff>603249</xdr:colOff>
      <xdr:row>243</xdr:row>
      <xdr:rowOff>143933</xdr:rowOff>
    </xdr:to>
    <xdr:graphicFrame macro="">
      <xdr:nvGraphicFramePr>
        <xdr:cNvPr id="24" name="Graphique 23">
          <a:extLst>
            <a:ext uri="{FF2B5EF4-FFF2-40B4-BE49-F238E27FC236}">
              <a16:creationId xmlns:a16="http://schemas.microsoft.com/office/drawing/2014/main" id="{FA97EACC-FE6A-416F-95B9-91A110AD87F3}"/>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5</xdr:col>
      <xdr:colOff>27215</xdr:colOff>
      <xdr:row>235</xdr:row>
      <xdr:rowOff>15119</xdr:rowOff>
    </xdr:from>
    <xdr:to>
      <xdr:col>8</xdr:col>
      <xdr:colOff>804332</xdr:colOff>
      <xdr:row>243</xdr:row>
      <xdr:rowOff>137583</xdr:rowOff>
    </xdr:to>
    <xdr:graphicFrame macro="">
      <xdr:nvGraphicFramePr>
        <xdr:cNvPr id="25" name="Graphique 24">
          <a:extLst>
            <a:ext uri="{FF2B5EF4-FFF2-40B4-BE49-F238E27FC236}">
              <a16:creationId xmlns:a16="http://schemas.microsoft.com/office/drawing/2014/main" id="{271BC5CE-A066-466B-9905-F6543E96F67B}"/>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8</xdr:col>
      <xdr:colOff>1746250</xdr:colOff>
      <xdr:row>235</xdr:row>
      <xdr:rowOff>113393</xdr:rowOff>
    </xdr:from>
    <xdr:to>
      <xdr:col>12</xdr:col>
      <xdr:colOff>42334</xdr:colOff>
      <xdr:row>243</xdr:row>
      <xdr:rowOff>166311</xdr:rowOff>
    </xdr:to>
    <xdr:graphicFrame macro="">
      <xdr:nvGraphicFramePr>
        <xdr:cNvPr id="28" name="Graphique 27">
          <a:extLst>
            <a:ext uri="{FF2B5EF4-FFF2-40B4-BE49-F238E27FC236}">
              <a16:creationId xmlns:a16="http://schemas.microsoft.com/office/drawing/2014/main" id="{9D7CE63C-C5B2-4815-9185-8B23D07761EC}"/>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0</xdr:col>
      <xdr:colOff>1153583</xdr:colOff>
      <xdr:row>252</xdr:row>
      <xdr:rowOff>45358</xdr:rowOff>
    </xdr:from>
    <xdr:to>
      <xdr:col>4</xdr:col>
      <xdr:colOff>15119</xdr:colOff>
      <xdr:row>259</xdr:row>
      <xdr:rowOff>166310</xdr:rowOff>
    </xdr:to>
    <xdr:graphicFrame macro="">
      <xdr:nvGraphicFramePr>
        <xdr:cNvPr id="30" name="Graphique 29">
          <a:extLst>
            <a:ext uri="{FF2B5EF4-FFF2-40B4-BE49-F238E27FC236}">
              <a16:creationId xmlns:a16="http://schemas.microsoft.com/office/drawing/2014/main" id="{538D819D-1BCF-4BB9-AAEE-BD67FA174D13}"/>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4</xdr:col>
      <xdr:colOff>473226</xdr:colOff>
      <xdr:row>252</xdr:row>
      <xdr:rowOff>52917</xdr:rowOff>
    </xdr:from>
    <xdr:to>
      <xdr:col>8</xdr:col>
      <xdr:colOff>30238</xdr:colOff>
      <xdr:row>260</xdr:row>
      <xdr:rowOff>0</xdr:rowOff>
    </xdr:to>
    <xdr:graphicFrame macro="">
      <xdr:nvGraphicFramePr>
        <xdr:cNvPr id="31" name="Graphique 30">
          <a:extLst>
            <a:ext uri="{FF2B5EF4-FFF2-40B4-BE49-F238E27FC236}">
              <a16:creationId xmlns:a16="http://schemas.microsoft.com/office/drawing/2014/main" id="{82F3F553-7EB0-4E8E-81B7-7178C73AD7FE}"/>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12</xdr:col>
      <xdr:colOff>178404</xdr:colOff>
      <xdr:row>246</xdr:row>
      <xdr:rowOff>155424</xdr:rowOff>
    </xdr:from>
    <xdr:to>
      <xdr:col>15</xdr:col>
      <xdr:colOff>2921000</xdr:colOff>
      <xdr:row>256</xdr:row>
      <xdr:rowOff>52917</xdr:rowOff>
    </xdr:to>
    <xdr:graphicFrame macro="">
      <xdr:nvGraphicFramePr>
        <xdr:cNvPr id="32" name="Graphique 31">
          <a:extLst>
            <a:ext uri="{FF2B5EF4-FFF2-40B4-BE49-F238E27FC236}">
              <a16:creationId xmlns:a16="http://schemas.microsoft.com/office/drawing/2014/main" id="{7100C064-4B0E-49D3-B77B-70F4EF287AF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7</xdr:col>
      <xdr:colOff>21646</xdr:colOff>
      <xdr:row>45</xdr:row>
      <xdr:rowOff>25976</xdr:rowOff>
    </xdr:from>
    <xdr:to>
      <xdr:col>15</xdr:col>
      <xdr:colOff>285749</xdr:colOff>
      <xdr:row>55</xdr:row>
      <xdr:rowOff>60613</xdr:rowOff>
    </xdr:to>
    <xdr:graphicFrame macro="">
      <xdr:nvGraphicFramePr>
        <xdr:cNvPr id="27" name="Chart 26">
          <a:extLst>
            <a:ext uri="{FF2B5EF4-FFF2-40B4-BE49-F238E27FC236}">
              <a16:creationId xmlns:a16="http://schemas.microsoft.com/office/drawing/2014/main" id="{C7DF75CB-0954-436E-892B-D2C7DE785A41}"/>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3</xdr:col>
      <xdr:colOff>930275</xdr:colOff>
      <xdr:row>127</xdr:row>
      <xdr:rowOff>109537</xdr:rowOff>
    </xdr:from>
    <xdr:to>
      <xdr:col>8</xdr:col>
      <xdr:colOff>625474</xdr:colOff>
      <xdr:row>136</xdr:row>
      <xdr:rowOff>180975</xdr:rowOff>
    </xdr:to>
    <xdr:graphicFrame macro="">
      <xdr:nvGraphicFramePr>
        <xdr:cNvPr id="34" name="Chart 33">
          <a:extLst>
            <a:ext uri="{FF2B5EF4-FFF2-40B4-BE49-F238E27FC236}">
              <a16:creationId xmlns:a16="http://schemas.microsoft.com/office/drawing/2014/main" id="{B06A436B-A866-4AE5-9066-B6F49C6978E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3</xdr:col>
      <xdr:colOff>571500</xdr:colOff>
      <xdr:row>149</xdr:row>
      <xdr:rowOff>90487</xdr:rowOff>
    </xdr:from>
    <xdr:to>
      <xdr:col>7</xdr:col>
      <xdr:colOff>152400</xdr:colOff>
      <xdr:row>158</xdr:row>
      <xdr:rowOff>123825</xdr:rowOff>
    </xdr:to>
    <xdr:graphicFrame macro="">
      <xdr:nvGraphicFramePr>
        <xdr:cNvPr id="35" name="Chart 34">
          <a:extLst>
            <a:ext uri="{FF2B5EF4-FFF2-40B4-BE49-F238E27FC236}">
              <a16:creationId xmlns:a16="http://schemas.microsoft.com/office/drawing/2014/main" id="{C7B5D367-899F-4CCF-B9C0-1AA24E8203AB}"/>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4</xdr:col>
      <xdr:colOff>264583</xdr:colOff>
      <xdr:row>173</xdr:row>
      <xdr:rowOff>126999</xdr:rowOff>
    </xdr:from>
    <xdr:to>
      <xdr:col>8</xdr:col>
      <xdr:colOff>1513416</xdr:colOff>
      <xdr:row>185</xdr:row>
      <xdr:rowOff>137583</xdr:rowOff>
    </xdr:to>
    <xdr:graphicFrame macro="">
      <xdr:nvGraphicFramePr>
        <xdr:cNvPr id="36" name="Chart 35">
          <a:extLst>
            <a:ext uri="{FF2B5EF4-FFF2-40B4-BE49-F238E27FC236}">
              <a16:creationId xmlns:a16="http://schemas.microsoft.com/office/drawing/2014/main" id="{6868FB74-75D1-4889-A8F3-27E8F03C05CD}"/>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4</xdr:col>
      <xdr:colOff>169334</xdr:colOff>
      <xdr:row>215</xdr:row>
      <xdr:rowOff>173566</xdr:rowOff>
    </xdr:from>
    <xdr:to>
      <xdr:col>9</xdr:col>
      <xdr:colOff>74084</xdr:colOff>
      <xdr:row>227</xdr:row>
      <xdr:rowOff>169333</xdr:rowOff>
    </xdr:to>
    <xdr:graphicFrame macro="">
      <xdr:nvGraphicFramePr>
        <xdr:cNvPr id="38" name="Chart 37">
          <a:extLst>
            <a:ext uri="{FF2B5EF4-FFF2-40B4-BE49-F238E27FC236}">
              <a16:creationId xmlns:a16="http://schemas.microsoft.com/office/drawing/2014/main" id="{D3EEFE34-F269-4B60-97C0-0FD974580CD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4</xdr:col>
      <xdr:colOff>84667</xdr:colOff>
      <xdr:row>285</xdr:row>
      <xdr:rowOff>190498</xdr:rowOff>
    </xdr:from>
    <xdr:to>
      <xdr:col>8</xdr:col>
      <xdr:colOff>1640416</xdr:colOff>
      <xdr:row>297</xdr:row>
      <xdr:rowOff>116417</xdr:rowOff>
    </xdr:to>
    <xdr:graphicFrame macro="">
      <xdr:nvGraphicFramePr>
        <xdr:cNvPr id="39" name="Chart 38">
          <a:extLst>
            <a:ext uri="{FF2B5EF4-FFF2-40B4-BE49-F238E27FC236}">
              <a16:creationId xmlns:a16="http://schemas.microsoft.com/office/drawing/2014/main" id="{75F965A8-FDE0-4E59-BAA9-7AE4817FFEF3}"/>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xdr:from>
      <xdr:col>3</xdr:col>
      <xdr:colOff>564694</xdr:colOff>
      <xdr:row>360</xdr:row>
      <xdr:rowOff>54429</xdr:rowOff>
    </xdr:from>
    <xdr:to>
      <xdr:col>7</xdr:col>
      <xdr:colOff>1142999</xdr:colOff>
      <xdr:row>372</xdr:row>
      <xdr:rowOff>65315</xdr:rowOff>
    </xdr:to>
    <xdr:graphicFrame macro="">
      <xdr:nvGraphicFramePr>
        <xdr:cNvPr id="40" name="Chart 39">
          <a:extLst>
            <a:ext uri="{FF2B5EF4-FFF2-40B4-BE49-F238E27FC236}">
              <a16:creationId xmlns:a16="http://schemas.microsoft.com/office/drawing/2014/main" id="{B8E19FD1-43B3-494C-B3E7-03F9EFB5226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twoCellAnchor>
    <xdr:from>
      <xdr:col>3</xdr:col>
      <xdr:colOff>272142</xdr:colOff>
      <xdr:row>383</xdr:row>
      <xdr:rowOff>43543</xdr:rowOff>
    </xdr:from>
    <xdr:to>
      <xdr:col>6</xdr:col>
      <xdr:colOff>850445</xdr:colOff>
      <xdr:row>394</xdr:row>
      <xdr:rowOff>149679</xdr:rowOff>
    </xdr:to>
    <xdr:graphicFrame macro="">
      <xdr:nvGraphicFramePr>
        <xdr:cNvPr id="41" name="Chart 40">
          <a:extLst>
            <a:ext uri="{FF2B5EF4-FFF2-40B4-BE49-F238E27FC236}">
              <a16:creationId xmlns:a16="http://schemas.microsoft.com/office/drawing/2014/main" id="{E2818BF4-055A-48DB-8DB9-F964DE8C323E}"/>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xdr:twoCellAnchor>
  <xdr:twoCellAnchor>
    <xdr:from>
      <xdr:col>3</xdr:col>
      <xdr:colOff>850445</xdr:colOff>
      <xdr:row>403</xdr:row>
      <xdr:rowOff>149678</xdr:rowOff>
    </xdr:from>
    <xdr:to>
      <xdr:col>7</xdr:col>
      <xdr:colOff>1251856</xdr:colOff>
      <xdr:row>416</xdr:row>
      <xdr:rowOff>92528</xdr:rowOff>
    </xdr:to>
    <xdr:graphicFrame macro="">
      <xdr:nvGraphicFramePr>
        <xdr:cNvPr id="42" name="Chart 41">
          <a:extLst>
            <a:ext uri="{FF2B5EF4-FFF2-40B4-BE49-F238E27FC236}">
              <a16:creationId xmlns:a16="http://schemas.microsoft.com/office/drawing/2014/main" id="{5BB49943-6051-4D09-8E76-3EA74E2DC848}"/>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5"/>
        </a:graphicData>
      </a:graphic>
    </xdr:graphicFrame>
    <xdr:clientData/>
  </xdr:twoCellAnchor>
  <xdr:twoCellAnchor>
    <xdr:from>
      <xdr:col>9</xdr:col>
      <xdr:colOff>10584</xdr:colOff>
      <xdr:row>133</xdr:row>
      <xdr:rowOff>120650</xdr:rowOff>
    </xdr:from>
    <xdr:to>
      <xdr:col>12</xdr:col>
      <xdr:colOff>1068917</xdr:colOff>
      <xdr:row>148</xdr:row>
      <xdr:rowOff>6350</xdr:rowOff>
    </xdr:to>
    <xdr:graphicFrame macro="">
      <xdr:nvGraphicFramePr>
        <xdr:cNvPr id="12" name="Chart 11">
          <a:extLst>
            <a:ext uri="{FF2B5EF4-FFF2-40B4-BE49-F238E27FC236}">
              <a16:creationId xmlns:a16="http://schemas.microsoft.com/office/drawing/2014/main" id="{F8108525-803B-40F5-9D47-DFE9BB1E0EC6}"/>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6"/>
        </a:graphicData>
      </a:graphic>
    </xdr:graphicFrame>
    <xdr:clientData/>
  </xdr:twoCellAnchor>
  <xdr:twoCellAnchor>
    <xdr:from>
      <xdr:col>3</xdr:col>
      <xdr:colOff>52916</xdr:colOff>
      <xdr:row>435</xdr:row>
      <xdr:rowOff>137584</xdr:rowOff>
    </xdr:from>
    <xdr:to>
      <xdr:col>6</xdr:col>
      <xdr:colOff>857250</xdr:colOff>
      <xdr:row>445</xdr:row>
      <xdr:rowOff>80434</xdr:rowOff>
    </xdr:to>
    <xdr:graphicFrame macro="">
      <xdr:nvGraphicFramePr>
        <xdr:cNvPr id="14" name="Chart 13">
          <a:extLst>
            <a:ext uri="{FF2B5EF4-FFF2-40B4-BE49-F238E27FC236}">
              <a16:creationId xmlns:a16="http://schemas.microsoft.com/office/drawing/2014/main" id="{37D7BD07-8A55-4340-B6D9-561D5491119B}"/>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7"/>
        </a:graphicData>
      </a:graphic>
    </xdr:graphicFrame>
    <xdr:clientData/>
  </xdr:twoCellAnchor>
  <xdr:twoCellAnchor>
    <xdr:from>
      <xdr:col>10</xdr:col>
      <xdr:colOff>169333</xdr:colOff>
      <xdr:row>452</xdr:row>
      <xdr:rowOff>105834</xdr:rowOff>
    </xdr:from>
    <xdr:to>
      <xdr:col>14</xdr:col>
      <xdr:colOff>21166</xdr:colOff>
      <xdr:row>462</xdr:row>
      <xdr:rowOff>48684</xdr:rowOff>
    </xdr:to>
    <xdr:graphicFrame macro="">
      <xdr:nvGraphicFramePr>
        <xdr:cNvPr id="15" name="Chart 14">
          <a:extLst>
            <a:ext uri="{FF2B5EF4-FFF2-40B4-BE49-F238E27FC236}">
              <a16:creationId xmlns:a16="http://schemas.microsoft.com/office/drawing/2014/main" id="{6BFF09DC-9905-42E2-87B0-9772509CBFAE}"/>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8"/>
        </a:graphicData>
      </a:graphic>
    </xdr:graphicFrame>
    <xdr:clientData/>
  </xdr:twoCellAnchor>
  <xdr:twoCellAnchor>
    <xdr:from>
      <xdr:col>3</xdr:col>
      <xdr:colOff>127000</xdr:colOff>
      <xdr:row>467</xdr:row>
      <xdr:rowOff>25401</xdr:rowOff>
    </xdr:from>
    <xdr:to>
      <xdr:col>8</xdr:col>
      <xdr:colOff>42333</xdr:colOff>
      <xdr:row>481</xdr:row>
      <xdr:rowOff>101601</xdr:rowOff>
    </xdr:to>
    <xdr:graphicFrame macro="">
      <xdr:nvGraphicFramePr>
        <xdr:cNvPr id="17" name="Chart 16">
          <a:extLst>
            <a:ext uri="{FF2B5EF4-FFF2-40B4-BE49-F238E27FC236}">
              <a16:creationId xmlns:a16="http://schemas.microsoft.com/office/drawing/2014/main" id="{6812690C-0A30-44FC-9257-61C9F4C4C22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9"/>
        </a:graphicData>
      </a:graphic>
    </xdr:graphicFrame>
    <xdr:clientData/>
  </xdr:twoCellAnchor>
  <xdr:twoCellAnchor>
    <xdr:from>
      <xdr:col>3</xdr:col>
      <xdr:colOff>116416</xdr:colOff>
      <xdr:row>502</xdr:row>
      <xdr:rowOff>52916</xdr:rowOff>
    </xdr:from>
    <xdr:to>
      <xdr:col>8</xdr:col>
      <xdr:colOff>169332</xdr:colOff>
      <xdr:row>515</xdr:row>
      <xdr:rowOff>133349</xdr:rowOff>
    </xdr:to>
    <xdr:graphicFrame macro="">
      <xdr:nvGraphicFramePr>
        <xdr:cNvPr id="18" name="Chart 17">
          <a:extLst>
            <a:ext uri="{FF2B5EF4-FFF2-40B4-BE49-F238E27FC236}">
              <a16:creationId xmlns:a16="http://schemas.microsoft.com/office/drawing/2014/main" id="{CF11F5F0-C086-4EED-AC06-8A7F7BF00162}"/>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0"/>
        </a:graphicData>
      </a:graphic>
    </xdr:graphicFrame>
    <xdr:clientData/>
  </xdr:twoCellAnchor>
  <xdr:twoCellAnchor>
    <xdr:from>
      <xdr:col>3</xdr:col>
      <xdr:colOff>150813</xdr:colOff>
      <xdr:row>525</xdr:row>
      <xdr:rowOff>50270</xdr:rowOff>
    </xdr:from>
    <xdr:to>
      <xdr:col>6</xdr:col>
      <xdr:colOff>333375</xdr:colOff>
      <xdr:row>536</xdr:row>
      <xdr:rowOff>141287</xdr:rowOff>
    </xdr:to>
    <xdr:graphicFrame macro="">
      <xdr:nvGraphicFramePr>
        <xdr:cNvPr id="19" name="Chart 18">
          <a:extLst>
            <a:ext uri="{FF2B5EF4-FFF2-40B4-BE49-F238E27FC236}">
              <a16:creationId xmlns:a16="http://schemas.microsoft.com/office/drawing/2014/main" id="{C363C94C-C128-470D-8898-2B66034015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1"/>
        </a:graphicData>
      </a:graphic>
    </xdr:graphicFrame>
    <xdr:clientData/>
  </xdr:twoCellAnchor>
  <xdr:twoCellAnchor>
    <xdr:from>
      <xdr:col>4</xdr:col>
      <xdr:colOff>52916</xdr:colOff>
      <xdr:row>537</xdr:row>
      <xdr:rowOff>158750</xdr:rowOff>
    </xdr:from>
    <xdr:to>
      <xdr:col>8</xdr:col>
      <xdr:colOff>1047750</xdr:colOff>
      <xdr:row>548</xdr:row>
      <xdr:rowOff>133350</xdr:rowOff>
    </xdr:to>
    <xdr:graphicFrame macro="">
      <xdr:nvGraphicFramePr>
        <xdr:cNvPr id="21" name="Chart 20">
          <a:extLst>
            <a:ext uri="{FF2B5EF4-FFF2-40B4-BE49-F238E27FC236}">
              <a16:creationId xmlns:a16="http://schemas.microsoft.com/office/drawing/2014/main" id="{45325FD0-8B83-4A57-90A3-C8DFE1F6DEFE}"/>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2"/>
        </a:graphicData>
      </a:graphic>
    </xdr:graphicFrame>
    <xdr:clientData/>
  </xdr:twoCellAnchor>
  <xdr:twoCellAnchor>
    <xdr:from>
      <xdr:col>4</xdr:col>
      <xdr:colOff>127000</xdr:colOff>
      <xdr:row>550</xdr:row>
      <xdr:rowOff>110066</xdr:rowOff>
    </xdr:from>
    <xdr:to>
      <xdr:col>8</xdr:col>
      <xdr:colOff>1587500</xdr:colOff>
      <xdr:row>562</xdr:row>
      <xdr:rowOff>42333</xdr:rowOff>
    </xdr:to>
    <xdr:graphicFrame macro="">
      <xdr:nvGraphicFramePr>
        <xdr:cNvPr id="22" name="Chart 21">
          <a:extLst>
            <a:ext uri="{FF2B5EF4-FFF2-40B4-BE49-F238E27FC236}">
              <a16:creationId xmlns:a16="http://schemas.microsoft.com/office/drawing/2014/main" id="{0CF12DD0-0092-4581-AF23-DA39A158BE3D}"/>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3"/>
        </a:graphicData>
      </a:graphic>
    </xdr:graphicFrame>
    <xdr:clientData/>
  </xdr:twoCellAnchor>
  <xdr:twoCellAnchor>
    <xdr:from>
      <xdr:col>4</xdr:col>
      <xdr:colOff>1</xdr:colOff>
      <xdr:row>581</xdr:row>
      <xdr:rowOff>57150</xdr:rowOff>
    </xdr:from>
    <xdr:to>
      <xdr:col>8</xdr:col>
      <xdr:colOff>214313</xdr:colOff>
      <xdr:row>595</xdr:row>
      <xdr:rowOff>133350</xdr:rowOff>
    </xdr:to>
    <xdr:graphicFrame macro="">
      <xdr:nvGraphicFramePr>
        <xdr:cNvPr id="29" name="Chart 28">
          <a:extLst>
            <a:ext uri="{FF2B5EF4-FFF2-40B4-BE49-F238E27FC236}">
              <a16:creationId xmlns:a16="http://schemas.microsoft.com/office/drawing/2014/main" id="{5AA80841-7C00-4A5C-9AAF-2E80D93640D5}"/>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4"/>
        </a:graphicData>
      </a:graphic>
    </xdr:graphicFrame>
    <xdr:clientData/>
  </xdr:twoCellAnchor>
  <xdr:twoCellAnchor>
    <xdr:from>
      <xdr:col>3</xdr:col>
      <xdr:colOff>553640</xdr:colOff>
      <xdr:row>260</xdr:row>
      <xdr:rowOff>119062</xdr:rowOff>
    </xdr:from>
    <xdr:to>
      <xdr:col>8</xdr:col>
      <xdr:colOff>172641</xdr:colOff>
      <xdr:row>270</xdr:row>
      <xdr:rowOff>139302</xdr:rowOff>
    </xdr:to>
    <xdr:graphicFrame macro="">
      <xdr:nvGraphicFramePr>
        <xdr:cNvPr id="13" name="Chart 12">
          <a:extLst>
            <a:ext uri="{FF2B5EF4-FFF2-40B4-BE49-F238E27FC236}">
              <a16:creationId xmlns:a16="http://schemas.microsoft.com/office/drawing/2014/main" id="{4E900DA3-3B7E-45A0-8FC1-96515F0A06F3}"/>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5"/>
        </a:graphicData>
      </a:graphic>
    </xdr:graphicFrame>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_rels/pivotCacheDefinition3.xml.rels><?xml version="1.0" encoding="UTF-8" standalone="yes"?>
<Relationships xmlns="http://schemas.openxmlformats.org/package/2006/relationships"><Relationship Id="rId1" Type="http://schemas.openxmlformats.org/officeDocument/2006/relationships/pivotCacheRecords" Target="pivotCacheRecords3.xml"/></Relationships>
</file>

<file path=xl/pivotCache/_rels/pivotCacheDefinition4.xml.rels><?xml version="1.0" encoding="UTF-8" standalone="yes"?>
<Relationships xmlns="http://schemas.openxmlformats.org/package/2006/relationships"><Relationship Id="rId1" Type="http://schemas.openxmlformats.org/officeDocument/2006/relationships/pivotCacheRecords" Target="pivotCacheRecords4.xml"/></Relationships>
</file>

<file path=xl/pivotCache/_rels/pivotCacheDefinition5.xml.rels><?xml version="1.0" encoding="UTF-8" standalone="yes"?>
<Relationships xmlns="http://schemas.openxmlformats.org/package/2006/relationships"><Relationship Id="rId1" Type="http://schemas.openxmlformats.org/officeDocument/2006/relationships/pivotCacheRecords" Target="pivotCacheRecords5.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GBELESSO Odilon" refreshedDate="43780.506997453704" createdVersion="6" refreshedVersion="6" minRefreshableVersion="3" recordCount="26" xr:uid="{F37D78EE-F786-418A-9380-68640BEA29A9}">
  <cacheSource type="worksheet">
    <worksheetSource name="Organisations"/>
  </cacheSource>
  <cacheFields count="23">
    <cacheField name="J1. Nom de l'Organisation" numFmtId="0">
      <sharedItems/>
    </cacheField>
    <cacheField name="J2. Type d'Organisation" numFmtId="0">
      <sharedItems count="3">
        <s v="ONG"/>
        <s v="Gouvernement"/>
        <s v="Autre"/>
      </sharedItems>
    </cacheField>
    <cacheField name="J3. Type d'Assistance fournie" numFmtId="0">
      <sharedItems count="8">
        <s v="Cash"/>
        <s v="Vivres"/>
        <s v="Santé"/>
        <s v="Abris"/>
        <s v="Vivres Psychosocial"/>
        <s v="Autre"/>
        <s v="Eau-Hygiene-Assainissement"/>
        <s v="Vivres Cash"/>
      </sharedItems>
    </cacheField>
    <cacheField name="J3. Type d'Assistance fournie/Eau-Hygiene-Assainissement" numFmtId="0">
      <sharedItems containsSemiMixedTypes="0" containsString="0" containsNumber="1" containsInteger="1" minValue="0" maxValue="1"/>
    </cacheField>
    <cacheField name="J3. Type d'Assistance fournie/Santé" numFmtId="0">
      <sharedItems containsSemiMixedTypes="0" containsString="0" containsNumber="1" containsInteger="1" minValue="0" maxValue="1"/>
    </cacheField>
    <cacheField name="J3. Type d'Assistance fournie/Education" numFmtId="0">
      <sharedItems containsSemiMixedTypes="0" containsString="0" containsNumber="1" containsInteger="1" minValue="0" maxValue="0"/>
    </cacheField>
    <cacheField name="J3. Type d'Assistance fournie/Vivres" numFmtId="0">
      <sharedItems containsSemiMixedTypes="0" containsString="0" containsNumber="1" containsInteger="1" minValue="0" maxValue="1"/>
    </cacheField>
    <cacheField name="J3. Type d'Assistance fournie/Abris" numFmtId="0">
      <sharedItems containsSemiMixedTypes="0" containsString="0" containsNumber="1" containsInteger="1" minValue="0" maxValue="1"/>
    </cacheField>
    <cacheField name="J3. Type d'Assistance fournie/Psychosocial" numFmtId="0">
      <sharedItems containsSemiMixedTypes="0" containsString="0" containsNumber="1" containsInteger="1" minValue="0" maxValue="1"/>
    </cacheField>
    <cacheField name="J3. Type d'Assistance fournie/Cash" numFmtId="0">
      <sharedItems containsSemiMixedTypes="0" containsString="0" containsNumber="1" containsInteger="1" minValue="0" maxValue="1"/>
    </cacheField>
    <cacheField name="J3. Type d'Assistance fournie/AGR" numFmtId="0">
      <sharedItems containsSemiMixedTypes="0" containsString="0" containsNumber="1" containsInteger="1" minValue="0" maxValue="0"/>
    </cacheField>
    <cacheField name="J3. Type d'Assistance fournie/Autre" numFmtId="0">
      <sharedItems containsSemiMixedTypes="0" containsString="0" containsNumber="1" containsInteger="1" minValue="0" maxValue="1"/>
    </cacheField>
    <cacheField name="Autre, préciser" numFmtId="0">
      <sharedItems containsNonDate="0" containsString="0" containsBlank="1"/>
    </cacheField>
    <cacheField name="J4. Nom du contact" numFmtId="0">
      <sharedItems containsBlank="1"/>
    </cacheField>
    <cacheField name="J5. Telephone" numFmtId="0">
      <sharedItems containsString="0" containsBlank="1" containsNumber="1" containsInteger="1" minValue="0" maxValue="75557509"/>
    </cacheField>
    <cacheField name="_index" numFmtId="0">
      <sharedItems containsSemiMixedTypes="0" containsString="0" containsNumber="1" containsInteger="1" minValue="1" maxValue="26"/>
    </cacheField>
    <cacheField name="_parent_table_name" numFmtId="0">
      <sharedItems/>
    </cacheField>
    <cacheField name="_parent_index" numFmtId="0">
      <sharedItems containsSemiMixedTypes="0" containsString="0" containsNumber="1" containsInteger="1" minValue="2" maxValue="74"/>
    </cacheField>
    <cacheField name="_submission__id" numFmtId="0">
      <sharedItems containsSemiMixedTypes="0" containsString="0" containsNumber="1" containsInteger="1" minValue="1326812" maxValue="1358872"/>
    </cacheField>
    <cacheField name="_submission__uuid" numFmtId="0">
      <sharedItems/>
    </cacheField>
    <cacheField name="_submission__submission_time" numFmtId="22">
      <sharedItems containsSemiMixedTypes="0" containsNonDate="0" containsDate="1" containsString="0" minDate="2019-11-06T15:53:00" maxDate="2019-11-09T15:09:47"/>
    </cacheField>
    <cacheField name="_submission__validation_status" numFmtId="0">
      <sharedItems containsNonDate="0" containsString="0" containsBlank="1"/>
    </cacheField>
    <cacheField name="Commune" numFmtId="0">
      <sharedItems count="4">
        <s v="Arrondissement 6"/>
        <s v="Bimbo"/>
        <s v="Arrondissement 7"/>
        <s v="Arrondissement 2"/>
      </sharedItems>
    </cacheField>
  </cacheFields>
  <extLst>
    <ext xmlns:x14="http://schemas.microsoft.com/office/spreadsheetml/2009/9/main" uri="{725AE2AE-9491-48be-B2B4-4EB974FC3084}">
      <x14:pivotCacheDefinition pivotCacheId="223486321"/>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JANNESQUIN ROYER Djofang" refreshedDate="43783.365103819444" createdVersion="6" refreshedVersion="6" minRefreshableVersion="3" recordCount="80" xr:uid="{4CD18D03-888A-456B-8548-DF367D194029}">
  <cacheSource type="worksheet">
    <worksheetSource name="DTM_CAR_B2F_Inondation"/>
  </cacheSource>
  <cacheFields count="180">
    <cacheField name="A1. Date de l'évaluation" numFmtId="14">
      <sharedItems containsSemiMixedTypes="0" containsNonDate="0" containsDate="1" containsString="0" minDate="2019-11-06T00:00:00" maxDate="2019-11-11T00:00:00"/>
    </cacheField>
    <cacheField name="A2. Nom enquêteur" numFmtId="0">
      <sharedItems/>
    </cacheField>
    <cacheField name="A4. Préfecture d'evaluation" numFmtId="0">
      <sharedItems/>
    </cacheField>
    <cacheField name="A5.Sous-préfecture d'evaluation" numFmtId="0">
      <sharedItems/>
    </cacheField>
    <cacheField name="A6. Arrondissement d'evaluation" numFmtId="0">
      <sharedItems count="4">
        <s v="Arrondissement 2"/>
        <s v="Arrondissement 6"/>
        <s v="Arrondissement 7"/>
        <s v="Bimbo"/>
      </sharedItems>
    </cacheField>
    <cacheField name="A8. Quartier d'evaluation" numFmtId="0">
      <sharedItems count="80">
        <s v="BATAMBO"/>
        <s v="BRUXELLES"/>
        <s v="LAKOUANGA 0"/>
        <s v="LAKOUANGA V"/>
        <s v="PARIS CONGO"/>
        <s v="SAPEKE II"/>
        <s v="SICA SAIDOU"/>
        <s v="YAPELE III"/>
        <s v="YAPELE IV"/>
        <s v="ZEBE"/>
        <s v="92 LOGEMENTS"/>
        <s v="GBANIKOLA II"/>
        <s v="KPETENE II"/>
        <s v="KPETENE IV"/>
        <s v="KPETENE V"/>
        <s v="LINGUISSA I"/>
        <s v="LINGUISSA II"/>
        <s v="MANDJA OTTO"/>
        <s v="MBOSSORO"/>
        <s v="MODOUA"/>
        <s v="MOKALP"/>
        <s v="PETEVO"/>
        <s v="SANDOUBE"/>
        <s v="SAPEKE I"/>
        <s v="ZOUBE"/>
        <s v="DAOUKA"/>
        <s v="GBADOUNA"/>
        <s v="GBANGOUMA I"/>
        <s v="GBANGOUMA IV"/>
        <s v="GBOTORO"/>
        <s v="GOKOMA"/>
        <s v="GUERENGOU"/>
        <s v="KAMI"/>
        <s v="KETEGBA 2"/>
        <s v="MAGOMBASSA"/>
        <s v="NGBARKANGUI"/>
        <s v="OUANGO 6"/>
        <s v="PENDA"/>
        <s v="POTO POTO"/>
        <s v="SAINT PAUL II"/>
        <s v="SAO"/>
        <s v="SOUNGA"/>
        <s v="WADA"/>
        <s v="BALAPA 1"/>
        <s v="BALAPA 2"/>
        <s v="BATALIMON 1"/>
        <s v="BATALIMON 2"/>
        <s v="BATALIMON 3"/>
        <s v="CITE BOING"/>
        <s v="CITE DAMEKA"/>
        <s v="CITE DE LA PAIX"/>
        <s v="CITE GBAKASSA 2"/>
        <s v="CITE KODJO"/>
        <s v="CITE LADA"/>
        <s v="CITE LADJA"/>
        <s v="CITE NAZARETH"/>
        <s v="GBANIKOLA 1"/>
        <s v="GBANIKOLA 3"/>
        <s v="GBANIKOLA 4"/>
        <s v="GUITANGOLA 1"/>
        <s v="GUITANGOLA 2"/>
        <s v="GUITANGOLA 3"/>
        <s v="GUITANGOLA 4"/>
        <s v="GUITANGOLA 5"/>
        <s v="GUITANGOLA SOURCE"/>
        <s v="LANDJA, BIMBO 5"/>
        <s v="MBEMBE 1"/>
        <s v="MBEMBE 2"/>
        <s v="MBOKO 1"/>
        <s v="MBOKO2"/>
        <s v="MBONGO"/>
        <s v="M'POKO BAC 1"/>
        <s v="M'POKO BAC 2"/>
        <s v="M'POKO BAC 3"/>
        <s v="NDIA"/>
        <s v="NZILA"/>
        <s v="PALA 1"/>
        <s v="PALA 2"/>
        <s v="POTO POTO 1"/>
        <s v="SANDIMBA 2"/>
      </sharedItems>
    </cacheField>
    <cacheField name="A9. Type de quartier" numFmtId="0">
      <sharedItems count="6">
        <s v="Non inondé"/>
        <s v="Partiellement inondé"/>
        <s v="Totalement inondé"/>
        <s v="artiellement inondé et accueille les PDI sinistrés" u="1"/>
        <s v="Totalement affecté et accueille les PDI sinistrés" u="1"/>
        <s v="Non affecté par l’inondation mais accueille les PDI sinistrés" u="1"/>
      </sharedItems>
    </cacheField>
    <cacheField name="Avez-vous une tablette pour les GPS ?" numFmtId="0">
      <sharedItems/>
    </cacheField>
    <cacheField name="_A7. Coordonnées GPS du Lieu_latitude" numFmtId="0">
      <sharedItems containsSemiMixedTypes="0" containsString="0" containsNumber="1" minValue="4.2957406999999996" maxValue="4.4075866000000001"/>
    </cacheField>
    <cacheField name="_A7. Coordonnées GPS du Lieu_longitude" numFmtId="0">
      <sharedItems containsSemiMixedTypes="0" containsString="0" containsNumber="1" minValue="18.498666499999999" maxValue="18.756971700000001"/>
    </cacheField>
    <cacheField name="_A7. Coordonnées GPS du Lieu_altitude" numFmtId="0">
      <sharedItems containsSemiMixedTypes="0" containsString="0" containsNumber="1" minValue="0" maxValue="409.20001220703125"/>
    </cacheField>
    <cacheField name="_A7. Coordonnées GPS du Lieu_precision" numFmtId="0">
      <sharedItems containsSemiMixedTypes="0" containsString="0" containsNumber="1" minValue="0" maxValue="10"/>
    </cacheField>
    <cacheField name="I0. Combien d'informateurs clés avez-vous identifié?" numFmtId="0">
      <sharedItems containsSemiMixedTypes="0" containsString="0" containsNumber="1" containsInteger="1" minValue="3" maxValue="5"/>
    </cacheField>
    <cacheField name="B1. Est-ce qu’il y a actuellement des ménages ou individus déplacés internes à cause des pluies torrentielles, qui vivent dans ce quartier?" numFmtId="0">
      <sharedItems/>
    </cacheField>
    <cacheField name="B1.1. Nombre TOTAL de Ménages PDI actuels" numFmtId="0">
      <sharedItems containsSemiMixedTypes="0" containsString="0" containsNumber="1" containsInteger="1" minValue="1" maxValue="320"/>
    </cacheField>
    <cacheField name="B1.2. Nombre TOTAL d'individus PDI actuels" numFmtId="0">
      <sharedItems containsSemiMixedTypes="0" containsString="0" containsNumber="1" containsInteger="1" minValue="5" maxValue="1600"/>
    </cacheField>
    <cacheField name="B2 Pour quel motif la majorité des personnes déplacées a-t-elle été déplacée ?" numFmtId="0">
      <sharedItems/>
    </cacheField>
    <cacheField name="Autre, préciser" numFmtId="0">
      <sharedItems containsNonDate="0" containsString="0" containsBlank="1"/>
    </cacheField>
    <cacheField name="B6.1 Nombre de ménages PDI hébergés gratuitement par une famille d’accueil" numFmtId="0">
      <sharedItems containsSemiMixedTypes="0" containsString="0" containsNumber="1" containsInteger="1" minValue="1" maxValue="300"/>
    </cacheField>
    <cacheField name="B6.2 Nombre de ménages PDI en location au sein de la communauté d'accueil" numFmtId="0">
      <sharedItems containsSemiMixedTypes="0" containsString="0" containsNumber="1" containsInteger="1" minValue="0" maxValue="78"/>
    </cacheField>
    <cacheField name="B6.3  Nombre de ménages PDI vivant dans des abris de fortune/abri d’urgence (tente, bache…)" numFmtId="0">
      <sharedItems containsSemiMixedTypes="0" containsString="0" containsNumber="1" containsInteger="1" minValue="0" maxValue="133"/>
    </cacheField>
    <cacheField name="B6.4 Nombre de ménages PDI vivant à l’air libre/pas d’abri" numFmtId="0">
      <sharedItems containsSemiMixedTypes="0" containsString="0" containsNumber="1" containsInteger="1" minValue="0" maxValue="50"/>
    </cacheField>
    <cacheField name="D.1.1. Nombre de ménages dans les Abris durables (murs + Tôle)" numFmtId="0">
      <sharedItems containsString="0" containsBlank="1" containsNumber="1" containsInteger="1" minValue="1" maxValue="150" count="36">
        <n v="10"/>
        <n v="150"/>
        <n v="60"/>
        <n v="25"/>
        <m/>
        <n v="124"/>
        <n v="13"/>
        <n v="105"/>
        <n v="20"/>
        <n v="120"/>
        <n v="33"/>
        <n v="50"/>
        <n v="65"/>
        <n v="26"/>
        <n v="45"/>
        <n v="21"/>
        <n v="28"/>
        <n v="100"/>
        <n v="40"/>
        <n v="56"/>
        <n v="70"/>
        <n v="35"/>
        <n v="1"/>
        <n v="6"/>
        <n v="69"/>
        <n v="3"/>
        <n v="30"/>
        <n v="2"/>
        <n v="12"/>
        <n v="15"/>
        <n v="11"/>
        <n v="16"/>
        <n v="22"/>
        <n v="32"/>
        <n v="9"/>
        <n v="8"/>
      </sharedItems>
    </cacheField>
    <cacheField name="D.1.2. Nombre de ménages dans les Abris semi-durables (mur + toiture en paille/bâche)" numFmtId="0">
      <sharedItems containsString="0" containsBlank="1" containsNumber="1" containsInteger="1" minValue="1" maxValue="300"/>
    </cacheField>
    <cacheField name="D.1.3. Nombre de ménages dans les Abris d’urgence (Seulement bâche, paille, plastique)" numFmtId="0">
      <sharedItems containsString="0" containsBlank="1" containsNumber="1" containsInteger="1" minValue="20" maxValue="193"/>
    </cacheField>
    <cacheField name="abris_check" numFmtId="0">
      <sharedItems containsSemiMixedTypes="0" containsString="0" containsNumber="1" containsInteger="1" minValue="1" maxValue="320"/>
    </cacheField>
    <cacheField name="D2. Dans quel état se trouve la MAJORITE des abris qu’occupent les ménages déplacés internes ?" numFmtId="0">
      <sharedItems count="4">
        <s v="En bon état"/>
        <s v="Partiellement endommagés"/>
        <s v="Sérieusement endommagés"/>
        <s v="Complètement détruits"/>
      </sharedItems>
    </cacheField>
    <cacheField name="D3. Avant le déplacement, la majorité des ménages PDI résidant dans ce quartier était-elle propriétaire du logement dans leur lieu d’origine ?" numFmtId="0">
      <sharedItems/>
    </cacheField>
    <cacheField name="D4.  La majorité des ménages propriétaires est-elle en possession d’un document d’attestation de propriété ?" numFmtId="0">
      <sharedItems containsBlank="1" count="4">
        <s v="ne sait pas"/>
        <s v="non"/>
        <s v="oui"/>
        <m/>
      </sharedItems>
    </cacheField>
    <cacheField name="D4.2. Si oui, qui a octroyé le document de propriété ?" numFmtId="0">
      <sharedItems containsBlank="1" count="4">
        <m/>
        <s v="Chef de quartier"/>
        <s v="Autre, préciser"/>
        <s v="Sous-préfecture"/>
      </sharedItems>
    </cacheField>
    <cacheField name="Autre, préciser_6" numFmtId="0">
      <sharedItems containsBlank="1"/>
    </cacheField>
    <cacheField name="D5.  A quelle hauteur du sol les fondations de la majorité des maisons dans les lieux d’origine des ménages déplacés se trouvent-elles ?" numFmtId="0">
      <sharedItems count="5">
        <s v="Ne sais pas"/>
        <s v="Entre 20 et 40 cm de hauteur"/>
        <s v="Moins de 10 cm de hauteur"/>
        <s v="Entre 10 et 20 cm de hauteur"/>
        <s v="Plus de 40 cm de hauteur"/>
      </sharedItems>
    </cacheField>
    <cacheField name="E1.1 Des femmes enceintes ou allaitantes ?" numFmtId="0">
      <sharedItems/>
    </cacheField>
    <cacheField name="E6.1.1 Si oui, combien ?" numFmtId="0">
      <sharedItems containsString="0" containsBlank="1" containsNumber="1" containsInteger="1" minValue="1" maxValue="200"/>
    </cacheField>
    <cacheField name="E1.2 Des mineurs séparés ou non accompagnés ?" numFmtId="0">
      <sharedItems/>
    </cacheField>
    <cacheField name="E6.2.1 Si oui, combien ?" numFmtId="0">
      <sharedItems containsString="0" containsBlank="1" containsNumber="1" containsInteger="1" minValue="3" maxValue="137"/>
    </cacheField>
    <cacheField name="E1.3 Des individus en situation de handicap physique ou mental ?" numFmtId="0">
      <sharedItems/>
    </cacheField>
    <cacheField name="E6.3.1 Si oui, combien ?" numFmtId="0">
      <sharedItems containsString="0" containsBlank="1" containsNumber="1" containsInteger="1" minValue="1" maxValue="50"/>
    </cacheField>
    <cacheField name="E1.4 Des personnes victimes de violences sexuelles ou basées sur le genre ?" numFmtId="0">
      <sharedItems/>
    </cacheField>
    <cacheField name="E6.4.1 Si oui, combien ?" numFmtId="0">
      <sharedItems containsNonDate="0" containsString="0" containsBlank="1"/>
    </cacheField>
    <cacheField name="E1.5 Des femmes cheffes de ménage ?" numFmtId="0">
      <sharedItems/>
    </cacheField>
    <cacheField name="E6.5.1 Si oui, combien ?" numFmtId="0">
      <sharedItems containsString="0" containsBlank="1" containsNumber="1" containsInteger="1" minValue="1" maxValue="150"/>
    </cacheField>
    <cacheField name="E2.La sécurité est-elle assurée dans le quartier ?" numFmtId="0">
      <sharedItems count="3">
        <s v="non"/>
        <s v="oui"/>
        <s v="ne sait pas"/>
      </sharedItems>
    </cacheField>
    <cacheField name="Si Oui, qui assure la sécurité ?" numFmtId="0">
      <sharedItems containsBlank="1" count="8">
        <m/>
        <s v="Autogestion"/>
        <s v="MINUSCA"/>
        <s v="Police"/>
        <s v="Leaders Communautaires"/>
        <s v="Autorités locales"/>
        <s v="Armée"/>
        <s v="Autre, préciser"/>
      </sharedItems>
    </cacheField>
    <cacheField name="Autre, préciser_7" numFmtId="0">
      <sharedItems containsBlank="1"/>
    </cacheField>
    <cacheField name="E3. Quels sont les principaux risques de sécurité pour les populations déplacées dans le quartier?" numFmtId="0">
      <sharedItems containsBlank="1" count="17">
        <m/>
        <s v="Vol/cambriolage"/>
        <s v="Vol/cambriolage Violences sexuelles ou basées sur le genre Enlèvements"/>
        <s v="Contrôles ou arrestations arbitraires Extorsion ou taxes illégales Enlèvements"/>
        <s v="Vol/cambriolage Abus des forces de sécurité Contrôles ou arrestations arbitraires"/>
        <s v="Vol/cambriolage Abus des forces de sécurité"/>
        <s v="Vol/cambriolage Abus des forces de sécurité Violences sexuelles ou basées sur le genre"/>
        <s v="Vol/cambriolage Contrôles ou arrestations arbitraires Travail forcé de mineurs"/>
        <s v="Vol/cambriolage Travail forcé de mineurs"/>
        <s v="Vol/cambriolage Contrôles ou arrestations arbitraires"/>
        <s v="Présence de groupes armés Abus des forces de sécurité Violences sexuelles ou basées sur le genre"/>
        <s v="Vol/cambriolage Présence de groupes armés"/>
        <s v="Vol/cambriolage Contrôles ou arrestations arbitraires Violences sexuelles ou basées sur le genre"/>
        <s v="Vol/cambriolage Violences sexuelles ou basées sur le genre Extorsion ou taxes illégales"/>
        <s v="Vol/cambriolage Violences sexuelles ou basées sur le genre"/>
        <s v="Vol/cambriolage Abus des forces de sécurité Travail forcé de mineurs"/>
        <s v="Vol/cambriolage Extorsion ou taxes illégales"/>
      </sharedItems>
    </cacheField>
    <cacheField name="E3. Quels sont les principaux risques de sécurité pour les populations déplacées dans le quartier?/Vol/cambriolage" numFmtId="0">
      <sharedItems containsString="0" containsBlank="1" containsNumber="1" containsInteger="1" minValue="0" maxValue="1" count="3">
        <m/>
        <n v="1"/>
        <n v="0"/>
      </sharedItems>
    </cacheField>
    <cacheField name="E3. Quels sont les principaux risques de sécurité pour les populations déplacées dans le quartier?/Présence de groupes armés" numFmtId="0">
      <sharedItems containsString="0" containsBlank="1" containsNumber="1" containsInteger="1" minValue="0" maxValue="1"/>
    </cacheField>
    <cacheField name="E3. Quels sont les principaux risques de sécurité pour les populations déplacées dans le quartier?/Abus des forces de sécurité" numFmtId="0">
      <sharedItems containsString="0" containsBlank="1" containsNumber="1" containsInteger="1" minValue="0" maxValue="1"/>
    </cacheField>
    <cacheField name="E3. Quels sont les principaux risques de sécurité pour les populations déplacées dans le quartier?/Contrôles ou arrestations arbitraires" numFmtId="0">
      <sharedItems containsString="0" containsBlank="1" containsNumber="1" containsInteger="1" minValue="0" maxValue="1"/>
    </cacheField>
    <cacheField name="E3. Quels sont les principaux risques de sécurité pour les populations déplacées dans le quartier?/Violences sexuelles ou basées sur le genre" numFmtId="0">
      <sharedItems containsString="0" containsBlank="1" containsNumber="1" containsInteger="1" minValue="0" maxValue="1"/>
    </cacheField>
    <cacheField name="E3. Quels sont les principaux risques de sécurité pour les populations déplacées dans le quartier?/Extorsion ou taxes illégales" numFmtId="0">
      <sharedItems containsString="0" containsBlank="1" containsNumber="1" containsInteger="1" minValue="0" maxValue="1"/>
    </cacheField>
    <cacheField name="E3. Quels sont les principaux risques de sécurité pour les populations déplacées dans le quartier?/Enlèvements" numFmtId="0">
      <sharedItems containsString="0" containsBlank="1" containsNumber="1" containsInteger="1" minValue="0" maxValue="1"/>
    </cacheField>
    <cacheField name="E3. Quels sont les principaux risques de sécurité pour les populations déplacées dans le quartier?/Travail forcé de mineurs" numFmtId="0">
      <sharedItems containsString="0" containsBlank="1" containsNumber="1" containsInteger="1" minValue="0" maxValue="1"/>
    </cacheField>
    <cacheField name="E4.Les femmes se sentent-elles en securité dans cette localité ?" numFmtId="0">
      <sharedItems count="3">
        <s v="oui"/>
        <s v="non"/>
        <s v="ne sait pas"/>
      </sharedItems>
    </cacheField>
    <cacheField name="E5.Les homme se sentent-ils en securité dans ce site/ cette localité ?" numFmtId="0">
      <sharedItems count="3">
        <s v="oui"/>
        <s v="non"/>
        <s v="ne sait pas"/>
      </sharedItems>
    </cacheField>
    <cacheField name="E6.Les enfants se sentent-ils en securité dans ce site/ cette localité ?" numFmtId="0">
      <sharedItems count="3">
        <s v="oui"/>
        <s v="non"/>
        <s v="ne sait pas"/>
      </sharedItems>
    </cacheField>
    <cacheField name="E7. Des recents incidents graves de securité ont-ils été rapporté dans ce site/localité ?" numFmtId="0">
      <sharedItems count="3">
        <s v="non"/>
        <s v="oui"/>
        <s v="ne sait pas"/>
      </sharedItems>
    </cacheField>
    <cacheField name="E8. Y-a-t-il un mécanisme au travers lequel les personnes déplacées peuvent signaler des violations ?" numFmtId="0">
      <sharedItems count="3">
        <s v="non"/>
        <s v="oui"/>
        <s v="ne sait pas"/>
      </sharedItems>
    </cacheField>
    <cacheField name="Si oui, lequel ?" numFmtId="0">
      <sharedItems containsBlank="1" count="8">
        <m/>
        <s v="Police"/>
        <s v="Comités"/>
        <s v="Communauté locale"/>
        <s v="Autre, préciser"/>
        <s v="Chefs traditionnels"/>
        <s v="MINUSCA"/>
        <s v="Armée"/>
      </sharedItems>
    </cacheField>
    <cacheField name="Autre, préciser_8" numFmtId="0">
      <sharedItems containsBlank="1"/>
    </cacheField>
    <cacheField name="E9.Comment caractériseriez-vous les relations entre la communauté hôte et les ménages déplacés suite aux inondations?" numFmtId="0">
      <sharedItems count="4">
        <s v="Bonne cohésion"/>
        <s v="Très bonne cohésion"/>
        <s v="Tendue"/>
        <s v="Ne sait pas"/>
      </sharedItems>
    </cacheField>
    <cacheField name="E10. Si Très tendue ou parfois tendues, Précisez pour quelles raions svp?" numFmtId="0">
      <sharedItems containsBlank="1"/>
    </cacheField>
    <cacheField name="F1. Quelles sont les principales sources d’approvisionnement en eau dans ce quartier ?" numFmtId="0">
      <sharedItems/>
    </cacheField>
    <cacheField name="F1. Quelles sont les principales sources d’approvisionnement en eau dans ce quartier ?/Puits traditionnel/A ciel ouvert" numFmtId="0">
      <sharedItems containsSemiMixedTypes="0" containsString="0" containsNumber="1" containsInteger="1" minValue="0" maxValue="1"/>
    </cacheField>
    <cacheField name="F1. Quelles sont les principales sources d’approvisionnement en eau dans ce quartier ?/Forage a pompe manuelle" numFmtId="0">
      <sharedItems containsSemiMixedTypes="0" containsString="0" containsNumber="1" containsInteger="1" minValue="0" maxValue="1"/>
    </cacheField>
    <cacheField name="F1. Quelles sont les principales sources d’approvisionnement en eau dans ce quartier ?/Puits amélioré" numFmtId="0">
      <sharedItems containsSemiMixedTypes="0" containsString="0" containsNumber="1" containsInteger="1" minValue="0" maxValue="1"/>
    </cacheField>
    <cacheField name="F1. Quelles sont les principales sources d’approvisionnement en eau dans ce quartier ?/Bladder" numFmtId="0">
      <sharedItems containsSemiMixedTypes="0" containsString="0" containsNumber="1" containsInteger="1" minValue="0" maxValue="0"/>
    </cacheField>
    <cacheField name="F1. Quelles sont les principales sources d’approvisionnement en eau dans ce quartier ?/Eau de surface (riviere, cours d’eau…)" numFmtId="0">
      <sharedItems containsSemiMixedTypes="0" containsString="0" containsNumber="1" containsInteger="1" minValue="0" maxValue="1"/>
    </cacheField>
    <cacheField name="F1. Quelles sont les principales sources d’approvisionnement en eau dans ce quartier ?/Vendeur d’eau" numFmtId="0">
      <sharedItems containsSemiMixedTypes="0" containsString="0" containsNumber="1" containsInteger="1" minValue="0" maxValue="1"/>
    </cacheField>
    <cacheField name="F1. Quelles sont les principales sources d’approvisionnement en eau dans ce quartier ?/Camion-citerne" numFmtId="0">
      <sharedItems containsSemiMixedTypes="0" containsString="0" containsNumber="1" containsInteger="1" minValue="0" maxValue="1"/>
    </cacheField>
    <cacheField name="F1. Quelles sont les principales sources d’approvisionnement en eau dans ce quartier ?/Eau courante/du robinet" numFmtId="0">
      <sharedItems containsSemiMixedTypes="0" containsString="0" containsNumber="1" containsInteger="1" minValue="0" maxValue="1"/>
    </cacheField>
    <cacheField name="F1. Quelles sont les principales sources d’approvisionnement en eau dans ce quartier ?/Eau de pluie" numFmtId="0">
      <sharedItems containsSemiMixedTypes="0" containsString="0" containsNumber="1" containsInteger="1" minValue="0" maxValue="1"/>
    </cacheField>
    <cacheField name="F2. Quel est le volume d’eau auquel la majorité des personnes déplacées a accès, en moyenne, chaque jour ?" numFmtId="0">
      <sharedItems count="4">
        <s v="Plus de 15 litres par jour"/>
        <s v="Entre 5 et 10 litres par jour"/>
        <s v="Entre 10 et 15 litres par jour"/>
        <s v="Moins de 5 litres par jour"/>
      </sharedItems>
    </cacheField>
    <cacheField name="F3. Quelle est la distance que les personnes déplacées parcourent pour accéder à la source d’eau la plus proche ?" numFmtId="0">
      <sharedItems count="4">
        <s v="15-30 min"/>
        <s v="Plus de 60 min"/>
        <s v="0-15 min"/>
        <s v="30-60 Min"/>
      </sharedItems>
    </cacheField>
    <cacheField name="F4. Y-a-t-il des problèmes de qualité d’eau ?" numFmtId="0">
      <sharedItems count="3">
        <s v="oui"/>
        <s v="non"/>
        <s v="ne sait pas"/>
      </sharedItems>
    </cacheField>
    <cacheField name="F4.1. Si oui, lesquels? (cocher toutes les réponses qui s’appliquent)" numFmtId="0">
      <sharedItems containsBlank="1"/>
    </cacheField>
    <cacheField name="F4.1. Si oui, lesquels? (cocher toutes les réponses qui s’appliquent)/Odeur" numFmtId="0">
      <sharedItems containsString="0" containsBlank="1" containsNumber="1" containsInteger="1" minValue="0" maxValue="1"/>
    </cacheField>
    <cacheField name="F4.1. Si oui, lesquels? (cocher toutes les réponses qui s’appliquent)/Goût" numFmtId="0">
      <sharedItems containsString="0" containsBlank="1" containsNumber="1" containsInteger="1" minValue="0" maxValue="1"/>
    </cacheField>
    <cacheField name="F4.1. Si oui, lesquels? (cocher toutes les réponses qui s’appliquent)/Eau trouble / brune" numFmtId="0">
      <sharedItems containsString="0" containsBlank="1" containsNumber="1" containsInteger="1" minValue="0" maxValue="1"/>
    </cacheField>
    <cacheField name="F4.1. Si oui, lesquels? (cocher toutes les réponses qui s’appliquent)/Eau non potable" numFmtId="0">
      <sharedItems containsString="0" containsBlank="1" containsNumber="1" containsInteger="1" minValue="0" maxValue="1"/>
    </cacheField>
    <cacheField name="F4.2 Quel est l'état de la majorité des latrines au sein de cette communauté d'accueil ?" numFmtId="0">
      <sharedItems count="3">
        <s v="Opérationnelles"/>
        <s v="En mauvais état/non hygiéniques"/>
        <s v="Inutilisables"/>
      </sharedItems>
    </cacheField>
    <cacheField name="F7. Y-a-t-il des obstacles auxquels les personnes déplacées font face pour accéder aux points d’eau?" numFmtId="0">
      <sharedItems count="2">
        <s v="non"/>
        <s v="oui"/>
      </sharedItems>
    </cacheField>
    <cacheField name="F7.1. Si oui, lesquels ?" numFmtId="0">
      <sharedItems containsBlank="1"/>
    </cacheField>
    <cacheField name="F7.1. Si oui, lesquels ?/Présence de groupes armés" numFmtId="0">
      <sharedItems containsString="0" containsBlank="1" containsNumber="1" containsInteger="1" minValue="0" maxValue="1"/>
    </cacheField>
    <cacheField name="F7.1. Si oui, lesquels ?/Conflit liés à la gestion communautaire des points d’eau" numFmtId="0">
      <sharedItems containsString="0" containsBlank="1" containsNumber="1" containsInteger="1" minValue="0" maxValue="1"/>
    </cacheField>
    <cacheField name="F7.1. Si oui, lesquels ?/Violence/agression physique" numFmtId="0">
      <sharedItems containsString="0" containsBlank="1" containsNumber="1" containsInteger="1" minValue="0" maxValue="1"/>
    </cacheField>
    <cacheField name="F7.1. Si oui, lesquels ?/Discrimination" numFmtId="0">
      <sharedItems containsString="0" containsBlank="1" containsNumber="1" containsInteger="1" minValue="0" maxValue="1"/>
    </cacheField>
    <cacheField name="F7.1. Si oui, lesquels ?/Harcèlement" numFmtId="0">
      <sharedItems containsString="0" containsBlank="1" containsNumber="1" containsInteger="1" minValue="0" maxValue="1"/>
    </cacheField>
    <cacheField name="F7.1. Si oui, lesquels ?/Arrestations/détentions" numFmtId="0">
      <sharedItems containsString="0" containsBlank="1" containsNumber="1" containsInteger="1" minValue="0" maxValue="0"/>
    </cacheField>
    <cacheField name="F7.1. Si oui, lesquels ?/Autre, préciser" numFmtId="0">
      <sharedItems containsString="0" containsBlank="1" containsNumber="1" containsInteger="1" minValue="0" maxValue="1"/>
    </cacheField>
    <cacheField name="Autre, préciser_9" numFmtId="0">
      <sharedItems containsBlank="1"/>
    </cacheField>
    <cacheField name="F8. Les points d’eau, latrines et douches sont-ils accessibles aux PDI en situation de handicap physique ?" numFmtId="0">
      <sharedItems count="3">
        <s v="Oui, une partie"/>
        <s v="Oui, tous"/>
        <s v="Ne sait pas"/>
      </sharedItems>
    </cacheField>
    <cacheField name="G1. Quelles sont les trois sources principales de nourriture des PDI ?" numFmtId="0">
      <sharedItems/>
    </cacheField>
    <cacheField name="G1. Quelles sont les trois sources principales de nourriture des PDI ?/Production agricole de subsistance" numFmtId="0">
      <sharedItems containsSemiMixedTypes="0" containsString="0" containsNumber="1" containsInteger="1" minValue="0" maxValue="1"/>
    </cacheField>
    <cacheField name="G1. Quelles sont les trois sources principales de nourriture des PDI ?/Don des communautés hôtes et voisines" numFmtId="0">
      <sharedItems containsSemiMixedTypes="0" containsString="0" containsNumber="1" containsInteger="1" minValue="0" maxValue="1"/>
    </cacheField>
    <cacheField name="G1. Quelles sont les trois sources principales de nourriture des PDI ?/Assistance humanitaire (incluant cash)" numFmtId="0">
      <sharedItems containsSemiMixedTypes="0" containsString="0" containsNumber="1" containsInteger="1" minValue="0" maxValue="1"/>
    </cacheField>
    <cacheField name="G1. Quelles sont les trois sources principales de nourriture des PDI ?/Achat sur le marché" numFmtId="0">
      <sharedItems containsSemiMixedTypes="0" containsString="0" containsNumber="1" containsInteger="1" minValue="0" maxValue="1"/>
    </cacheField>
    <cacheField name="G1. Quelles sont les trois sources principales de nourriture des PDI ?/Emprunt" numFmtId="0">
      <sharedItems containsSemiMixedTypes="0" containsString="0" containsNumber="1" containsInteger="1" minValue="0" maxValue="1"/>
    </cacheField>
    <cacheField name="G1. Quelles sont les trois sources principales de nourriture des PDI ?/Troc (échanges)" numFmtId="0">
      <sharedItems containsSemiMixedTypes="0" containsString="0" containsNumber="1" containsInteger="1" minValue="0" maxValue="1"/>
    </cacheField>
    <cacheField name="G1. Quelles sont les trois sources principales de nourriture des PDI ?/Autre, preciser" numFmtId="0">
      <sharedItems containsSemiMixedTypes="0" containsString="0" containsNumber="1" containsInteger="1" minValue="0" maxValue="1"/>
    </cacheField>
    <cacheField name="Autre, preciser" numFmtId="0">
      <sharedItems containsBlank="1"/>
    </cacheField>
    <cacheField name="G2. Quelle est la distance que les personnes déplacées doivent parcourir pour accéder au marché le plus proche ?" numFmtId="0">
      <sharedItems count="4">
        <s v="15-30 min"/>
        <s v="0-15 min"/>
        <s v="30-60 Min"/>
        <s v="Plus de 60 min"/>
      </sharedItems>
    </cacheField>
    <cacheField name="G3. Les personnes déplacées ont-elles accès au marché ?" numFmtId="0">
      <sharedItems count="2">
        <s v="oui"/>
        <s v="non"/>
      </sharedItems>
    </cacheField>
    <cacheField name="G4. Si non, pourquoi ?" numFmtId="0">
      <sharedItems containsBlank="1"/>
    </cacheField>
    <cacheField name="G4. Si non, pourquoi ?/Discrimination" numFmtId="0">
      <sharedItems containsString="0" containsBlank="1" containsNumber="1" containsInteger="1" minValue="0" maxValue="0"/>
    </cacheField>
    <cacheField name="G4. Si non, pourquoi ?/Harcèlement" numFmtId="0">
      <sharedItems containsString="0" containsBlank="1" containsNumber="1" containsInteger="1" minValue="0" maxValue="1"/>
    </cacheField>
    <cacheField name="G4. Si non, pourquoi ?/Le marché est trop loin" numFmtId="0">
      <sharedItems containsString="0" containsBlank="1" containsNumber="1" containsInteger="1" minValue="0" maxValue="1"/>
    </cacheField>
    <cacheField name="G4. Si non, pourquoi ?/Présence de groupes armés" numFmtId="0">
      <sharedItems containsString="0" containsBlank="1" containsNumber="1" containsInteger="1" minValue="0" maxValue="0"/>
    </cacheField>
    <cacheField name="G4. Si non, pourquoi ?/La route est trop dangereuse/risque d’attaques" numFmtId="0">
      <sharedItems containsString="0" containsBlank="1" containsNumber="1" containsInteger="1" minValue="0" maxValue="1"/>
    </cacheField>
    <cacheField name="G4. Si non, pourquoi ?/Abus des forces de sécurité" numFmtId="0">
      <sharedItems containsString="0" containsBlank="1" containsNumber="1" containsInteger="1" minValue="0" maxValue="0"/>
    </cacheField>
    <cacheField name="G4. Si non, pourquoi ?/Autre, préciser" numFmtId="0">
      <sharedItems containsString="0" containsBlank="1" containsNumber="1" containsInteger="1" minValue="0" maxValue="1"/>
    </cacheField>
    <cacheField name="Autre, preciser_10" numFmtId="0">
      <sharedItems containsBlank="1"/>
    </cacheField>
    <cacheField name="H1. Y-a-t-il des services médicaux disponibles DANS CE QUARTIER ?" numFmtId="0">
      <sharedItems count="2">
        <s v="non"/>
        <s v="oui"/>
      </sharedItems>
    </cacheField>
    <cacheField name="H2. Si oui, quels types de services médicaux fonctionnels sont disponibles ? (cocher toutes les réponses correspondantes)" numFmtId="0">
      <sharedItems containsBlank="1"/>
    </cacheField>
    <cacheField name="H2. Si oui, quels types de services médicaux fonctionnels sont disponibles ? (cocher toutes les réponses correspondantes)/Clinique mobile" numFmtId="0">
      <sharedItems containsString="0" containsBlank="1" containsNumber="1" containsInteger="1" minValue="0" maxValue="1"/>
    </cacheField>
    <cacheField name="H2. Si oui, quels types de services médicaux fonctionnels sont disponibles ? (cocher toutes les réponses correspondantes)/Hôpital" numFmtId="0">
      <sharedItems containsString="0" containsBlank="1" containsNumber="1" containsInteger="1" minValue="0" maxValue="1"/>
    </cacheField>
    <cacheField name="H2. Si oui, quels types de services médicaux fonctionnels sont disponibles ? (cocher toutes les réponses correspondantes)/Centre de santé" numFmtId="0">
      <sharedItems containsString="0" containsBlank="1" containsNumber="1" containsInteger="1" minValue="0" maxValue="1"/>
    </cacheField>
    <cacheField name="H2. Si oui, quels types de services médicaux fonctionnels sont disponibles ? (cocher toutes les réponses correspondantes)/Clinique privée" numFmtId="0">
      <sharedItems containsString="0" containsBlank="1" containsNumber="1" containsInteger="1" minValue="0" maxValue="1"/>
    </cacheField>
    <cacheField name="H2. Si oui, quels types de services médicaux fonctionnels sont disponibles ? (cocher toutes les réponses correspondantes)/Autres (à préciser)" numFmtId="0">
      <sharedItems containsString="0" containsBlank="1" containsNumber="1" containsInteger="1" minValue="0" maxValue="1"/>
    </cacheField>
    <cacheField name="Autre, préciser_11" numFmtId="0">
      <sharedItems containsBlank="1"/>
    </cacheField>
    <cacheField name="H3. Les personnes déplacées ont-elles accès aux centres de santés disponibles ?" numFmtId="0">
      <sharedItems containsBlank="1" count="3">
        <m/>
        <s v="non"/>
        <s v="oui"/>
      </sharedItems>
    </cacheField>
    <cacheField name="H4. Quelle est la distance que les personnes déplacées parcourent pour accéder aux services médicaux ? (à pied)" numFmtId="0">
      <sharedItems containsBlank="1" count="4">
        <m/>
        <s v="15-30 min"/>
        <s v="0-15 min"/>
        <s v="30-60 Min"/>
      </sharedItems>
    </cacheField>
    <cacheField name="H5 Les personnes déplacées rencontrent-elles des difficultés pour accéder aux services de santé?" numFmtId="0">
      <sharedItems containsBlank="1" count="3">
        <m/>
        <s v="non"/>
        <s v="oui"/>
      </sharedItems>
    </cacheField>
    <cacheField name="H5.1 Si oui, pourquoi ? (Max trois réponses)" numFmtId="0">
      <sharedItems containsBlank="1"/>
    </cacheField>
    <cacheField name="H5.1 Si oui, pourquoi ? (Max trois réponses)/Discrimination" numFmtId="0">
      <sharedItems containsString="0" containsBlank="1" containsNumber="1" containsInteger="1" minValue="0" maxValue="1"/>
    </cacheField>
    <cacheField name="H5.1 Si oui, pourquoi ? (Max trois réponses)/Le service est trop loin" numFmtId="0">
      <sharedItems containsString="0" containsBlank="1" containsNumber="1" containsInteger="1" minValue="0" maxValue="1"/>
    </cacheField>
    <cacheField name="H5.1 Si oui, pourquoi ? (Max trois réponses)/Manque de moyens financiers" numFmtId="0">
      <sharedItems containsString="0" containsBlank="1" containsNumber="1" containsInteger="1" minValue="1" maxValue="1"/>
    </cacheField>
    <cacheField name="H5.1 Si oui, pourquoi ? (Max trois réponses)/La routes est dangereuse/risque d’attaque" numFmtId="0">
      <sharedItems containsString="0" containsBlank="1" containsNumber="1" containsInteger="1" minValue="0" maxValue="1"/>
    </cacheField>
    <cacheField name="H5.1 Si oui, pourquoi ? (Max trois réponses)/Présence de groupes armés" numFmtId="0">
      <sharedItems containsString="0" containsBlank="1" containsNumber="1" containsInteger="1" minValue="0" maxValue="0"/>
    </cacheField>
    <cacheField name="H5.1 Si oui, pourquoi ? (Max trois réponses)/Absence de personnel médical" numFmtId="0">
      <sharedItems containsString="0" containsBlank="1" containsNumber="1" containsInteger="1" minValue="0" maxValue="1"/>
    </cacheField>
    <cacheField name="H5.1 Si oui, pourquoi ? (Max trois réponses)/Pas de médicaments ou d’équipements" numFmtId="0">
      <sharedItems containsString="0" containsBlank="1" containsNumber="1" containsInteger="1" minValue="0" maxValue="1"/>
    </cacheField>
    <cacheField name="H6 Quelles sont les trois problèmes de santé les plus répandus dans le quartier parmi les populations déplacées ?" numFmtId="0">
      <sharedItems/>
    </cacheField>
    <cacheField name="H6 Quelles sont les trois problèmes de santé les plus répandus dans le quartier parmi les populations déplacées ?/Diarrhée" numFmtId="0">
      <sharedItems containsSemiMixedTypes="0" containsString="0" containsNumber="1" containsInteger="1" minValue="0" maxValue="1"/>
    </cacheField>
    <cacheField name="H6 Quelles sont les trois problèmes de santé les plus répandus dans le quartier parmi les populations déplacées ?/Paludisme" numFmtId="0">
      <sharedItems containsSemiMixedTypes="0" containsString="0" containsNumber="1" containsInteger="1" minValue="0" maxValue="1"/>
    </cacheField>
    <cacheField name="H6 Quelles sont les trois problèmes de santé les plus répandus dans le quartier parmi les populations déplacées ?/Malnutrition" numFmtId="0">
      <sharedItems containsSemiMixedTypes="0" containsString="0" containsNumber="1" containsInteger="1" minValue="0" maxValue="1"/>
    </cacheField>
    <cacheField name="H6 Quelles sont les trois problèmes de santé les plus répandus dans le quartier parmi les populations déplacées ?/Infection de plaie" numFmtId="0">
      <sharedItems containsSemiMixedTypes="0" containsString="0" containsNumber="1" containsInteger="1" minValue="0" maxValue="1"/>
    </cacheField>
    <cacheField name="H6 Quelles sont les trois problèmes de santé les plus répandus dans le quartier parmi les populations déplacées ?/Maladie de peau" numFmtId="0">
      <sharedItems containsSemiMixedTypes="0" containsString="0" containsNumber="1" containsInteger="1" minValue="0" maxValue="1"/>
    </cacheField>
    <cacheField name="H6 Quelles sont les trois problèmes de santé les plus répandus dans le quartier parmi les populations déplacées ?/Fièvre" numFmtId="0">
      <sharedItems containsSemiMixedTypes="0" containsString="0" containsNumber="1" containsInteger="1" minValue="0" maxValue="1"/>
    </cacheField>
    <cacheField name="H6 Quelles sont les trois problèmes de santé les plus répandus dans le quartier parmi les populations déplacées ?/Toux" numFmtId="0">
      <sharedItems containsSemiMixedTypes="0" containsString="0" containsNumber="1" containsInteger="1" minValue="0" maxValue="1"/>
    </cacheField>
    <cacheField name="H6 Quelles sont les trois problèmes de santé les plus répandus dans le quartier parmi les populations déplacées ?/Maux de tête" numFmtId="0">
      <sharedItems containsSemiMixedTypes="0" containsString="0" containsNumber="1" containsInteger="1" minValue="0" maxValue="1"/>
    </cacheField>
    <cacheField name="H6 Quelles sont les trois problèmes de santé les plus répandus dans le quartier parmi les populations déplacées ?/Maux de ventre" numFmtId="0">
      <sharedItems containsSemiMixedTypes="0" containsString="0" containsNumber="1" containsInteger="1" minValue="0" maxValue="1"/>
    </cacheField>
    <cacheField name="H6 Quelles sont les trois problèmes de santé les plus répandus dans le quartier parmi les populations déplacées ?/VIH/Sida" numFmtId="0">
      <sharedItems containsSemiMixedTypes="0" containsString="0" containsNumber="1" containsInteger="1" minValue="0" maxValue="0"/>
    </cacheField>
    <cacheField name="H6 Quelles sont les trois problèmes de santé les plus répandus dans le quartier parmi les populations déplacées ?/Problèmes de tensions" numFmtId="0">
      <sharedItems containsSemiMixedTypes="0" containsString="0" containsNumber="1" containsInteger="1" minValue="0" maxValue="1"/>
    </cacheField>
    <cacheField name="H6 Quelles sont les trois problèmes de santé les plus répandus dans le quartier parmi les populations déplacées ?/Autre" numFmtId="0">
      <sharedItems containsSemiMixedTypes="0" containsString="0" containsNumber="1" containsInteger="1" minValue="0" maxValue="1"/>
    </cacheField>
    <cacheField name="Autre maladie à préciser" numFmtId="0">
      <sharedItems containsBlank="1"/>
    </cacheField>
    <cacheField name="I1. Est-ce que la majorité des enfants de ménages déplacés suite aux pluies torrentielles fréquentent une école ACTUELLEMENT ?" numFmtId="0">
      <sharedItems count="3">
        <s v="Non"/>
        <s v="Oui, une partie"/>
        <s v="Oui, tous"/>
      </sharedItems>
    </cacheField>
    <cacheField name="I1.1. Si EN PARTIE ou NON, Pourquoi Ces enfants PDI ne fréquentent pas d’école actuellement ?" numFmtId="0">
      <sharedItems containsBlank="1"/>
    </cacheField>
    <cacheField name="I1.1. Si EN PARTIE ou NON, Pourquoi Ces enfants PDI ne fréquentent pas d’école actuellement ?/Pas d'école" numFmtId="0">
      <sharedItems containsString="0" containsBlank="1" containsNumber="1" containsInteger="1" minValue="0" maxValue="1" count="3">
        <n v="0"/>
        <m/>
        <n v="1"/>
      </sharedItems>
    </cacheField>
    <cacheField name="I1.1. Si EN PARTIE ou NON, Pourquoi Ces enfants PDI ne fréquentent pas d’école actuellement ?/Ecole détruite ou endommagée" numFmtId="0">
      <sharedItems containsString="0" containsBlank="1" containsNumber="1" containsInteger="1" minValue="0" maxValue="1"/>
    </cacheField>
    <cacheField name="I1.1. Si EN PARTIE ou NON, Pourquoi Ces enfants PDI ne fréquentent pas d’école actuellement ?/Ecole occupée par des PDI" numFmtId="0">
      <sharedItems containsString="0" containsBlank="1" containsNumber="1" containsInteger="1" minValue="0" maxValue="1"/>
    </cacheField>
    <cacheField name="I1.1. Si EN PARTIE ou NON, Pourquoi Ces enfants PDI ne fréquentent pas d’école actuellement ?/Ecole trop loin" numFmtId="0">
      <sharedItems containsString="0" containsBlank="1" containsNumber="1" containsInteger="1" minValue="0" maxValue="1"/>
    </cacheField>
    <cacheField name="I1.1. Si EN PARTIE ou NON, Pourquoi Ces enfants PDI ne fréquentent pas d’école actuellement ?/Chemin dangereux" numFmtId="0">
      <sharedItems containsString="0" containsBlank="1" containsNumber="1" containsInteger="1" minValue="0" maxValue="1"/>
    </cacheField>
    <cacheField name="I1.1. Si EN PARTIE ou NON, Pourquoi Ces enfants PDI ne fréquentent pas d’école actuellement ?/Discriminationis" numFmtId="0">
      <sharedItems containsString="0" containsBlank="1" containsNumber="1" containsInteger="1" minValue="0" maxValue="0"/>
    </cacheField>
    <cacheField name="I1.1. Si EN PARTIE ou NON, Pourquoi Ces enfants PDI ne fréquentent pas d’école actuellement ?/Manque de moyens financiers (transport, etc)" numFmtId="0">
      <sharedItems containsString="0" containsBlank="1" containsNumber="1" containsInteger="1" minValue="0" maxValue="1"/>
    </cacheField>
    <cacheField name="I1.1. Si EN PARTIE ou NON, Pourquoi Ces enfants PDI ne fréquentent pas d’école actuellement ?/Problèmes de cohabitation avec la communauté où se trouve l'école" numFmtId="0">
      <sharedItems containsString="0" containsBlank="1" containsNumber="1" containsInteger="1" minValue="0" maxValue="1"/>
    </cacheField>
    <cacheField name="I1.1. Si EN PARTIE ou NON, Pourquoi Ces enfants PDI ne fréquentent pas d’école actuellement ?/Manque de personnel enseignant" numFmtId="0">
      <sharedItems containsString="0" containsBlank="1" containsNumber="1" containsInteger="1" minValue="0" maxValue="1"/>
    </cacheField>
    <cacheField name="I1.1. Si EN PARTIE ou NON, Pourquoi Ces enfants PDI ne fréquentent pas d’école actuellement ?/Pas d'intérêt pour l'éducation des enfants" numFmtId="0">
      <sharedItems containsString="0" containsBlank="1" containsNumber="1" containsInteger="1" minValue="0" maxValue="1"/>
    </cacheField>
    <cacheField name="I1.1. Si EN PARTIE ou NON, Pourquoi Ces enfants PDI ne fréquentent pas d’école actuellement ?/Autre, préciser" numFmtId="0">
      <sharedItems containsString="0" containsBlank="1" containsNumber="1" containsInteger="1" minValue="0" maxValue="1"/>
    </cacheField>
    <cacheField name="Autre, spécifier" numFmtId="0">
      <sharedItems containsBlank="1"/>
    </cacheField>
    <cacheField name="I2. Quelle distance la majorité des enfants deplaces doivent-ils parcourir pour accéder à l’école la plus proche ? (à pied)" numFmtId="0">
      <sharedItems containsNonDate="0" containsString="0" containsBlank="1" count="1">
        <m/>
      </sharedItems>
    </cacheField>
    <cacheField name="J4. Quels sont les sujets à propos desquels les personnes déplacées dans ce quartier de ce site voudrait plus d’informations ?" numFmtId="0">
      <sharedItems/>
    </cacheField>
    <cacheField name="J4. Quels sont les sujets à propos desquels les personnes déplacées dans ce quartier de ce site voudrait plus d’informations ?/Assistance humanitaire" numFmtId="0">
      <sharedItems containsSemiMixedTypes="0" containsString="0" containsNumber="1" containsInteger="1" minValue="0" maxValue="1"/>
    </cacheField>
    <cacheField name="J4. Quels sont les sujets à propos desquels les personnes déplacées dans ce quartier de ce site voudrait plus d’informations ?/Situation dans le lieu d’origine" numFmtId="0">
      <sharedItems containsSemiMixedTypes="0" containsString="0" containsNumber="1" containsInteger="1" minValue="0" maxValue="1"/>
    </cacheField>
    <cacheField name="J4. Quels sont les sujets à propos desquels les personnes déplacées dans ce quartier de ce site voudrait plus d’informations ?/Situation des membres de la famille" numFmtId="0">
      <sharedItems containsSemiMixedTypes="0" containsString="0" containsNumber="1" containsInteger="1" minValue="0" maxValue="1"/>
    </cacheField>
    <cacheField name="J4. Quels sont les sujets à propos desquels les personnes déplacées dans ce quartier de ce site voudrait plus d’informations ?/Accès aux services de base" numFmtId="0">
      <sharedItems containsSemiMixedTypes="0" containsString="0" containsNumber="1" containsInteger="1" minValue="0" maxValue="1"/>
    </cacheField>
    <cacheField name="J4. Quels sont les sujets à propos desquels les personnes déplacées dans ce quartier de ce site voudrait plus d’informations ?/Possibilités de retour (etat du lieu d’origine, aide humanitaire…)" numFmtId="0">
      <sharedItems containsSemiMixedTypes="0" containsString="0" containsNumber="1" containsInteger="1" minValue="0" maxValue="1"/>
    </cacheField>
    <cacheField name="J4. Quels sont les sujets à propos desquels les personnes déplacées dans ce quartier de ce site voudrait plus d’informations ?/Documentation (certificat de naissance, etc.)" numFmtId="0">
      <sharedItems containsSemiMixedTypes="0" containsString="0" containsNumber="1" containsInteger="1" minValue="0" maxValue="1"/>
    </cacheField>
    <cacheField name="K1.Quel est le premiers besoin prioritaire des populations déplacées dans ce quartier ?" numFmtId="0">
      <sharedItems/>
    </cacheField>
    <cacheField name="K1.Quel est le deuxième besoin prioritaire des populations déplacées dans ce quartier ?" numFmtId="0">
      <sharedItems/>
    </cacheField>
    <cacheField name="K1.Quel est le troixième besoin prioritaire des populations déplacées dans ce quartier ?" numFmtId="0">
      <sharedItems/>
    </cacheField>
    <cacheField name="Autre besoin à préciser" numFmtId="0">
      <sharedItems containsNonDate="0" containsString="0" containsBlank="1"/>
    </cacheField>
    <cacheField name="J0. Combien d'organisations ont fourni une assistance aux déplacés depuis leur arrivée dans cette localité suite aux inondations?" numFmtId="0">
      <sharedItems containsSemiMixedTypes="0" containsString="0" containsNumber="1" containsInteger="1" minValue="0" maxValue="3"/>
    </cacheField>
    <cacheField name="Cd.1 Mentionnez le nombre de ménages PDI dont vous avez la composition exacte" numFmtId="0">
      <sharedItems containsSemiMixedTypes="0" containsString="0" containsNumber="1" containsInteger="1" minValue="1" maxValue="10"/>
    </cacheField>
    <cacheField name="Commentaires généraux sur la population déplacée dans le quartier, et autres facteurs directement ou indirectement liés à leurs conditions de vie." numFmtId="0">
      <sharedItems longText="1"/>
    </cacheField>
    <cacheField name="_id" numFmtId="0">
      <sharedItems containsSemiMixedTypes="0" containsString="0" containsNumber="1" containsInteger="1" minValue="1326768" maxValue="1367102"/>
    </cacheField>
    <cacheField name="_uuid" numFmtId="0">
      <sharedItems/>
    </cacheField>
    <cacheField name="_submission_time" numFmtId="22">
      <sharedItems containsSemiMixedTypes="0" containsNonDate="0" containsDate="1" containsString="0" minDate="2019-11-06T15:50:08" maxDate="2019-11-10T11:33:33"/>
    </cacheField>
    <cacheField name="_validation_status" numFmtId="0">
      <sharedItems containsNonDate="0" containsString="0" containsBlank="1"/>
    </cacheField>
    <cacheField name="_index" numFmtId="0">
      <sharedItems containsSemiMixedTypes="0" containsString="0" containsNumber="1" containsInteger="1" minValue="1" maxValue="80"/>
    </cacheField>
  </cacheFields>
  <extLst>
    <ext xmlns:x14="http://schemas.microsoft.com/office/spreadsheetml/2009/9/main" uri="{725AE2AE-9491-48be-B2B4-4EB974FC3084}">
      <x14:pivotCacheDefinition/>
    </ext>
  </extLst>
</pivotCacheDefinition>
</file>

<file path=xl/pivotCache/pivotCacheDefinition3.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JANNESQUIN ROYER Djofang" refreshedDate="43783.432665509259" createdVersion="6" refreshedVersion="6" minRefreshableVersion="3" recordCount="162" xr:uid="{076F22DD-E4F6-4A71-B032-E6EA4000110C}">
  <cacheSource type="worksheet">
    <worksheetSource name="idp"/>
  </cacheSource>
  <cacheFields count="16">
    <cacheField name="A4. Préfecture d'evaluation" numFmtId="0">
      <sharedItems/>
    </cacheField>
    <cacheField name="A5.Sous-préfecture d'evaluation" numFmtId="0">
      <sharedItems/>
    </cacheField>
    <cacheField name="A6. Arrondissement d'evaluation" numFmtId="0">
      <sharedItems count="4">
        <s v="Bimbo"/>
        <s v="Arrondissement 7"/>
        <s v="Arrondissement 6"/>
        <s v="Arrondissement 2"/>
      </sharedItems>
    </cacheField>
    <cacheField name="A8. Quartier d'evaluation" numFmtId="0">
      <sharedItems count="81">
        <s v="CITE LADA"/>
        <s v="CITE NAZARETH"/>
        <s v="CITE LADJA"/>
        <s v="CITE KODJO"/>
        <s v="CITE DE LA PAIX"/>
        <s v="MBEMBE 2"/>
        <s v="MBONGO"/>
        <s v="M'POKO BAC 1"/>
        <s v="M'POKO BAC 3"/>
        <s v="MBOKO 1"/>
        <s v="SAO"/>
        <s v="OUANGO 6"/>
        <s v="PENDA"/>
        <s v="MAGOMBASSA"/>
        <s v="GUERENGOU"/>
        <s v="SANDIMBA 2"/>
        <s v="GBANIKOLA II"/>
        <s v="KPETENE II"/>
        <s v="KPETENE IV"/>
        <s v="KPETENE V"/>
        <s v="LINGUISSA I"/>
        <s v="LINGUISSA II"/>
        <s v="MANDJA OTTO"/>
        <s v="MODOUA"/>
        <s v="PETEVO"/>
        <s v="SAPEKE I"/>
        <s v="BRUXELLES"/>
        <s v="LAKOUANGA 0"/>
        <s v="PARIS CONGO"/>
        <s v="SAPEKE II"/>
        <s v="ZEBE"/>
        <s v="DAOUKA"/>
        <s v="GBANGOUMA IV"/>
        <s v="GBOTORO"/>
        <s v="KAMI"/>
        <s v="NGBARKANGUI"/>
        <s v="SAINT PAUL II"/>
        <s v="M'POKO BAC 2"/>
        <s v="GOKOMA"/>
        <s v="POTO POTO 1"/>
        <s v="BALAPA 1"/>
        <s v="BATALIMON 3"/>
        <s v="BATALIMON 1"/>
        <s v="NZILA"/>
        <s v="PALA 2"/>
        <s v="PALA 1"/>
        <s v="BATALIMON 2"/>
        <s v="BALAPA 2"/>
        <s v="GBANIKOLA 4"/>
        <s v="NDIA"/>
        <s v="GUITANGOLA 2"/>
        <s v="CITE DAMEKA"/>
        <s v="GUITANGOLA 1"/>
        <s v="GUITANGOLA SOURCE"/>
        <s v="MBEMBE 1"/>
        <s v="GUITANGOLA 4"/>
        <s v="GUITANGOLA 3"/>
        <s v="GUITANGOLA 5"/>
        <s v="MBOKO2"/>
        <s v="LANDJA, BIMBO 5"/>
        <s v="CITE GBAKASSA 2"/>
        <s v="GBANIKOLA 3"/>
        <s v="YAPELE III"/>
        <s v="YAPELE IV"/>
        <s v="GBANGOUMA I"/>
        <s v="BATAMBO"/>
        <s v="SICA SAIDOU"/>
        <s v="MOKALP"/>
        <s v="MBOSSORO"/>
        <s v="92 LOGEMENTS"/>
        <s v="ZOUBE"/>
        <s v="SANDOUBE"/>
        <s v="LAKOUANGA V"/>
        <s v="CITE BOING"/>
        <s v="GBANIKOLA 1"/>
        <s v="KETEGBA 2"/>
        <s v="SOUNGA"/>
        <s v="WADA"/>
        <s v="POTO POTO"/>
        <s v="GBADOUNA"/>
        <s v="Autre Village" u="1"/>
      </sharedItems>
    </cacheField>
    <cacheField name="Periode d'arrivée" numFmtId="0">
      <sharedItems count="5">
        <s v="trois_semaine"/>
        <s v="deux_semaine"/>
        <s v="une_semaine"/>
        <s v="moins_semaine"/>
        <s v="plus_trois_semaine"/>
      </sharedItems>
    </cacheField>
    <cacheField name="Ménages" numFmtId="0">
      <sharedItems containsSemiMixedTypes="0" containsString="0" containsNumber="1" containsInteger="1" minValue="1" maxValue="300"/>
    </cacheField>
    <cacheField name="Individus" numFmtId="0">
      <sharedItems containsSemiMixedTypes="0" containsString="0" containsNumber="1" containsInteger="1" minValue="5" maxValue="1000"/>
    </cacheField>
    <cacheField name="B4. Provenance de la majorité des déplacés internes" numFmtId="0">
      <sharedItems count="3">
        <s v="Même Quartier"/>
        <s v="Autre Quartier"/>
        <s v="Autre Ville"/>
      </sharedItems>
    </cacheField>
    <cacheField name="prov_adm1_c" numFmtId="0">
      <sharedItems/>
    </cacheField>
    <cacheField name="Prefecture" numFmtId="0">
      <sharedItems/>
    </cacheField>
    <cacheField name="prov_adm2_c" numFmtId="0">
      <sharedItems/>
    </cacheField>
    <cacheField name="Sous_Prefecture" numFmtId="0">
      <sharedItems/>
    </cacheField>
    <cacheField name="Prov_adm3" numFmtId="0">
      <sharedItems/>
    </cacheField>
    <cacheField name="Commune" numFmtId="0">
      <sharedItems count="7">
        <s v="Bimbo"/>
        <s v="1er Arrondissement"/>
        <s v="Arrondissement 7"/>
        <s v="Arrondissement 6"/>
        <s v="Arrondissement 2"/>
        <s v="Kotto-Oubangui"/>
        <s v="Ngbandinga"/>
      </sharedItems>
    </cacheField>
    <cacheField name="prov_adm3_c" numFmtId="0">
      <sharedItems/>
    </cacheField>
    <cacheField name="Localites" numFmtId="0">
      <sharedItems count="68">
        <s v="CITE LADA"/>
        <s v="CITE NAZARETH"/>
        <s v="CITE LADJA"/>
        <s v="CITE KODJO"/>
        <s v="CITE DE LA PAIX"/>
        <s v="MBEMBE 2"/>
        <s v="MBONGO"/>
        <s v="M'POKO BAC 1"/>
        <s v="M'POKO BAC 3"/>
        <s v=""/>
        <s v="SANDIMBA 2"/>
        <s v="Gbanikola II"/>
        <s v="Kpetene II"/>
        <s v="Kpetene IV"/>
        <s v="Kpetene V"/>
        <s v="Linguissa I"/>
        <s v="Linguissa II"/>
        <s v="Mandja Otto"/>
        <s v="Modoua"/>
        <s v="Petevo"/>
        <s v="Sapeke I"/>
        <s v="Bruxelles"/>
        <s v="Lakouanga 0"/>
        <s v="Paris Congo"/>
        <s v="Sapeke II"/>
        <s v="Zebe"/>
        <s v="Daouka"/>
        <s v="Gbangouma IV"/>
        <s v="Gbotoro"/>
        <s v="Kami"/>
        <s v="Ngbarkangui"/>
        <s v="Saint Paul II"/>
        <s v="GEBO"/>
        <s v="M'POKO 1"/>
        <s v="M'POKO BAC 2"/>
        <s v="M'POKO 2"/>
        <s v="BATALIMON 1"/>
        <s v="ORCHIDEE"/>
        <s v="CITE-HUSAKA"/>
        <s v="BALAPA 3"/>
        <s v="M'POKO PONT"/>
        <s v="GBANIKOLA 4"/>
        <s v="GBANIKOLA 1"/>
        <s v="MAYA MAYA"/>
        <s v="GUITANGOLA 1"/>
        <s v="BALAPA 1"/>
        <s v="JEBO"/>
        <s v="GBOKILA 2"/>
        <s v="GBANIKOLA 3"/>
        <s v="MAYA PETEVO"/>
        <s v="MBOKO 3"/>
        <s v="LONGO, YANZI,MANDAMOUROU ,ZAWARA,KEMBE,OMBRELLE.NDJOUKOU,KOUANGO."/>
        <s v="LONGO,YANZI,MANDAMOUROU,ZAWARA,KEMBE, OMBRELLE.NDJOUKOU, KOUANGO."/>
        <s v="KOKORO SUITE"/>
        <s v="KOKORO-DAMEKA"/>
        <s v="GBANIKOLA2"/>
        <s v="SATEMA CENTRE"/>
        <s v="KEMBA"/>
        <s v="Iles des Singes"/>
        <s v="Kpetene I"/>
        <s v="MAYA"/>
        <s v="PORT PÉTROLIER"/>
        <s v="MONGOUADA"/>
        <s v="LONGO"/>
        <s v="MACÉDOINE"/>
        <s v="NGARAGBA"/>
        <s v="KODJIO"/>
        <s v="YAPELE"/>
      </sharedItems>
    </cacheField>
  </cacheFields>
  <extLst>
    <ext xmlns:x14="http://schemas.microsoft.com/office/spreadsheetml/2009/9/main" uri="{725AE2AE-9491-48be-B2B4-4EB974FC3084}">
      <x14:pivotCacheDefinition/>
    </ext>
  </extLst>
</pivotCacheDefinition>
</file>

<file path=xl/pivotCache/pivotCacheDefinition4.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JANNESQUIN ROYER Djofang" refreshedDate="43783.444110300923" createdVersion="6" refreshedVersion="6" minRefreshableVersion="3" recordCount="80" xr:uid="{C8A9A65E-A6AE-4FE5-9798-9D3340E51C81}">
  <cacheSource type="worksheet">
    <worksheetSource name="DTM_CAR_B2F_Inondation"/>
  </cacheSource>
  <cacheFields count="180">
    <cacheField name="A1. Date de l'évaluation" numFmtId="14">
      <sharedItems containsSemiMixedTypes="0" containsNonDate="0" containsDate="1" containsString="0" minDate="2019-11-06T00:00:00" maxDate="2019-11-11T00:00:00"/>
    </cacheField>
    <cacheField name="A2. Nom enquêteur" numFmtId="0">
      <sharedItems/>
    </cacheField>
    <cacheField name="A4. Préfecture d'evaluation" numFmtId="0">
      <sharedItems/>
    </cacheField>
    <cacheField name="A5.Sous-préfecture d'evaluation" numFmtId="0">
      <sharedItems/>
    </cacheField>
    <cacheField name="A6. Arrondissement d'evaluation" numFmtId="0">
      <sharedItems count="4">
        <s v="Arrondissement 2"/>
        <s v="Arrondissement 6"/>
        <s v="Arrondissement 7"/>
        <s v="Bimbo"/>
      </sharedItems>
    </cacheField>
    <cacheField name="A8. Quartier d'evaluation" numFmtId="0">
      <sharedItems count="80">
        <s v="BATAMBO"/>
        <s v="BRUXELLES"/>
        <s v="LAKOUANGA 0"/>
        <s v="LAKOUANGA V"/>
        <s v="PARIS CONGO"/>
        <s v="SAPEKE II"/>
        <s v="SICA SAIDOU"/>
        <s v="YAPELE III"/>
        <s v="YAPELE IV"/>
        <s v="ZEBE"/>
        <s v="92 LOGEMENTS"/>
        <s v="GBANIKOLA II"/>
        <s v="KPETENE II"/>
        <s v="KPETENE IV"/>
        <s v="KPETENE V"/>
        <s v="LINGUISSA I"/>
        <s v="LINGUISSA II"/>
        <s v="MANDJA OTTO"/>
        <s v="MBOSSORO"/>
        <s v="MODOUA"/>
        <s v="MOKALP"/>
        <s v="PETEVO"/>
        <s v="SANDOUBE"/>
        <s v="SAPEKE I"/>
        <s v="ZOUBE"/>
        <s v="DAOUKA"/>
        <s v="GBADOUNA"/>
        <s v="GBANGOUMA I"/>
        <s v="GBANGOUMA IV"/>
        <s v="GBOTORO"/>
        <s v="GOKOMA"/>
        <s v="GUERENGOU"/>
        <s v="KAMI"/>
        <s v="KETEGBA 2"/>
        <s v="MAGOMBASSA"/>
        <s v="NGBARKANGUI"/>
        <s v="OUANGO 6"/>
        <s v="PENDA"/>
        <s v="POTO POTO"/>
        <s v="SAINT PAUL II"/>
        <s v="SAO"/>
        <s v="SOUNGA"/>
        <s v="WADA"/>
        <s v="BALAPA 1"/>
        <s v="BALAPA 2"/>
        <s v="BATALIMON 1"/>
        <s v="BATALIMON 2"/>
        <s v="BATALIMON 3"/>
        <s v="CITE BOING"/>
        <s v="CITE DAMEKA"/>
        <s v="CITE DE LA PAIX"/>
        <s v="CITE GBAKASSA 2"/>
        <s v="CITE KODJO"/>
        <s v="CITE LADA"/>
        <s v="CITE LADJA"/>
        <s v="CITE NAZARETH"/>
        <s v="GBANIKOLA 1"/>
        <s v="GBANIKOLA 3"/>
        <s v="GBANIKOLA 4"/>
        <s v="GUITANGOLA 1"/>
        <s v="GUITANGOLA 2"/>
        <s v="GUITANGOLA 3"/>
        <s v="GUITANGOLA 4"/>
        <s v="GUITANGOLA 5"/>
        <s v="GUITANGOLA SOURCE"/>
        <s v="LANDJA, BIMBO 5"/>
        <s v="MBEMBE 1"/>
        <s v="MBEMBE 2"/>
        <s v="MBOKO 1"/>
        <s v="MBOKO2"/>
        <s v="MBONGO"/>
        <s v="M'POKO BAC 1"/>
        <s v="M'POKO BAC 2"/>
        <s v="M'POKO BAC 3"/>
        <s v="NDIA"/>
        <s v="NZILA"/>
        <s v="PALA 1"/>
        <s v="PALA 2"/>
        <s v="POTO POTO 1"/>
        <s v="SANDIMBA 2"/>
      </sharedItems>
    </cacheField>
    <cacheField name="A9. Type de quartier" numFmtId="0">
      <sharedItems/>
    </cacheField>
    <cacheField name="Avez-vous une tablette pour les GPS ?" numFmtId="0">
      <sharedItems/>
    </cacheField>
    <cacheField name="_A7. Coordonnées GPS du Lieu_latitude" numFmtId="0">
      <sharedItems containsSemiMixedTypes="0" containsString="0" containsNumber="1" minValue="4.2957406999999996" maxValue="4.4075866000000001"/>
    </cacheField>
    <cacheField name="_A7. Coordonnées GPS du Lieu_longitude" numFmtId="0">
      <sharedItems containsSemiMixedTypes="0" containsString="0" containsNumber="1" minValue="18.498666499999999" maxValue="18.756971700000001"/>
    </cacheField>
    <cacheField name="_A7. Coordonnées GPS du Lieu_altitude" numFmtId="0">
      <sharedItems containsSemiMixedTypes="0" containsString="0" containsNumber="1" minValue="0" maxValue="409.20001220703125"/>
    </cacheField>
    <cacheField name="_A7. Coordonnées GPS du Lieu_precision" numFmtId="0">
      <sharedItems containsSemiMixedTypes="0" containsString="0" containsNumber="1" minValue="0" maxValue="10"/>
    </cacheField>
    <cacheField name="I0. Combien d'informateurs clés avez-vous identifié?" numFmtId="0">
      <sharedItems containsSemiMixedTypes="0" containsString="0" containsNumber="1" containsInteger="1" minValue="3" maxValue="5"/>
    </cacheField>
    <cacheField name="B1. Est-ce qu’il y a actuellement des ménages ou individus déplacés internes à cause des pluies torrentielles, qui vivent dans ce quartier?" numFmtId="0">
      <sharedItems/>
    </cacheField>
    <cacheField name="B1.1. Nombre TOTAL de Ménages PDI actuels" numFmtId="0">
      <sharedItems containsSemiMixedTypes="0" containsString="0" containsNumber="1" containsInteger="1" minValue="1" maxValue="320"/>
    </cacheField>
    <cacheField name="B1.2. Nombre TOTAL d'individus PDI actuels" numFmtId="0">
      <sharedItems containsSemiMixedTypes="0" containsString="0" containsNumber="1" containsInteger="1" minValue="5" maxValue="1600"/>
    </cacheField>
    <cacheField name="B2 Pour quel motif la majorité des personnes déplacées a-t-elle été déplacée ?" numFmtId="0">
      <sharedItems/>
    </cacheField>
    <cacheField name="Autre, préciser" numFmtId="0">
      <sharedItems containsNonDate="0" containsString="0" containsBlank="1"/>
    </cacheField>
    <cacheField name="B6.1 Nombre de ménages PDI hébergés gratuitement par une famille d’accueil" numFmtId="0">
      <sharedItems containsSemiMixedTypes="0" containsString="0" containsNumber="1" containsInteger="1" minValue="1" maxValue="300" count="39">
        <n v="10"/>
        <n v="200"/>
        <n v="60"/>
        <n v="25"/>
        <n v="300"/>
        <n v="99"/>
        <n v="30"/>
        <n v="38"/>
        <n v="12"/>
        <n v="105"/>
        <n v="15"/>
        <n v="33"/>
        <n v="50"/>
        <n v="65"/>
        <n v="76"/>
        <n v="150"/>
        <n v="40"/>
        <n v="21"/>
        <n v="23"/>
        <n v="100"/>
        <n v="35"/>
        <n v="56"/>
        <n v="20"/>
        <n v="5"/>
        <n v="1"/>
        <n v="6"/>
        <n v="18"/>
        <n v="2"/>
        <n v="4"/>
        <n v="9"/>
        <n v="145"/>
        <n v="90"/>
        <n v="45"/>
        <n v="13"/>
        <n v="32"/>
        <n v="80"/>
        <n v="16"/>
        <n v="7"/>
        <n v="17"/>
      </sharedItems>
    </cacheField>
    <cacheField name="B6.2 Nombre de ménages PDI en location au sein de la communauté d'accueil" numFmtId="0">
      <sharedItems containsSemiMixedTypes="0" containsString="0" containsNumber="1" containsInteger="1" minValue="0" maxValue="78"/>
    </cacheField>
    <cacheField name="B6.3  Nombre de ménages PDI vivant dans des abris de fortune/abri d’urgence (tente, bache…)" numFmtId="0">
      <sharedItems containsSemiMixedTypes="0" containsString="0" containsNumber="1" containsInteger="1" minValue="0" maxValue="133"/>
    </cacheField>
    <cacheField name="B6.4 Nombre de ménages PDI vivant à l’air libre/pas d’abri" numFmtId="0">
      <sharedItems containsSemiMixedTypes="0" containsString="0" containsNumber="1" containsInteger="1" minValue="0" maxValue="50"/>
    </cacheField>
    <cacheField name="D.1.1. Nombre de ménages dans les Abris durables (murs + Tôle)" numFmtId="0">
      <sharedItems containsString="0" containsBlank="1" containsNumber="1" containsInteger="1" minValue="1" maxValue="150"/>
    </cacheField>
    <cacheField name="D.1.2. Nombre de ménages dans les Abris semi-durables (mur + toiture en paille/bâche)" numFmtId="0">
      <sharedItems containsString="0" containsBlank="1" containsNumber="1" containsInteger="1" minValue="1" maxValue="300"/>
    </cacheField>
    <cacheField name="D.1.3. Nombre de ménages dans les Abris d’urgence (Seulement bâche, paille, plastique)" numFmtId="0">
      <sharedItems containsString="0" containsBlank="1" containsNumber="1" containsInteger="1" minValue="20" maxValue="193"/>
    </cacheField>
    <cacheField name="abris_check" numFmtId="0">
      <sharedItems containsSemiMixedTypes="0" containsString="0" containsNumber="1" containsInteger="1" minValue="1" maxValue="320"/>
    </cacheField>
    <cacheField name="D2. Dans quel état se trouve la MAJORITE des abris qu’occupent les ménages déplacés internes ?" numFmtId="0">
      <sharedItems/>
    </cacheField>
    <cacheField name="D3. Avant le déplacement, la majorité des ménages PDI résidant dans ce quartier était-elle propriétaire du logement dans leur lieu d’origine ?" numFmtId="0">
      <sharedItems/>
    </cacheField>
    <cacheField name="D4.  La majorité des ménages propriétaires est-elle en possession d’un document d’attestation de propriété ?" numFmtId="0">
      <sharedItems containsBlank="1"/>
    </cacheField>
    <cacheField name="D4.2. Si oui, qui a octroyé le document de propriété ?" numFmtId="0">
      <sharedItems containsBlank="1"/>
    </cacheField>
    <cacheField name="Autre, préciser_6" numFmtId="0">
      <sharedItems containsBlank="1"/>
    </cacheField>
    <cacheField name="D5.  A quelle hauteur du sol les fondations de la majorité des maisons dans les lieux d’origine des ménages déplacés se trouvent-elles ?" numFmtId="0">
      <sharedItems count="5">
        <s v="Ne sais pas"/>
        <s v="Entre 20 et 40 cm de hauteur"/>
        <s v="Moins de 10 cm de hauteur"/>
        <s v="Entre 10 et 20 cm de hauteur"/>
        <s v="Plus de 40 cm de hauteur"/>
      </sharedItems>
    </cacheField>
    <cacheField name="E1.1 Des femmes enceintes ou allaitantes ?" numFmtId="0">
      <sharedItems/>
    </cacheField>
    <cacheField name="E6.1.1 Si oui, combien ?" numFmtId="0">
      <sharedItems containsString="0" containsBlank="1" containsNumber="1" containsInteger="1" minValue="1" maxValue="200"/>
    </cacheField>
    <cacheField name="E1.2 Des mineurs séparés ou non accompagnés ?" numFmtId="0">
      <sharedItems/>
    </cacheField>
    <cacheField name="E6.2.1 Si oui, combien ?" numFmtId="0">
      <sharedItems containsString="0" containsBlank="1" containsNumber="1" containsInteger="1" minValue="3" maxValue="137"/>
    </cacheField>
    <cacheField name="E1.3 Des individus en situation de handicap physique ou mental ?" numFmtId="0">
      <sharedItems/>
    </cacheField>
    <cacheField name="E6.3.1 Si oui, combien ?" numFmtId="0">
      <sharedItems containsString="0" containsBlank="1" containsNumber="1" containsInteger="1" minValue="1" maxValue="50"/>
    </cacheField>
    <cacheField name="E1.4 Des personnes victimes de violences sexuelles ou basées sur le genre ?" numFmtId="0">
      <sharedItems/>
    </cacheField>
    <cacheField name="E6.4.1 Si oui, combien ?" numFmtId="0">
      <sharedItems containsNonDate="0" containsString="0" containsBlank="1"/>
    </cacheField>
    <cacheField name="E1.5 Des femmes cheffes de ménage ?" numFmtId="0">
      <sharedItems/>
    </cacheField>
    <cacheField name="E6.5.1 Si oui, combien ?" numFmtId="0">
      <sharedItems containsString="0" containsBlank="1" containsNumber="1" containsInteger="1" minValue="1" maxValue="150"/>
    </cacheField>
    <cacheField name="E2.La sécurité est-elle assurée dans le quartier ?" numFmtId="0">
      <sharedItems/>
    </cacheField>
    <cacheField name="Si Oui, qui assure la sécurité ?" numFmtId="0">
      <sharedItems containsBlank="1"/>
    </cacheField>
    <cacheField name="Autre, préciser_7" numFmtId="0">
      <sharedItems containsBlank="1"/>
    </cacheField>
    <cacheField name="E3. Quels sont les principaux risques de sécurité pour les populations déplacées dans le quartier?" numFmtId="0">
      <sharedItems containsBlank="1"/>
    </cacheField>
    <cacheField name="E3. Quels sont les principaux risques de sécurité pour les populations déplacées dans le quartier?/Vol/cambriolage" numFmtId="0">
      <sharedItems containsString="0" containsBlank="1" containsNumber="1" containsInteger="1" minValue="0" maxValue="1"/>
    </cacheField>
    <cacheField name="E3. Quels sont les principaux risques de sécurité pour les populations déplacées dans le quartier?/Présence de groupes armés" numFmtId="0">
      <sharedItems containsString="0" containsBlank="1" containsNumber="1" containsInteger="1" minValue="0" maxValue="1"/>
    </cacheField>
    <cacheField name="E3. Quels sont les principaux risques de sécurité pour les populations déplacées dans le quartier?/Abus des forces de sécurité" numFmtId="0">
      <sharedItems containsString="0" containsBlank="1" containsNumber="1" containsInteger="1" minValue="0" maxValue="1"/>
    </cacheField>
    <cacheField name="E3. Quels sont les principaux risques de sécurité pour les populations déplacées dans le quartier?/Contrôles ou arrestations arbitraires" numFmtId="0">
      <sharedItems containsString="0" containsBlank="1" containsNumber="1" containsInteger="1" minValue="0" maxValue="1"/>
    </cacheField>
    <cacheField name="E3. Quels sont les principaux risques de sécurité pour les populations déplacées dans le quartier?/Violences sexuelles ou basées sur le genre" numFmtId="0">
      <sharedItems containsString="0" containsBlank="1" containsNumber="1" containsInteger="1" minValue="0" maxValue="1"/>
    </cacheField>
    <cacheField name="E3. Quels sont les principaux risques de sécurité pour les populations déplacées dans le quartier?/Extorsion ou taxes illégales" numFmtId="0">
      <sharedItems containsString="0" containsBlank="1" containsNumber="1" containsInteger="1" minValue="0" maxValue="1"/>
    </cacheField>
    <cacheField name="E3. Quels sont les principaux risques de sécurité pour les populations déplacées dans le quartier?/Enlèvements" numFmtId="0">
      <sharedItems containsString="0" containsBlank="1" containsNumber="1" containsInteger="1" minValue="0" maxValue="1"/>
    </cacheField>
    <cacheField name="E3. Quels sont les principaux risques de sécurité pour les populations déplacées dans le quartier?/Travail forcé de mineurs" numFmtId="0">
      <sharedItems containsString="0" containsBlank="1" containsNumber="1" containsInteger="1" minValue="0" maxValue="1"/>
    </cacheField>
    <cacheField name="E4.Les femmes se sentent-elles en securité dans cette localité ?" numFmtId="0">
      <sharedItems/>
    </cacheField>
    <cacheField name="E5.Les homme se sentent-ils en securité dans ce site/ cette localité ?" numFmtId="0">
      <sharedItems/>
    </cacheField>
    <cacheField name="E6.Les enfants se sentent-ils en securité dans ce site/ cette localité ?" numFmtId="0">
      <sharedItems/>
    </cacheField>
    <cacheField name="E7. Des recents incidents graves de securité ont-ils été rapporté dans ce site/localité ?" numFmtId="0">
      <sharedItems/>
    </cacheField>
    <cacheField name="E8. Y-a-t-il un mécanisme au travers lequel les personnes déplacées peuvent signaler des violations ?" numFmtId="0">
      <sharedItems/>
    </cacheField>
    <cacheField name="Si oui, lequel ?" numFmtId="0">
      <sharedItems containsBlank="1"/>
    </cacheField>
    <cacheField name="Autre, préciser_8" numFmtId="0">
      <sharedItems containsBlank="1"/>
    </cacheField>
    <cacheField name="E9.Comment caractériseriez-vous les relations entre la communauté hôte et les ménages déplacés suite aux inondations?" numFmtId="0">
      <sharedItems/>
    </cacheField>
    <cacheField name="E10. Si Très tendue ou parfois tendues, Précisez pour quelles raions svp?" numFmtId="0">
      <sharedItems containsBlank="1"/>
    </cacheField>
    <cacheField name="F1. Quelles sont les principales sources d’approvisionnement en eau dans ce quartier ?" numFmtId="0">
      <sharedItems/>
    </cacheField>
    <cacheField name="F1. Quelles sont les principales sources d’approvisionnement en eau dans ce quartier ?/Puits traditionnel/A ciel ouvert" numFmtId="0">
      <sharedItems containsSemiMixedTypes="0" containsString="0" containsNumber="1" containsInteger="1" minValue="0" maxValue="1"/>
    </cacheField>
    <cacheField name="F1. Quelles sont les principales sources d’approvisionnement en eau dans ce quartier ?/Forage a pompe manuelle" numFmtId="0">
      <sharedItems containsSemiMixedTypes="0" containsString="0" containsNumber="1" containsInteger="1" minValue="0" maxValue="1"/>
    </cacheField>
    <cacheField name="F1. Quelles sont les principales sources d’approvisionnement en eau dans ce quartier ?/Puits amélioré" numFmtId="0">
      <sharedItems containsSemiMixedTypes="0" containsString="0" containsNumber="1" containsInteger="1" minValue="0" maxValue="1"/>
    </cacheField>
    <cacheField name="F1. Quelles sont les principales sources d’approvisionnement en eau dans ce quartier ?/Bladder" numFmtId="0">
      <sharedItems containsSemiMixedTypes="0" containsString="0" containsNumber="1" containsInteger="1" minValue="0" maxValue="0"/>
    </cacheField>
    <cacheField name="F1. Quelles sont les principales sources d’approvisionnement en eau dans ce quartier ?/Eau de surface (riviere, cours d’eau…)" numFmtId="0">
      <sharedItems containsSemiMixedTypes="0" containsString="0" containsNumber="1" containsInteger="1" minValue="0" maxValue="1"/>
    </cacheField>
    <cacheField name="F1. Quelles sont les principales sources d’approvisionnement en eau dans ce quartier ?/Vendeur d’eau" numFmtId="0">
      <sharedItems containsSemiMixedTypes="0" containsString="0" containsNumber="1" containsInteger="1" minValue="0" maxValue="1"/>
    </cacheField>
    <cacheField name="F1. Quelles sont les principales sources d’approvisionnement en eau dans ce quartier ?/Camion-citerne" numFmtId="0">
      <sharedItems containsSemiMixedTypes="0" containsString="0" containsNumber="1" containsInteger="1" minValue="0" maxValue="1"/>
    </cacheField>
    <cacheField name="F1. Quelles sont les principales sources d’approvisionnement en eau dans ce quartier ?/Eau courante/du robinet" numFmtId="0">
      <sharedItems containsSemiMixedTypes="0" containsString="0" containsNumber="1" containsInteger="1" minValue="0" maxValue="1"/>
    </cacheField>
    <cacheField name="F1. Quelles sont les principales sources d’approvisionnement en eau dans ce quartier ?/Eau de pluie" numFmtId="0">
      <sharedItems containsSemiMixedTypes="0" containsString="0" containsNumber="1" containsInteger="1" minValue="0" maxValue="1"/>
    </cacheField>
    <cacheField name="F2. Quel est le volume d’eau auquel la majorité des personnes déplacées a accès, en moyenne, chaque jour ?" numFmtId="0">
      <sharedItems/>
    </cacheField>
    <cacheField name="F3. Quelle est la distance que les personnes déplacées parcourent pour accéder à la source d’eau la plus proche ?" numFmtId="0">
      <sharedItems/>
    </cacheField>
    <cacheField name="F4. Y-a-t-il des problèmes de qualité d’eau ?" numFmtId="0">
      <sharedItems/>
    </cacheField>
    <cacheField name="F4.1. Si oui, lesquels? (cocher toutes les réponses qui s’appliquent)" numFmtId="0">
      <sharedItems containsBlank="1"/>
    </cacheField>
    <cacheField name="F4.1. Si oui, lesquels? (cocher toutes les réponses qui s’appliquent)/Odeur" numFmtId="0">
      <sharedItems containsString="0" containsBlank="1" containsNumber="1" containsInteger="1" minValue="0" maxValue="1"/>
    </cacheField>
    <cacheField name="F4.1. Si oui, lesquels? (cocher toutes les réponses qui s’appliquent)/Goût" numFmtId="0">
      <sharedItems containsString="0" containsBlank="1" containsNumber="1" containsInteger="1" minValue="0" maxValue="1"/>
    </cacheField>
    <cacheField name="F4.1. Si oui, lesquels? (cocher toutes les réponses qui s’appliquent)/Eau trouble / brune" numFmtId="0">
      <sharedItems containsString="0" containsBlank="1" containsNumber="1" containsInteger="1" minValue="0" maxValue="1"/>
    </cacheField>
    <cacheField name="F4.1. Si oui, lesquels? (cocher toutes les réponses qui s’appliquent)/Eau non potable" numFmtId="0">
      <sharedItems containsString="0" containsBlank="1" containsNumber="1" containsInteger="1" minValue="0" maxValue="1"/>
    </cacheField>
    <cacheField name="F4.2 Quel est l'état de la majorité des latrines au sein de cette communauté d'accueil ?" numFmtId="0">
      <sharedItems/>
    </cacheField>
    <cacheField name="F7. Y-a-t-il des obstacles auxquels les personnes déplacées font face pour accéder aux points d’eau?" numFmtId="0">
      <sharedItems/>
    </cacheField>
    <cacheField name="F7.1. Si oui, lesquels ?" numFmtId="0">
      <sharedItems containsBlank="1"/>
    </cacheField>
    <cacheField name="F7.1. Si oui, lesquels ?/Présence de groupes armés" numFmtId="0">
      <sharedItems containsString="0" containsBlank="1" containsNumber="1" containsInteger="1" minValue="0" maxValue="1"/>
    </cacheField>
    <cacheField name="F7.1. Si oui, lesquels ?/Conflit liés à la gestion communautaire des points d’eau" numFmtId="0">
      <sharedItems containsString="0" containsBlank="1" containsNumber="1" containsInteger="1" minValue="0" maxValue="1"/>
    </cacheField>
    <cacheField name="F7.1. Si oui, lesquels ?/Violence/agression physique" numFmtId="0">
      <sharedItems containsString="0" containsBlank="1" containsNumber="1" containsInteger="1" minValue="0" maxValue="1"/>
    </cacheField>
    <cacheField name="F7.1. Si oui, lesquels ?/Discrimination" numFmtId="0">
      <sharedItems containsString="0" containsBlank="1" containsNumber="1" containsInteger="1" minValue="0" maxValue="1"/>
    </cacheField>
    <cacheField name="F7.1. Si oui, lesquels ?/Harcèlement" numFmtId="0">
      <sharedItems containsString="0" containsBlank="1" containsNumber="1" containsInteger="1" minValue="0" maxValue="1"/>
    </cacheField>
    <cacheField name="F7.1. Si oui, lesquels ?/Arrestations/détentions" numFmtId="0">
      <sharedItems containsString="0" containsBlank="1" containsNumber="1" containsInteger="1" minValue="0" maxValue="0"/>
    </cacheField>
    <cacheField name="F7.1. Si oui, lesquels ?/Autre, préciser" numFmtId="0">
      <sharedItems containsString="0" containsBlank="1" containsNumber="1" containsInteger="1" minValue="0" maxValue="1"/>
    </cacheField>
    <cacheField name="Autre, préciser_9" numFmtId="0">
      <sharedItems containsBlank="1"/>
    </cacheField>
    <cacheField name="F8. Les points d’eau, latrines et douches sont-ils accessibles aux PDI en situation de handicap physique ?" numFmtId="0">
      <sharedItems/>
    </cacheField>
    <cacheField name="G1. Quelles sont les trois sources principales de nourriture des PDI ?" numFmtId="0">
      <sharedItems/>
    </cacheField>
    <cacheField name="G1. Quelles sont les trois sources principales de nourriture des PDI ?/Production agricole de subsistance" numFmtId="0">
      <sharedItems containsSemiMixedTypes="0" containsString="0" containsNumber="1" containsInteger="1" minValue="0" maxValue="1"/>
    </cacheField>
    <cacheField name="G1. Quelles sont les trois sources principales de nourriture des PDI ?/Don des communautés hôtes et voisines" numFmtId="0">
      <sharedItems containsSemiMixedTypes="0" containsString="0" containsNumber="1" containsInteger="1" minValue="0" maxValue="1"/>
    </cacheField>
    <cacheField name="G1. Quelles sont les trois sources principales de nourriture des PDI ?/Assistance humanitaire (incluant cash)" numFmtId="0">
      <sharedItems containsSemiMixedTypes="0" containsString="0" containsNumber="1" containsInteger="1" minValue="0" maxValue="1"/>
    </cacheField>
    <cacheField name="G1. Quelles sont les trois sources principales de nourriture des PDI ?/Achat sur le marché" numFmtId="0">
      <sharedItems containsSemiMixedTypes="0" containsString="0" containsNumber="1" containsInteger="1" minValue="0" maxValue="1"/>
    </cacheField>
    <cacheField name="G1. Quelles sont les trois sources principales de nourriture des PDI ?/Emprunt" numFmtId="0">
      <sharedItems containsSemiMixedTypes="0" containsString="0" containsNumber="1" containsInteger="1" minValue="0" maxValue="1"/>
    </cacheField>
    <cacheField name="G1. Quelles sont les trois sources principales de nourriture des PDI ?/Troc (échanges)" numFmtId="0">
      <sharedItems containsSemiMixedTypes="0" containsString="0" containsNumber="1" containsInteger="1" minValue="0" maxValue="1"/>
    </cacheField>
    <cacheField name="G1. Quelles sont les trois sources principales de nourriture des PDI ?/Autre, preciser" numFmtId="0">
      <sharedItems containsSemiMixedTypes="0" containsString="0" containsNumber="1" containsInteger="1" minValue="0" maxValue="1"/>
    </cacheField>
    <cacheField name="Autre, preciser" numFmtId="0">
      <sharedItems containsBlank="1"/>
    </cacheField>
    <cacheField name="G2. Quelle est la distance que les personnes déplacées doivent parcourir pour accéder au marché le plus proche ?" numFmtId="0">
      <sharedItems/>
    </cacheField>
    <cacheField name="G3. Les personnes déplacées ont-elles accès au marché ?" numFmtId="0">
      <sharedItems/>
    </cacheField>
    <cacheField name="G4. Si non, pourquoi ?" numFmtId="0">
      <sharedItems containsBlank="1"/>
    </cacheField>
    <cacheField name="G4. Si non, pourquoi ?/Discrimination" numFmtId="0">
      <sharedItems containsString="0" containsBlank="1" containsNumber="1" containsInteger="1" minValue="0" maxValue="0"/>
    </cacheField>
    <cacheField name="G4. Si non, pourquoi ?/Harcèlement" numFmtId="0">
      <sharedItems containsString="0" containsBlank="1" containsNumber="1" containsInteger="1" minValue="0" maxValue="1"/>
    </cacheField>
    <cacheField name="G4. Si non, pourquoi ?/Le marché est trop loin" numFmtId="0">
      <sharedItems containsString="0" containsBlank="1" containsNumber="1" containsInteger="1" minValue="0" maxValue="1"/>
    </cacheField>
    <cacheField name="G4. Si non, pourquoi ?/Présence de groupes armés" numFmtId="0">
      <sharedItems containsString="0" containsBlank="1" containsNumber="1" containsInteger="1" minValue="0" maxValue="0"/>
    </cacheField>
    <cacheField name="G4. Si non, pourquoi ?/La route est trop dangereuse/risque d’attaques" numFmtId="0">
      <sharedItems containsString="0" containsBlank="1" containsNumber="1" containsInteger="1" minValue="0" maxValue="1"/>
    </cacheField>
    <cacheField name="G4. Si non, pourquoi ?/Abus des forces de sécurité" numFmtId="0">
      <sharedItems containsString="0" containsBlank="1" containsNumber="1" containsInteger="1" minValue="0" maxValue="0"/>
    </cacheField>
    <cacheField name="G4. Si non, pourquoi ?/Autre, préciser" numFmtId="0">
      <sharedItems containsString="0" containsBlank="1" containsNumber="1" containsInteger="1" minValue="0" maxValue="1"/>
    </cacheField>
    <cacheField name="Autre, preciser_10" numFmtId="0">
      <sharedItems containsBlank="1"/>
    </cacheField>
    <cacheField name="H1. Y-a-t-il des services médicaux disponibles DANS CE QUARTIER ?" numFmtId="0">
      <sharedItems/>
    </cacheField>
    <cacheField name="H2. Si oui, quels types de services médicaux fonctionnels sont disponibles ? (cocher toutes les réponses correspondantes)" numFmtId="0">
      <sharedItems containsBlank="1"/>
    </cacheField>
    <cacheField name="H2. Si oui, quels types de services médicaux fonctionnels sont disponibles ? (cocher toutes les réponses correspondantes)/Clinique mobile" numFmtId="0">
      <sharedItems containsString="0" containsBlank="1" containsNumber="1" containsInteger="1" minValue="0" maxValue="1"/>
    </cacheField>
    <cacheField name="H2. Si oui, quels types de services médicaux fonctionnels sont disponibles ? (cocher toutes les réponses correspondantes)/Hôpital" numFmtId="0">
      <sharedItems containsString="0" containsBlank="1" containsNumber="1" containsInteger="1" minValue="0" maxValue="1"/>
    </cacheField>
    <cacheField name="H2. Si oui, quels types de services médicaux fonctionnels sont disponibles ? (cocher toutes les réponses correspondantes)/Centre de santé" numFmtId="0">
      <sharedItems containsString="0" containsBlank="1" containsNumber="1" containsInteger="1" minValue="0" maxValue="1"/>
    </cacheField>
    <cacheField name="H2. Si oui, quels types de services médicaux fonctionnels sont disponibles ? (cocher toutes les réponses correspondantes)/Clinique privée" numFmtId="0">
      <sharedItems containsString="0" containsBlank="1" containsNumber="1" containsInteger="1" minValue="0" maxValue="1"/>
    </cacheField>
    <cacheField name="H2. Si oui, quels types de services médicaux fonctionnels sont disponibles ? (cocher toutes les réponses correspondantes)/Autres (à préciser)" numFmtId="0">
      <sharedItems containsString="0" containsBlank="1" containsNumber="1" containsInteger="1" minValue="0" maxValue="1"/>
    </cacheField>
    <cacheField name="Autre, préciser_11" numFmtId="0">
      <sharedItems containsBlank="1"/>
    </cacheField>
    <cacheField name="H3. Les personnes déplacées ont-elles accès aux centres de santés disponibles ?" numFmtId="0">
      <sharedItems containsBlank="1"/>
    </cacheField>
    <cacheField name="H4. Quelle est la distance que les personnes déplacées parcourent pour accéder aux services médicaux ? (à pied)" numFmtId="0">
      <sharedItems containsBlank="1"/>
    </cacheField>
    <cacheField name="H5 Les personnes déplacées rencontrent-elles des difficultés pour accéder aux services de santé?" numFmtId="0">
      <sharedItems containsBlank="1"/>
    </cacheField>
    <cacheField name="H5.1 Si oui, pourquoi ? (Max trois réponses)" numFmtId="0">
      <sharedItems containsBlank="1"/>
    </cacheField>
    <cacheField name="H5.1 Si oui, pourquoi ? (Max trois réponses)/Discrimination" numFmtId="0">
      <sharedItems containsString="0" containsBlank="1" containsNumber="1" containsInteger="1" minValue="0" maxValue="1"/>
    </cacheField>
    <cacheField name="H5.1 Si oui, pourquoi ? (Max trois réponses)/Le service est trop loin" numFmtId="0">
      <sharedItems containsString="0" containsBlank="1" containsNumber="1" containsInteger="1" minValue="0" maxValue="1"/>
    </cacheField>
    <cacheField name="H5.1 Si oui, pourquoi ? (Max trois réponses)/Manque de moyens financiers" numFmtId="0">
      <sharedItems containsString="0" containsBlank="1" containsNumber="1" containsInteger="1" minValue="1" maxValue="1"/>
    </cacheField>
    <cacheField name="H5.1 Si oui, pourquoi ? (Max trois réponses)/La routes est dangereuse/risque d’attaque" numFmtId="0">
      <sharedItems containsString="0" containsBlank="1" containsNumber="1" containsInteger="1" minValue="0" maxValue="1"/>
    </cacheField>
    <cacheField name="H5.1 Si oui, pourquoi ? (Max trois réponses)/Présence de groupes armés" numFmtId="0">
      <sharedItems containsString="0" containsBlank="1" containsNumber="1" containsInteger="1" minValue="0" maxValue="0"/>
    </cacheField>
    <cacheField name="H5.1 Si oui, pourquoi ? (Max trois réponses)/Absence de personnel médical" numFmtId="0">
      <sharedItems containsString="0" containsBlank="1" containsNumber="1" containsInteger="1" minValue="0" maxValue="1"/>
    </cacheField>
    <cacheField name="H5.1 Si oui, pourquoi ? (Max trois réponses)/Pas de médicaments ou d’équipements" numFmtId="0">
      <sharedItems containsString="0" containsBlank="1" containsNumber="1" containsInteger="1" minValue="0" maxValue="1"/>
    </cacheField>
    <cacheField name="H6 Quelles sont les trois problèmes de santé les plus répandus dans le quartier parmi les populations déplacées ?" numFmtId="0">
      <sharedItems/>
    </cacheField>
    <cacheField name="H6 Quelles sont les trois problèmes de santé les plus répandus dans le quartier parmi les populations déplacées ?/Diarrhée" numFmtId="0">
      <sharedItems containsSemiMixedTypes="0" containsString="0" containsNumber="1" containsInteger="1" minValue="0" maxValue="1"/>
    </cacheField>
    <cacheField name="H6 Quelles sont les trois problèmes de santé les plus répandus dans le quartier parmi les populations déplacées ?/Paludisme" numFmtId="0">
      <sharedItems containsSemiMixedTypes="0" containsString="0" containsNumber="1" containsInteger="1" minValue="0" maxValue="1"/>
    </cacheField>
    <cacheField name="H6 Quelles sont les trois problèmes de santé les plus répandus dans le quartier parmi les populations déplacées ?/Malnutrition" numFmtId="0">
      <sharedItems containsSemiMixedTypes="0" containsString="0" containsNumber="1" containsInteger="1" minValue="0" maxValue="1"/>
    </cacheField>
    <cacheField name="H6 Quelles sont les trois problèmes de santé les plus répandus dans le quartier parmi les populations déplacées ?/Infection de plaie" numFmtId="0">
      <sharedItems containsSemiMixedTypes="0" containsString="0" containsNumber="1" containsInteger="1" minValue="0" maxValue="1"/>
    </cacheField>
    <cacheField name="H6 Quelles sont les trois problèmes de santé les plus répandus dans le quartier parmi les populations déplacées ?/Maladie de peau" numFmtId="0">
      <sharedItems containsSemiMixedTypes="0" containsString="0" containsNumber="1" containsInteger="1" minValue="0" maxValue="1"/>
    </cacheField>
    <cacheField name="H6 Quelles sont les trois problèmes de santé les plus répandus dans le quartier parmi les populations déplacées ?/Fièvre" numFmtId="0">
      <sharedItems containsSemiMixedTypes="0" containsString="0" containsNumber="1" containsInteger="1" minValue="0" maxValue="1"/>
    </cacheField>
    <cacheField name="H6 Quelles sont les trois problèmes de santé les plus répandus dans le quartier parmi les populations déplacées ?/Toux" numFmtId="0">
      <sharedItems containsSemiMixedTypes="0" containsString="0" containsNumber="1" containsInteger="1" minValue="0" maxValue="1"/>
    </cacheField>
    <cacheField name="H6 Quelles sont les trois problèmes de santé les plus répandus dans le quartier parmi les populations déplacées ?/Maux de tête" numFmtId="0">
      <sharedItems containsSemiMixedTypes="0" containsString="0" containsNumber="1" containsInteger="1" minValue="0" maxValue="1"/>
    </cacheField>
    <cacheField name="H6 Quelles sont les trois problèmes de santé les plus répandus dans le quartier parmi les populations déplacées ?/Maux de ventre" numFmtId="0">
      <sharedItems containsSemiMixedTypes="0" containsString="0" containsNumber="1" containsInteger="1" minValue="0" maxValue="1"/>
    </cacheField>
    <cacheField name="H6 Quelles sont les trois problèmes de santé les plus répandus dans le quartier parmi les populations déplacées ?/VIH/Sida" numFmtId="0">
      <sharedItems containsSemiMixedTypes="0" containsString="0" containsNumber="1" containsInteger="1" minValue="0" maxValue="0"/>
    </cacheField>
    <cacheField name="H6 Quelles sont les trois problèmes de santé les plus répandus dans le quartier parmi les populations déplacées ?/Problèmes de tensions" numFmtId="0">
      <sharedItems containsSemiMixedTypes="0" containsString="0" containsNumber="1" containsInteger="1" minValue="0" maxValue="1"/>
    </cacheField>
    <cacheField name="H6 Quelles sont les trois problèmes de santé les plus répandus dans le quartier parmi les populations déplacées ?/Autre" numFmtId="0">
      <sharedItems containsSemiMixedTypes="0" containsString="0" containsNumber="1" containsInteger="1" minValue="0" maxValue="1"/>
    </cacheField>
    <cacheField name="Autre maladie à préciser" numFmtId="0">
      <sharedItems containsBlank="1"/>
    </cacheField>
    <cacheField name="I1. Est-ce que la majorité des enfants de ménages déplacés suite aux pluies torrentielles fréquentent une école ACTUELLEMENT ?" numFmtId="0">
      <sharedItems/>
    </cacheField>
    <cacheField name="I1.1. Si EN PARTIE ou NON, Pourquoi Ces enfants PDI ne fréquentent pas d’école actuellement ?" numFmtId="0">
      <sharedItems containsBlank="1"/>
    </cacheField>
    <cacheField name="I1.1. Si EN PARTIE ou NON, Pourquoi Ces enfants PDI ne fréquentent pas d’école actuellement ?/Pas d'école" numFmtId="0">
      <sharedItems containsString="0" containsBlank="1" containsNumber="1" containsInteger="1" minValue="0" maxValue="1"/>
    </cacheField>
    <cacheField name="I1.1. Si EN PARTIE ou NON, Pourquoi Ces enfants PDI ne fréquentent pas d’école actuellement ?/Ecole détruite ou endommagée" numFmtId="0">
      <sharedItems containsString="0" containsBlank="1" containsNumber="1" containsInteger="1" minValue="0" maxValue="1"/>
    </cacheField>
    <cacheField name="I1.1. Si EN PARTIE ou NON, Pourquoi Ces enfants PDI ne fréquentent pas d’école actuellement ?/Ecole occupée par des PDI" numFmtId="0">
      <sharedItems containsString="0" containsBlank="1" containsNumber="1" containsInteger="1" minValue="0" maxValue="1"/>
    </cacheField>
    <cacheField name="I1.1. Si EN PARTIE ou NON, Pourquoi Ces enfants PDI ne fréquentent pas d’école actuellement ?/Ecole trop loin" numFmtId="0">
      <sharedItems containsString="0" containsBlank="1" containsNumber="1" containsInteger="1" minValue="0" maxValue="1"/>
    </cacheField>
    <cacheField name="I1.1. Si EN PARTIE ou NON, Pourquoi Ces enfants PDI ne fréquentent pas d’école actuellement ?/Chemin dangereux" numFmtId="0">
      <sharedItems containsString="0" containsBlank="1" containsNumber="1" containsInteger="1" minValue="0" maxValue="1"/>
    </cacheField>
    <cacheField name="I1.1. Si EN PARTIE ou NON, Pourquoi Ces enfants PDI ne fréquentent pas d’école actuellement ?/Discriminationis" numFmtId="0">
      <sharedItems containsString="0" containsBlank="1" containsNumber="1" containsInteger="1" minValue="0" maxValue="0"/>
    </cacheField>
    <cacheField name="I1.1. Si EN PARTIE ou NON, Pourquoi Ces enfants PDI ne fréquentent pas d’école actuellement ?/Manque de moyens financiers (transport, etc)" numFmtId="0">
      <sharedItems containsString="0" containsBlank="1" containsNumber="1" containsInteger="1" minValue="0" maxValue="1"/>
    </cacheField>
    <cacheField name="I1.1. Si EN PARTIE ou NON, Pourquoi Ces enfants PDI ne fréquentent pas d’école actuellement ?/Problèmes de cohabitation avec la communauté où se trouve l'école" numFmtId="0">
      <sharedItems containsString="0" containsBlank="1" containsNumber="1" containsInteger="1" minValue="0" maxValue="1"/>
    </cacheField>
    <cacheField name="I1.1. Si EN PARTIE ou NON, Pourquoi Ces enfants PDI ne fréquentent pas d’école actuellement ?/Manque de personnel enseignant" numFmtId="0">
      <sharedItems containsString="0" containsBlank="1" containsNumber="1" containsInteger="1" minValue="0" maxValue="1"/>
    </cacheField>
    <cacheField name="I1.1. Si EN PARTIE ou NON, Pourquoi Ces enfants PDI ne fréquentent pas d’école actuellement ?/Pas d'intérêt pour l'éducation des enfants" numFmtId="0">
      <sharedItems containsString="0" containsBlank="1" containsNumber="1" containsInteger="1" minValue="0" maxValue="1"/>
    </cacheField>
    <cacheField name="I1.1. Si EN PARTIE ou NON, Pourquoi Ces enfants PDI ne fréquentent pas d’école actuellement ?/Autre, préciser" numFmtId="0">
      <sharedItems containsString="0" containsBlank="1" containsNumber="1" containsInteger="1" minValue="0" maxValue="1"/>
    </cacheField>
    <cacheField name="Autre, spécifier" numFmtId="0">
      <sharedItems containsBlank="1"/>
    </cacheField>
    <cacheField name="I2. Quelle distance la majorité des enfants deplaces doivent-ils parcourir pour accéder à l’école la plus proche ? (à pied)" numFmtId="0">
      <sharedItems containsNonDate="0" containsString="0" containsBlank="1"/>
    </cacheField>
    <cacheField name="J4. Quels sont les sujets à propos desquels les personnes déplacées dans ce quartier de ce site voudrait plus d’informations ?" numFmtId="0">
      <sharedItems/>
    </cacheField>
    <cacheField name="J4. Quels sont les sujets à propos desquels les personnes déplacées dans ce quartier de ce site voudrait plus d’informations ?/Assistance humanitaire" numFmtId="0">
      <sharedItems containsSemiMixedTypes="0" containsString="0" containsNumber="1" containsInteger="1" minValue="0" maxValue="1"/>
    </cacheField>
    <cacheField name="J4. Quels sont les sujets à propos desquels les personnes déplacées dans ce quartier de ce site voudrait plus d’informations ?/Situation dans le lieu d’origine" numFmtId="0">
      <sharedItems containsSemiMixedTypes="0" containsString="0" containsNumber="1" containsInteger="1" minValue="0" maxValue="1"/>
    </cacheField>
    <cacheField name="J4. Quels sont les sujets à propos desquels les personnes déplacées dans ce quartier de ce site voudrait plus d’informations ?/Situation des membres de la famille" numFmtId="0">
      <sharedItems containsSemiMixedTypes="0" containsString="0" containsNumber="1" containsInteger="1" minValue="0" maxValue="1"/>
    </cacheField>
    <cacheField name="J4. Quels sont les sujets à propos desquels les personnes déplacées dans ce quartier de ce site voudrait plus d’informations ?/Accès aux services de base" numFmtId="0">
      <sharedItems containsSemiMixedTypes="0" containsString="0" containsNumber="1" containsInteger="1" minValue="0" maxValue="1"/>
    </cacheField>
    <cacheField name="J4. Quels sont les sujets à propos desquels les personnes déplacées dans ce quartier de ce site voudrait plus d’informations ?/Possibilités de retour (etat du lieu d’origine, aide humanitaire…)" numFmtId="0">
      <sharedItems containsSemiMixedTypes="0" containsString="0" containsNumber="1" containsInteger="1" minValue="0" maxValue="1"/>
    </cacheField>
    <cacheField name="J4. Quels sont les sujets à propos desquels les personnes déplacées dans ce quartier de ce site voudrait plus d’informations ?/Documentation (certificat de naissance, etc.)" numFmtId="0">
      <sharedItems containsSemiMixedTypes="0" containsString="0" containsNumber="1" containsInteger="1" minValue="0" maxValue="1"/>
    </cacheField>
    <cacheField name="K1.Quel est le premiers besoin prioritaire des populations déplacées dans ce quartier ?" numFmtId="0">
      <sharedItems/>
    </cacheField>
    <cacheField name="K1.Quel est le deuxième besoin prioritaire des populations déplacées dans ce quartier ?" numFmtId="0">
      <sharedItems/>
    </cacheField>
    <cacheField name="K1.Quel est le troixième besoin prioritaire des populations déplacées dans ce quartier ?" numFmtId="0">
      <sharedItems/>
    </cacheField>
    <cacheField name="Autre besoin à préciser" numFmtId="0">
      <sharedItems containsNonDate="0" containsString="0" containsBlank="1"/>
    </cacheField>
    <cacheField name="J0. Combien d'organisations ont fourni une assistance aux déplacés depuis leur arrivée dans cette localité suite aux inondations?" numFmtId="0">
      <sharedItems containsSemiMixedTypes="0" containsString="0" containsNumber="1" containsInteger="1" minValue="0" maxValue="3"/>
    </cacheField>
    <cacheField name="Cd.1 Mentionnez le nombre de ménages PDI dont vous avez la composition exacte" numFmtId="0">
      <sharedItems containsSemiMixedTypes="0" containsString="0" containsNumber="1" containsInteger="1" minValue="1" maxValue="10"/>
    </cacheField>
    <cacheField name="Commentaires généraux sur la population déplacée dans le quartier, et autres facteurs directement ou indirectement liés à leurs conditions de vie." numFmtId="0">
      <sharedItems longText="1"/>
    </cacheField>
    <cacheField name="_id" numFmtId="0">
      <sharedItems containsSemiMixedTypes="0" containsString="0" containsNumber="1" containsInteger="1" minValue="1326768" maxValue="1367102"/>
    </cacheField>
    <cacheField name="_uuid" numFmtId="0">
      <sharedItems/>
    </cacheField>
    <cacheField name="_submission_time" numFmtId="22">
      <sharedItems containsSemiMixedTypes="0" containsNonDate="0" containsDate="1" containsString="0" minDate="2019-11-06T15:50:08" maxDate="2019-11-10T11:33:33"/>
    </cacheField>
    <cacheField name="_validation_status" numFmtId="0">
      <sharedItems containsNonDate="0" containsString="0" containsBlank="1"/>
    </cacheField>
    <cacheField name="_index" numFmtId="0">
      <sharedItems containsSemiMixedTypes="0" containsString="0" containsNumber="1" containsInteger="1" minValue="1" maxValue="80"/>
    </cacheField>
  </cacheFields>
  <extLst>
    <ext xmlns:x14="http://schemas.microsoft.com/office/spreadsheetml/2009/9/main" uri="{725AE2AE-9491-48be-B2B4-4EB974FC3084}">
      <x14:pivotCacheDefinition/>
    </ext>
  </extLst>
</pivotCacheDefinition>
</file>

<file path=xl/pivotCache/pivotCacheDefinition5.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JANNESQUIN ROYER Djofang" refreshedDate="43784.28845925926" createdVersion="6" refreshedVersion="6" minRefreshableVersion="3" recordCount="758" xr:uid="{D590E10C-3ABE-4A2A-AE3E-F809246A6404}">
  <cacheSource type="worksheet">
    <worksheetSource name="Demographie"/>
  </cacheSource>
  <cacheFields count="23">
    <cacheField name="A4. Préfecture d'evaluation" numFmtId="0">
      <sharedItems/>
    </cacheField>
    <cacheField name="A5.Sous-préfecture d'evaluation" numFmtId="0">
      <sharedItems/>
    </cacheField>
    <cacheField name="A6. Arrondissement d'evaluation" numFmtId="0">
      <sharedItems count="4">
        <s v="Arrondissement 6"/>
        <s v="Bimbo"/>
        <s v="Arrondissement 7"/>
        <s v="Arrondissement 2"/>
      </sharedItems>
    </cacheField>
    <cacheField name="A8. Quartier d'evaluation" numFmtId="0">
      <sharedItems/>
    </cacheField>
    <cacheField name="A9. Type de quartier" numFmtId="0">
      <sharedItems count="3">
        <s v="Partiellement inondé"/>
        <s v="Non inondé"/>
        <s v="Totalement inondé"/>
      </sharedItems>
    </cacheField>
    <cacheField name="Nombre de Garçons (0 à 2 ans)" numFmtId="0">
      <sharedItems containsSemiMixedTypes="0" containsString="0" containsNumber="1" containsInteger="1" minValue="0" maxValue="6"/>
    </cacheField>
    <cacheField name="Nombre de Filles (0 à 2 ans)" numFmtId="0">
      <sharedItems containsSemiMixedTypes="0" containsString="0" containsNumber="1" containsInteger="1" minValue="0" maxValue="6"/>
    </cacheField>
    <cacheField name="Nombre de Garçons (3 à 5 ans)" numFmtId="0">
      <sharedItems containsSemiMixedTypes="0" containsString="0" containsNumber="1" containsInteger="1" minValue="0" maxValue="5"/>
    </cacheField>
    <cacheField name="Nombre de Filles (3 à 5 ans)" numFmtId="0">
      <sharedItems containsSemiMixedTypes="0" containsString="0" containsNumber="1" containsInteger="1" minValue="0" maxValue="20"/>
    </cacheField>
    <cacheField name="Nombre de Garçons (6 à 11 ans)" numFmtId="0">
      <sharedItems containsSemiMixedTypes="0" containsString="0" containsNumber="1" containsInteger="1" minValue="0" maxValue="6"/>
    </cacheField>
    <cacheField name="Nombre de Filles (6 à 11 ans)" numFmtId="0">
      <sharedItems containsSemiMixedTypes="0" containsString="0" containsNumber="1" containsInteger="1" minValue="0" maxValue="7"/>
    </cacheField>
    <cacheField name="Nombre de Garçons (12 à 17 ans)" numFmtId="0">
      <sharedItems containsSemiMixedTypes="0" containsString="0" containsNumber="1" containsInteger="1" minValue="0" maxValue="5"/>
    </cacheField>
    <cacheField name="Nombre de Filles (12 à 17 ans)" numFmtId="0">
      <sharedItems containsSemiMixedTypes="0" containsString="0" containsNumber="1" containsInteger="1" minValue="0" maxValue="8"/>
    </cacheField>
    <cacheField name="Nombre d'Hommes (18 à 59 ans)" numFmtId="0">
      <sharedItems containsSemiMixedTypes="0" containsString="0" containsNumber="1" containsInteger="1" minValue="0" maxValue="10"/>
    </cacheField>
    <cacheField name="Nombre de Femmes (18 à 59 ans)" numFmtId="0">
      <sharedItems containsSemiMixedTypes="0" containsString="0" containsNumber="1" containsInteger="1" minValue="0" maxValue="8"/>
    </cacheField>
    <cacheField name="Nombre d'Hommes (plus de 60 ans)" numFmtId="0">
      <sharedItems containsSemiMixedTypes="0" containsString="0" containsNumber="1" containsInteger="1" minValue="0" maxValue="5"/>
    </cacheField>
    <cacheField name="Nombre de Femmes (plus de 60 ans)" numFmtId="0">
      <sharedItems containsSemiMixedTypes="0" containsString="0" containsNumber="1" containsInteger="1" minValue="0" maxValue="3"/>
    </cacheField>
    <cacheField name="Nombre d'Hommes" numFmtId="0">
      <sharedItems containsSemiMixedTypes="0" containsString="0" containsNumber="1" containsInteger="1" minValue="0" maxValue="21"/>
    </cacheField>
    <cacheField name="Nombre de Femmes" numFmtId="0">
      <sharedItems containsSemiMixedTypes="0" containsString="0" containsNumber="1" containsInteger="1" minValue="0" maxValue="25"/>
    </cacheField>
    <cacheField name="Total d'Individus" numFmtId="0">
      <sharedItems containsSemiMixedTypes="0" containsString="0" containsNumber="1" containsInteger="1" minValue="0" maxValue="39"/>
    </cacheField>
    <cacheField name="Ménage avec enfants -5 ans" numFmtId="0">
      <sharedItems containsSemiMixedTypes="0" containsString="0" containsNumber="1" containsInteger="1" minValue="0" maxValue="1"/>
    </cacheField>
    <cacheField name="Ménages avec enfants" numFmtId="0">
      <sharedItems containsSemiMixedTypes="0" containsString="0" containsNumber="1" containsInteger="1" minValue="0" maxValue="1"/>
    </cacheField>
    <cacheField name="Ménages avec personnes âgées" numFmtId="0">
      <sharedItems containsSemiMixedTypes="0" containsString="0" containsNumber="1" containsInteger="1" minValue="0" maxValue="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26">
  <r>
    <s v="ACF"/>
    <x v="0"/>
    <x v="0"/>
    <n v="0"/>
    <n v="0"/>
    <n v="0"/>
    <n v="0"/>
    <n v="0"/>
    <n v="0"/>
    <n v="1"/>
    <n v="0"/>
    <n v="0"/>
    <m/>
    <s v="ACF"/>
    <n v="0"/>
    <n v="1"/>
    <s v="DTM_CAR_B2F_Inondation"/>
    <n v="2"/>
    <n v="1326812"/>
    <s v="36c05e66-5db0-461c-bb17-13716b6a0829"/>
    <d v="2019-11-06T15:53:00"/>
    <m/>
    <x v="0"/>
  </r>
  <r>
    <s v="World Vision"/>
    <x v="0"/>
    <x v="1"/>
    <n v="0"/>
    <n v="0"/>
    <n v="0"/>
    <n v="1"/>
    <n v="0"/>
    <n v="0"/>
    <n v="0"/>
    <n v="0"/>
    <n v="0"/>
    <m/>
    <s v="World vision"/>
    <n v="0"/>
    <n v="2"/>
    <s v="DTM_CAR_B2F_Inondation"/>
    <n v="2"/>
    <n v="1326812"/>
    <s v="36c05e66-5db0-461c-bb17-13716b6a0829"/>
    <d v="2019-11-06T15:53:00"/>
    <m/>
    <x v="0"/>
  </r>
  <r>
    <s v="REMOD"/>
    <x v="0"/>
    <x v="1"/>
    <n v="0"/>
    <n v="0"/>
    <n v="0"/>
    <n v="1"/>
    <n v="0"/>
    <n v="0"/>
    <n v="0"/>
    <n v="0"/>
    <n v="0"/>
    <m/>
    <m/>
    <m/>
    <n v="3"/>
    <s v="DTM_CAR_B2F_Inondation"/>
    <n v="7"/>
    <n v="1327348"/>
    <s v="6fce80ef-ab1a-4d23-bf84-e35241b495bf"/>
    <d v="2019-11-06T16:22:38"/>
    <m/>
    <x v="1"/>
  </r>
  <r>
    <s v="ALIMA"/>
    <x v="0"/>
    <x v="2"/>
    <n v="0"/>
    <n v="1"/>
    <n v="0"/>
    <n v="0"/>
    <n v="0"/>
    <n v="0"/>
    <n v="0"/>
    <n v="0"/>
    <n v="0"/>
    <m/>
    <m/>
    <m/>
    <n v="4"/>
    <s v="DTM_CAR_B2F_Inondation"/>
    <n v="7"/>
    <n v="1327348"/>
    <s v="6fce80ef-ab1a-4d23-bf84-e35241b495bf"/>
    <d v="2019-11-06T16:22:38"/>
    <m/>
    <x v="1"/>
  </r>
  <r>
    <s v="Première Dame"/>
    <x v="1"/>
    <x v="1"/>
    <n v="0"/>
    <n v="0"/>
    <n v="0"/>
    <n v="1"/>
    <n v="0"/>
    <n v="0"/>
    <n v="0"/>
    <n v="0"/>
    <n v="0"/>
    <m/>
    <m/>
    <m/>
    <n v="5"/>
    <s v="DTM_CAR_B2F_Inondation"/>
    <n v="7"/>
    <n v="1327348"/>
    <s v="6fce80ef-ab1a-4d23-bf84-e35241b495bf"/>
    <d v="2019-11-06T16:22:38"/>
    <m/>
    <x v="1"/>
  </r>
  <r>
    <s v="REMOD"/>
    <x v="0"/>
    <x v="1"/>
    <n v="0"/>
    <n v="0"/>
    <n v="0"/>
    <n v="1"/>
    <n v="0"/>
    <n v="0"/>
    <n v="0"/>
    <n v="0"/>
    <n v="0"/>
    <m/>
    <m/>
    <m/>
    <n v="6"/>
    <s v="DTM_CAR_B2F_Inondation"/>
    <n v="9"/>
    <n v="1327400"/>
    <s v="6fe4826d-6988-41ac-8ce5-f927c43f95af"/>
    <d v="2019-11-06T16:23:31"/>
    <m/>
    <x v="1"/>
  </r>
  <r>
    <s v="ALIMA"/>
    <x v="0"/>
    <x v="2"/>
    <n v="0"/>
    <n v="1"/>
    <n v="0"/>
    <n v="0"/>
    <n v="0"/>
    <n v="0"/>
    <n v="0"/>
    <n v="0"/>
    <n v="0"/>
    <m/>
    <m/>
    <m/>
    <n v="7"/>
    <s v="DTM_CAR_B2F_Inondation"/>
    <n v="9"/>
    <n v="1327400"/>
    <s v="6fe4826d-6988-41ac-8ce5-f927c43f95af"/>
    <d v="2019-11-06T16:23:31"/>
    <m/>
    <x v="1"/>
  </r>
  <r>
    <s v="Unfpa"/>
    <x v="0"/>
    <x v="1"/>
    <n v="0"/>
    <n v="0"/>
    <n v="0"/>
    <n v="1"/>
    <n v="0"/>
    <n v="0"/>
    <n v="0"/>
    <n v="0"/>
    <n v="0"/>
    <m/>
    <m/>
    <m/>
    <n v="8"/>
    <s v="DTM_CAR_B2F_Inondation"/>
    <n v="10"/>
    <n v="1327523"/>
    <s v="c4b28ec9-0c27-410b-bc96-2f40d24c4b5c"/>
    <d v="2019-11-06T16:27:15"/>
    <m/>
    <x v="2"/>
  </r>
  <r>
    <s v="Thierry KAMACHE"/>
    <x v="2"/>
    <x v="1"/>
    <n v="0"/>
    <n v="0"/>
    <n v="0"/>
    <n v="1"/>
    <n v="0"/>
    <n v="0"/>
    <n v="0"/>
    <n v="0"/>
    <n v="0"/>
    <m/>
    <m/>
    <m/>
    <n v="9"/>
    <s v="DTM_CAR_B2F_Inondation"/>
    <n v="13"/>
    <n v="1327657"/>
    <s v="211e1ffd-c643-4a4a-992c-f39324d502da"/>
    <d v="2019-11-06T16:36:16"/>
    <m/>
    <x v="3"/>
  </r>
  <r>
    <s v="UNHRCR"/>
    <x v="0"/>
    <x v="3"/>
    <n v="0"/>
    <n v="0"/>
    <n v="0"/>
    <n v="0"/>
    <n v="1"/>
    <n v="0"/>
    <n v="0"/>
    <n v="0"/>
    <n v="0"/>
    <m/>
    <m/>
    <m/>
    <n v="10"/>
    <s v="DTM_CAR_B2F_Inondation"/>
    <n v="13"/>
    <n v="1327657"/>
    <s v="211e1ffd-c643-4a4a-992c-f39324d502da"/>
    <d v="2019-11-06T16:36:16"/>
    <m/>
    <x v="3"/>
  </r>
  <r>
    <s v="Équipe des Fauves"/>
    <x v="2"/>
    <x v="1"/>
    <n v="0"/>
    <n v="0"/>
    <n v="0"/>
    <n v="1"/>
    <n v="0"/>
    <n v="0"/>
    <n v="0"/>
    <n v="0"/>
    <n v="0"/>
    <m/>
    <m/>
    <m/>
    <n v="11"/>
    <s v="DTM_CAR_B2F_Inondation"/>
    <n v="13"/>
    <n v="1327657"/>
    <s v="211e1ffd-c643-4a4a-992c-f39324d502da"/>
    <d v="2019-11-06T16:36:16"/>
    <m/>
    <x v="3"/>
  </r>
  <r>
    <s v="Usaid"/>
    <x v="0"/>
    <x v="1"/>
    <n v="0"/>
    <n v="0"/>
    <n v="0"/>
    <n v="1"/>
    <n v="0"/>
    <n v="0"/>
    <n v="0"/>
    <n v="0"/>
    <n v="0"/>
    <m/>
    <m/>
    <m/>
    <n v="12"/>
    <s v="DTM_CAR_B2F_Inondation"/>
    <n v="14"/>
    <n v="1327734"/>
    <s v="c9fb05cd-e9c5-4efb-ba95-85f3509fb9e5"/>
    <d v="2019-11-06T16:43:23"/>
    <m/>
    <x v="3"/>
  </r>
  <r>
    <s v="World Vision"/>
    <x v="0"/>
    <x v="4"/>
    <n v="0"/>
    <n v="0"/>
    <n v="0"/>
    <n v="1"/>
    <n v="0"/>
    <n v="1"/>
    <n v="0"/>
    <n v="0"/>
    <n v="0"/>
    <m/>
    <s v="Chef de projet"/>
    <n v="72710070"/>
    <n v="13"/>
    <s v="DTM_CAR_B2F_Inondation"/>
    <n v="15"/>
    <n v="1327822"/>
    <s v="0245476b-c46b-40d2-957a-46de8f708afd"/>
    <d v="2019-11-06T16:57:32"/>
    <m/>
    <x v="2"/>
  </r>
  <r>
    <s v="PAM"/>
    <x v="0"/>
    <x v="1"/>
    <n v="0"/>
    <n v="0"/>
    <n v="0"/>
    <n v="1"/>
    <n v="0"/>
    <n v="0"/>
    <n v="0"/>
    <n v="0"/>
    <n v="0"/>
    <m/>
    <m/>
    <m/>
    <n v="14"/>
    <s v="DTM_CAR_B2F_Inondation"/>
    <n v="17"/>
    <n v="1328121"/>
    <s v="44697e6f-36a4-4afc-9dcd-78d648827f98"/>
    <d v="2019-11-06T17:17:54"/>
    <m/>
    <x v="2"/>
  </r>
  <r>
    <s v="World Vision"/>
    <x v="0"/>
    <x v="1"/>
    <n v="0"/>
    <n v="0"/>
    <n v="0"/>
    <n v="1"/>
    <n v="0"/>
    <n v="0"/>
    <n v="0"/>
    <n v="0"/>
    <n v="0"/>
    <m/>
    <m/>
    <m/>
    <n v="15"/>
    <s v="DTM_CAR_B2F_Inondation"/>
    <n v="17"/>
    <n v="1328121"/>
    <s v="44697e6f-36a4-4afc-9dcd-78d648827f98"/>
    <d v="2019-11-06T17:17:54"/>
    <m/>
    <x v="2"/>
  </r>
  <r>
    <s v="Excellence DONDRA"/>
    <x v="2"/>
    <x v="5"/>
    <n v="0"/>
    <n v="0"/>
    <n v="0"/>
    <n v="0"/>
    <n v="0"/>
    <n v="0"/>
    <n v="0"/>
    <n v="0"/>
    <n v="1"/>
    <m/>
    <m/>
    <m/>
    <n v="16"/>
    <s v="DTM_CAR_B2F_Inondation"/>
    <n v="17"/>
    <n v="1328121"/>
    <s v="44697e6f-36a4-4afc-9dcd-78d648827f98"/>
    <d v="2019-11-06T17:17:54"/>
    <m/>
    <x v="2"/>
  </r>
  <r>
    <s v="PAM"/>
    <x v="2"/>
    <x v="5"/>
    <n v="0"/>
    <n v="0"/>
    <n v="0"/>
    <n v="0"/>
    <n v="0"/>
    <n v="0"/>
    <n v="0"/>
    <n v="0"/>
    <n v="1"/>
    <m/>
    <s v="PAM"/>
    <m/>
    <n v="17"/>
    <s v="DTM_CAR_B2F_Inondation"/>
    <n v="21"/>
    <n v="1340117"/>
    <s v="30e02bf9-e428-4773-a72a-99d238df7699"/>
    <d v="2019-11-07T16:14:37"/>
    <m/>
    <x v="1"/>
  </r>
  <r>
    <s v="Croix Rouge"/>
    <x v="0"/>
    <x v="5"/>
    <n v="0"/>
    <n v="0"/>
    <n v="0"/>
    <n v="0"/>
    <n v="0"/>
    <n v="0"/>
    <n v="0"/>
    <n v="0"/>
    <n v="1"/>
    <m/>
    <s v="Nativité ouamale"/>
    <n v="75557509"/>
    <n v="18"/>
    <s v="DTM_CAR_B2F_Inondation"/>
    <n v="31"/>
    <n v="1340340"/>
    <s v="991a0a77-9d6e-41de-b5ad-b9ee9e18427e"/>
    <d v="2019-11-07T16:36:58"/>
    <m/>
    <x v="2"/>
  </r>
  <r>
    <s v="DRC"/>
    <x v="0"/>
    <x v="6"/>
    <n v="1"/>
    <n v="0"/>
    <n v="0"/>
    <n v="0"/>
    <n v="0"/>
    <n v="0"/>
    <n v="0"/>
    <n v="0"/>
    <n v="0"/>
    <m/>
    <m/>
    <m/>
    <n v="19"/>
    <s v="DTM_CAR_B2F_Inondation"/>
    <n v="32"/>
    <n v="1340341"/>
    <s v="1910d4e8-f17e-40aa-8f15-73640165a222"/>
    <d v="2019-11-07T16:37:52"/>
    <m/>
    <x v="2"/>
  </r>
  <r>
    <s v="Douanes centrafrique"/>
    <x v="1"/>
    <x v="1"/>
    <n v="0"/>
    <n v="0"/>
    <n v="0"/>
    <n v="1"/>
    <n v="0"/>
    <n v="0"/>
    <n v="0"/>
    <n v="0"/>
    <n v="0"/>
    <m/>
    <s v="Douanes"/>
    <n v="0"/>
    <n v="20"/>
    <s v="DTM_CAR_B2F_Inondation"/>
    <n v="45"/>
    <n v="1340921"/>
    <s v="0df3e809-7099-4f62-ba74-7a13cc5301a5"/>
    <d v="2019-11-07T17:23:11"/>
    <m/>
    <x v="0"/>
  </r>
  <r>
    <s v="World Vision"/>
    <x v="0"/>
    <x v="1"/>
    <n v="0"/>
    <n v="0"/>
    <n v="0"/>
    <n v="1"/>
    <n v="0"/>
    <n v="0"/>
    <n v="0"/>
    <n v="0"/>
    <n v="0"/>
    <m/>
    <m/>
    <m/>
    <n v="21"/>
    <s v="DTM_CAR_B2F_Inondation"/>
    <n v="56"/>
    <n v="1350390"/>
    <s v="c1e86600-32f6-462b-b828-9b0a72d7ea75"/>
    <d v="2019-11-08T16:04:48"/>
    <m/>
    <x v="2"/>
  </r>
  <r>
    <s v="Première Dame"/>
    <x v="2"/>
    <x v="7"/>
    <n v="0"/>
    <n v="0"/>
    <n v="0"/>
    <n v="1"/>
    <n v="0"/>
    <n v="0"/>
    <n v="1"/>
    <n v="0"/>
    <n v="0"/>
    <m/>
    <m/>
    <m/>
    <n v="22"/>
    <s v="DTM_CAR_B2F_Inondation"/>
    <n v="56"/>
    <n v="1350390"/>
    <s v="c1e86600-32f6-462b-b828-9b0a72d7ea75"/>
    <d v="2019-11-08T16:04:48"/>
    <m/>
    <x v="2"/>
  </r>
  <r>
    <s v="Samiyalo"/>
    <x v="2"/>
    <x v="1"/>
    <n v="0"/>
    <n v="0"/>
    <n v="0"/>
    <n v="1"/>
    <n v="0"/>
    <n v="0"/>
    <n v="0"/>
    <n v="0"/>
    <n v="0"/>
    <m/>
    <m/>
    <m/>
    <n v="23"/>
    <s v="DTM_CAR_B2F_Inondation"/>
    <n v="56"/>
    <n v="1350390"/>
    <s v="c1e86600-32f6-462b-b828-9b0a72d7ea75"/>
    <d v="2019-11-08T16:04:48"/>
    <m/>
    <x v="2"/>
  </r>
  <r>
    <s v="Ong"/>
    <x v="0"/>
    <x v="6"/>
    <n v="1"/>
    <n v="0"/>
    <n v="0"/>
    <n v="0"/>
    <n v="0"/>
    <n v="0"/>
    <n v="0"/>
    <n v="0"/>
    <n v="0"/>
    <m/>
    <s v="Appelle gratuit"/>
    <n v="75123324"/>
    <n v="24"/>
    <s v="DTM_CAR_B2F_Inondation"/>
    <n v="59"/>
    <n v="1358540"/>
    <s v="da6fdcd2-744a-400b-bd83-e600994b24d3"/>
    <d v="2019-11-09T14:14:28"/>
    <m/>
    <x v="1"/>
  </r>
  <r>
    <s v="IOM"/>
    <x v="0"/>
    <x v="5"/>
    <n v="0"/>
    <n v="0"/>
    <n v="0"/>
    <n v="0"/>
    <n v="0"/>
    <n v="0"/>
    <n v="0"/>
    <n v="0"/>
    <n v="1"/>
    <m/>
    <s v="Oo"/>
    <m/>
    <n v="25"/>
    <s v="DTM_CAR_B2F_Inondation"/>
    <n v="72"/>
    <n v="1358807"/>
    <s v="f90162a7-43c4-4f11-97ac-82a16cd15da0"/>
    <d v="2019-11-09T14:44:57"/>
    <m/>
    <x v="1"/>
  </r>
  <r>
    <s v="GICA"/>
    <x v="0"/>
    <x v="1"/>
    <n v="0"/>
    <n v="0"/>
    <n v="0"/>
    <n v="1"/>
    <n v="0"/>
    <n v="0"/>
    <n v="0"/>
    <n v="0"/>
    <n v="0"/>
    <m/>
    <s v="YALISSOU Eveline Nicole"/>
    <m/>
    <n v="26"/>
    <s v="DTM_CAR_B2F_Inondation"/>
    <n v="74"/>
    <n v="1358872"/>
    <s v="80b8a886-6110-4d5b-a202-3ef85aa99041"/>
    <d v="2019-11-09T15:09:47"/>
    <m/>
    <x v="1"/>
  </r>
</pivotCacheRecords>
</file>

<file path=xl/pivotCache/pivotCacheRecords2.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80">
  <r>
    <d v="2019-11-07T00:00:00"/>
    <s v="Ngouandjia martial"/>
    <s v="Bangui"/>
    <s v="Bangui"/>
    <x v="0"/>
    <x v="0"/>
    <x v="0"/>
    <s v="Oui"/>
    <n v="4.3642700000000003"/>
    <n v="18.558859999999999"/>
    <n v="344.43799999999999"/>
    <n v="0"/>
    <n v="3"/>
    <s v="Oui"/>
    <n v="10"/>
    <n v="50"/>
    <s v="Catastrophe naturelle (inondations, pluies torrentielles etc)"/>
    <m/>
    <n v="10"/>
    <n v="0"/>
    <n v="0"/>
    <n v="0"/>
    <x v="0"/>
    <m/>
    <m/>
    <n v="10"/>
    <x v="0"/>
    <s v="oui"/>
    <x v="0"/>
    <x v="0"/>
    <m/>
    <x v="0"/>
    <s v="non"/>
    <m/>
    <s v="non"/>
    <m/>
    <s v="non"/>
    <m/>
    <s v="non"/>
    <m/>
    <s v="non"/>
    <m/>
    <x v="0"/>
    <x v="0"/>
    <m/>
    <x v="0"/>
    <x v="0"/>
    <m/>
    <m/>
    <m/>
    <m/>
    <m/>
    <m/>
    <m/>
    <x v="0"/>
    <x v="0"/>
    <x v="0"/>
    <x v="0"/>
    <x v="0"/>
    <x v="0"/>
    <m/>
    <x v="0"/>
    <m/>
    <s v="Puits traditionnel/A ciel ouvert Vendeur d’eau Eau de pluie"/>
    <n v="1"/>
    <n v="0"/>
    <n v="0"/>
    <n v="0"/>
    <n v="0"/>
    <n v="1"/>
    <n v="0"/>
    <n v="0"/>
    <n v="1"/>
    <x v="0"/>
    <x v="0"/>
    <x v="0"/>
    <s v="Odeur Eau trouble / brune Eau non potable"/>
    <n v="1"/>
    <n v="0"/>
    <n v="1"/>
    <n v="1"/>
    <x v="0"/>
    <x v="0"/>
    <m/>
    <m/>
    <m/>
    <m/>
    <m/>
    <m/>
    <m/>
    <m/>
    <m/>
    <x v="0"/>
    <s v="Don des communautés hôtes et voisines"/>
    <n v="0"/>
    <n v="1"/>
    <n v="0"/>
    <n v="0"/>
    <n v="0"/>
    <n v="0"/>
    <n v="0"/>
    <m/>
    <x v="0"/>
    <x v="0"/>
    <m/>
    <m/>
    <m/>
    <m/>
    <m/>
    <m/>
    <m/>
    <m/>
    <m/>
    <x v="0"/>
    <m/>
    <m/>
    <m/>
    <m/>
    <m/>
    <m/>
    <m/>
    <x v="0"/>
    <x v="0"/>
    <x v="0"/>
    <m/>
    <m/>
    <m/>
    <m/>
    <m/>
    <m/>
    <m/>
    <m/>
    <s v="Diarrhée Paludisme Fièvre"/>
    <n v="1"/>
    <n v="1"/>
    <n v="0"/>
    <n v="0"/>
    <n v="0"/>
    <n v="1"/>
    <n v="0"/>
    <n v="0"/>
    <n v="0"/>
    <n v="0"/>
    <n v="0"/>
    <n v="0"/>
    <m/>
    <x v="0"/>
    <s v="Ecole trop loin"/>
    <x v="0"/>
    <n v="0"/>
    <n v="0"/>
    <n v="1"/>
    <n v="0"/>
    <n v="0"/>
    <n v="0"/>
    <n v="0"/>
    <n v="0"/>
    <n v="0"/>
    <n v="0"/>
    <m/>
    <x v="0"/>
    <s v="Assistance humanitaire Accès aux services de base Documentation (certificat de naissance, etc.)"/>
    <n v="1"/>
    <n v="0"/>
    <n v="0"/>
    <n v="1"/>
    <n v="0"/>
    <n v="1"/>
    <s v="Article non alimentaire (vêtements, couvertures, ustensiles de cuisine"/>
    <s v="Hygiène/assainissement"/>
    <s v="Abri"/>
    <m/>
    <n v="0"/>
    <n v="10"/>
    <s v="Vue par rapport aux PDI,depuis qu'ils sont dans ce localité de BATAMBO il y a aucun assistance des humanitaires,même le Gouvernement,ils sont vraiment abandonné par eux-même dans la localité.Et leurs besoins,moustiquaire, la santé car ils n'ont pas accès aux centre de santé,(manque de moyens )."/>
    <n v="1340496"/>
    <s v="04cb3614-1370-431c-8922-d2f433c037ee"/>
    <d v="2019-11-07T16:57:46"/>
    <m/>
    <n v="39"/>
  </r>
  <r>
    <d v="2019-11-07T00:00:00"/>
    <s v="Ngouandjia martial"/>
    <s v="Bangui"/>
    <s v="Bangui"/>
    <x v="0"/>
    <x v="1"/>
    <x v="1"/>
    <s v="Oui"/>
    <n v="4.3584899999999998"/>
    <n v="18.556260000000002"/>
    <n v="351.92200000000003"/>
    <n v="0"/>
    <n v="3"/>
    <s v="Oui"/>
    <n v="200"/>
    <n v="1000"/>
    <s v="Catastrophe naturelle (inondations, pluies torrentielles etc)"/>
    <m/>
    <n v="200"/>
    <n v="0"/>
    <n v="0"/>
    <n v="0"/>
    <x v="1"/>
    <n v="50"/>
    <m/>
    <n v="200"/>
    <x v="0"/>
    <s v="oui"/>
    <x v="1"/>
    <x v="0"/>
    <m/>
    <x v="1"/>
    <s v="oui"/>
    <n v="200"/>
    <s v="non"/>
    <m/>
    <s v="oui"/>
    <n v="50"/>
    <s v="non"/>
    <m/>
    <s v="non"/>
    <m/>
    <x v="1"/>
    <x v="1"/>
    <m/>
    <x v="0"/>
    <x v="0"/>
    <m/>
    <m/>
    <m/>
    <m/>
    <m/>
    <m/>
    <m/>
    <x v="0"/>
    <x v="0"/>
    <x v="0"/>
    <x v="0"/>
    <x v="1"/>
    <x v="1"/>
    <m/>
    <x v="1"/>
    <m/>
    <s v="Vendeur d’eau"/>
    <n v="0"/>
    <n v="0"/>
    <n v="0"/>
    <n v="0"/>
    <n v="0"/>
    <n v="1"/>
    <n v="0"/>
    <n v="0"/>
    <n v="0"/>
    <x v="0"/>
    <x v="1"/>
    <x v="1"/>
    <m/>
    <m/>
    <m/>
    <m/>
    <m/>
    <x v="1"/>
    <x v="0"/>
    <m/>
    <m/>
    <m/>
    <m/>
    <m/>
    <m/>
    <m/>
    <m/>
    <m/>
    <x v="0"/>
    <s v="Emprunt"/>
    <n v="0"/>
    <n v="0"/>
    <n v="0"/>
    <n v="0"/>
    <n v="1"/>
    <n v="0"/>
    <n v="0"/>
    <m/>
    <x v="0"/>
    <x v="0"/>
    <m/>
    <m/>
    <m/>
    <m/>
    <m/>
    <m/>
    <m/>
    <m/>
    <m/>
    <x v="0"/>
    <m/>
    <m/>
    <m/>
    <m/>
    <m/>
    <m/>
    <m/>
    <x v="0"/>
    <x v="0"/>
    <x v="0"/>
    <m/>
    <m/>
    <m/>
    <m/>
    <m/>
    <m/>
    <m/>
    <m/>
    <s v="Diarrhée Paludisme Toux"/>
    <n v="1"/>
    <n v="1"/>
    <n v="0"/>
    <n v="0"/>
    <n v="0"/>
    <n v="0"/>
    <n v="1"/>
    <n v="0"/>
    <n v="0"/>
    <n v="0"/>
    <n v="0"/>
    <n v="0"/>
    <m/>
    <x v="1"/>
    <s v="Ecole détruite ou endommagée"/>
    <x v="0"/>
    <n v="1"/>
    <n v="0"/>
    <n v="0"/>
    <n v="0"/>
    <n v="0"/>
    <n v="0"/>
    <n v="0"/>
    <n v="0"/>
    <n v="0"/>
    <n v="0"/>
    <m/>
    <x v="0"/>
    <s v="Assistance humanitaire Situation dans le lieu d’origine Possibilités de retour (etat du lieu d’origine, aide humanitaire…)"/>
    <n v="1"/>
    <n v="1"/>
    <n v="0"/>
    <n v="0"/>
    <n v="1"/>
    <n v="0"/>
    <s v="Nourriture"/>
    <s v="Article non alimentaire (vêtements, couvertures, ustensiles de cuisine"/>
    <s v="Service de santé"/>
    <m/>
    <n v="0"/>
    <n v="10"/>
    <s v="S'agissant aux personnes déplacée de cette localité ont des problèmes vue par rapport a leurs conditions de vie aux sein de cette localité,problèmes de santé,hygiénique ment.Et les préoccupations nécessaire des PDI se veulent renter la où ils étaient aux paravents."/>
    <n v="1340494"/>
    <s v="c68b0576-7953-4677-9233-817c4ecee725"/>
    <d v="2019-11-07T16:57:41"/>
    <m/>
    <n v="38"/>
  </r>
  <r>
    <d v="2019-11-08T00:00:00"/>
    <s v="Konamna fidelia"/>
    <s v="Bangui"/>
    <s v="Bangui"/>
    <x v="0"/>
    <x v="2"/>
    <x v="0"/>
    <s v="Oui"/>
    <n v="4.3613159000000001"/>
    <n v="18.571140700000001"/>
    <n v="350.60000610351563"/>
    <n v="9"/>
    <n v="3"/>
    <s v="Oui"/>
    <n v="60"/>
    <n v="300"/>
    <s v="Catastrophe naturelle (inondations, pluies torrentielles etc)"/>
    <m/>
    <n v="60"/>
    <n v="0"/>
    <n v="0"/>
    <n v="0"/>
    <x v="2"/>
    <m/>
    <m/>
    <n v="60"/>
    <x v="1"/>
    <s v="oui"/>
    <x v="0"/>
    <x v="0"/>
    <m/>
    <x v="2"/>
    <s v="oui"/>
    <n v="1"/>
    <s v="non"/>
    <m/>
    <s v="oui"/>
    <n v="1"/>
    <s v="non"/>
    <m/>
    <s v="oui"/>
    <n v="3"/>
    <x v="1"/>
    <x v="2"/>
    <m/>
    <x v="0"/>
    <x v="0"/>
    <m/>
    <m/>
    <m/>
    <m/>
    <m/>
    <m/>
    <m/>
    <x v="0"/>
    <x v="0"/>
    <x v="0"/>
    <x v="0"/>
    <x v="0"/>
    <x v="0"/>
    <m/>
    <x v="1"/>
    <m/>
    <s v="Puits traditionnel/A ciel ouvert Forage a pompe manuelle Eau courante/du robinet"/>
    <n v="1"/>
    <n v="1"/>
    <n v="0"/>
    <n v="0"/>
    <n v="0"/>
    <n v="0"/>
    <n v="0"/>
    <n v="1"/>
    <n v="0"/>
    <x v="1"/>
    <x v="2"/>
    <x v="0"/>
    <s v="Odeur Eau trouble / brune Eau non potable"/>
    <n v="1"/>
    <n v="0"/>
    <n v="1"/>
    <n v="1"/>
    <x v="1"/>
    <x v="0"/>
    <m/>
    <m/>
    <m/>
    <m/>
    <m/>
    <m/>
    <m/>
    <m/>
    <m/>
    <x v="1"/>
    <s v="Don des communautés hôtes et voisines"/>
    <n v="0"/>
    <n v="1"/>
    <n v="0"/>
    <n v="0"/>
    <n v="0"/>
    <n v="0"/>
    <n v="0"/>
    <m/>
    <x v="1"/>
    <x v="0"/>
    <m/>
    <m/>
    <m/>
    <m/>
    <m/>
    <m/>
    <m/>
    <m/>
    <m/>
    <x v="0"/>
    <m/>
    <m/>
    <m/>
    <m/>
    <m/>
    <m/>
    <m/>
    <x v="0"/>
    <x v="0"/>
    <x v="0"/>
    <m/>
    <m/>
    <m/>
    <m/>
    <m/>
    <m/>
    <m/>
    <m/>
    <s v="Diarrhée Paludisme Fièvre"/>
    <n v="1"/>
    <n v="1"/>
    <n v="0"/>
    <n v="0"/>
    <n v="0"/>
    <n v="1"/>
    <n v="0"/>
    <n v="0"/>
    <n v="0"/>
    <n v="0"/>
    <n v="0"/>
    <n v="0"/>
    <m/>
    <x v="2"/>
    <m/>
    <x v="1"/>
    <m/>
    <m/>
    <m/>
    <m/>
    <m/>
    <m/>
    <m/>
    <m/>
    <m/>
    <m/>
    <m/>
    <x v="0"/>
    <s v="Assistance humanitaire"/>
    <n v="1"/>
    <n v="0"/>
    <n v="0"/>
    <n v="0"/>
    <n v="0"/>
    <n v="0"/>
    <s v="Nourriture"/>
    <s v="Eau potable"/>
    <s v="Article non alimentaire (vêtements, couvertures, ustensiles de cuisine"/>
    <m/>
    <n v="0"/>
    <n v="10"/>
    <s v="Vue la situation de cette localité,c'est une localité qui n'est pas inondée,mais accueil des PDI.les besoins des PDI sont nourriture, de l'eau potable,les vêtements,santé, et aussi une assistance pour eux car ils souffre."/>
    <n v="1349821"/>
    <s v="6593c229-2fba-46b3-9d91-765c95479cda"/>
    <d v="2019-11-08T15:53:55"/>
    <m/>
    <n v="53"/>
  </r>
  <r>
    <d v="2019-11-08T00:00:00"/>
    <s v="DJIMTOLOUMA Anicet"/>
    <s v="Bangui"/>
    <s v="Bangui"/>
    <x v="0"/>
    <x v="3"/>
    <x v="0"/>
    <s v="Oui"/>
    <n v="4.3615104999999996"/>
    <n v="18.564477400000001"/>
    <n v="349.29998779296875"/>
    <n v="7.5"/>
    <n v="3"/>
    <s v="Oui"/>
    <n v="25"/>
    <n v="125"/>
    <s v="Catastrophe naturelle (inondations, pluies torrentielles etc)"/>
    <m/>
    <n v="25"/>
    <n v="0"/>
    <n v="0"/>
    <n v="0"/>
    <x v="3"/>
    <m/>
    <m/>
    <n v="25"/>
    <x v="0"/>
    <s v="oui"/>
    <x v="1"/>
    <x v="0"/>
    <m/>
    <x v="2"/>
    <s v="non"/>
    <m/>
    <s v="non"/>
    <m/>
    <s v="non"/>
    <m/>
    <s v="non"/>
    <m/>
    <s v="oui"/>
    <n v="3"/>
    <x v="1"/>
    <x v="3"/>
    <m/>
    <x v="0"/>
    <x v="0"/>
    <m/>
    <m/>
    <m/>
    <m/>
    <m/>
    <m/>
    <m/>
    <x v="0"/>
    <x v="0"/>
    <x v="0"/>
    <x v="0"/>
    <x v="1"/>
    <x v="1"/>
    <m/>
    <x v="1"/>
    <m/>
    <s v="Puits traditionnel/A ciel ouvert Puits amélioré Eau courante/du robinet"/>
    <n v="1"/>
    <n v="0"/>
    <n v="1"/>
    <n v="0"/>
    <n v="0"/>
    <n v="0"/>
    <n v="0"/>
    <n v="1"/>
    <n v="0"/>
    <x v="0"/>
    <x v="2"/>
    <x v="0"/>
    <s v="Odeur Eau trouble / brune"/>
    <n v="1"/>
    <n v="0"/>
    <n v="1"/>
    <n v="0"/>
    <x v="0"/>
    <x v="0"/>
    <m/>
    <m/>
    <m/>
    <m/>
    <m/>
    <m/>
    <m/>
    <m/>
    <m/>
    <x v="0"/>
    <s v="Production agricole de subsistance Don des communautés hôtes et voisines Achat sur le marché"/>
    <n v="1"/>
    <n v="1"/>
    <n v="0"/>
    <n v="1"/>
    <n v="0"/>
    <n v="0"/>
    <n v="0"/>
    <m/>
    <x v="1"/>
    <x v="0"/>
    <m/>
    <m/>
    <m/>
    <m/>
    <m/>
    <m/>
    <m/>
    <m/>
    <m/>
    <x v="1"/>
    <s v="Clinique privée"/>
    <n v="0"/>
    <n v="0"/>
    <n v="0"/>
    <n v="1"/>
    <n v="0"/>
    <m/>
    <x v="1"/>
    <x v="0"/>
    <x v="0"/>
    <m/>
    <m/>
    <m/>
    <m/>
    <m/>
    <m/>
    <m/>
    <m/>
    <s v="Diarrhée Paludisme Fièvre"/>
    <n v="1"/>
    <n v="1"/>
    <n v="0"/>
    <n v="0"/>
    <n v="0"/>
    <n v="1"/>
    <n v="0"/>
    <n v="0"/>
    <n v="0"/>
    <n v="0"/>
    <n v="0"/>
    <n v="0"/>
    <m/>
    <x v="2"/>
    <m/>
    <x v="1"/>
    <m/>
    <m/>
    <m/>
    <m/>
    <m/>
    <m/>
    <m/>
    <m/>
    <m/>
    <m/>
    <m/>
    <x v="0"/>
    <s v="Assistance humanitaire Possibilités de retour (etat du lieu d’origine, aide humanitaire…) Documentation (certificat de naissance, etc.)"/>
    <n v="1"/>
    <n v="0"/>
    <n v="0"/>
    <n v="0"/>
    <n v="1"/>
    <n v="1"/>
    <s v="Nourriture"/>
    <s v="Abri"/>
    <s v="Service de santé"/>
    <m/>
    <n v="0"/>
    <n v="10"/>
    <s v="Après l'inondation,  les PDI de quartier kpetene I sont  dans 2ème arrondissement précisément lakouaga 5, n'ont subit aucune assistance humanitaire mais tous les enfants vont à l'ecole, ils ont sérieux problème de nourriture et aide humanitaire."/>
    <n v="1350000"/>
    <s v="be39eb95-9bf7-47c3-850a-73de43f89061"/>
    <d v="2019-11-08T15:57:03"/>
    <m/>
    <n v="54"/>
  </r>
  <r>
    <d v="2019-11-06T00:00:00"/>
    <s v="DJIMTOLOUMA Anicet"/>
    <s v="Bangui"/>
    <s v="Bangui"/>
    <x v="0"/>
    <x v="4"/>
    <x v="2"/>
    <s v="Oui"/>
    <n v="4.3570425000000004"/>
    <n v="18.562033499999998"/>
    <n v="344.89999389648438"/>
    <n v="9"/>
    <n v="3"/>
    <s v="Oui"/>
    <n v="300"/>
    <n v="534"/>
    <s v="Catastrophe naturelle (inondations, pluies torrentielles etc)"/>
    <m/>
    <n v="300"/>
    <n v="0"/>
    <n v="0"/>
    <n v="0"/>
    <x v="4"/>
    <n v="300"/>
    <m/>
    <n v="300"/>
    <x v="1"/>
    <s v="oui"/>
    <x v="2"/>
    <x v="1"/>
    <m/>
    <x v="2"/>
    <s v="oui"/>
    <n v="20"/>
    <s v="non"/>
    <m/>
    <s v="oui"/>
    <n v="4"/>
    <s v="non"/>
    <m/>
    <s v="oui"/>
    <n v="100"/>
    <x v="1"/>
    <x v="4"/>
    <m/>
    <x v="0"/>
    <x v="0"/>
    <m/>
    <m/>
    <m/>
    <m/>
    <m/>
    <m/>
    <m/>
    <x v="0"/>
    <x v="0"/>
    <x v="0"/>
    <x v="0"/>
    <x v="1"/>
    <x v="1"/>
    <m/>
    <x v="1"/>
    <m/>
    <s v="Eau de surface (riviere, cours d’eau…) Vendeur d’eau Eau de pluie"/>
    <n v="0"/>
    <n v="0"/>
    <n v="0"/>
    <n v="0"/>
    <n v="1"/>
    <n v="1"/>
    <n v="0"/>
    <n v="0"/>
    <n v="1"/>
    <x v="0"/>
    <x v="2"/>
    <x v="0"/>
    <s v="Odeur Eau trouble / brune Eau non potable"/>
    <n v="1"/>
    <n v="0"/>
    <n v="1"/>
    <n v="1"/>
    <x v="1"/>
    <x v="1"/>
    <s v="Conflit liés à la gestion communautaire des points d’eau Harcèlement"/>
    <n v="0"/>
    <n v="1"/>
    <n v="0"/>
    <n v="0"/>
    <n v="1"/>
    <n v="0"/>
    <n v="0"/>
    <m/>
    <x v="1"/>
    <s v="Don des communautés hôtes et voisines Achat sur le marché Emprunt"/>
    <n v="0"/>
    <n v="1"/>
    <n v="0"/>
    <n v="1"/>
    <n v="1"/>
    <n v="0"/>
    <n v="0"/>
    <m/>
    <x v="1"/>
    <x v="0"/>
    <m/>
    <m/>
    <m/>
    <m/>
    <m/>
    <m/>
    <m/>
    <m/>
    <m/>
    <x v="0"/>
    <m/>
    <m/>
    <m/>
    <m/>
    <m/>
    <m/>
    <m/>
    <x v="0"/>
    <x v="0"/>
    <x v="0"/>
    <m/>
    <m/>
    <m/>
    <m/>
    <m/>
    <m/>
    <m/>
    <m/>
    <s v="Diarrhée Paludisme Malnutrition"/>
    <n v="1"/>
    <n v="1"/>
    <n v="1"/>
    <n v="0"/>
    <n v="0"/>
    <n v="0"/>
    <n v="0"/>
    <n v="0"/>
    <n v="0"/>
    <n v="0"/>
    <n v="0"/>
    <n v="0"/>
    <m/>
    <x v="1"/>
    <s v="Ecole détruite ou endommagée Manque de moyens financiers (transport, etc) Autre, préciser"/>
    <x v="0"/>
    <n v="1"/>
    <n v="0"/>
    <n v="0"/>
    <n v="0"/>
    <n v="0"/>
    <n v="1"/>
    <n v="0"/>
    <n v="0"/>
    <n v="0"/>
    <n v="1"/>
    <s v="Certaine école inondé"/>
    <x v="0"/>
    <s v="Assistance humanitaire Accès aux services de base Documentation (certificat de naissance, etc.)"/>
    <n v="1"/>
    <n v="0"/>
    <n v="0"/>
    <n v="1"/>
    <n v="0"/>
    <n v="1"/>
    <s v="Nourriture"/>
    <s v="Article non alimentaire (vêtements, couvertures, ustensiles de cuisine"/>
    <s v="Service de santé"/>
    <m/>
    <n v="3"/>
    <n v="10"/>
    <s v="Les Personnes déplacés ont vraiment des problèmes de nourriture , manques des abris, problème de soign médical. Dont ils demandent une assistante humanitaire"/>
    <n v="1327657"/>
    <s v="211e1ffd-c643-4a4a-992c-f39324d502da"/>
    <d v="2019-11-06T16:36:16"/>
    <m/>
    <n v="13"/>
  </r>
  <r>
    <d v="2019-11-06T00:00:00"/>
    <s v="Ngouandjia martial"/>
    <s v="Bangui"/>
    <s v="Bangui"/>
    <x v="0"/>
    <x v="5"/>
    <x v="1"/>
    <s v="Oui"/>
    <n v="4.3548815999999997"/>
    <n v="18.550060800000001"/>
    <n v="342"/>
    <n v="10"/>
    <n v="4"/>
    <s v="Oui"/>
    <n v="162"/>
    <n v="812"/>
    <s v="Catastrophe naturelle (inondations, pluies torrentielles etc)"/>
    <m/>
    <n v="99"/>
    <n v="25"/>
    <n v="38"/>
    <n v="0"/>
    <x v="5"/>
    <m/>
    <n v="38"/>
    <n v="162"/>
    <x v="1"/>
    <s v="oui"/>
    <x v="1"/>
    <x v="0"/>
    <m/>
    <x v="1"/>
    <s v="oui"/>
    <n v="45"/>
    <s v="non"/>
    <m/>
    <s v="oui"/>
    <n v="24"/>
    <s v="non"/>
    <m/>
    <s v="oui"/>
    <n v="27"/>
    <x v="1"/>
    <x v="5"/>
    <m/>
    <x v="1"/>
    <x v="1"/>
    <n v="0"/>
    <n v="0"/>
    <n v="0"/>
    <n v="0"/>
    <n v="0"/>
    <n v="0"/>
    <n v="0"/>
    <x v="1"/>
    <x v="1"/>
    <x v="1"/>
    <x v="1"/>
    <x v="1"/>
    <x v="2"/>
    <m/>
    <x v="0"/>
    <m/>
    <s v="Puits traditionnel/A ciel ouvert Vendeur d’eau Eau courante/du robinet"/>
    <n v="1"/>
    <n v="0"/>
    <n v="0"/>
    <n v="0"/>
    <n v="0"/>
    <n v="1"/>
    <n v="0"/>
    <n v="1"/>
    <n v="0"/>
    <x v="1"/>
    <x v="0"/>
    <x v="0"/>
    <s v="Odeur Eau trouble / brune Eau non potable"/>
    <n v="1"/>
    <n v="0"/>
    <n v="1"/>
    <n v="1"/>
    <x v="1"/>
    <x v="1"/>
    <s v="Violence/agression physique Discrimination Autre, préciser"/>
    <n v="0"/>
    <n v="0"/>
    <n v="1"/>
    <n v="1"/>
    <n v="0"/>
    <n v="0"/>
    <n v="1"/>
    <s v="Problème  de moyen pour payer"/>
    <x v="0"/>
    <s v="Production agricole de subsistance Assistance humanitaire (incluant cash)"/>
    <n v="1"/>
    <n v="0"/>
    <n v="1"/>
    <n v="0"/>
    <n v="0"/>
    <n v="0"/>
    <n v="0"/>
    <m/>
    <x v="0"/>
    <x v="0"/>
    <m/>
    <m/>
    <m/>
    <m/>
    <m/>
    <m/>
    <m/>
    <m/>
    <m/>
    <x v="0"/>
    <m/>
    <m/>
    <m/>
    <m/>
    <m/>
    <m/>
    <m/>
    <x v="0"/>
    <x v="0"/>
    <x v="0"/>
    <m/>
    <m/>
    <m/>
    <m/>
    <m/>
    <m/>
    <m/>
    <m/>
    <s v="Diarrhée Paludisme Fièvre"/>
    <n v="1"/>
    <n v="1"/>
    <n v="0"/>
    <n v="0"/>
    <n v="0"/>
    <n v="1"/>
    <n v="0"/>
    <n v="0"/>
    <n v="0"/>
    <n v="0"/>
    <n v="0"/>
    <n v="0"/>
    <m/>
    <x v="1"/>
    <s v="Ecole trop loin Manque de moyens financiers (transport, etc) Pas d'intérêt pour l'éducation des enfants"/>
    <x v="0"/>
    <n v="0"/>
    <n v="0"/>
    <n v="1"/>
    <n v="0"/>
    <n v="0"/>
    <n v="1"/>
    <n v="0"/>
    <n v="0"/>
    <n v="1"/>
    <n v="0"/>
    <m/>
    <x v="0"/>
    <s v="Accès aux services de base Possibilités de retour (etat du lieu d’origine, aide humanitaire…) Documentation (certificat de naissance, etc.)"/>
    <n v="0"/>
    <n v="0"/>
    <n v="0"/>
    <n v="1"/>
    <n v="1"/>
    <n v="1"/>
    <s v="Hygiène/assainissement"/>
    <s v="Service de santé"/>
    <s v="Eau potable"/>
    <m/>
    <n v="1"/>
    <n v="10"/>
    <s v="Nous avons constaté  que la situation des déplacée  est déplorable malgré  qu'ils vivent dans famille d'accueil, ces déplacés ont des sérieux problème par rapport à leurs conditions de vie. Ces PDI n'ont pas des documents attestant légalement la propriété de leurs domiciles car, suit à la construction du pont LAGBACHI tels ont été de localiser de leur lieux d'origine."/>
    <n v="1327734"/>
    <s v="c9fb05cd-e9c5-4efb-ba95-85f3509fb9e5"/>
    <d v="2019-11-06T16:43:23"/>
    <m/>
    <n v="14"/>
  </r>
  <r>
    <d v="2019-11-07T00:00:00"/>
    <s v="Ngouandjia"/>
    <s v="Bangui"/>
    <s v="Bangui"/>
    <x v="0"/>
    <x v="6"/>
    <x v="1"/>
    <s v="Oui"/>
    <n v="4.3690699999999998"/>
    <n v="18.56775"/>
    <n v="357.74200000000002"/>
    <n v="0"/>
    <n v="3"/>
    <s v="Oui"/>
    <n v="30"/>
    <n v="150"/>
    <s v="Catastrophe naturelle (inondations, pluies torrentielles etc)"/>
    <m/>
    <n v="30"/>
    <n v="0"/>
    <n v="0"/>
    <n v="0"/>
    <x v="4"/>
    <n v="30"/>
    <m/>
    <n v="30"/>
    <x v="1"/>
    <s v="oui"/>
    <x v="0"/>
    <x v="0"/>
    <m/>
    <x v="1"/>
    <s v="non"/>
    <m/>
    <s v="non"/>
    <m/>
    <s v="ne sait pas"/>
    <m/>
    <s v="non"/>
    <m/>
    <s v="ne sait pas"/>
    <m/>
    <x v="1"/>
    <x v="3"/>
    <m/>
    <x v="0"/>
    <x v="0"/>
    <m/>
    <m/>
    <m/>
    <m/>
    <m/>
    <m/>
    <m/>
    <x v="0"/>
    <x v="0"/>
    <x v="0"/>
    <x v="0"/>
    <x v="1"/>
    <x v="1"/>
    <m/>
    <x v="0"/>
    <m/>
    <s v="Puits traditionnel/A ciel ouvert Forage a pompe manuelle Eau courante/du robinet"/>
    <n v="1"/>
    <n v="1"/>
    <n v="0"/>
    <n v="0"/>
    <n v="0"/>
    <n v="0"/>
    <n v="0"/>
    <n v="1"/>
    <n v="0"/>
    <x v="0"/>
    <x v="2"/>
    <x v="1"/>
    <m/>
    <m/>
    <m/>
    <m/>
    <m/>
    <x v="0"/>
    <x v="0"/>
    <m/>
    <m/>
    <m/>
    <m/>
    <m/>
    <m/>
    <m/>
    <m/>
    <m/>
    <x v="1"/>
    <s v="Don des communautés hôtes et voisines Achat sur le marché"/>
    <n v="0"/>
    <n v="1"/>
    <n v="0"/>
    <n v="1"/>
    <n v="0"/>
    <n v="0"/>
    <n v="0"/>
    <m/>
    <x v="0"/>
    <x v="0"/>
    <m/>
    <m/>
    <m/>
    <m/>
    <m/>
    <m/>
    <m/>
    <m/>
    <m/>
    <x v="1"/>
    <s v="Centre de santé"/>
    <n v="0"/>
    <n v="0"/>
    <n v="1"/>
    <n v="0"/>
    <n v="0"/>
    <m/>
    <x v="2"/>
    <x v="1"/>
    <x v="1"/>
    <m/>
    <m/>
    <m/>
    <m/>
    <m/>
    <m/>
    <m/>
    <m/>
    <s v="Diarrhée Paludisme Fièvre"/>
    <n v="1"/>
    <n v="1"/>
    <n v="0"/>
    <n v="0"/>
    <n v="0"/>
    <n v="1"/>
    <n v="0"/>
    <n v="0"/>
    <n v="0"/>
    <n v="0"/>
    <n v="0"/>
    <n v="0"/>
    <m/>
    <x v="2"/>
    <m/>
    <x v="1"/>
    <m/>
    <m/>
    <m/>
    <m/>
    <m/>
    <m/>
    <m/>
    <m/>
    <m/>
    <m/>
    <m/>
    <x v="0"/>
    <s v="Assistance humanitaire Documentation (certificat de naissance, etc.)"/>
    <n v="1"/>
    <n v="0"/>
    <n v="0"/>
    <n v="0"/>
    <n v="0"/>
    <n v="1"/>
    <s v="Article non alimentaire (vêtements, couvertures, ustensiles de cuisine"/>
    <s v="Nourriture"/>
    <s v="Hygiène/assainissement"/>
    <m/>
    <n v="0"/>
    <n v="10"/>
    <s v="S'agissant,de notre observations dans la localité ou n'as fait l'évaluation les PDI se plaint beaucoup plus sur les moyens qui peuvent les aider à les pouvoirs retourné chez eux . parce qu'ils ont vénus de petevo dans la 6ème arrondissement,les enfants ne fréquent pas l'école."/>
    <n v="1340501"/>
    <s v="3a1b82ab-d986-4bdc-b4d1-6c8e87c93813"/>
    <d v="2019-11-07T17:04:49"/>
    <m/>
    <n v="40"/>
  </r>
  <r>
    <d v="2019-11-08T00:00:00"/>
    <s v="Roger Aristide ZEGUINO"/>
    <s v="Bangui"/>
    <s v="Bangui"/>
    <x v="0"/>
    <x v="7"/>
    <x v="0"/>
    <s v="Oui"/>
    <n v="4.3588107000000003"/>
    <n v="18.552391499999999"/>
    <n v="380.39999389648438"/>
    <n v="9.5"/>
    <n v="3"/>
    <s v="Oui"/>
    <n v="40"/>
    <n v="200"/>
    <s v="Catastrophe naturelle (inondations, pluies torrentielles etc)"/>
    <m/>
    <n v="38"/>
    <n v="2"/>
    <n v="0"/>
    <n v="0"/>
    <x v="4"/>
    <n v="40"/>
    <m/>
    <n v="40"/>
    <x v="1"/>
    <s v="oui"/>
    <x v="1"/>
    <x v="0"/>
    <m/>
    <x v="3"/>
    <s v="oui"/>
    <n v="6"/>
    <s v="non"/>
    <m/>
    <s v="non"/>
    <m/>
    <s v="non"/>
    <m/>
    <s v="oui"/>
    <n v="3"/>
    <x v="1"/>
    <x v="5"/>
    <m/>
    <x v="2"/>
    <x v="1"/>
    <n v="0"/>
    <n v="0"/>
    <n v="0"/>
    <n v="1"/>
    <n v="0"/>
    <n v="1"/>
    <n v="0"/>
    <x v="1"/>
    <x v="1"/>
    <x v="1"/>
    <x v="0"/>
    <x v="1"/>
    <x v="3"/>
    <m/>
    <x v="0"/>
    <m/>
    <s v="Puits traditionnel/A ciel ouvert Forage a pompe manuelle Eau courante/du robinet"/>
    <n v="1"/>
    <n v="1"/>
    <n v="0"/>
    <n v="0"/>
    <n v="0"/>
    <n v="0"/>
    <n v="0"/>
    <n v="1"/>
    <n v="0"/>
    <x v="2"/>
    <x v="0"/>
    <x v="0"/>
    <s v="Odeur Eau trouble / brune Eau non potable"/>
    <n v="1"/>
    <n v="0"/>
    <n v="1"/>
    <n v="1"/>
    <x v="1"/>
    <x v="0"/>
    <m/>
    <m/>
    <m/>
    <m/>
    <m/>
    <m/>
    <m/>
    <m/>
    <m/>
    <x v="1"/>
    <s v="Production agricole de subsistance Don des communautés hôtes et voisines Achat sur le marché"/>
    <n v="1"/>
    <n v="1"/>
    <n v="0"/>
    <n v="1"/>
    <n v="0"/>
    <n v="0"/>
    <n v="0"/>
    <m/>
    <x v="2"/>
    <x v="0"/>
    <m/>
    <m/>
    <m/>
    <m/>
    <m/>
    <m/>
    <m/>
    <m/>
    <m/>
    <x v="1"/>
    <s v="Centre de santé"/>
    <n v="0"/>
    <n v="0"/>
    <n v="1"/>
    <n v="0"/>
    <n v="0"/>
    <m/>
    <x v="2"/>
    <x v="1"/>
    <x v="1"/>
    <m/>
    <m/>
    <m/>
    <m/>
    <m/>
    <m/>
    <m/>
    <m/>
    <s v="Diarrhée Paludisme Fièvre"/>
    <n v="1"/>
    <n v="1"/>
    <n v="0"/>
    <n v="0"/>
    <n v="0"/>
    <n v="1"/>
    <n v="0"/>
    <n v="0"/>
    <n v="0"/>
    <n v="0"/>
    <n v="0"/>
    <n v="0"/>
    <m/>
    <x v="1"/>
    <s v="Manque de moyens financiers (transport, etc)"/>
    <x v="0"/>
    <n v="0"/>
    <n v="0"/>
    <n v="0"/>
    <n v="0"/>
    <n v="0"/>
    <n v="1"/>
    <n v="0"/>
    <n v="0"/>
    <n v="0"/>
    <n v="0"/>
    <m/>
    <x v="0"/>
    <s v="Assistance humanitaire Situation des membres de la famille Documentation (certificat de naissance, etc.)"/>
    <n v="1"/>
    <n v="0"/>
    <n v="1"/>
    <n v="0"/>
    <n v="0"/>
    <n v="1"/>
    <s v="Eau potable"/>
    <s v="Nourriture"/>
    <s v="Hygiène/assainissement"/>
    <m/>
    <n v="0"/>
    <n v="10"/>
    <s v="Les PDI  qui vivent dans cette localité sont tous originaires d'autres prefectures et vue q'ils ont leurs parents dans la localité s'y installe. Ils sont confrontés  a des problemes d'ordre alimentaire car le parcour est trop long et leur approvissionnement n'est que le marché et une aide de la part de leur parents.Ils sont dans des problemes de santé vue l'etat du quartier. Seulement une partie de leur enfant frequente l'ecole pour des raisons financiers."/>
    <n v="1349793"/>
    <s v="a9ec9ad7-fc28-4bcc-a5c8-1bfc028f3750"/>
    <d v="2019-11-08T15:53:26"/>
    <m/>
    <n v="52"/>
  </r>
  <r>
    <d v="2019-11-07T00:00:00"/>
    <s v="DJIMTOLOUMA Anicet"/>
    <s v="Bangui"/>
    <s v="Bangui"/>
    <x v="0"/>
    <x v="8"/>
    <x v="0"/>
    <s v="Oui"/>
    <n v="4.3631811999999996"/>
    <n v="18.5521408"/>
    <n v="339.20001220703125"/>
    <n v="9.5"/>
    <n v="3"/>
    <s v="Oui"/>
    <n v="14"/>
    <n v="68"/>
    <s v="Catastrophe naturelle (inondations, pluies torrentielles etc)"/>
    <m/>
    <n v="12"/>
    <n v="2"/>
    <n v="0"/>
    <n v="0"/>
    <x v="6"/>
    <n v="1"/>
    <m/>
    <n v="14"/>
    <x v="0"/>
    <s v="oui"/>
    <x v="1"/>
    <x v="0"/>
    <m/>
    <x v="2"/>
    <s v="oui"/>
    <n v="6"/>
    <s v="oui"/>
    <n v="3"/>
    <s v="oui"/>
    <n v="2"/>
    <s v="non"/>
    <m/>
    <s v="oui"/>
    <n v="4"/>
    <x v="1"/>
    <x v="3"/>
    <m/>
    <x v="1"/>
    <x v="1"/>
    <n v="0"/>
    <n v="0"/>
    <n v="0"/>
    <n v="0"/>
    <n v="0"/>
    <n v="0"/>
    <n v="0"/>
    <x v="0"/>
    <x v="0"/>
    <x v="0"/>
    <x v="0"/>
    <x v="1"/>
    <x v="3"/>
    <m/>
    <x v="0"/>
    <m/>
    <s v="Puits traditionnel/A ciel ouvert Vendeur d’eau Eau courante/du robinet"/>
    <n v="1"/>
    <n v="0"/>
    <n v="0"/>
    <n v="0"/>
    <n v="0"/>
    <n v="1"/>
    <n v="0"/>
    <n v="1"/>
    <n v="0"/>
    <x v="1"/>
    <x v="2"/>
    <x v="0"/>
    <s v="Odeur Eau trouble / brune Eau non potable"/>
    <n v="1"/>
    <n v="0"/>
    <n v="1"/>
    <n v="1"/>
    <x v="1"/>
    <x v="0"/>
    <m/>
    <m/>
    <m/>
    <m/>
    <m/>
    <m/>
    <m/>
    <m/>
    <m/>
    <x v="1"/>
    <s v="Production agricole de subsistance Achat sur le marché Autre, preciser"/>
    <n v="1"/>
    <n v="0"/>
    <n v="0"/>
    <n v="1"/>
    <n v="0"/>
    <n v="0"/>
    <n v="1"/>
    <s v="Pas d'assistance humanitaire"/>
    <x v="1"/>
    <x v="0"/>
    <m/>
    <m/>
    <m/>
    <m/>
    <m/>
    <m/>
    <m/>
    <m/>
    <m/>
    <x v="1"/>
    <s v="Clinique mobile"/>
    <n v="1"/>
    <n v="0"/>
    <n v="0"/>
    <n v="0"/>
    <n v="0"/>
    <m/>
    <x v="2"/>
    <x v="2"/>
    <x v="1"/>
    <m/>
    <m/>
    <m/>
    <m/>
    <m/>
    <m/>
    <m/>
    <m/>
    <s v="Diarrhée Paludisme Maux de tête"/>
    <n v="1"/>
    <n v="1"/>
    <n v="0"/>
    <n v="0"/>
    <n v="0"/>
    <n v="0"/>
    <n v="0"/>
    <n v="1"/>
    <n v="0"/>
    <n v="0"/>
    <n v="0"/>
    <n v="0"/>
    <m/>
    <x v="0"/>
    <s v="Manque de moyens financiers (transport, etc) Pas d'intérêt pour l'éducation des enfants Autre, préciser"/>
    <x v="0"/>
    <n v="0"/>
    <n v="0"/>
    <n v="0"/>
    <n v="0"/>
    <n v="0"/>
    <n v="1"/>
    <n v="0"/>
    <n v="0"/>
    <n v="1"/>
    <n v="1"/>
    <s v="Problème de prise en charge des enfants pour la scolarisation devenu privé dans le quartier"/>
    <x v="0"/>
    <s v="Assistance humanitaire Possibilités de retour (etat du lieu d’origine, aide humanitaire…) Documentation (certificat de naissance, etc.)"/>
    <n v="1"/>
    <n v="0"/>
    <n v="0"/>
    <n v="0"/>
    <n v="1"/>
    <n v="1"/>
    <s v="Nourriture"/>
    <s v="Article non alimentaire (vêtements, couvertures, ustensiles de cuisine"/>
    <s v="Hygiène/assainissement"/>
    <m/>
    <n v="0"/>
    <n v="10"/>
    <s v="La population déplacés est dans un besoin d'assistance car depuis l'incident aucune n'a été faite. Et les plus sollicité sont d'ordre nourriture, santé,  éducation, abri, eau et hygiène. Aucun enfant ne fréquente dans cette localité."/>
    <n v="1340478"/>
    <s v="27d5746c-06b0-4062-8d40-38812950b36c"/>
    <d v="2019-11-07T16:55:16"/>
    <m/>
    <n v="37"/>
  </r>
  <r>
    <d v="2019-11-06T00:00:00"/>
    <s v="Konamna fidelia"/>
    <s v="Bangui"/>
    <s v="Bangui"/>
    <x v="0"/>
    <x v="9"/>
    <x v="2"/>
    <s v="Oui"/>
    <n v="4.35853"/>
    <n v="18.56249"/>
    <n v="0"/>
    <n v="0"/>
    <n v="3"/>
    <s v="Oui"/>
    <n v="105"/>
    <n v="525"/>
    <s v="Catastrophe naturelle (inondations, pluies torrentielles etc)"/>
    <m/>
    <n v="105"/>
    <n v="0"/>
    <n v="0"/>
    <n v="0"/>
    <x v="7"/>
    <m/>
    <m/>
    <n v="105"/>
    <x v="1"/>
    <s v="oui"/>
    <x v="2"/>
    <x v="1"/>
    <m/>
    <x v="2"/>
    <s v="oui"/>
    <n v="25"/>
    <s v="non"/>
    <m/>
    <s v="oui"/>
    <n v="40"/>
    <s v="non"/>
    <m/>
    <s v="oui"/>
    <n v="28"/>
    <x v="1"/>
    <x v="4"/>
    <m/>
    <x v="3"/>
    <x v="2"/>
    <n v="0"/>
    <n v="0"/>
    <n v="1"/>
    <n v="0"/>
    <n v="1"/>
    <n v="1"/>
    <n v="0"/>
    <x v="0"/>
    <x v="0"/>
    <x v="0"/>
    <x v="0"/>
    <x v="1"/>
    <x v="1"/>
    <m/>
    <x v="1"/>
    <m/>
    <s v="Vendeur d’eau"/>
    <n v="0"/>
    <n v="0"/>
    <n v="0"/>
    <n v="0"/>
    <n v="0"/>
    <n v="1"/>
    <n v="0"/>
    <n v="0"/>
    <n v="0"/>
    <x v="0"/>
    <x v="3"/>
    <x v="0"/>
    <s v="Odeur Eau trouble / brune"/>
    <n v="1"/>
    <n v="0"/>
    <n v="1"/>
    <n v="0"/>
    <x v="1"/>
    <x v="1"/>
    <s v="Conflit liés à la gestion communautaire des points d’eau"/>
    <n v="0"/>
    <n v="1"/>
    <n v="0"/>
    <n v="0"/>
    <n v="0"/>
    <n v="0"/>
    <n v="0"/>
    <m/>
    <x v="0"/>
    <s v="Autre, preciser"/>
    <n v="0"/>
    <n v="0"/>
    <n v="0"/>
    <n v="0"/>
    <n v="0"/>
    <n v="0"/>
    <n v="1"/>
    <s v="Vente de leur bien"/>
    <x v="2"/>
    <x v="0"/>
    <m/>
    <m/>
    <m/>
    <m/>
    <m/>
    <m/>
    <m/>
    <m/>
    <m/>
    <x v="0"/>
    <m/>
    <m/>
    <m/>
    <m/>
    <m/>
    <m/>
    <m/>
    <x v="0"/>
    <x v="0"/>
    <x v="0"/>
    <m/>
    <m/>
    <m/>
    <m/>
    <m/>
    <m/>
    <m/>
    <m/>
    <s v="Paludisme Toux Maux de ventre"/>
    <n v="0"/>
    <n v="1"/>
    <n v="0"/>
    <n v="0"/>
    <n v="0"/>
    <n v="0"/>
    <n v="1"/>
    <n v="0"/>
    <n v="1"/>
    <n v="0"/>
    <n v="0"/>
    <n v="0"/>
    <m/>
    <x v="2"/>
    <m/>
    <x v="1"/>
    <m/>
    <m/>
    <m/>
    <m/>
    <m/>
    <m/>
    <m/>
    <m/>
    <m/>
    <m/>
    <m/>
    <x v="0"/>
    <s v="Assistance humanitaire Situation dans le lieu d’origine Possibilités de retour (etat du lieu d’origine, aide humanitaire…)"/>
    <n v="1"/>
    <n v="1"/>
    <n v="0"/>
    <n v="0"/>
    <n v="1"/>
    <n v="0"/>
    <s v="Nourriture"/>
    <s v="Article non alimentaire (vêtements, couvertures, ustensiles de cuisine"/>
    <s v="Service de santé"/>
    <m/>
    <n v="0"/>
    <n v="10"/>
    <s v="Les victimes de quartier Zebe ont sérieux problèmes de l'eau  potable et unique source potable situer au bord de la route danger d'accidents et la bagarre et mélange de latrines avec les puis et d'effraction à l'air libre tous leur activités sont  bloquer ,pas de marchandises  pour revendre donc ils sont obligés  de vendre leur bien pour avoir à manger"/>
    <n v="1327632"/>
    <s v="126909bb-6828-4f7a-b262-4b7e3c458e00"/>
    <d v="2019-11-06T16:31:49"/>
    <m/>
    <n v="12"/>
  </r>
  <r>
    <d v="2019-11-07T00:00:00"/>
    <s v="Nainguira"/>
    <s v="Bangui"/>
    <s v="Bangui"/>
    <x v="1"/>
    <x v="10"/>
    <x v="0"/>
    <s v="Oui"/>
    <n v="4.3545707"/>
    <n v="18.538640399999998"/>
    <n v="355"/>
    <n v="9.5"/>
    <n v="3"/>
    <s v="Oui"/>
    <n v="20"/>
    <n v="100"/>
    <s v="Catastrophe naturelle (inondations, pluies torrentielles etc)"/>
    <m/>
    <n v="15"/>
    <n v="5"/>
    <n v="0"/>
    <n v="0"/>
    <x v="8"/>
    <m/>
    <m/>
    <n v="20"/>
    <x v="0"/>
    <s v="oui"/>
    <x v="1"/>
    <x v="0"/>
    <m/>
    <x v="3"/>
    <s v="oui"/>
    <n v="5"/>
    <s v="non"/>
    <m/>
    <s v="non"/>
    <m/>
    <s v="non"/>
    <m/>
    <s v="oui"/>
    <n v="5"/>
    <x v="0"/>
    <x v="0"/>
    <m/>
    <x v="4"/>
    <x v="1"/>
    <n v="0"/>
    <n v="1"/>
    <n v="1"/>
    <n v="0"/>
    <n v="0"/>
    <n v="0"/>
    <n v="0"/>
    <x v="1"/>
    <x v="1"/>
    <x v="1"/>
    <x v="1"/>
    <x v="1"/>
    <x v="1"/>
    <m/>
    <x v="0"/>
    <m/>
    <s v="Puits traditionnel/A ciel ouvert Forage a pompe manuelle Puits amélioré"/>
    <n v="1"/>
    <n v="1"/>
    <n v="1"/>
    <n v="0"/>
    <n v="0"/>
    <n v="0"/>
    <n v="0"/>
    <n v="0"/>
    <n v="0"/>
    <x v="2"/>
    <x v="0"/>
    <x v="0"/>
    <s v="Odeur Goût Eau non potable"/>
    <n v="1"/>
    <n v="1"/>
    <n v="0"/>
    <n v="1"/>
    <x v="1"/>
    <x v="1"/>
    <s v="Conflit liés à la gestion communautaire des points d’eau Violence/agression physique Discrimination"/>
    <n v="0"/>
    <n v="1"/>
    <n v="1"/>
    <n v="1"/>
    <n v="0"/>
    <n v="0"/>
    <n v="0"/>
    <m/>
    <x v="0"/>
    <s v="Don des communautés hôtes et voisines Achat sur le marché Troc (échanges)"/>
    <n v="0"/>
    <n v="1"/>
    <n v="0"/>
    <n v="1"/>
    <n v="0"/>
    <n v="1"/>
    <n v="0"/>
    <m/>
    <x v="0"/>
    <x v="0"/>
    <m/>
    <m/>
    <m/>
    <m/>
    <m/>
    <m/>
    <m/>
    <m/>
    <m/>
    <x v="0"/>
    <m/>
    <m/>
    <m/>
    <m/>
    <m/>
    <m/>
    <m/>
    <x v="0"/>
    <x v="0"/>
    <x v="0"/>
    <m/>
    <m/>
    <m/>
    <m/>
    <m/>
    <m/>
    <m/>
    <m/>
    <s v="Diarrhée Paludisme Fièvre"/>
    <n v="1"/>
    <n v="1"/>
    <n v="0"/>
    <n v="0"/>
    <n v="0"/>
    <n v="1"/>
    <n v="0"/>
    <n v="0"/>
    <n v="0"/>
    <n v="0"/>
    <n v="0"/>
    <n v="0"/>
    <m/>
    <x v="1"/>
    <s v="Pas d'école Ecole détruite ou endommagée Manque de moyens financiers (transport, etc)"/>
    <x v="2"/>
    <n v="1"/>
    <n v="0"/>
    <n v="0"/>
    <n v="0"/>
    <n v="0"/>
    <n v="1"/>
    <n v="0"/>
    <n v="0"/>
    <n v="0"/>
    <n v="0"/>
    <m/>
    <x v="0"/>
    <s v="Assistance humanitaire Situation dans le lieu d’origine Possibilités de retour (etat du lieu d’origine, aide humanitaire…)"/>
    <n v="1"/>
    <n v="1"/>
    <n v="0"/>
    <n v="0"/>
    <n v="1"/>
    <n v="0"/>
    <s v="Abri"/>
    <s v="Eau potable"/>
    <s v="Service de santé"/>
    <m/>
    <n v="0"/>
    <n v="10"/>
    <s v="Le quartier est partiellement touché  mais  a accueilli des sinistrés. "/>
    <n v="1340922"/>
    <s v="4cfd8d3a-7391-4776-a768-a840c5ee96fa"/>
    <d v="2019-11-07T17:23:15"/>
    <m/>
    <n v="46"/>
  </r>
  <r>
    <d v="2019-11-06T00:00:00"/>
    <s v="Nainguira"/>
    <s v="Bangui"/>
    <s v="Bangui"/>
    <x v="1"/>
    <x v="11"/>
    <x v="1"/>
    <s v="Oui"/>
    <n v="4.3336772000000003"/>
    <n v="18.5357001"/>
    <n v="333.60000610351563"/>
    <n v="8"/>
    <n v="3"/>
    <s v="Oui"/>
    <n v="320"/>
    <n v="1600"/>
    <s v="Catastrophe naturelle (inondations, pluies torrentielles etc)"/>
    <m/>
    <n v="200"/>
    <n v="50"/>
    <n v="20"/>
    <n v="50"/>
    <x v="9"/>
    <n v="200"/>
    <m/>
    <n v="320"/>
    <x v="1"/>
    <s v="oui"/>
    <x v="0"/>
    <x v="0"/>
    <m/>
    <x v="3"/>
    <s v="oui"/>
    <n v="20"/>
    <s v="non"/>
    <m/>
    <s v="oui"/>
    <n v="5"/>
    <s v="non"/>
    <m/>
    <s v="oui"/>
    <n v="4"/>
    <x v="0"/>
    <x v="0"/>
    <m/>
    <x v="5"/>
    <x v="1"/>
    <n v="0"/>
    <n v="1"/>
    <n v="0"/>
    <n v="0"/>
    <n v="0"/>
    <n v="0"/>
    <n v="0"/>
    <x v="1"/>
    <x v="1"/>
    <x v="1"/>
    <x v="1"/>
    <x v="1"/>
    <x v="4"/>
    <s v="Le député de la circonscription et les auto défenses qui veillent la nuit pour protéger les biens des sinistrés."/>
    <x v="1"/>
    <m/>
    <s v="Puits traditionnel/A ciel ouvert Vendeur d’eau Eau de pluie"/>
    <n v="1"/>
    <n v="0"/>
    <n v="0"/>
    <n v="0"/>
    <n v="0"/>
    <n v="1"/>
    <n v="0"/>
    <n v="0"/>
    <n v="1"/>
    <x v="2"/>
    <x v="0"/>
    <x v="0"/>
    <s v="Odeur Goût Eau non potable"/>
    <n v="1"/>
    <n v="1"/>
    <n v="0"/>
    <n v="1"/>
    <x v="1"/>
    <x v="1"/>
    <s v="Conflit liés à la gestion communautaire des points d’eau Violence/agression physique Discrimination"/>
    <n v="0"/>
    <n v="1"/>
    <n v="1"/>
    <n v="1"/>
    <n v="0"/>
    <n v="0"/>
    <n v="0"/>
    <m/>
    <x v="0"/>
    <s v="Don des communautés hôtes et voisines Achat sur le marché Troc (échanges)"/>
    <n v="0"/>
    <n v="1"/>
    <n v="0"/>
    <n v="1"/>
    <n v="0"/>
    <n v="1"/>
    <n v="0"/>
    <m/>
    <x v="0"/>
    <x v="0"/>
    <m/>
    <m/>
    <m/>
    <m/>
    <m/>
    <m/>
    <m/>
    <m/>
    <m/>
    <x v="0"/>
    <m/>
    <m/>
    <m/>
    <m/>
    <m/>
    <m/>
    <m/>
    <x v="0"/>
    <x v="0"/>
    <x v="0"/>
    <m/>
    <m/>
    <m/>
    <m/>
    <m/>
    <m/>
    <m/>
    <m/>
    <s v="Diarrhée Paludisme Maux de ventre"/>
    <n v="1"/>
    <n v="1"/>
    <n v="0"/>
    <n v="0"/>
    <n v="0"/>
    <n v="0"/>
    <n v="0"/>
    <n v="0"/>
    <n v="1"/>
    <n v="0"/>
    <n v="0"/>
    <n v="0"/>
    <m/>
    <x v="0"/>
    <s v="Pas d'école Ecole trop loin Manque de moyens financiers (transport, etc)"/>
    <x v="2"/>
    <n v="0"/>
    <n v="0"/>
    <n v="1"/>
    <n v="0"/>
    <n v="0"/>
    <n v="1"/>
    <n v="0"/>
    <n v="0"/>
    <n v="0"/>
    <n v="0"/>
    <m/>
    <x v="0"/>
    <s v="Assistance humanitaire Situation dans le lieu d’origine Situation des membres de la famille"/>
    <n v="1"/>
    <n v="1"/>
    <n v="1"/>
    <n v="0"/>
    <n v="0"/>
    <n v="0"/>
    <s v="Abri"/>
    <s v="Eau potable"/>
    <s v="Nourriture"/>
    <m/>
    <n v="0"/>
    <n v="10"/>
    <s v="Nous avons constaté  qu'il y a beaucoup des maisons inondées, beaucoup des déplacées dans de familles d'accueil. Beaucoup des besoins, abris, eau potable, santé, et autres."/>
    <n v="1326884"/>
    <s v="d2cb4775-8a71-40bb-8806-79df276acff0"/>
    <d v="2019-11-06T15:58:00"/>
    <m/>
    <n v="3"/>
  </r>
  <r>
    <d v="2019-11-08T00:00:00"/>
    <s v="Djimadoum.arcaduis"/>
    <s v="Bangui"/>
    <s v="Bangui"/>
    <x v="1"/>
    <x v="12"/>
    <x v="1"/>
    <s v="Oui"/>
    <n v="4.3620041000000001"/>
    <n v="18.540304500000001"/>
    <n v="358.39999389648438"/>
    <n v="9.5"/>
    <n v="3"/>
    <s v="Oui"/>
    <n v="33"/>
    <n v="165"/>
    <s v="Catastrophe naturelle (inondations, pluies torrentielles etc)"/>
    <m/>
    <n v="33"/>
    <n v="0"/>
    <n v="0"/>
    <n v="0"/>
    <x v="10"/>
    <m/>
    <m/>
    <n v="33"/>
    <x v="1"/>
    <s v="oui"/>
    <x v="2"/>
    <x v="1"/>
    <m/>
    <x v="3"/>
    <s v="oui"/>
    <n v="10"/>
    <s v="non"/>
    <m/>
    <s v="oui"/>
    <n v="5"/>
    <s v="non"/>
    <m/>
    <s v="oui"/>
    <n v="9"/>
    <x v="1"/>
    <x v="5"/>
    <m/>
    <x v="1"/>
    <x v="1"/>
    <n v="0"/>
    <n v="0"/>
    <n v="0"/>
    <n v="0"/>
    <n v="0"/>
    <n v="0"/>
    <n v="0"/>
    <x v="0"/>
    <x v="0"/>
    <x v="0"/>
    <x v="0"/>
    <x v="0"/>
    <x v="0"/>
    <m/>
    <x v="1"/>
    <m/>
    <s v="Eau courante/du robinet Eau de pluie"/>
    <n v="0"/>
    <n v="0"/>
    <n v="0"/>
    <n v="0"/>
    <n v="0"/>
    <n v="0"/>
    <n v="0"/>
    <n v="1"/>
    <n v="1"/>
    <x v="1"/>
    <x v="2"/>
    <x v="0"/>
    <s v="Goût Eau trouble / brune"/>
    <n v="0"/>
    <n v="1"/>
    <n v="1"/>
    <n v="0"/>
    <x v="1"/>
    <x v="0"/>
    <m/>
    <m/>
    <m/>
    <m/>
    <m/>
    <m/>
    <m/>
    <m/>
    <m/>
    <x v="0"/>
    <s v="Achat sur le marché"/>
    <n v="0"/>
    <n v="0"/>
    <n v="0"/>
    <n v="1"/>
    <n v="0"/>
    <n v="0"/>
    <n v="0"/>
    <m/>
    <x v="0"/>
    <x v="0"/>
    <m/>
    <m/>
    <m/>
    <m/>
    <m/>
    <m/>
    <m/>
    <m/>
    <m/>
    <x v="1"/>
    <s v="Autres (à préciser)"/>
    <n v="0"/>
    <n v="0"/>
    <n v="0"/>
    <n v="0"/>
    <n v="1"/>
    <s v="Poste de santé"/>
    <x v="2"/>
    <x v="2"/>
    <x v="2"/>
    <s v="Manque de moyens financiers La routes est dangereuse/risque d’attaque"/>
    <n v="0"/>
    <n v="0"/>
    <n v="1"/>
    <n v="1"/>
    <n v="0"/>
    <n v="0"/>
    <n v="0"/>
    <s v="Diarrhée Paludisme Maladie de peau"/>
    <n v="1"/>
    <n v="1"/>
    <n v="0"/>
    <n v="0"/>
    <n v="1"/>
    <n v="0"/>
    <n v="0"/>
    <n v="0"/>
    <n v="0"/>
    <n v="0"/>
    <n v="0"/>
    <n v="0"/>
    <m/>
    <x v="1"/>
    <s v="Ecole détruite ou endommagée Chemin dangereux Manque de moyens financiers (transport, etc)"/>
    <x v="0"/>
    <n v="1"/>
    <n v="0"/>
    <n v="0"/>
    <n v="1"/>
    <n v="0"/>
    <n v="1"/>
    <n v="0"/>
    <n v="0"/>
    <n v="0"/>
    <n v="0"/>
    <m/>
    <x v="0"/>
    <s v="Assistance humanitaire Situation dans le lieu d’origine Situation des membres de la famille"/>
    <n v="1"/>
    <n v="1"/>
    <n v="1"/>
    <n v="0"/>
    <n v="0"/>
    <n v="0"/>
    <s v="Abri"/>
    <s v="Service de santé"/>
    <s v="Nourriture"/>
    <m/>
    <n v="0"/>
    <n v="10"/>
    <s v="Les PDI ont besoin d'aide ils veulent trouver un endroit  sur pour se stabiliser."/>
    <n v="1349308"/>
    <s v="b8ae6a4b-8cc3-40bf-964d-a78d82362408"/>
    <d v="2019-11-08T15:27:49"/>
    <m/>
    <n v="49"/>
  </r>
  <r>
    <d v="2019-11-07T00:00:00"/>
    <s v="NGONAINDO Delalie"/>
    <s v="Bangui"/>
    <s v="Bangui"/>
    <x v="1"/>
    <x v="13"/>
    <x v="1"/>
    <s v="Oui"/>
    <n v="4.3584531000000002"/>
    <n v="18.546765099999998"/>
    <n v="334.79998779296875"/>
    <n v="10"/>
    <n v="3"/>
    <s v="Oui"/>
    <n v="50"/>
    <n v="250"/>
    <s v="Catastrophe naturelle (inondations, pluies torrentielles etc)"/>
    <m/>
    <n v="50"/>
    <n v="0"/>
    <n v="0"/>
    <n v="0"/>
    <x v="11"/>
    <m/>
    <m/>
    <n v="50"/>
    <x v="2"/>
    <s v="oui"/>
    <x v="2"/>
    <x v="1"/>
    <m/>
    <x v="3"/>
    <s v="oui"/>
    <n v="15"/>
    <s v="non"/>
    <m/>
    <s v="oui"/>
    <n v="10"/>
    <s v="non"/>
    <m/>
    <s v="oui"/>
    <n v="10"/>
    <x v="1"/>
    <x v="5"/>
    <m/>
    <x v="1"/>
    <x v="1"/>
    <n v="0"/>
    <n v="0"/>
    <n v="0"/>
    <n v="0"/>
    <n v="0"/>
    <n v="0"/>
    <n v="0"/>
    <x v="0"/>
    <x v="0"/>
    <x v="0"/>
    <x v="0"/>
    <x v="0"/>
    <x v="0"/>
    <m/>
    <x v="1"/>
    <m/>
    <s v="Puits traditionnel/A ciel ouvert Eau courante/du robinet Eau de pluie"/>
    <n v="1"/>
    <n v="0"/>
    <n v="0"/>
    <n v="0"/>
    <n v="0"/>
    <n v="0"/>
    <n v="0"/>
    <n v="1"/>
    <n v="1"/>
    <x v="1"/>
    <x v="0"/>
    <x v="0"/>
    <s v="Odeur Goût Eau non potable"/>
    <n v="1"/>
    <n v="1"/>
    <n v="0"/>
    <n v="1"/>
    <x v="1"/>
    <x v="0"/>
    <m/>
    <m/>
    <m/>
    <m/>
    <m/>
    <m/>
    <m/>
    <m/>
    <m/>
    <x v="0"/>
    <s v="Achat sur le marché"/>
    <n v="0"/>
    <n v="0"/>
    <n v="0"/>
    <n v="1"/>
    <n v="0"/>
    <n v="0"/>
    <n v="0"/>
    <m/>
    <x v="0"/>
    <x v="0"/>
    <m/>
    <m/>
    <m/>
    <m/>
    <m/>
    <m/>
    <m/>
    <m/>
    <m/>
    <x v="0"/>
    <m/>
    <m/>
    <m/>
    <m/>
    <m/>
    <m/>
    <m/>
    <x v="0"/>
    <x v="0"/>
    <x v="0"/>
    <m/>
    <m/>
    <m/>
    <m/>
    <m/>
    <m/>
    <m/>
    <m/>
    <s v="Diarrhée Paludisme Infection de plaie"/>
    <n v="1"/>
    <n v="1"/>
    <n v="0"/>
    <n v="1"/>
    <n v="0"/>
    <n v="0"/>
    <n v="0"/>
    <n v="0"/>
    <n v="0"/>
    <n v="0"/>
    <n v="0"/>
    <n v="0"/>
    <m/>
    <x v="0"/>
    <s v="Ecole détruite ou endommagée Chemin dangereux Manque de moyens financiers (transport, etc)"/>
    <x v="0"/>
    <n v="1"/>
    <n v="0"/>
    <n v="0"/>
    <n v="1"/>
    <n v="0"/>
    <n v="1"/>
    <n v="0"/>
    <n v="0"/>
    <n v="0"/>
    <n v="0"/>
    <m/>
    <x v="0"/>
    <s v="Assistance humanitaire Situation dans le lieu d’origine Documentation (certificat de naissance, etc.)"/>
    <n v="1"/>
    <n v="1"/>
    <n v="0"/>
    <n v="0"/>
    <n v="0"/>
    <n v="1"/>
    <s v="Abri"/>
    <s v="Scolarisation"/>
    <s v="Service de santé"/>
    <m/>
    <n v="0"/>
    <n v="10"/>
    <s v="Les PDIs ont des problèmes  beaucoup plus en santé ils ont besoin d'assistance dans leur quartier."/>
    <n v="1340688"/>
    <s v="0796c55e-c880-496d-9eac-3a1fd561d94b"/>
    <d v="2019-11-07T17:16:41"/>
    <m/>
    <n v="41"/>
  </r>
  <r>
    <d v="2019-11-07T00:00:00"/>
    <s v="NGONAINDO Delalie"/>
    <s v="Bangui"/>
    <s v="Bangui"/>
    <x v="1"/>
    <x v="14"/>
    <x v="0"/>
    <s v="Oui"/>
    <n v="4.3619649000000003"/>
    <n v="18.547013100000001"/>
    <n v="354.20001220703125"/>
    <n v="10"/>
    <n v="3"/>
    <s v="Oui"/>
    <n v="65"/>
    <n v="325"/>
    <s v="Catastrophe naturelle (inondations, pluies torrentielles etc)"/>
    <m/>
    <n v="65"/>
    <n v="0"/>
    <n v="0"/>
    <n v="0"/>
    <x v="12"/>
    <m/>
    <m/>
    <n v="65"/>
    <x v="2"/>
    <s v="oui"/>
    <x v="2"/>
    <x v="1"/>
    <m/>
    <x v="3"/>
    <s v="oui"/>
    <n v="10"/>
    <s v="non"/>
    <m/>
    <s v="oui"/>
    <n v="15"/>
    <s v="non"/>
    <m/>
    <s v="oui"/>
    <n v="20"/>
    <x v="1"/>
    <x v="4"/>
    <m/>
    <x v="1"/>
    <x v="1"/>
    <n v="0"/>
    <n v="0"/>
    <n v="0"/>
    <n v="0"/>
    <n v="0"/>
    <n v="0"/>
    <n v="0"/>
    <x v="0"/>
    <x v="0"/>
    <x v="0"/>
    <x v="0"/>
    <x v="0"/>
    <x v="0"/>
    <m/>
    <x v="1"/>
    <m/>
    <s v="Puits traditionnel/A ciel ouvert Eau courante/du robinet Eau de pluie"/>
    <n v="1"/>
    <n v="0"/>
    <n v="0"/>
    <n v="0"/>
    <n v="0"/>
    <n v="0"/>
    <n v="0"/>
    <n v="1"/>
    <n v="1"/>
    <x v="1"/>
    <x v="2"/>
    <x v="0"/>
    <s v="Odeur Goût Eau trouble / brune"/>
    <n v="1"/>
    <n v="1"/>
    <n v="1"/>
    <n v="0"/>
    <x v="1"/>
    <x v="0"/>
    <m/>
    <m/>
    <m/>
    <m/>
    <m/>
    <m/>
    <m/>
    <m/>
    <m/>
    <x v="0"/>
    <s v="Achat sur le marché"/>
    <n v="0"/>
    <n v="0"/>
    <n v="0"/>
    <n v="1"/>
    <n v="0"/>
    <n v="0"/>
    <n v="0"/>
    <m/>
    <x v="0"/>
    <x v="0"/>
    <m/>
    <m/>
    <m/>
    <m/>
    <m/>
    <m/>
    <m/>
    <m/>
    <m/>
    <x v="0"/>
    <m/>
    <m/>
    <m/>
    <m/>
    <m/>
    <m/>
    <m/>
    <x v="0"/>
    <x v="0"/>
    <x v="0"/>
    <m/>
    <m/>
    <m/>
    <m/>
    <m/>
    <m/>
    <m/>
    <m/>
    <s v="Diarrhée Paludisme Maladie de peau"/>
    <n v="1"/>
    <n v="1"/>
    <n v="0"/>
    <n v="0"/>
    <n v="1"/>
    <n v="0"/>
    <n v="0"/>
    <n v="0"/>
    <n v="0"/>
    <n v="0"/>
    <n v="0"/>
    <n v="0"/>
    <m/>
    <x v="0"/>
    <s v="Ecole détruite ou endommagée Chemin dangereux Manque de moyens financiers (transport, etc)"/>
    <x v="0"/>
    <n v="1"/>
    <n v="0"/>
    <n v="0"/>
    <n v="1"/>
    <n v="0"/>
    <n v="1"/>
    <n v="0"/>
    <n v="0"/>
    <n v="0"/>
    <n v="0"/>
    <m/>
    <x v="0"/>
    <s v="Assistance humanitaire Situation dans le lieu d’origine Documentation (certificat de naissance, etc.)"/>
    <n v="1"/>
    <n v="1"/>
    <n v="0"/>
    <n v="0"/>
    <n v="0"/>
    <n v="1"/>
    <s v="Abri"/>
    <s v="Service de santé"/>
    <s v="Nourriture"/>
    <m/>
    <n v="0"/>
    <n v="10"/>
    <s v="Ils sont dépasser  de cette catastrophe  et qu'ils veulent que leur lieu d'origine soit réhabiliter."/>
    <n v="1340689"/>
    <s v="41cd7f96-cafa-49f0-ace9-b6bfbcb65227"/>
    <d v="2019-11-07T17:16:45"/>
    <m/>
    <n v="42"/>
  </r>
  <r>
    <d v="2019-11-06T00:00:00"/>
    <s v="Djimadoum.arcaduis."/>
    <s v="Bangui"/>
    <s v="Bangui"/>
    <x v="1"/>
    <x v="15"/>
    <x v="0"/>
    <s v="Oui"/>
    <n v="4.3497309"/>
    <n v="18.546975400000001"/>
    <n v="338"/>
    <n v="9"/>
    <n v="3"/>
    <s v="Oui"/>
    <n v="76"/>
    <n v="380"/>
    <s v="Catastrophe naturelle (inondations, pluies torrentielles etc)"/>
    <m/>
    <n v="76"/>
    <n v="0"/>
    <n v="0"/>
    <n v="0"/>
    <x v="13"/>
    <n v="50"/>
    <m/>
    <n v="76"/>
    <x v="1"/>
    <s v="oui"/>
    <x v="2"/>
    <x v="1"/>
    <m/>
    <x v="2"/>
    <s v="non"/>
    <m/>
    <s v="non"/>
    <m/>
    <s v="ne sait pas"/>
    <m/>
    <s v="non"/>
    <m/>
    <s v="oui"/>
    <n v="15"/>
    <x v="0"/>
    <x v="0"/>
    <m/>
    <x v="1"/>
    <x v="1"/>
    <n v="0"/>
    <n v="0"/>
    <n v="0"/>
    <n v="0"/>
    <n v="0"/>
    <n v="0"/>
    <n v="0"/>
    <x v="1"/>
    <x v="1"/>
    <x v="1"/>
    <x v="0"/>
    <x v="1"/>
    <x v="1"/>
    <m/>
    <x v="0"/>
    <m/>
    <s v="Puits traditionnel/A ciel ouvert Forage a pompe manuelle Eau courante/du robinet"/>
    <n v="1"/>
    <n v="1"/>
    <n v="0"/>
    <n v="0"/>
    <n v="0"/>
    <n v="0"/>
    <n v="0"/>
    <n v="1"/>
    <n v="0"/>
    <x v="3"/>
    <x v="2"/>
    <x v="0"/>
    <s v="Odeur Goût Eau non potable"/>
    <n v="1"/>
    <n v="1"/>
    <n v="0"/>
    <n v="1"/>
    <x v="2"/>
    <x v="1"/>
    <s v="Autre, préciser"/>
    <n v="0"/>
    <n v="0"/>
    <n v="0"/>
    <n v="0"/>
    <n v="0"/>
    <n v="0"/>
    <n v="1"/>
    <s v="Beaucoup des personnes  sont omniprésent  et du coup il y a embouteillages"/>
    <x v="2"/>
    <s v="Production agricole de subsistance Achat sur le marché"/>
    <n v="1"/>
    <n v="0"/>
    <n v="0"/>
    <n v="1"/>
    <n v="0"/>
    <n v="0"/>
    <n v="0"/>
    <m/>
    <x v="0"/>
    <x v="0"/>
    <m/>
    <m/>
    <m/>
    <m/>
    <m/>
    <m/>
    <m/>
    <m/>
    <m/>
    <x v="0"/>
    <m/>
    <m/>
    <m/>
    <m/>
    <m/>
    <m/>
    <m/>
    <x v="0"/>
    <x v="0"/>
    <x v="0"/>
    <m/>
    <m/>
    <m/>
    <m/>
    <m/>
    <m/>
    <m/>
    <m/>
    <s v="Diarrhée Paludisme Fièvre"/>
    <n v="1"/>
    <n v="1"/>
    <n v="0"/>
    <n v="0"/>
    <n v="0"/>
    <n v="1"/>
    <n v="0"/>
    <n v="0"/>
    <n v="0"/>
    <n v="0"/>
    <n v="0"/>
    <n v="0"/>
    <m/>
    <x v="0"/>
    <s v="Ecole détruite ou endommagée Ecole trop loin"/>
    <x v="0"/>
    <n v="1"/>
    <n v="0"/>
    <n v="1"/>
    <n v="0"/>
    <n v="0"/>
    <n v="0"/>
    <n v="0"/>
    <n v="0"/>
    <n v="0"/>
    <n v="0"/>
    <m/>
    <x v="0"/>
    <s v="Assistance humanitaire Situation dans le lieu d’origine Accès aux services de base"/>
    <n v="1"/>
    <n v="1"/>
    <n v="0"/>
    <n v="1"/>
    <n v="0"/>
    <n v="0"/>
    <s v="Abri"/>
    <s v="Nourriture"/>
    <s v="Eau potable"/>
    <m/>
    <n v="0"/>
    <n v="10"/>
    <s v="Manque des nourriture santé  et abris"/>
    <n v="1326901"/>
    <s v="65e56f63-e243-4db3-b51e-64ed2387e03c"/>
    <d v="2019-11-06T15:58:40"/>
    <m/>
    <n v="4"/>
  </r>
  <r>
    <d v="2019-11-06T00:00:00"/>
    <s v="NGONAINDO Delalie"/>
    <s v="Bangui"/>
    <s v="Bangui"/>
    <x v="1"/>
    <x v="16"/>
    <x v="1"/>
    <s v="Oui"/>
    <n v="4.3481034000000003"/>
    <n v="18.544550000000001"/>
    <n v="350"/>
    <n v="9"/>
    <n v="3"/>
    <s v="Oui"/>
    <n v="278"/>
    <n v="1390"/>
    <s v="Catastrophe naturelle (inondations, pluies torrentielles etc)"/>
    <m/>
    <n v="200"/>
    <n v="78"/>
    <n v="0"/>
    <n v="0"/>
    <x v="1"/>
    <n v="128"/>
    <m/>
    <n v="278"/>
    <x v="2"/>
    <s v="oui"/>
    <x v="2"/>
    <x v="1"/>
    <m/>
    <x v="2"/>
    <s v="oui"/>
    <n v="120"/>
    <s v="non"/>
    <m/>
    <s v="oui"/>
    <n v="25"/>
    <s v="non"/>
    <m/>
    <s v="oui"/>
    <n v="90"/>
    <x v="0"/>
    <x v="0"/>
    <m/>
    <x v="1"/>
    <x v="1"/>
    <n v="0"/>
    <n v="0"/>
    <n v="0"/>
    <n v="0"/>
    <n v="0"/>
    <n v="0"/>
    <n v="0"/>
    <x v="1"/>
    <x v="1"/>
    <x v="1"/>
    <x v="0"/>
    <x v="0"/>
    <x v="0"/>
    <m/>
    <x v="1"/>
    <m/>
    <s v="Puits traditionnel/A ciel ouvert Eau courante/du robinet Eau de pluie"/>
    <n v="1"/>
    <n v="0"/>
    <n v="0"/>
    <n v="0"/>
    <n v="0"/>
    <n v="0"/>
    <n v="0"/>
    <n v="1"/>
    <n v="1"/>
    <x v="0"/>
    <x v="1"/>
    <x v="0"/>
    <s v="Odeur Goût Eau non potable"/>
    <n v="1"/>
    <n v="1"/>
    <n v="0"/>
    <n v="1"/>
    <x v="2"/>
    <x v="1"/>
    <s v="Conflit liés à la gestion communautaire des points d’eau Discrimination"/>
    <n v="0"/>
    <n v="1"/>
    <n v="0"/>
    <n v="1"/>
    <n v="0"/>
    <n v="0"/>
    <n v="0"/>
    <m/>
    <x v="1"/>
    <s v="Production agricole de subsistance Achat sur le marché"/>
    <n v="1"/>
    <n v="0"/>
    <n v="0"/>
    <n v="1"/>
    <n v="0"/>
    <n v="0"/>
    <n v="0"/>
    <m/>
    <x v="2"/>
    <x v="0"/>
    <m/>
    <m/>
    <m/>
    <m/>
    <m/>
    <m/>
    <m/>
    <m/>
    <m/>
    <x v="0"/>
    <m/>
    <m/>
    <m/>
    <m/>
    <m/>
    <m/>
    <m/>
    <x v="0"/>
    <x v="0"/>
    <x v="0"/>
    <m/>
    <m/>
    <m/>
    <m/>
    <m/>
    <m/>
    <m/>
    <m/>
    <s v="Diarrhée Paludisme Maladie de peau"/>
    <n v="1"/>
    <n v="1"/>
    <n v="0"/>
    <n v="0"/>
    <n v="1"/>
    <n v="0"/>
    <n v="0"/>
    <n v="0"/>
    <n v="0"/>
    <n v="0"/>
    <n v="0"/>
    <n v="0"/>
    <m/>
    <x v="1"/>
    <s v="Ecole détruite ou endommagée Chemin dangereux Manque de moyens financiers (transport, etc)"/>
    <x v="0"/>
    <n v="1"/>
    <n v="0"/>
    <n v="0"/>
    <n v="1"/>
    <n v="0"/>
    <n v="1"/>
    <n v="0"/>
    <n v="0"/>
    <n v="0"/>
    <n v="0"/>
    <m/>
    <x v="0"/>
    <s v="Assistance humanitaire Situation dans le lieu d’origine Documentation (certificat de naissance, etc.)"/>
    <n v="1"/>
    <n v="1"/>
    <n v="0"/>
    <n v="0"/>
    <n v="0"/>
    <n v="1"/>
    <s v="Service de santé"/>
    <s v="Nourriture"/>
    <s v="Hygiène/assainissement"/>
    <m/>
    <n v="0"/>
    <n v="10"/>
    <s v="Les deplacés ont des problèmes , ils ont  des problèmes  de santé, en éducation et la nourriture et qu'ils ont besogne  d'aide."/>
    <n v="1326953"/>
    <s v="b2746118-5f72-4ccc-ab52-d3a8e314503c"/>
    <d v="2019-11-06T16:05:02"/>
    <m/>
    <n v="6"/>
  </r>
  <r>
    <d v="2019-11-06T00:00:00"/>
    <s v="Mahamat"/>
    <s v="Bangui"/>
    <s v="Bangui"/>
    <x v="1"/>
    <x v="17"/>
    <x v="1"/>
    <s v="Oui"/>
    <n v="4.3407254999999996"/>
    <n v="18.541369199999998"/>
    <n v="355.20001220703125"/>
    <n v="10"/>
    <n v="3"/>
    <s v="Oui"/>
    <n v="250"/>
    <n v="1250"/>
    <s v="Catastrophe naturelle (inondations, pluies torrentielles etc)"/>
    <m/>
    <n v="150"/>
    <n v="50"/>
    <n v="0"/>
    <n v="50"/>
    <x v="4"/>
    <n v="250"/>
    <m/>
    <n v="250"/>
    <x v="1"/>
    <s v="oui"/>
    <x v="0"/>
    <x v="0"/>
    <m/>
    <x v="3"/>
    <s v="oui"/>
    <n v="52"/>
    <s v="non"/>
    <m/>
    <s v="non"/>
    <m/>
    <s v="non"/>
    <m/>
    <s v="oui"/>
    <n v="8"/>
    <x v="0"/>
    <x v="0"/>
    <m/>
    <x v="1"/>
    <x v="1"/>
    <n v="0"/>
    <n v="0"/>
    <n v="0"/>
    <n v="0"/>
    <n v="0"/>
    <n v="0"/>
    <n v="0"/>
    <x v="1"/>
    <x v="1"/>
    <x v="1"/>
    <x v="1"/>
    <x v="1"/>
    <x v="4"/>
    <s v="Le député  6ème arrondissement et les personnes volontaires assures la sécurité des pdis"/>
    <x v="0"/>
    <m/>
    <s v="Puits traditionnel/A ciel ouvert Forage a pompe manuelle Eau de pluie"/>
    <n v="1"/>
    <n v="1"/>
    <n v="0"/>
    <n v="0"/>
    <n v="0"/>
    <n v="0"/>
    <n v="0"/>
    <n v="0"/>
    <n v="1"/>
    <x v="2"/>
    <x v="0"/>
    <x v="0"/>
    <s v="Odeur Goût Eau non potable"/>
    <n v="1"/>
    <n v="1"/>
    <n v="0"/>
    <n v="1"/>
    <x v="1"/>
    <x v="1"/>
    <s v="Conflit liés à la gestion communautaire des points d’eau Violence/agression physique Discrimination"/>
    <n v="0"/>
    <n v="1"/>
    <n v="1"/>
    <n v="1"/>
    <n v="0"/>
    <n v="0"/>
    <n v="0"/>
    <m/>
    <x v="0"/>
    <s v="Don des communautés hôtes et voisines Achat sur le marché Troc (échanges)"/>
    <n v="0"/>
    <n v="1"/>
    <n v="0"/>
    <n v="1"/>
    <n v="0"/>
    <n v="1"/>
    <n v="0"/>
    <m/>
    <x v="0"/>
    <x v="0"/>
    <m/>
    <m/>
    <m/>
    <m/>
    <m/>
    <m/>
    <m/>
    <m/>
    <m/>
    <x v="0"/>
    <m/>
    <m/>
    <m/>
    <m/>
    <m/>
    <m/>
    <m/>
    <x v="0"/>
    <x v="0"/>
    <x v="0"/>
    <m/>
    <m/>
    <m/>
    <m/>
    <m/>
    <m/>
    <m/>
    <m/>
    <s v="Paludisme Maladie de peau Maux de ventre"/>
    <n v="0"/>
    <n v="1"/>
    <n v="0"/>
    <n v="0"/>
    <n v="1"/>
    <n v="0"/>
    <n v="0"/>
    <n v="0"/>
    <n v="1"/>
    <n v="0"/>
    <n v="0"/>
    <n v="0"/>
    <m/>
    <x v="1"/>
    <s v="Pas d'école Ecole trop loin Manque de moyens financiers (transport, etc)"/>
    <x v="2"/>
    <n v="0"/>
    <n v="0"/>
    <n v="1"/>
    <n v="0"/>
    <n v="0"/>
    <n v="1"/>
    <n v="0"/>
    <n v="0"/>
    <n v="0"/>
    <n v="0"/>
    <m/>
    <x v="0"/>
    <s v="Assistance humanitaire Situation des membres de la famille Possibilités de retour (etat du lieu d’origine, aide humanitaire…)"/>
    <n v="1"/>
    <n v="0"/>
    <n v="1"/>
    <n v="0"/>
    <n v="1"/>
    <n v="0"/>
    <s v="Service de santé"/>
    <s v="Article non alimentaire (vêtements, couvertures, ustensiles de cuisine"/>
    <s v="Scolarisation"/>
    <m/>
    <n v="2"/>
    <n v="10"/>
    <s v="Grande partie du quartier complètement inondé, les puits et latrines complètement détruite risque d'épidémie dans la zone, maison endommager, route impraticable ,la population se promène par la pirogue."/>
    <n v="1326812"/>
    <s v="36c05e66-5db0-461c-bb17-13716b6a0829"/>
    <d v="2019-11-06T15:53:00"/>
    <m/>
    <n v="2"/>
  </r>
  <r>
    <d v="2019-11-07T00:00:00"/>
    <s v="Nainguira"/>
    <s v="Bangui"/>
    <s v="Bangui"/>
    <x v="1"/>
    <x v="18"/>
    <x v="1"/>
    <s v="Oui"/>
    <n v="4.3410618999999997"/>
    <n v="18.537826299999999"/>
    <n v="353.5"/>
    <n v="10"/>
    <n v="3"/>
    <s v="Oui"/>
    <n v="45"/>
    <n v="225"/>
    <s v="Catastrophe naturelle (inondations, pluies torrentielles etc)"/>
    <m/>
    <n v="40"/>
    <n v="5"/>
    <n v="0"/>
    <n v="0"/>
    <x v="14"/>
    <m/>
    <m/>
    <n v="45"/>
    <x v="0"/>
    <s v="oui"/>
    <x v="2"/>
    <x v="1"/>
    <m/>
    <x v="3"/>
    <s v="oui"/>
    <n v="7"/>
    <s v="non"/>
    <m/>
    <s v="oui"/>
    <n v="3"/>
    <s v="non"/>
    <m/>
    <s v="oui"/>
    <n v="4"/>
    <x v="1"/>
    <x v="3"/>
    <m/>
    <x v="4"/>
    <x v="1"/>
    <n v="0"/>
    <n v="1"/>
    <n v="1"/>
    <n v="0"/>
    <n v="0"/>
    <n v="0"/>
    <n v="0"/>
    <x v="0"/>
    <x v="0"/>
    <x v="0"/>
    <x v="0"/>
    <x v="1"/>
    <x v="1"/>
    <m/>
    <x v="1"/>
    <m/>
    <s v="Puits traditionnel/A ciel ouvert Forage a pompe manuelle Eau de pluie"/>
    <n v="1"/>
    <n v="1"/>
    <n v="0"/>
    <n v="0"/>
    <n v="0"/>
    <n v="0"/>
    <n v="0"/>
    <n v="0"/>
    <n v="1"/>
    <x v="2"/>
    <x v="0"/>
    <x v="0"/>
    <s v="Odeur Goût Eau non potable"/>
    <n v="1"/>
    <n v="1"/>
    <n v="0"/>
    <n v="1"/>
    <x v="0"/>
    <x v="1"/>
    <s v="Conflit liés à la gestion communautaire des points d’eau Violence/agression physique Discrimination"/>
    <n v="0"/>
    <n v="1"/>
    <n v="1"/>
    <n v="1"/>
    <n v="0"/>
    <n v="0"/>
    <n v="0"/>
    <m/>
    <x v="1"/>
    <s v="Don des communautés hôtes et voisines Achat sur le marché Troc (échanges)"/>
    <n v="0"/>
    <n v="1"/>
    <n v="0"/>
    <n v="1"/>
    <n v="0"/>
    <n v="1"/>
    <n v="0"/>
    <m/>
    <x v="0"/>
    <x v="0"/>
    <m/>
    <m/>
    <m/>
    <m/>
    <m/>
    <m/>
    <m/>
    <m/>
    <m/>
    <x v="1"/>
    <s v="Hôpital Centre de santé Clinique privée"/>
    <n v="0"/>
    <n v="1"/>
    <n v="1"/>
    <n v="1"/>
    <n v="0"/>
    <m/>
    <x v="2"/>
    <x v="1"/>
    <x v="2"/>
    <s v="Le service est trop loin Manque de moyens financiers Absence de personnel médical"/>
    <n v="0"/>
    <n v="1"/>
    <n v="1"/>
    <n v="0"/>
    <n v="0"/>
    <n v="1"/>
    <n v="0"/>
    <s v="Diarrhée Paludisme Maux de ventre"/>
    <n v="1"/>
    <n v="1"/>
    <n v="0"/>
    <n v="0"/>
    <n v="0"/>
    <n v="0"/>
    <n v="0"/>
    <n v="0"/>
    <n v="1"/>
    <n v="0"/>
    <n v="0"/>
    <n v="0"/>
    <m/>
    <x v="1"/>
    <s v="Pas d'école Ecole trop loin Manque de moyens financiers (transport, etc)"/>
    <x v="2"/>
    <n v="0"/>
    <n v="0"/>
    <n v="1"/>
    <n v="0"/>
    <n v="0"/>
    <n v="1"/>
    <n v="0"/>
    <n v="0"/>
    <n v="0"/>
    <n v="0"/>
    <m/>
    <x v="0"/>
    <s v="Assistance humanitaire Situation des membres de la famille Possibilités de retour (etat du lieu d’origine, aide humanitaire…)"/>
    <n v="1"/>
    <n v="0"/>
    <n v="1"/>
    <n v="0"/>
    <n v="1"/>
    <n v="0"/>
    <s v="Article non alimentaire (vêtements, couvertures, ustensiles de cuisine"/>
    <s v="Service de santé"/>
    <s v="Scolarisation"/>
    <m/>
    <n v="1"/>
    <n v="10"/>
    <s v="Dans la cette famille d,Accueil il y a aucune assistance depuis lors. Problème de vivre, santé."/>
    <n v="1340921"/>
    <s v="0df3e809-7099-4f62-ba74-7a13cc5301a5"/>
    <d v="2019-11-07T17:23:11"/>
    <m/>
    <n v="45"/>
  </r>
  <r>
    <d v="2019-11-06T00:00:00"/>
    <s v="Dave  Amadou"/>
    <s v="Bangui"/>
    <s v="Bangui"/>
    <x v="1"/>
    <x v="19"/>
    <x v="1"/>
    <s v="Oui"/>
    <n v="4.3473842999999999"/>
    <n v="18.536430500000002"/>
    <n v="354.10000610351563"/>
    <n v="9"/>
    <n v="3"/>
    <s v="Oui"/>
    <n v="21"/>
    <n v="105"/>
    <s v="Catastrophe naturelle (inondations, pluies torrentielles etc)"/>
    <m/>
    <n v="21"/>
    <n v="0"/>
    <n v="0"/>
    <n v="0"/>
    <x v="15"/>
    <m/>
    <m/>
    <n v="21"/>
    <x v="0"/>
    <s v="oui"/>
    <x v="2"/>
    <x v="1"/>
    <m/>
    <x v="2"/>
    <s v="oui"/>
    <n v="4"/>
    <s v="non"/>
    <m/>
    <s v="non"/>
    <m/>
    <s v="non"/>
    <m/>
    <s v="oui"/>
    <n v="5"/>
    <x v="1"/>
    <x v="4"/>
    <m/>
    <x v="1"/>
    <x v="1"/>
    <n v="0"/>
    <n v="0"/>
    <n v="0"/>
    <n v="0"/>
    <n v="0"/>
    <n v="0"/>
    <n v="0"/>
    <x v="0"/>
    <x v="0"/>
    <x v="0"/>
    <x v="2"/>
    <x v="1"/>
    <x v="3"/>
    <m/>
    <x v="0"/>
    <m/>
    <s v="Puits traditionnel/A ciel ouvert Forage a pompe manuelle Eau courante/du robinet"/>
    <n v="1"/>
    <n v="1"/>
    <n v="0"/>
    <n v="0"/>
    <n v="0"/>
    <n v="0"/>
    <n v="0"/>
    <n v="1"/>
    <n v="0"/>
    <x v="1"/>
    <x v="2"/>
    <x v="0"/>
    <s v="Odeur Eau trouble / brune Eau non potable"/>
    <n v="1"/>
    <n v="0"/>
    <n v="1"/>
    <n v="1"/>
    <x v="2"/>
    <x v="0"/>
    <m/>
    <m/>
    <m/>
    <m/>
    <m/>
    <m/>
    <m/>
    <m/>
    <m/>
    <x v="1"/>
    <s v="Production agricole de subsistance Don des communautés hôtes et voisines Achat sur le marché"/>
    <n v="1"/>
    <n v="1"/>
    <n v="0"/>
    <n v="1"/>
    <n v="0"/>
    <n v="0"/>
    <n v="0"/>
    <m/>
    <x v="1"/>
    <x v="0"/>
    <m/>
    <m/>
    <m/>
    <m/>
    <m/>
    <m/>
    <m/>
    <m/>
    <m/>
    <x v="0"/>
    <m/>
    <m/>
    <m/>
    <m/>
    <m/>
    <m/>
    <m/>
    <x v="0"/>
    <x v="0"/>
    <x v="0"/>
    <m/>
    <m/>
    <m/>
    <m/>
    <m/>
    <m/>
    <m/>
    <m/>
    <s v="Diarrhée Paludisme Fièvre"/>
    <n v="1"/>
    <n v="1"/>
    <n v="0"/>
    <n v="0"/>
    <n v="0"/>
    <n v="1"/>
    <n v="0"/>
    <n v="0"/>
    <n v="0"/>
    <n v="0"/>
    <n v="0"/>
    <n v="0"/>
    <m/>
    <x v="2"/>
    <m/>
    <x v="1"/>
    <m/>
    <m/>
    <m/>
    <m/>
    <m/>
    <m/>
    <m/>
    <m/>
    <m/>
    <m/>
    <m/>
    <x v="0"/>
    <s v="Assistance humanitaire Situation dans le lieu d’origine Possibilités de retour (etat du lieu d’origine, aide humanitaire…)"/>
    <n v="1"/>
    <n v="1"/>
    <n v="0"/>
    <n v="0"/>
    <n v="1"/>
    <n v="0"/>
    <s v="Service de santé"/>
    <s v="Eau potable"/>
    <s v="Nourriture"/>
    <m/>
    <n v="0"/>
    <n v="10"/>
    <s v="Ce quartier est partiellement  inondé et accueil  les pdi qui sont restés  dans le quartier l on a constaté aussi des eaux stagnantes  qui sont présents et provoque  les maladies  pour la population du dite quartier_x000a_"/>
    <n v="1326768"/>
    <s v="29e8f45f-98ee-4fd2-a16f-b7f96ea82980"/>
    <d v="2019-11-06T15:50:08"/>
    <m/>
    <n v="1"/>
  </r>
  <r>
    <d v="2019-11-07T00:00:00"/>
    <s v="Mahamat"/>
    <s v="Bangui"/>
    <s v="Bangui"/>
    <x v="1"/>
    <x v="20"/>
    <x v="1"/>
    <s v="Oui"/>
    <n v="4.3563096999999997"/>
    <n v="18.538808100000001"/>
    <n v="402.39999389648438"/>
    <n v="10"/>
    <n v="3"/>
    <s v="Oui"/>
    <n v="28"/>
    <n v="140"/>
    <s v="Catastrophe naturelle (inondations, pluies torrentielles etc)"/>
    <m/>
    <n v="23"/>
    <n v="5"/>
    <n v="0"/>
    <n v="0"/>
    <x v="16"/>
    <m/>
    <m/>
    <n v="28"/>
    <x v="0"/>
    <s v="oui"/>
    <x v="2"/>
    <x v="1"/>
    <m/>
    <x v="3"/>
    <s v="oui"/>
    <n v="5"/>
    <s v="non"/>
    <m/>
    <s v="oui"/>
    <n v="2"/>
    <s v="non"/>
    <m/>
    <s v="oui"/>
    <n v="6"/>
    <x v="1"/>
    <x v="3"/>
    <m/>
    <x v="4"/>
    <x v="1"/>
    <n v="0"/>
    <n v="1"/>
    <n v="1"/>
    <n v="0"/>
    <n v="0"/>
    <n v="0"/>
    <n v="0"/>
    <x v="0"/>
    <x v="0"/>
    <x v="0"/>
    <x v="0"/>
    <x v="1"/>
    <x v="1"/>
    <m/>
    <x v="1"/>
    <m/>
    <s v="Forage a pompe manuelle Vendeur d’eau Eau courante/du robinet"/>
    <n v="0"/>
    <n v="1"/>
    <n v="0"/>
    <n v="0"/>
    <n v="0"/>
    <n v="1"/>
    <n v="0"/>
    <n v="1"/>
    <n v="0"/>
    <x v="2"/>
    <x v="0"/>
    <x v="0"/>
    <s v="Odeur Goût Eau non potable"/>
    <n v="1"/>
    <n v="1"/>
    <n v="0"/>
    <n v="1"/>
    <x v="0"/>
    <x v="0"/>
    <m/>
    <m/>
    <m/>
    <m/>
    <m/>
    <m/>
    <m/>
    <m/>
    <m/>
    <x v="1"/>
    <s v="Achat sur le marché Emprunt Troc (échanges)"/>
    <n v="0"/>
    <n v="0"/>
    <n v="0"/>
    <n v="1"/>
    <n v="1"/>
    <n v="1"/>
    <n v="0"/>
    <m/>
    <x v="0"/>
    <x v="0"/>
    <m/>
    <m/>
    <m/>
    <m/>
    <m/>
    <m/>
    <m/>
    <m/>
    <m/>
    <x v="1"/>
    <s v="Hôpital Centre de santé Clinique privée"/>
    <n v="0"/>
    <n v="1"/>
    <n v="1"/>
    <n v="1"/>
    <n v="0"/>
    <m/>
    <x v="2"/>
    <x v="1"/>
    <x v="2"/>
    <s v="Le service est trop loin Manque de moyens financiers Absence de personnel médical"/>
    <n v="0"/>
    <n v="1"/>
    <n v="1"/>
    <n v="0"/>
    <n v="0"/>
    <n v="1"/>
    <n v="0"/>
    <s v="Diarrhée Paludisme Maux de ventre"/>
    <n v="1"/>
    <n v="1"/>
    <n v="0"/>
    <n v="0"/>
    <n v="0"/>
    <n v="0"/>
    <n v="0"/>
    <n v="0"/>
    <n v="1"/>
    <n v="0"/>
    <n v="0"/>
    <n v="0"/>
    <m/>
    <x v="1"/>
    <s v="Pas d'école Ecole trop loin Manque de moyens financiers (transport, etc)"/>
    <x v="2"/>
    <n v="0"/>
    <n v="0"/>
    <n v="1"/>
    <n v="0"/>
    <n v="0"/>
    <n v="1"/>
    <n v="0"/>
    <n v="0"/>
    <n v="0"/>
    <n v="0"/>
    <m/>
    <x v="0"/>
    <s v="Situation dans le lieu d’origine Possibilités de retour (etat du lieu d’origine, aide humanitaire…) Documentation (certificat de naissance, etc.)"/>
    <n v="0"/>
    <n v="1"/>
    <n v="0"/>
    <n v="0"/>
    <n v="1"/>
    <n v="1"/>
    <s v="Abri"/>
    <s v="Service de santé"/>
    <s v="Hygiène/assainissement"/>
    <m/>
    <n v="0"/>
    <n v="10"/>
    <s v="La population n'a pas reçu de l'aide humanitaire "/>
    <n v="1340905"/>
    <s v="b5e7bde5-a00e-4a7e-9976-7f61060c0e5f"/>
    <d v="2019-11-07T17:20:35"/>
    <m/>
    <n v="44"/>
  </r>
  <r>
    <d v="2019-11-07T00:00:00"/>
    <s v="Mahamat"/>
    <s v="Bangui"/>
    <s v="Bangui"/>
    <x v="1"/>
    <x v="21"/>
    <x v="1"/>
    <s v="Oui"/>
    <n v="4.3456491000000002"/>
    <n v="18.543981299999999"/>
    <n v="352"/>
    <n v="10"/>
    <n v="3"/>
    <s v="Oui"/>
    <n v="120"/>
    <n v="600"/>
    <s v="Catastrophe naturelle (inondations, pluies torrentielles etc)"/>
    <m/>
    <n v="100"/>
    <n v="0"/>
    <n v="14"/>
    <n v="6"/>
    <x v="17"/>
    <n v="20"/>
    <m/>
    <n v="120"/>
    <x v="1"/>
    <s v="oui"/>
    <x v="2"/>
    <x v="1"/>
    <m/>
    <x v="3"/>
    <s v="oui"/>
    <n v="25"/>
    <s v="non"/>
    <m/>
    <s v="oui"/>
    <n v="4"/>
    <s v="non"/>
    <m/>
    <s v="oui"/>
    <n v="3"/>
    <x v="1"/>
    <x v="3"/>
    <m/>
    <x v="6"/>
    <x v="1"/>
    <n v="0"/>
    <n v="1"/>
    <n v="0"/>
    <n v="1"/>
    <n v="0"/>
    <n v="0"/>
    <n v="0"/>
    <x v="0"/>
    <x v="0"/>
    <x v="0"/>
    <x v="0"/>
    <x v="1"/>
    <x v="1"/>
    <m/>
    <x v="1"/>
    <m/>
    <s v="Puits traditionnel/A ciel ouvert Eau courante/du robinet Eau de pluie"/>
    <n v="1"/>
    <n v="0"/>
    <n v="0"/>
    <n v="0"/>
    <n v="0"/>
    <n v="0"/>
    <n v="0"/>
    <n v="1"/>
    <n v="1"/>
    <x v="2"/>
    <x v="0"/>
    <x v="0"/>
    <s v="Odeur Goût Eau non potable"/>
    <n v="1"/>
    <n v="1"/>
    <n v="0"/>
    <n v="1"/>
    <x v="1"/>
    <x v="1"/>
    <s v="Conflit liés à la gestion communautaire des points d’eau Violence/agression physique Discrimination"/>
    <n v="0"/>
    <n v="1"/>
    <n v="1"/>
    <n v="1"/>
    <n v="0"/>
    <n v="0"/>
    <n v="0"/>
    <m/>
    <x v="1"/>
    <s v="Don des communautés hôtes et voisines Achat sur le marché Troc (échanges)"/>
    <n v="0"/>
    <n v="1"/>
    <n v="0"/>
    <n v="1"/>
    <n v="0"/>
    <n v="1"/>
    <n v="0"/>
    <m/>
    <x v="0"/>
    <x v="0"/>
    <m/>
    <m/>
    <m/>
    <m/>
    <m/>
    <m/>
    <m/>
    <m/>
    <m/>
    <x v="1"/>
    <s v="Hôpital Centre de santé Clinique privée"/>
    <n v="0"/>
    <n v="1"/>
    <n v="1"/>
    <n v="1"/>
    <n v="0"/>
    <m/>
    <x v="2"/>
    <x v="1"/>
    <x v="2"/>
    <s v="Le service est trop loin Manque de moyens financiers Absence de personnel médical"/>
    <n v="0"/>
    <n v="1"/>
    <n v="1"/>
    <n v="0"/>
    <n v="0"/>
    <n v="1"/>
    <n v="0"/>
    <s v="Paludisme Maladie de peau Maux de ventre"/>
    <n v="0"/>
    <n v="1"/>
    <n v="0"/>
    <n v="0"/>
    <n v="1"/>
    <n v="0"/>
    <n v="0"/>
    <n v="0"/>
    <n v="1"/>
    <n v="0"/>
    <n v="0"/>
    <n v="0"/>
    <m/>
    <x v="1"/>
    <s v="Pas d'école Ecole trop loin Manque de moyens financiers (transport, etc)"/>
    <x v="2"/>
    <n v="0"/>
    <n v="0"/>
    <n v="1"/>
    <n v="0"/>
    <n v="0"/>
    <n v="1"/>
    <n v="0"/>
    <n v="0"/>
    <n v="0"/>
    <n v="0"/>
    <m/>
    <x v="0"/>
    <s v="Situation dans le lieu d’origine Situation des membres de la famille Possibilités de retour (etat du lieu d’origine, aide humanitaire…)"/>
    <n v="0"/>
    <n v="1"/>
    <n v="1"/>
    <n v="0"/>
    <n v="1"/>
    <n v="0"/>
    <s v="Service de santé"/>
    <s v="Hygiène/assainissement"/>
    <s v="Scolarisation"/>
    <m/>
    <n v="0"/>
    <n v="10"/>
    <s v="Quartier partiellement inondé risque d'épidémie"/>
    <n v="1340900"/>
    <s v="1ff48034-0e3d-41d9-a3cc-2a9769857a07"/>
    <d v="2019-11-07T17:20:28"/>
    <m/>
    <n v="43"/>
  </r>
  <r>
    <d v="2019-11-08T00:00:00"/>
    <s v="Nainguira"/>
    <s v="Bangui"/>
    <s v="Bangui"/>
    <x v="1"/>
    <x v="22"/>
    <x v="0"/>
    <s v="Oui"/>
    <n v="4.3595790000000001"/>
    <n v="18.536813299999999"/>
    <n v="359.89999389648438"/>
    <n v="9"/>
    <n v="3"/>
    <s v="Oui"/>
    <n v="40"/>
    <n v="200"/>
    <s v="Catastrophe naturelle (inondations, pluies torrentielles etc)"/>
    <m/>
    <n v="35"/>
    <n v="5"/>
    <n v="0"/>
    <n v="0"/>
    <x v="18"/>
    <m/>
    <m/>
    <n v="40"/>
    <x v="0"/>
    <s v="oui"/>
    <x v="1"/>
    <x v="0"/>
    <m/>
    <x v="3"/>
    <s v="oui"/>
    <n v="25"/>
    <s v="non"/>
    <m/>
    <s v="oui"/>
    <n v="5"/>
    <s v="non"/>
    <m/>
    <s v="oui"/>
    <n v="5"/>
    <x v="1"/>
    <x v="3"/>
    <m/>
    <x v="4"/>
    <x v="1"/>
    <n v="0"/>
    <n v="1"/>
    <n v="1"/>
    <n v="0"/>
    <n v="0"/>
    <n v="0"/>
    <n v="0"/>
    <x v="1"/>
    <x v="1"/>
    <x v="1"/>
    <x v="1"/>
    <x v="1"/>
    <x v="1"/>
    <m/>
    <x v="0"/>
    <m/>
    <s v="Puits traditionnel/A ciel ouvert Forage a pompe manuelle Eau de pluie"/>
    <n v="1"/>
    <n v="1"/>
    <n v="0"/>
    <n v="0"/>
    <n v="0"/>
    <n v="0"/>
    <n v="0"/>
    <n v="0"/>
    <n v="1"/>
    <x v="0"/>
    <x v="2"/>
    <x v="1"/>
    <m/>
    <m/>
    <m/>
    <m/>
    <m/>
    <x v="0"/>
    <x v="1"/>
    <s v="Conflit liés à la gestion communautaire des points d’eau Discrimination"/>
    <n v="0"/>
    <n v="1"/>
    <n v="0"/>
    <n v="1"/>
    <n v="0"/>
    <n v="0"/>
    <n v="0"/>
    <m/>
    <x v="0"/>
    <s v="Don des communautés hôtes et voisines Assistance humanitaire (incluant cash) Troc (échanges)"/>
    <n v="0"/>
    <n v="1"/>
    <n v="1"/>
    <n v="0"/>
    <n v="0"/>
    <n v="1"/>
    <n v="0"/>
    <m/>
    <x v="0"/>
    <x v="0"/>
    <m/>
    <m/>
    <m/>
    <m/>
    <m/>
    <m/>
    <m/>
    <m/>
    <m/>
    <x v="1"/>
    <s v="Clinique privée"/>
    <n v="0"/>
    <n v="0"/>
    <n v="0"/>
    <n v="1"/>
    <n v="0"/>
    <m/>
    <x v="2"/>
    <x v="1"/>
    <x v="2"/>
    <s v="Manque de moyens financiers Pas de médicaments ou d’équipements"/>
    <n v="0"/>
    <n v="0"/>
    <n v="1"/>
    <n v="0"/>
    <n v="0"/>
    <n v="0"/>
    <n v="1"/>
    <s v="Diarrhée Paludisme Fièvre"/>
    <n v="1"/>
    <n v="1"/>
    <n v="0"/>
    <n v="0"/>
    <n v="0"/>
    <n v="1"/>
    <n v="0"/>
    <n v="0"/>
    <n v="0"/>
    <n v="0"/>
    <n v="0"/>
    <n v="0"/>
    <m/>
    <x v="0"/>
    <s v="Pas d'école Ecole trop loin Manque de moyens financiers (transport, etc)"/>
    <x v="2"/>
    <n v="0"/>
    <n v="0"/>
    <n v="1"/>
    <n v="0"/>
    <n v="0"/>
    <n v="1"/>
    <n v="0"/>
    <n v="0"/>
    <n v="0"/>
    <n v="0"/>
    <m/>
    <x v="0"/>
    <s v="Assistance humanitaire Situation dans le lieu d’origine Possibilités de retour (etat du lieu d’origine, aide humanitaire…)"/>
    <n v="1"/>
    <n v="1"/>
    <n v="0"/>
    <n v="0"/>
    <n v="1"/>
    <n v="0"/>
    <s v="Nourriture"/>
    <s v="Abri"/>
    <s v="Service de santé"/>
    <m/>
    <n v="0"/>
    <n v="10"/>
    <s v="Les déplacés ont besoin une assistance générale. Donc leur condition de vie ne marche pas."/>
    <n v="1349330"/>
    <s v="c8635382-1edd-4f57-8a1e-af7246fbbd77"/>
    <d v="2019-11-08T15:28:29"/>
    <m/>
    <n v="51"/>
  </r>
  <r>
    <d v="2019-11-06T00:00:00"/>
    <s v="NGONAINDO Delalie"/>
    <s v="Bangui"/>
    <s v="Bangui"/>
    <x v="1"/>
    <x v="23"/>
    <x v="2"/>
    <s v="Oui"/>
    <n v="4.3490634000000004"/>
    <n v="18.5504754"/>
    <n v="332.89999389648438"/>
    <n v="10"/>
    <n v="3"/>
    <s v="Oui"/>
    <n v="96"/>
    <n v="480"/>
    <s v="Catastrophe naturelle (inondations, pluies torrentielles etc)"/>
    <m/>
    <n v="56"/>
    <n v="0"/>
    <n v="40"/>
    <n v="0"/>
    <x v="19"/>
    <n v="40"/>
    <m/>
    <n v="96"/>
    <x v="2"/>
    <s v="oui"/>
    <x v="2"/>
    <x v="2"/>
    <s v="Proprietaire"/>
    <x v="4"/>
    <s v="oui"/>
    <n v="20"/>
    <s v="non"/>
    <m/>
    <s v="oui"/>
    <n v="15"/>
    <s v="non"/>
    <m/>
    <s v="oui"/>
    <n v="25"/>
    <x v="0"/>
    <x v="0"/>
    <m/>
    <x v="1"/>
    <x v="1"/>
    <n v="0"/>
    <n v="0"/>
    <n v="0"/>
    <n v="0"/>
    <n v="0"/>
    <n v="0"/>
    <n v="0"/>
    <x v="1"/>
    <x v="1"/>
    <x v="1"/>
    <x v="0"/>
    <x v="0"/>
    <x v="0"/>
    <m/>
    <x v="1"/>
    <m/>
    <s v="Puits traditionnel/A ciel ouvert Eau de surface (riviere, cours d’eau…) Eau de pluie"/>
    <n v="1"/>
    <n v="0"/>
    <n v="0"/>
    <n v="0"/>
    <n v="1"/>
    <n v="0"/>
    <n v="0"/>
    <n v="0"/>
    <n v="1"/>
    <x v="2"/>
    <x v="2"/>
    <x v="0"/>
    <s v="Odeur Goût Eau non potable"/>
    <n v="1"/>
    <n v="1"/>
    <n v="0"/>
    <n v="1"/>
    <x v="1"/>
    <x v="0"/>
    <m/>
    <m/>
    <m/>
    <m/>
    <m/>
    <m/>
    <m/>
    <m/>
    <m/>
    <x v="2"/>
    <s v="Achat sur le marché"/>
    <n v="0"/>
    <n v="0"/>
    <n v="0"/>
    <n v="1"/>
    <n v="0"/>
    <n v="0"/>
    <n v="0"/>
    <m/>
    <x v="1"/>
    <x v="0"/>
    <m/>
    <m/>
    <m/>
    <m/>
    <m/>
    <m/>
    <m/>
    <m/>
    <m/>
    <x v="0"/>
    <m/>
    <m/>
    <m/>
    <m/>
    <m/>
    <m/>
    <m/>
    <x v="0"/>
    <x v="0"/>
    <x v="0"/>
    <m/>
    <m/>
    <m/>
    <m/>
    <m/>
    <m/>
    <m/>
    <m/>
    <s v="Diarrhée Paludisme Maladie de peau"/>
    <n v="1"/>
    <n v="1"/>
    <n v="0"/>
    <n v="0"/>
    <n v="1"/>
    <n v="0"/>
    <n v="0"/>
    <n v="0"/>
    <n v="0"/>
    <n v="0"/>
    <n v="0"/>
    <n v="0"/>
    <m/>
    <x v="1"/>
    <s v="Ecole détruite ou endommagée Chemin dangereux Manque de moyens financiers (transport, etc)"/>
    <x v="0"/>
    <n v="1"/>
    <n v="0"/>
    <n v="0"/>
    <n v="1"/>
    <n v="0"/>
    <n v="1"/>
    <n v="0"/>
    <n v="0"/>
    <n v="0"/>
    <n v="0"/>
    <m/>
    <x v="0"/>
    <s v="Assistance humanitaire Situation dans le lieu d’origine Documentation (certificat de naissance, etc.)"/>
    <n v="1"/>
    <n v="1"/>
    <n v="0"/>
    <n v="0"/>
    <n v="0"/>
    <n v="1"/>
    <s v="Abri"/>
    <s v="Eau potable"/>
    <s v="Service de santé"/>
    <m/>
    <n v="0"/>
    <n v="10"/>
    <s v="Les personnes deplacés ont un sérieux problème par rapport à leur condition de vie surtout en santé."/>
    <n v="1326952"/>
    <s v="040f0144-4ae2-4569-8682-992dceda4aae"/>
    <d v="2019-11-06T16:04:58"/>
    <m/>
    <n v="5"/>
  </r>
  <r>
    <d v="2019-11-08T00:00:00"/>
    <s v="Mahamat"/>
    <s v="Bangui"/>
    <s v="Bangui"/>
    <x v="1"/>
    <x v="24"/>
    <x v="1"/>
    <s v="Oui"/>
    <n v="4.3604165000000004"/>
    <n v="18.5372849"/>
    <n v="373.5"/>
    <n v="10"/>
    <n v="3"/>
    <s v="Oui"/>
    <n v="80"/>
    <n v="400"/>
    <s v="Catastrophe naturelle (inondations, pluies torrentielles etc)"/>
    <m/>
    <n v="50"/>
    <n v="25"/>
    <n v="0"/>
    <n v="5"/>
    <x v="20"/>
    <n v="10"/>
    <m/>
    <n v="80"/>
    <x v="0"/>
    <s v="oui"/>
    <x v="2"/>
    <x v="1"/>
    <m/>
    <x v="3"/>
    <s v="oui"/>
    <n v="50"/>
    <s v="non"/>
    <m/>
    <s v="oui"/>
    <n v="4"/>
    <s v="non"/>
    <m/>
    <s v="oui"/>
    <n v="12"/>
    <x v="0"/>
    <x v="0"/>
    <m/>
    <x v="4"/>
    <x v="1"/>
    <n v="0"/>
    <n v="1"/>
    <n v="1"/>
    <n v="0"/>
    <n v="0"/>
    <n v="0"/>
    <n v="0"/>
    <x v="1"/>
    <x v="1"/>
    <x v="1"/>
    <x v="0"/>
    <x v="1"/>
    <x v="1"/>
    <m/>
    <x v="1"/>
    <m/>
    <s v="Puits traditionnel/A ciel ouvert Eau courante/du robinet Eau de pluie"/>
    <n v="1"/>
    <n v="0"/>
    <n v="0"/>
    <n v="0"/>
    <n v="0"/>
    <n v="0"/>
    <n v="0"/>
    <n v="1"/>
    <n v="1"/>
    <x v="2"/>
    <x v="0"/>
    <x v="0"/>
    <s v="Odeur Goût Eau non potable"/>
    <n v="1"/>
    <n v="1"/>
    <n v="0"/>
    <n v="1"/>
    <x v="0"/>
    <x v="0"/>
    <m/>
    <m/>
    <m/>
    <m/>
    <m/>
    <m/>
    <m/>
    <m/>
    <m/>
    <x v="1"/>
    <s v="Achat sur le marché Emprunt Troc (échanges)"/>
    <n v="0"/>
    <n v="0"/>
    <n v="0"/>
    <n v="1"/>
    <n v="1"/>
    <n v="1"/>
    <n v="0"/>
    <m/>
    <x v="0"/>
    <x v="0"/>
    <m/>
    <m/>
    <m/>
    <m/>
    <m/>
    <m/>
    <m/>
    <m/>
    <m/>
    <x v="1"/>
    <s v="Hôpital Centre de santé Clinique privée"/>
    <n v="0"/>
    <n v="1"/>
    <n v="1"/>
    <n v="1"/>
    <n v="0"/>
    <m/>
    <x v="2"/>
    <x v="1"/>
    <x v="2"/>
    <s v="Le service est trop loin Manque de moyens financiers Absence de personnel médical"/>
    <n v="0"/>
    <n v="1"/>
    <n v="1"/>
    <n v="0"/>
    <n v="0"/>
    <n v="1"/>
    <n v="0"/>
    <s v="Diarrhée Paludisme Maux de ventre"/>
    <n v="1"/>
    <n v="1"/>
    <n v="0"/>
    <n v="0"/>
    <n v="0"/>
    <n v="0"/>
    <n v="0"/>
    <n v="0"/>
    <n v="1"/>
    <n v="0"/>
    <n v="0"/>
    <n v="0"/>
    <m/>
    <x v="0"/>
    <s v="Ecole trop loin Manque de moyens financiers (transport, etc) Autre, préciser"/>
    <x v="0"/>
    <n v="0"/>
    <n v="0"/>
    <n v="1"/>
    <n v="0"/>
    <n v="0"/>
    <n v="1"/>
    <n v="0"/>
    <n v="0"/>
    <n v="0"/>
    <n v="1"/>
    <s v="École est complètement inondé"/>
    <x v="0"/>
    <s v="Situation dans le lieu d’origine Possibilités de retour (etat du lieu d’origine, aide humanitaire…) Documentation (certificat de naissance, etc.)"/>
    <n v="0"/>
    <n v="1"/>
    <n v="0"/>
    <n v="0"/>
    <n v="1"/>
    <n v="1"/>
    <s v="Service de santé"/>
    <s v="Hygiène/assainissement"/>
    <s v="Scolarisation"/>
    <m/>
    <n v="0"/>
    <n v="10"/>
    <s v="Besoin d'assistance au PDis, manque de sécurité dans la zone"/>
    <n v="1349317"/>
    <s v="7f1e2e3d-c85d-4570-a6cf-b2b5812fe717"/>
    <d v="2019-11-08T15:28:14"/>
    <m/>
    <n v="50"/>
  </r>
  <r>
    <d v="2019-11-07T00:00:00"/>
    <s v="Binibanguili Mathurin "/>
    <s v="Bangui"/>
    <s v="Bangui"/>
    <x v="2"/>
    <x v="25"/>
    <x v="2"/>
    <s v="Oui"/>
    <n v="4.3733490000000002"/>
    <n v="18.6085423"/>
    <n v="323.5"/>
    <n v="8.5"/>
    <n v="3"/>
    <s v="Oui"/>
    <n v="60"/>
    <n v="300"/>
    <s v="Catastrophe naturelle (inondations, pluies torrentielles etc)"/>
    <m/>
    <n v="30"/>
    <n v="5"/>
    <n v="25"/>
    <n v="0"/>
    <x v="21"/>
    <m/>
    <n v="25"/>
    <n v="60"/>
    <x v="2"/>
    <s v="oui"/>
    <x v="2"/>
    <x v="1"/>
    <m/>
    <x v="1"/>
    <s v="non"/>
    <m/>
    <s v="oui"/>
    <n v="22"/>
    <s v="non"/>
    <m/>
    <s v="non"/>
    <m/>
    <s v="oui"/>
    <n v="10"/>
    <x v="0"/>
    <x v="0"/>
    <m/>
    <x v="0"/>
    <x v="0"/>
    <m/>
    <m/>
    <m/>
    <m/>
    <m/>
    <m/>
    <m/>
    <x v="1"/>
    <x v="1"/>
    <x v="1"/>
    <x v="0"/>
    <x v="0"/>
    <x v="0"/>
    <m/>
    <x v="2"/>
    <s v="Souvent les ménages avec plusieurs enfants ne sont pas très bien accueilli par les familles d'accueil "/>
    <s v="Forage a pompe manuelle Eau de surface (riviere, cours d’eau…)"/>
    <n v="0"/>
    <n v="1"/>
    <n v="0"/>
    <n v="0"/>
    <n v="1"/>
    <n v="0"/>
    <n v="0"/>
    <n v="0"/>
    <n v="0"/>
    <x v="0"/>
    <x v="2"/>
    <x v="0"/>
    <s v="Eau non potable"/>
    <n v="0"/>
    <n v="0"/>
    <n v="0"/>
    <n v="1"/>
    <x v="1"/>
    <x v="0"/>
    <m/>
    <m/>
    <m/>
    <m/>
    <m/>
    <m/>
    <m/>
    <m/>
    <m/>
    <x v="0"/>
    <s v="Production agricole de subsistance Achat sur le marché"/>
    <n v="1"/>
    <n v="0"/>
    <n v="0"/>
    <n v="1"/>
    <n v="0"/>
    <n v="0"/>
    <n v="0"/>
    <m/>
    <x v="3"/>
    <x v="0"/>
    <m/>
    <m/>
    <m/>
    <m/>
    <m/>
    <m/>
    <m/>
    <m/>
    <m/>
    <x v="0"/>
    <m/>
    <m/>
    <m/>
    <m/>
    <m/>
    <m/>
    <m/>
    <x v="0"/>
    <x v="0"/>
    <x v="0"/>
    <m/>
    <m/>
    <m/>
    <m/>
    <m/>
    <m/>
    <m/>
    <m/>
    <s v="Paludisme Malnutrition Fièvre"/>
    <n v="0"/>
    <n v="1"/>
    <n v="1"/>
    <n v="0"/>
    <n v="0"/>
    <n v="1"/>
    <n v="0"/>
    <n v="0"/>
    <n v="0"/>
    <n v="0"/>
    <n v="0"/>
    <n v="0"/>
    <m/>
    <x v="2"/>
    <m/>
    <x v="1"/>
    <m/>
    <m/>
    <m/>
    <m/>
    <m/>
    <m/>
    <m/>
    <m/>
    <m/>
    <m/>
    <m/>
    <x v="0"/>
    <s v="Assistance humanitaire Possibilités de retour (etat du lieu d’origine, aide humanitaire…)"/>
    <n v="1"/>
    <n v="0"/>
    <n v="0"/>
    <n v="0"/>
    <n v="1"/>
    <n v="0"/>
    <s v="Nourriture"/>
    <s v="Article non alimentaire (vêtements, couvertures, ustensiles de cuisine"/>
    <s v="Abri"/>
    <m/>
    <n v="1"/>
    <n v="10"/>
    <s v="Nous avons besoin des aides multiformes et surtout des produits désinfectants puisque les latrines sont tous détruites et qu'il y est un grand risque des maladies chroniques après cette catastrophe. Trouvez nous une solution pour l'eau potable."/>
    <n v="1340341"/>
    <s v="1910d4e8-f17e-40aa-8f15-73640165a222"/>
    <d v="2019-11-07T16:37:52"/>
    <m/>
    <n v="32"/>
  </r>
  <r>
    <d v="2019-11-08T00:00:00"/>
    <s v="GARAMBLYOPIE Cesaire Don de Dieu"/>
    <s v="Bangui"/>
    <s v="Bangui"/>
    <x v="2"/>
    <x v="26"/>
    <x v="0"/>
    <s v="Oui"/>
    <n v="4.3674670000000004"/>
    <n v="18.621865499999998"/>
    <n v="382.20001220703125"/>
    <n v="7"/>
    <n v="3"/>
    <s v="Oui"/>
    <n v="25"/>
    <n v="125"/>
    <s v="Catastrophe naturelle (inondations, pluies torrentielles etc)"/>
    <m/>
    <n v="20"/>
    <n v="5"/>
    <n v="0"/>
    <n v="0"/>
    <x v="3"/>
    <m/>
    <m/>
    <n v="25"/>
    <x v="2"/>
    <s v="oui"/>
    <x v="2"/>
    <x v="1"/>
    <m/>
    <x v="3"/>
    <s v="oui"/>
    <n v="21"/>
    <s v="non"/>
    <m/>
    <s v="non"/>
    <m/>
    <s v="non"/>
    <m/>
    <s v="non"/>
    <m/>
    <x v="1"/>
    <x v="5"/>
    <m/>
    <x v="6"/>
    <x v="1"/>
    <n v="0"/>
    <n v="1"/>
    <n v="0"/>
    <n v="1"/>
    <n v="0"/>
    <n v="0"/>
    <n v="0"/>
    <x v="0"/>
    <x v="0"/>
    <x v="0"/>
    <x v="0"/>
    <x v="1"/>
    <x v="3"/>
    <m/>
    <x v="3"/>
    <m/>
    <s v="Puits traditionnel/A ciel ouvert Vendeur d’eau Eau de pluie"/>
    <n v="1"/>
    <n v="0"/>
    <n v="0"/>
    <n v="0"/>
    <n v="0"/>
    <n v="1"/>
    <n v="0"/>
    <n v="0"/>
    <n v="1"/>
    <x v="2"/>
    <x v="1"/>
    <x v="0"/>
    <s v="Odeur Goût Eau non potable"/>
    <n v="1"/>
    <n v="1"/>
    <n v="0"/>
    <n v="1"/>
    <x v="1"/>
    <x v="0"/>
    <m/>
    <m/>
    <m/>
    <m/>
    <m/>
    <m/>
    <m/>
    <m/>
    <m/>
    <x v="0"/>
    <s v="Production agricole de subsistance Achat sur le marché Troc (échanges)"/>
    <n v="1"/>
    <n v="0"/>
    <n v="0"/>
    <n v="1"/>
    <n v="0"/>
    <n v="1"/>
    <n v="0"/>
    <m/>
    <x v="0"/>
    <x v="0"/>
    <m/>
    <m/>
    <m/>
    <m/>
    <m/>
    <m/>
    <m/>
    <m/>
    <m/>
    <x v="0"/>
    <m/>
    <m/>
    <m/>
    <m/>
    <m/>
    <m/>
    <m/>
    <x v="0"/>
    <x v="0"/>
    <x v="0"/>
    <m/>
    <m/>
    <m/>
    <m/>
    <m/>
    <m/>
    <m/>
    <m/>
    <s v="Diarrhée Paludisme Fièvre"/>
    <n v="1"/>
    <n v="1"/>
    <n v="0"/>
    <n v="0"/>
    <n v="0"/>
    <n v="1"/>
    <n v="0"/>
    <n v="0"/>
    <n v="0"/>
    <n v="0"/>
    <n v="0"/>
    <n v="0"/>
    <m/>
    <x v="1"/>
    <s v="Ecole trop loin Manque de moyens financiers (transport, etc) Problèmes de cohabitation avec la communauté où se trouve l'école"/>
    <x v="0"/>
    <n v="0"/>
    <n v="0"/>
    <n v="1"/>
    <n v="0"/>
    <n v="0"/>
    <n v="1"/>
    <n v="1"/>
    <n v="0"/>
    <n v="0"/>
    <n v="0"/>
    <m/>
    <x v="0"/>
    <s v="Assistance humanitaire Situation dans le lieu d’origine Situation des membres de la famille"/>
    <n v="1"/>
    <n v="1"/>
    <n v="1"/>
    <n v="0"/>
    <n v="0"/>
    <n v="0"/>
    <s v="Abri"/>
    <s v="Nourriture"/>
    <s v="Service de santé"/>
    <m/>
    <n v="0"/>
    <n v="10"/>
    <s v="Sante, assistance humanitaire, service medical, abris"/>
    <n v="1350486"/>
    <s v="ab021587-43f2-4112-8152-52b763b7fca0"/>
    <d v="2019-11-08T16:08:11"/>
    <m/>
    <n v="58"/>
  </r>
  <r>
    <d v="2019-11-07T00:00:00"/>
    <s v="Anilengbe Victor"/>
    <s v="Bangui"/>
    <s v="Bangui"/>
    <x v="2"/>
    <x v="27"/>
    <x v="0"/>
    <s v="Oui"/>
    <n v="4.3774708999999996"/>
    <n v="18.617961699999999"/>
    <n v="349.39999389648438"/>
    <n v="10"/>
    <n v="3"/>
    <s v="Oui"/>
    <n v="5"/>
    <n v="23"/>
    <s v="Catastrophe naturelle (inondations, pluies torrentielles etc)"/>
    <m/>
    <n v="5"/>
    <n v="0"/>
    <n v="0"/>
    <n v="0"/>
    <x v="4"/>
    <n v="5"/>
    <m/>
    <n v="5"/>
    <x v="0"/>
    <s v="oui"/>
    <x v="1"/>
    <x v="0"/>
    <m/>
    <x v="2"/>
    <s v="oui"/>
    <n v="2"/>
    <s v="non"/>
    <m/>
    <s v="non"/>
    <m/>
    <s v="non"/>
    <m/>
    <s v="non"/>
    <m/>
    <x v="2"/>
    <x v="0"/>
    <m/>
    <x v="7"/>
    <x v="1"/>
    <n v="0"/>
    <n v="0"/>
    <n v="1"/>
    <n v="0"/>
    <n v="0"/>
    <n v="0"/>
    <n v="1"/>
    <x v="2"/>
    <x v="2"/>
    <x v="2"/>
    <x v="0"/>
    <x v="1"/>
    <x v="5"/>
    <m/>
    <x v="0"/>
    <m/>
    <s v="Puits traditionnel/A ciel ouvert Forage a pompe manuelle Eau de pluie"/>
    <n v="1"/>
    <n v="1"/>
    <n v="0"/>
    <n v="0"/>
    <n v="0"/>
    <n v="0"/>
    <n v="0"/>
    <n v="0"/>
    <n v="1"/>
    <x v="2"/>
    <x v="0"/>
    <x v="2"/>
    <m/>
    <m/>
    <m/>
    <m/>
    <m/>
    <x v="1"/>
    <x v="0"/>
    <m/>
    <m/>
    <m/>
    <m/>
    <m/>
    <m/>
    <m/>
    <m/>
    <m/>
    <x v="2"/>
    <s v="Production agricole de subsistance Assistance humanitaire (incluant cash) Achat sur le marché"/>
    <n v="1"/>
    <n v="0"/>
    <n v="1"/>
    <n v="1"/>
    <n v="0"/>
    <n v="0"/>
    <n v="0"/>
    <m/>
    <x v="2"/>
    <x v="0"/>
    <m/>
    <m/>
    <m/>
    <m/>
    <m/>
    <m/>
    <m/>
    <m/>
    <m/>
    <x v="0"/>
    <m/>
    <m/>
    <m/>
    <m/>
    <m/>
    <m/>
    <m/>
    <x v="0"/>
    <x v="0"/>
    <x v="0"/>
    <m/>
    <m/>
    <m/>
    <m/>
    <m/>
    <m/>
    <m/>
    <m/>
    <s v="Diarrhée Paludisme Maux de tête"/>
    <n v="1"/>
    <n v="1"/>
    <n v="0"/>
    <n v="0"/>
    <n v="0"/>
    <n v="0"/>
    <n v="0"/>
    <n v="1"/>
    <n v="0"/>
    <n v="0"/>
    <n v="0"/>
    <n v="0"/>
    <m/>
    <x v="0"/>
    <s v="Ecole trop loin Manque de moyens financiers (transport, etc) Pas d'intérêt pour l'éducation des enfants"/>
    <x v="0"/>
    <n v="0"/>
    <n v="0"/>
    <n v="1"/>
    <n v="0"/>
    <n v="0"/>
    <n v="1"/>
    <n v="0"/>
    <n v="0"/>
    <n v="1"/>
    <n v="0"/>
    <m/>
    <x v="0"/>
    <s v="Assistance humanitaire Situation dans le lieu d’origine Documentation (certificat de naissance, etc.)"/>
    <n v="1"/>
    <n v="1"/>
    <n v="0"/>
    <n v="0"/>
    <n v="0"/>
    <n v="1"/>
    <s v="Nourriture"/>
    <s v="Service de santé"/>
    <s v="Argent liquide"/>
    <m/>
    <n v="0"/>
    <n v="5"/>
    <s v="Les personnes déplacées de cette localité recommande et plaident pour une assistance en abris et un appui en AGR."/>
    <n v="1340353"/>
    <s v="77c8361a-2d97-423d-9699-c6e86dcc73e0"/>
    <d v="2019-11-07T16:41:28"/>
    <m/>
    <n v="34"/>
  </r>
  <r>
    <d v="2019-11-08T00:00:00"/>
    <s v="Banga benidan"/>
    <s v="Bangui"/>
    <s v="Bangui"/>
    <x v="2"/>
    <x v="28"/>
    <x v="1"/>
    <s v="Oui"/>
    <n v="4.3747724999999997"/>
    <n v="18.613215400000001"/>
    <n v="370.60000610351563"/>
    <n v="10"/>
    <n v="3"/>
    <s v="Oui"/>
    <n v="1"/>
    <n v="5"/>
    <s v="Catastrophe naturelle (inondations, pluies torrentielles etc)"/>
    <m/>
    <n v="1"/>
    <n v="0"/>
    <n v="0"/>
    <n v="0"/>
    <x v="22"/>
    <m/>
    <m/>
    <n v="1"/>
    <x v="0"/>
    <s v="oui"/>
    <x v="1"/>
    <x v="0"/>
    <m/>
    <x v="2"/>
    <s v="non"/>
    <m/>
    <s v="non"/>
    <m/>
    <s v="non"/>
    <m/>
    <s v="non"/>
    <m/>
    <s v="oui"/>
    <n v="1"/>
    <x v="1"/>
    <x v="3"/>
    <m/>
    <x v="8"/>
    <x v="1"/>
    <n v="0"/>
    <n v="0"/>
    <n v="0"/>
    <n v="0"/>
    <n v="0"/>
    <n v="0"/>
    <n v="1"/>
    <x v="0"/>
    <x v="0"/>
    <x v="0"/>
    <x v="0"/>
    <x v="1"/>
    <x v="6"/>
    <m/>
    <x v="1"/>
    <m/>
    <s v="Puits traditionnel/A ciel ouvert Eau de pluie"/>
    <n v="1"/>
    <n v="0"/>
    <n v="0"/>
    <n v="0"/>
    <n v="0"/>
    <n v="0"/>
    <n v="0"/>
    <n v="0"/>
    <n v="1"/>
    <x v="1"/>
    <x v="0"/>
    <x v="0"/>
    <s v="Goût Eau non potable"/>
    <n v="0"/>
    <n v="1"/>
    <n v="0"/>
    <n v="1"/>
    <x v="0"/>
    <x v="0"/>
    <m/>
    <m/>
    <m/>
    <m/>
    <m/>
    <m/>
    <m/>
    <m/>
    <m/>
    <x v="0"/>
    <s v="Production agricole de subsistance Emprunt"/>
    <n v="1"/>
    <n v="0"/>
    <n v="0"/>
    <n v="0"/>
    <n v="1"/>
    <n v="0"/>
    <n v="0"/>
    <m/>
    <x v="2"/>
    <x v="0"/>
    <m/>
    <m/>
    <m/>
    <m/>
    <m/>
    <m/>
    <m/>
    <m/>
    <m/>
    <x v="1"/>
    <s v="Centre de santé"/>
    <n v="0"/>
    <n v="0"/>
    <n v="1"/>
    <n v="0"/>
    <n v="0"/>
    <m/>
    <x v="2"/>
    <x v="1"/>
    <x v="2"/>
    <s v="Manque de moyens financiers Pas de médicaments ou d’équipements"/>
    <n v="0"/>
    <n v="0"/>
    <n v="1"/>
    <n v="0"/>
    <n v="0"/>
    <n v="0"/>
    <n v="1"/>
    <s v="Paludisme Fièvre Problèmes de tensions"/>
    <n v="0"/>
    <n v="1"/>
    <n v="0"/>
    <n v="0"/>
    <n v="0"/>
    <n v="1"/>
    <n v="0"/>
    <n v="0"/>
    <n v="0"/>
    <n v="0"/>
    <n v="1"/>
    <n v="0"/>
    <m/>
    <x v="2"/>
    <m/>
    <x v="1"/>
    <m/>
    <m/>
    <m/>
    <m/>
    <m/>
    <m/>
    <m/>
    <m/>
    <m/>
    <m/>
    <m/>
    <x v="0"/>
    <s v="Assistance humanitaire Documentation (certificat de naissance, etc.)"/>
    <n v="1"/>
    <n v="0"/>
    <n v="0"/>
    <n v="0"/>
    <n v="0"/>
    <n v="1"/>
    <s v="Abri"/>
    <s v="Argent liquide"/>
    <s v="Article non alimentaire (vêtements, couvertures, ustensiles de cuisine"/>
    <m/>
    <n v="0"/>
    <n v="1"/>
    <s v="Dans cette localité un seul ménage est innonde  à cause d'un bassin débordé donc ce ménage  à besoin d'un abri et la documentation."/>
    <n v="1350461"/>
    <s v="41753eff-28af-4f1d-9061-19f790eee589"/>
    <d v="2019-11-08T16:07:16"/>
    <m/>
    <n v="57"/>
  </r>
  <r>
    <d v="2019-11-08T00:00:00"/>
    <s v="Binibanguili Mathurin"/>
    <s v="Bangui"/>
    <s v="Bangui"/>
    <x v="2"/>
    <x v="29"/>
    <x v="1"/>
    <s v="Oui"/>
    <n v="4.3769115000000003"/>
    <n v="18.604423600000001"/>
    <n v="353.79998779296875"/>
    <n v="9"/>
    <n v="3"/>
    <s v="Oui"/>
    <n v="45"/>
    <n v="225"/>
    <s v="Catastrophe naturelle (inondations, pluies torrentielles etc)"/>
    <m/>
    <n v="25"/>
    <n v="20"/>
    <n v="0"/>
    <n v="0"/>
    <x v="3"/>
    <m/>
    <n v="20"/>
    <n v="45"/>
    <x v="0"/>
    <s v="oui"/>
    <x v="2"/>
    <x v="3"/>
    <m/>
    <x v="3"/>
    <s v="ne sait pas"/>
    <m/>
    <s v="non"/>
    <m/>
    <s v="non"/>
    <m/>
    <s v="non"/>
    <m/>
    <s v="oui"/>
    <n v="7"/>
    <x v="0"/>
    <x v="0"/>
    <m/>
    <x v="0"/>
    <x v="0"/>
    <m/>
    <m/>
    <m/>
    <m/>
    <m/>
    <m/>
    <m/>
    <x v="0"/>
    <x v="0"/>
    <x v="0"/>
    <x v="0"/>
    <x v="0"/>
    <x v="0"/>
    <m/>
    <x v="0"/>
    <m/>
    <s v="Forage a pompe manuelle"/>
    <n v="0"/>
    <n v="1"/>
    <n v="0"/>
    <n v="0"/>
    <n v="0"/>
    <n v="0"/>
    <n v="0"/>
    <n v="0"/>
    <n v="0"/>
    <x v="0"/>
    <x v="2"/>
    <x v="1"/>
    <m/>
    <m/>
    <m/>
    <m/>
    <m/>
    <x v="1"/>
    <x v="1"/>
    <s v="Autre, préciser"/>
    <n v="0"/>
    <n v="0"/>
    <n v="0"/>
    <n v="0"/>
    <n v="0"/>
    <n v="0"/>
    <n v="1"/>
    <s v="Le nombre des gens qui fait qu'il y ait l'attroupement"/>
    <x v="1"/>
    <s v="Production agricole de subsistance Assistance humanitaire (incluant cash) Achat sur le marché"/>
    <n v="1"/>
    <n v="0"/>
    <n v="1"/>
    <n v="1"/>
    <n v="0"/>
    <n v="0"/>
    <n v="0"/>
    <m/>
    <x v="3"/>
    <x v="0"/>
    <m/>
    <m/>
    <m/>
    <m/>
    <m/>
    <m/>
    <m/>
    <m/>
    <m/>
    <x v="1"/>
    <s v="Centre de santé"/>
    <n v="0"/>
    <n v="0"/>
    <n v="1"/>
    <n v="0"/>
    <n v="0"/>
    <m/>
    <x v="2"/>
    <x v="1"/>
    <x v="1"/>
    <m/>
    <m/>
    <m/>
    <m/>
    <m/>
    <m/>
    <m/>
    <m/>
    <s v="Paludisme Fièvre Autre"/>
    <n v="0"/>
    <n v="1"/>
    <n v="0"/>
    <n v="0"/>
    <n v="0"/>
    <n v="1"/>
    <n v="0"/>
    <n v="0"/>
    <n v="0"/>
    <n v="0"/>
    <n v="0"/>
    <n v="1"/>
    <s v="Parasitoses"/>
    <x v="2"/>
    <m/>
    <x v="1"/>
    <m/>
    <m/>
    <m/>
    <m/>
    <m/>
    <m/>
    <m/>
    <m/>
    <m/>
    <m/>
    <m/>
    <x v="0"/>
    <s v="Assistance humanitaire Situation dans le lieu d’origine Possibilités de retour (etat du lieu d’origine, aide humanitaire…)"/>
    <n v="1"/>
    <n v="1"/>
    <n v="0"/>
    <n v="0"/>
    <n v="1"/>
    <n v="0"/>
    <s v="Abri"/>
    <s v="Hygiène/assainissement"/>
    <s v="Nourriture"/>
    <m/>
    <n v="3"/>
    <n v="10"/>
    <s v="La localité se situe au bas fond de la rivière et les fondations de la majorité des maisons écroulées ne sont pas élevées. Les PDIs demandent une assistante humanitaire en Wash."/>
    <n v="1350390"/>
    <s v="c1e86600-32f6-462b-b828-9b0a72d7ea75"/>
    <d v="2019-11-08T16:04:48"/>
    <m/>
    <n v="56"/>
  </r>
  <r>
    <d v="2019-11-06T00:00:00"/>
    <s v="Binibanguili Mathurin "/>
    <s v="Bangui"/>
    <s v="Bangui"/>
    <x v="2"/>
    <x v="30"/>
    <x v="0"/>
    <s v="Oui"/>
    <n v="4.3653488999999999"/>
    <n v="18.620463099999998"/>
    <n v="364.70001220703125"/>
    <n v="10"/>
    <n v="3"/>
    <s v="Oui"/>
    <n v="6"/>
    <n v="30"/>
    <s v="Catastrophe naturelle (inondations, pluies torrentielles etc)"/>
    <m/>
    <n v="6"/>
    <n v="0"/>
    <n v="0"/>
    <n v="0"/>
    <x v="23"/>
    <m/>
    <m/>
    <n v="6"/>
    <x v="0"/>
    <s v="ne sait pas"/>
    <x v="3"/>
    <x v="0"/>
    <m/>
    <x v="3"/>
    <s v="non"/>
    <m/>
    <s v="non"/>
    <m/>
    <s v="oui"/>
    <n v="2"/>
    <s v="non"/>
    <m/>
    <s v="oui"/>
    <n v="1"/>
    <x v="0"/>
    <x v="0"/>
    <m/>
    <x v="0"/>
    <x v="0"/>
    <m/>
    <m/>
    <m/>
    <m/>
    <m/>
    <m/>
    <m/>
    <x v="0"/>
    <x v="0"/>
    <x v="0"/>
    <x v="0"/>
    <x v="0"/>
    <x v="0"/>
    <m/>
    <x v="0"/>
    <m/>
    <s v="Forage a pompe manuelle Eau de surface (riviere, cours d’eau…)"/>
    <n v="0"/>
    <n v="1"/>
    <n v="0"/>
    <n v="0"/>
    <n v="1"/>
    <n v="0"/>
    <n v="0"/>
    <n v="0"/>
    <n v="0"/>
    <x v="0"/>
    <x v="0"/>
    <x v="1"/>
    <m/>
    <m/>
    <m/>
    <m/>
    <m/>
    <x v="0"/>
    <x v="0"/>
    <m/>
    <m/>
    <m/>
    <m/>
    <m/>
    <m/>
    <m/>
    <m/>
    <m/>
    <x v="0"/>
    <s v="Production agricole de subsistance Achat sur le marché"/>
    <n v="1"/>
    <n v="0"/>
    <n v="0"/>
    <n v="1"/>
    <n v="0"/>
    <n v="0"/>
    <n v="0"/>
    <m/>
    <x v="0"/>
    <x v="0"/>
    <m/>
    <m/>
    <m/>
    <m/>
    <m/>
    <m/>
    <m/>
    <m/>
    <m/>
    <x v="0"/>
    <m/>
    <m/>
    <m/>
    <m/>
    <m/>
    <m/>
    <m/>
    <x v="0"/>
    <x v="0"/>
    <x v="0"/>
    <m/>
    <m/>
    <m/>
    <m/>
    <m/>
    <m/>
    <m/>
    <m/>
    <s v="Diarrhée Paludisme Maux de tête"/>
    <n v="1"/>
    <n v="1"/>
    <n v="0"/>
    <n v="0"/>
    <n v="0"/>
    <n v="0"/>
    <n v="0"/>
    <n v="1"/>
    <n v="0"/>
    <n v="0"/>
    <n v="0"/>
    <n v="0"/>
    <m/>
    <x v="2"/>
    <m/>
    <x v="1"/>
    <m/>
    <m/>
    <m/>
    <m/>
    <m/>
    <m/>
    <m/>
    <m/>
    <m/>
    <m/>
    <m/>
    <x v="0"/>
    <s v="Assistance humanitaire Situation dans le lieu d’origine Possibilités de retour (etat du lieu d’origine, aide humanitaire…)"/>
    <n v="1"/>
    <n v="1"/>
    <n v="0"/>
    <n v="0"/>
    <n v="1"/>
    <n v="0"/>
    <s v="Abri"/>
    <s v="Nourriture"/>
    <s v="Article non alimentaire (vêtements, couvertures, ustensiles de cuisine"/>
    <m/>
    <n v="0"/>
    <n v="6"/>
    <s v="Les victimes de l'inondation recommande qu'une assistance soit dilligentée vers ceux ci, car depuis qu'ils sont là, il y a eu aucune assistance. Et ils demande avoir appui en kits abris ."/>
    <n v="1328118"/>
    <s v="75d4a52f-1d4f-4bd3-870b-f0ecb6bc643a"/>
    <d v="2019-11-06T17:11:10"/>
    <m/>
    <n v="16"/>
  </r>
  <r>
    <d v="2019-11-07T00:00:00"/>
    <s v="GARAMBOLY Ces aire Don de Dieu"/>
    <s v="Bangui"/>
    <s v="Bangui"/>
    <x v="2"/>
    <x v="31"/>
    <x v="1"/>
    <s v="Oui"/>
    <n v="4.3614300000000004"/>
    <n v="18.625720000000001"/>
    <n v="356.21499999999997"/>
    <n v="0"/>
    <n v="3"/>
    <s v="Oui"/>
    <n v="10"/>
    <n v="50"/>
    <s v="Catastrophe naturelle (inondations, pluies torrentielles etc)"/>
    <m/>
    <n v="10"/>
    <n v="0"/>
    <n v="0"/>
    <n v="0"/>
    <x v="0"/>
    <m/>
    <m/>
    <n v="10"/>
    <x v="1"/>
    <s v="oui"/>
    <x v="2"/>
    <x v="1"/>
    <m/>
    <x v="1"/>
    <s v="oui"/>
    <n v="8"/>
    <s v="non"/>
    <m/>
    <s v="non"/>
    <m/>
    <s v="non"/>
    <m/>
    <s v="non"/>
    <m/>
    <x v="1"/>
    <x v="2"/>
    <m/>
    <x v="9"/>
    <x v="1"/>
    <n v="0"/>
    <n v="0"/>
    <n v="1"/>
    <n v="0"/>
    <n v="0"/>
    <n v="0"/>
    <n v="0"/>
    <x v="0"/>
    <x v="0"/>
    <x v="0"/>
    <x v="0"/>
    <x v="0"/>
    <x v="0"/>
    <m/>
    <x v="3"/>
    <m/>
    <s v="Puits traditionnel/A ciel ouvert Forage a pompe manuelle Vendeur d’eau"/>
    <n v="1"/>
    <n v="1"/>
    <n v="0"/>
    <n v="0"/>
    <n v="0"/>
    <n v="1"/>
    <n v="0"/>
    <n v="0"/>
    <n v="0"/>
    <x v="2"/>
    <x v="1"/>
    <x v="0"/>
    <s v="Odeur Goût Eau non potable"/>
    <n v="1"/>
    <n v="1"/>
    <n v="0"/>
    <n v="1"/>
    <x v="1"/>
    <x v="0"/>
    <m/>
    <m/>
    <m/>
    <m/>
    <m/>
    <m/>
    <m/>
    <m/>
    <m/>
    <x v="1"/>
    <s v="Production agricole de subsistance Assistance humanitaire (incluant cash) Achat sur le marché"/>
    <n v="1"/>
    <n v="0"/>
    <n v="1"/>
    <n v="1"/>
    <n v="0"/>
    <n v="0"/>
    <n v="0"/>
    <m/>
    <x v="2"/>
    <x v="0"/>
    <m/>
    <m/>
    <m/>
    <m/>
    <m/>
    <m/>
    <m/>
    <m/>
    <m/>
    <x v="0"/>
    <m/>
    <m/>
    <m/>
    <m/>
    <m/>
    <m/>
    <m/>
    <x v="0"/>
    <x v="0"/>
    <x v="0"/>
    <m/>
    <m/>
    <m/>
    <m/>
    <m/>
    <m/>
    <m/>
    <m/>
    <s v="Diarrhée Paludisme Fièvre"/>
    <n v="1"/>
    <n v="1"/>
    <n v="0"/>
    <n v="0"/>
    <n v="0"/>
    <n v="1"/>
    <n v="0"/>
    <n v="0"/>
    <n v="0"/>
    <n v="0"/>
    <n v="0"/>
    <n v="0"/>
    <m/>
    <x v="2"/>
    <m/>
    <x v="1"/>
    <m/>
    <m/>
    <m/>
    <m/>
    <m/>
    <m/>
    <m/>
    <m/>
    <m/>
    <m/>
    <m/>
    <x v="0"/>
    <s v="Assistance humanitaire Situation dans le lieu d’origine Situation des membres de la famille"/>
    <n v="1"/>
    <n v="1"/>
    <n v="1"/>
    <n v="0"/>
    <n v="0"/>
    <n v="0"/>
    <s v="Abri"/>
    <s v="Nourriture"/>
    <s v="Service de santé"/>
    <m/>
    <n v="0"/>
    <n v="10"/>
    <s v="Création de forage d'eau et une clinique medicale ou centre de santé"/>
    <n v="1340354"/>
    <s v="6254baf5-b814-473f-a21a-6dd1f8842bd1"/>
    <d v="2019-11-07T16:42:08"/>
    <m/>
    <n v="35"/>
  </r>
  <r>
    <d v="2019-11-06T00:00:00"/>
    <s v="LAHERE Toutana"/>
    <s v="Bangui"/>
    <s v="Bangui"/>
    <x v="2"/>
    <x v="32"/>
    <x v="1"/>
    <s v="Oui"/>
    <n v="4.3618519999999998"/>
    <n v="18.628812499999999"/>
    <n v="339.79998779296875"/>
    <n v="9.5"/>
    <n v="3"/>
    <s v="Oui"/>
    <n v="70"/>
    <n v="350"/>
    <s v="Catastrophe naturelle (inondations, pluies torrentielles etc)"/>
    <m/>
    <n v="40"/>
    <n v="30"/>
    <n v="0"/>
    <n v="0"/>
    <x v="24"/>
    <n v="1"/>
    <m/>
    <n v="70"/>
    <x v="1"/>
    <s v="oui"/>
    <x v="2"/>
    <x v="1"/>
    <m/>
    <x v="3"/>
    <s v="oui"/>
    <n v="40"/>
    <s v="non"/>
    <m/>
    <s v="oui"/>
    <n v="20"/>
    <s v="non"/>
    <m/>
    <s v="oui"/>
    <n v="10"/>
    <x v="0"/>
    <x v="0"/>
    <m/>
    <x v="1"/>
    <x v="1"/>
    <n v="0"/>
    <n v="0"/>
    <n v="0"/>
    <n v="0"/>
    <n v="0"/>
    <n v="0"/>
    <n v="0"/>
    <x v="1"/>
    <x v="0"/>
    <x v="0"/>
    <x v="1"/>
    <x v="0"/>
    <x v="0"/>
    <m/>
    <x v="1"/>
    <m/>
    <s v="Eau de surface (riviere, cours d’eau…) Eau courante/du robinet"/>
    <n v="0"/>
    <n v="0"/>
    <n v="0"/>
    <n v="0"/>
    <n v="1"/>
    <n v="0"/>
    <n v="0"/>
    <n v="1"/>
    <n v="0"/>
    <x v="0"/>
    <x v="2"/>
    <x v="0"/>
    <s v="Eau trouble / brune Eau non potable"/>
    <n v="0"/>
    <n v="0"/>
    <n v="1"/>
    <n v="1"/>
    <x v="2"/>
    <x v="0"/>
    <m/>
    <m/>
    <m/>
    <m/>
    <m/>
    <m/>
    <m/>
    <m/>
    <m/>
    <x v="2"/>
    <s v="Assistance humanitaire (incluant cash) Autre, preciser"/>
    <n v="0"/>
    <n v="0"/>
    <n v="1"/>
    <n v="0"/>
    <n v="0"/>
    <n v="0"/>
    <n v="1"/>
    <s v="Ministre Dondra à distribuer des NFI"/>
    <x v="0"/>
    <x v="0"/>
    <m/>
    <m/>
    <m/>
    <m/>
    <m/>
    <m/>
    <m/>
    <m/>
    <m/>
    <x v="0"/>
    <m/>
    <m/>
    <m/>
    <m/>
    <m/>
    <m/>
    <m/>
    <x v="0"/>
    <x v="0"/>
    <x v="0"/>
    <m/>
    <m/>
    <m/>
    <m/>
    <m/>
    <m/>
    <m/>
    <m/>
    <s v="Paludisme Fièvre Maux de ventre"/>
    <n v="0"/>
    <n v="1"/>
    <n v="0"/>
    <n v="0"/>
    <n v="0"/>
    <n v="1"/>
    <n v="0"/>
    <n v="0"/>
    <n v="1"/>
    <n v="0"/>
    <n v="0"/>
    <n v="0"/>
    <m/>
    <x v="1"/>
    <s v="Ecole trop loin Manque de moyens financiers (transport, etc) Manque de personnel enseignant"/>
    <x v="0"/>
    <n v="0"/>
    <n v="0"/>
    <n v="1"/>
    <n v="0"/>
    <n v="0"/>
    <n v="1"/>
    <n v="0"/>
    <n v="1"/>
    <n v="0"/>
    <n v="0"/>
    <m/>
    <x v="0"/>
    <s v="Accès aux services de base Possibilités de retour (etat du lieu d’origine, aide humanitaire…) Documentation (certificat de naissance, etc.)"/>
    <n v="0"/>
    <n v="0"/>
    <n v="0"/>
    <n v="1"/>
    <n v="1"/>
    <n v="1"/>
    <s v="Nourriture"/>
    <s v="Abri"/>
    <s v="Service de santé"/>
    <m/>
    <n v="3"/>
    <n v="10"/>
    <s v="Les déplacés de kami ont un sérieux problème en Wash puisque si le point d'eau de sodeca  (payable ) est coupé ils sont obligés d'aller puiser l'eau de fleuve. Ils ont pas de WC ils sont obligés d'aller dans la brousse ou à côté du fleuve. Pas de sécurité ni service sanitaire"/>
    <n v="1328121"/>
    <s v="44697e6f-36a4-4afc-9dcd-78d648827f98"/>
    <d v="2019-11-06T17:17:54"/>
    <m/>
    <n v="17"/>
  </r>
  <r>
    <d v="2019-11-06T00:00:00"/>
    <s v="LAHERE Toutana"/>
    <s v="Bangui"/>
    <s v="Bangui"/>
    <x v="2"/>
    <x v="33"/>
    <x v="0"/>
    <s v="Oui"/>
    <n v="4.3641113999999996"/>
    <n v="18.623371500000001"/>
    <n v="352.39999389648438"/>
    <n v="8"/>
    <n v="5"/>
    <s v="Oui"/>
    <n v="35"/>
    <n v="175"/>
    <s v="Catastrophe naturelle (inondations, pluies torrentielles etc)"/>
    <m/>
    <n v="33"/>
    <n v="2"/>
    <n v="0"/>
    <n v="0"/>
    <x v="3"/>
    <n v="10"/>
    <m/>
    <n v="35"/>
    <x v="0"/>
    <s v="oui"/>
    <x v="1"/>
    <x v="0"/>
    <m/>
    <x v="2"/>
    <s v="oui"/>
    <n v="24"/>
    <s v="non"/>
    <m/>
    <s v="oui"/>
    <n v="2"/>
    <s v="non"/>
    <m/>
    <s v="oui"/>
    <n v="8"/>
    <x v="1"/>
    <x v="4"/>
    <m/>
    <x v="1"/>
    <x v="1"/>
    <n v="0"/>
    <n v="0"/>
    <n v="0"/>
    <n v="0"/>
    <n v="0"/>
    <n v="0"/>
    <n v="0"/>
    <x v="0"/>
    <x v="0"/>
    <x v="0"/>
    <x v="0"/>
    <x v="1"/>
    <x v="5"/>
    <m/>
    <x v="1"/>
    <m/>
    <s v="Eau courante/du robinet"/>
    <n v="0"/>
    <n v="0"/>
    <n v="0"/>
    <n v="0"/>
    <n v="0"/>
    <n v="0"/>
    <n v="0"/>
    <n v="1"/>
    <n v="0"/>
    <x v="0"/>
    <x v="2"/>
    <x v="1"/>
    <m/>
    <m/>
    <m/>
    <m/>
    <m/>
    <x v="0"/>
    <x v="0"/>
    <m/>
    <m/>
    <m/>
    <m/>
    <m/>
    <m/>
    <m/>
    <m/>
    <m/>
    <x v="1"/>
    <s v="Don des communautés hôtes et voisines Achat sur le marché Autre, preciser"/>
    <n v="0"/>
    <n v="1"/>
    <n v="0"/>
    <n v="1"/>
    <n v="0"/>
    <n v="0"/>
    <n v="1"/>
    <s v="Chaque chef de ménage s'occupe de sa famille comme il le peut, même si certains ménages viennent d'une même localité ils vivent sous différents toits"/>
    <x v="1"/>
    <x v="0"/>
    <m/>
    <m/>
    <m/>
    <m/>
    <m/>
    <m/>
    <m/>
    <m/>
    <m/>
    <x v="1"/>
    <s v="Hôpital Centre de santé"/>
    <n v="0"/>
    <n v="1"/>
    <n v="1"/>
    <n v="0"/>
    <n v="0"/>
    <m/>
    <x v="2"/>
    <x v="2"/>
    <x v="2"/>
    <s v="Manque de moyens financiers"/>
    <n v="0"/>
    <n v="0"/>
    <n v="1"/>
    <n v="0"/>
    <n v="0"/>
    <n v="0"/>
    <n v="0"/>
    <s v="Diarrhée Paludisme Maux de ventre"/>
    <n v="1"/>
    <n v="1"/>
    <n v="0"/>
    <n v="0"/>
    <n v="0"/>
    <n v="0"/>
    <n v="0"/>
    <n v="0"/>
    <n v="1"/>
    <n v="0"/>
    <n v="0"/>
    <n v="0"/>
    <m/>
    <x v="0"/>
    <s v="Manque de moyens financiers (transport, etc) Autre, préciser"/>
    <x v="0"/>
    <n v="0"/>
    <n v="0"/>
    <n v="0"/>
    <n v="0"/>
    <n v="0"/>
    <n v="1"/>
    <n v="0"/>
    <n v="0"/>
    <n v="0"/>
    <n v="1"/>
    <s v="Les fournitures sont tous emporter par l'eau"/>
    <x v="0"/>
    <s v="Assistance humanitaire Accès aux services de base Documentation (certificat de naissance, etc.)"/>
    <n v="1"/>
    <n v="0"/>
    <n v="0"/>
    <n v="1"/>
    <n v="0"/>
    <n v="1"/>
    <s v="Nourriture"/>
    <s v="Article non alimentaire (vêtements, couvertures, ustensiles de cuisine"/>
    <s v="Scolarisation"/>
    <m/>
    <n v="0"/>
    <n v="10"/>
    <s v="Les déplacés sont venus de plusieurs localités voisines et lointaines (les villages riverains ) suite à l'inondation. Ils ont un sérieux d'accès à l'eau, parce que c'est une fontaine payante de sodeca qui fournit de l'eau aux deplacés et aux populations hôtes,  il y a coupure répétitive d'eau et cela peut durer des jours. La majorité est propriétaire de leurs maisons, mais au village quand tu paye un terrain l'obtention des papiers sont difficiles c'est pourquoi il n'y a que des témoins"/>
    <n v="1328122"/>
    <s v="aa1463a5-3143-4c85-9315-161659d9d991"/>
    <d v="2019-11-06T17:18:01"/>
    <m/>
    <n v="18"/>
  </r>
  <r>
    <d v="2019-11-07T00:00:00"/>
    <s v="Anilengbe Victor"/>
    <s v="Bangui"/>
    <s v="Bangui"/>
    <x v="2"/>
    <x v="34"/>
    <x v="1"/>
    <s v="Oui"/>
    <n v="4.3653164000000002"/>
    <n v="18.626486799999999"/>
    <n v="291.39999389648438"/>
    <n v="9"/>
    <n v="3"/>
    <s v="Oui"/>
    <n v="20"/>
    <n v="112"/>
    <s v="Catastrophe naturelle (inondations, pluies torrentielles etc)"/>
    <m/>
    <n v="20"/>
    <n v="0"/>
    <n v="0"/>
    <n v="0"/>
    <x v="8"/>
    <m/>
    <m/>
    <n v="20"/>
    <x v="0"/>
    <s v="oui"/>
    <x v="1"/>
    <x v="0"/>
    <m/>
    <x v="0"/>
    <s v="oui"/>
    <n v="9"/>
    <s v="non"/>
    <m/>
    <s v="oui"/>
    <n v="4"/>
    <s v="non"/>
    <m/>
    <s v="oui"/>
    <n v="3"/>
    <x v="1"/>
    <x v="5"/>
    <m/>
    <x v="7"/>
    <x v="1"/>
    <n v="0"/>
    <n v="0"/>
    <n v="1"/>
    <n v="0"/>
    <n v="0"/>
    <n v="0"/>
    <n v="1"/>
    <x v="0"/>
    <x v="0"/>
    <x v="0"/>
    <x v="0"/>
    <x v="1"/>
    <x v="3"/>
    <m/>
    <x v="0"/>
    <m/>
    <s v="Puits traditionnel/A ciel ouvert Eau courante/du robinet Eau de pluie"/>
    <n v="1"/>
    <n v="0"/>
    <n v="0"/>
    <n v="0"/>
    <n v="0"/>
    <n v="0"/>
    <n v="0"/>
    <n v="1"/>
    <n v="1"/>
    <x v="1"/>
    <x v="3"/>
    <x v="0"/>
    <s v="Odeur Eau trouble / brune Eau non potable"/>
    <n v="1"/>
    <n v="0"/>
    <n v="1"/>
    <n v="1"/>
    <x v="2"/>
    <x v="0"/>
    <m/>
    <m/>
    <m/>
    <m/>
    <m/>
    <m/>
    <m/>
    <m/>
    <m/>
    <x v="2"/>
    <s v="Production agricole de subsistance Don des communautés hôtes et voisines Assistance humanitaire (incluant cash)"/>
    <n v="1"/>
    <n v="1"/>
    <n v="1"/>
    <n v="0"/>
    <n v="0"/>
    <n v="0"/>
    <n v="0"/>
    <m/>
    <x v="0"/>
    <x v="0"/>
    <m/>
    <m/>
    <m/>
    <m/>
    <m/>
    <m/>
    <m/>
    <m/>
    <m/>
    <x v="1"/>
    <s v="Hôpital Centre de santé Clinique privée"/>
    <n v="0"/>
    <n v="1"/>
    <n v="1"/>
    <n v="1"/>
    <n v="0"/>
    <m/>
    <x v="2"/>
    <x v="1"/>
    <x v="1"/>
    <m/>
    <m/>
    <m/>
    <m/>
    <m/>
    <m/>
    <m/>
    <m/>
    <s v="Diarrhée Paludisme Maux de tête"/>
    <n v="1"/>
    <n v="1"/>
    <n v="0"/>
    <n v="0"/>
    <n v="0"/>
    <n v="0"/>
    <n v="0"/>
    <n v="1"/>
    <n v="0"/>
    <n v="0"/>
    <n v="0"/>
    <n v="0"/>
    <m/>
    <x v="2"/>
    <m/>
    <x v="1"/>
    <m/>
    <m/>
    <m/>
    <m/>
    <m/>
    <m/>
    <m/>
    <m/>
    <m/>
    <m/>
    <m/>
    <x v="0"/>
    <s v="Assistance humanitaire Possibilités de retour (etat du lieu d’origine, aide humanitaire…) Documentation (certificat de naissance, etc.)"/>
    <n v="1"/>
    <n v="0"/>
    <n v="0"/>
    <n v="0"/>
    <n v="1"/>
    <n v="1"/>
    <s v="Service de santé"/>
    <s v="Nourriture"/>
    <s v="Article non alimentaire (vêtements, couvertures, ustensiles de cuisine"/>
    <m/>
    <n v="0"/>
    <n v="10"/>
    <s v="La localité de magombassa a de problème de latrines car la plus part des gens ont des latrines construites en sac en plus certains  n ont pas de latrines. L eau également pose de sérieux problème, il faut mettre plus de 30 à 45 minutes pour accéder à un point de eau ."/>
    <n v="1340352"/>
    <s v="b980c22b-01e6-4268-9aac-b56e2fe41ce7"/>
    <d v="2019-11-07T16:41:22"/>
    <m/>
    <n v="33"/>
  </r>
  <r>
    <d v="2019-11-06T00:00:00"/>
    <s v="Anilengbe Victor "/>
    <s v="Bangui"/>
    <s v="Bangui"/>
    <x v="2"/>
    <x v="35"/>
    <x v="1"/>
    <s v="Oui"/>
    <n v="4.3612077999999999"/>
    <n v="18.625927399999998"/>
    <n v="339.20001220703125"/>
    <n v="10"/>
    <n v="3"/>
    <s v="Oui"/>
    <n v="26"/>
    <n v="156"/>
    <s v="Catastrophe naturelle (inondations, pluies torrentielles etc)"/>
    <m/>
    <n v="18"/>
    <n v="8"/>
    <n v="0"/>
    <n v="0"/>
    <x v="13"/>
    <m/>
    <m/>
    <n v="26"/>
    <x v="1"/>
    <s v="oui"/>
    <x v="0"/>
    <x v="0"/>
    <m/>
    <x v="3"/>
    <s v="oui"/>
    <n v="6"/>
    <s v="non"/>
    <m/>
    <s v="oui"/>
    <n v="6"/>
    <s v="non"/>
    <m/>
    <s v="oui"/>
    <n v="4"/>
    <x v="1"/>
    <x v="3"/>
    <m/>
    <x v="7"/>
    <x v="1"/>
    <n v="0"/>
    <n v="0"/>
    <n v="1"/>
    <n v="0"/>
    <n v="0"/>
    <n v="0"/>
    <n v="1"/>
    <x v="0"/>
    <x v="0"/>
    <x v="0"/>
    <x v="0"/>
    <x v="1"/>
    <x v="1"/>
    <m/>
    <x v="0"/>
    <m/>
    <s v="Puits traditionnel/A ciel ouvert Forage a pompe manuelle Eau de surface (riviere, cours d’eau…)"/>
    <n v="1"/>
    <n v="1"/>
    <n v="0"/>
    <n v="0"/>
    <n v="1"/>
    <n v="0"/>
    <n v="0"/>
    <n v="0"/>
    <n v="0"/>
    <x v="0"/>
    <x v="0"/>
    <x v="1"/>
    <m/>
    <m/>
    <m/>
    <m/>
    <m/>
    <x v="1"/>
    <x v="0"/>
    <m/>
    <m/>
    <m/>
    <m/>
    <m/>
    <m/>
    <m/>
    <m/>
    <m/>
    <x v="2"/>
    <s v="Production agricole de subsistance Assistance humanitaire (incluant cash) Achat sur le marché"/>
    <n v="1"/>
    <n v="0"/>
    <n v="1"/>
    <n v="1"/>
    <n v="0"/>
    <n v="0"/>
    <n v="0"/>
    <m/>
    <x v="1"/>
    <x v="0"/>
    <m/>
    <m/>
    <m/>
    <m/>
    <m/>
    <m/>
    <m/>
    <m/>
    <m/>
    <x v="1"/>
    <s v="Centre de santé Clinique privée Autres (à préciser)"/>
    <n v="0"/>
    <n v="0"/>
    <n v="1"/>
    <n v="1"/>
    <n v="1"/>
    <s v="Mini pharmacie privée "/>
    <x v="2"/>
    <x v="1"/>
    <x v="2"/>
    <s v="Manque de moyens financiers Absence de personnel médical Pas de médicaments ou d’équipements"/>
    <n v="0"/>
    <n v="0"/>
    <n v="1"/>
    <n v="0"/>
    <n v="0"/>
    <n v="1"/>
    <n v="1"/>
    <s v="Diarrhée Paludisme Maux de ventre"/>
    <n v="1"/>
    <n v="1"/>
    <n v="0"/>
    <n v="0"/>
    <n v="0"/>
    <n v="0"/>
    <n v="0"/>
    <n v="0"/>
    <n v="1"/>
    <n v="0"/>
    <n v="0"/>
    <n v="0"/>
    <m/>
    <x v="2"/>
    <m/>
    <x v="1"/>
    <m/>
    <m/>
    <m/>
    <m/>
    <m/>
    <m/>
    <m/>
    <m/>
    <m/>
    <m/>
    <m/>
    <x v="0"/>
    <s v="Assistance humanitaire Possibilités de retour (etat du lieu d’origine, aide humanitaire…) Documentation (certificat de naissance, etc.)"/>
    <n v="1"/>
    <n v="0"/>
    <n v="0"/>
    <n v="0"/>
    <n v="1"/>
    <n v="1"/>
    <s v="Service de santé"/>
    <s v="Hygiène/assainissement"/>
    <s v="Article non alimentaire (vêtements, couvertures, ustensiles de cuisine"/>
    <m/>
    <n v="1"/>
    <n v="10"/>
    <s v="C'est un quartier qui se trouve dans la zone marécageuse et au  bas fond .En plus ,cette communauté a besoin plus d'assainissement ,et un problème sanitaire est urgent après l'inondation."/>
    <n v="1327822"/>
    <s v="0245476b-c46b-40d2-957a-46de8f708afd"/>
    <d v="2019-11-06T16:57:32"/>
    <m/>
    <n v="15"/>
  </r>
  <r>
    <d v="2019-11-06T00:00:00"/>
    <s v="Banga benidan"/>
    <s v="Bangui"/>
    <s v="Bangui"/>
    <x v="2"/>
    <x v="36"/>
    <x v="1"/>
    <s v="Oui"/>
    <n v="4.3616992999999997"/>
    <n v="18.620280900000001"/>
    <n v="354.5"/>
    <n v="9.5"/>
    <n v="3"/>
    <s v="Oui"/>
    <n v="3"/>
    <n v="15"/>
    <s v="Catastrophe naturelle (inondations, pluies torrentielles etc)"/>
    <m/>
    <n v="2"/>
    <n v="1"/>
    <n v="0"/>
    <n v="0"/>
    <x v="25"/>
    <m/>
    <m/>
    <n v="3"/>
    <x v="0"/>
    <s v="oui"/>
    <x v="0"/>
    <x v="0"/>
    <m/>
    <x v="2"/>
    <s v="oui"/>
    <n v="1"/>
    <s v="ne sait pas"/>
    <m/>
    <s v="non"/>
    <m/>
    <s v="ne sait pas"/>
    <m/>
    <s v="non"/>
    <m/>
    <x v="1"/>
    <x v="6"/>
    <m/>
    <x v="8"/>
    <x v="1"/>
    <n v="0"/>
    <n v="0"/>
    <n v="0"/>
    <n v="0"/>
    <n v="0"/>
    <n v="0"/>
    <n v="1"/>
    <x v="0"/>
    <x v="0"/>
    <x v="0"/>
    <x v="0"/>
    <x v="1"/>
    <x v="7"/>
    <m/>
    <x v="0"/>
    <m/>
    <s v="Puits traditionnel/A ciel ouvert Vendeur d’eau Eau de pluie"/>
    <n v="1"/>
    <n v="0"/>
    <n v="0"/>
    <n v="0"/>
    <n v="0"/>
    <n v="1"/>
    <n v="0"/>
    <n v="0"/>
    <n v="1"/>
    <x v="1"/>
    <x v="2"/>
    <x v="0"/>
    <s v="Odeur Goût Eau non potable"/>
    <n v="1"/>
    <n v="1"/>
    <n v="0"/>
    <n v="1"/>
    <x v="1"/>
    <x v="0"/>
    <m/>
    <m/>
    <m/>
    <m/>
    <m/>
    <m/>
    <m/>
    <m/>
    <m/>
    <x v="2"/>
    <s v="Production agricole de subsistance Achat sur le marché Emprunt"/>
    <n v="1"/>
    <n v="0"/>
    <n v="0"/>
    <n v="1"/>
    <n v="1"/>
    <n v="0"/>
    <n v="0"/>
    <m/>
    <x v="1"/>
    <x v="0"/>
    <m/>
    <m/>
    <m/>
    <m/>
    <m/>
    <m/>
    <m/>
    <m/>
    <m/>
    <x v="0"/>
    <m/>
    <m/>
    <m/>
    <m/>
    <m/>
    <m/>
    <m/>
    <x v="0"/>
    <x v="0"/>
    <x v="0"/>
    <m/>
    <m/>
    <m/>
    <m/>
    <m/>
    <m/>
    <m/>
    <m/>
    <s v="Diarrhée Paludisme Fièvre"/>
    <n v="1"/>
    <n v="1"/>
    <n v="0"/>
    <n v="0"/>
    <n v="0"/>
    <n v="1"/>
    <n v="0"/>
    <n v="0"/>
    <n v="0"/>
    <n v="0"/>
    <n v="0"/>
    <n v="0"/>
    <m/>
    <x v="2"/>
    <m/>
    <x v="1"/>
    <m/>
    <m/>
    <m/>
    <m/>
    <m/>
    <m/>
    <m/>
    <m/>
    <m/>
    <m/>
    <m/>
    <x v="0"/>
    <s v="Assistance humanitaire Situation dans le lieu d’origine Documentation (certificat de naissance, etc.)"/>
    <n v="1"/>
    <n v="1"/>
    <n v="0"/>
    <n v="0"/>
    <n v="0"/>
    <n v="1"/>
    <s v="Abri"/>
    <s v="Argent liquide"/>
    <s v="Nourriture"/>
    <m/>
    <n v="0"/>
    <n v="3"/>
    <s v="Sur cette localité 3 menages ont été  innondee dont juste un petit décalage dans même  localité,  leur besoln se situe sur les abris,"/>
    <n v="1327527"/>
    <s v="4ccd812b-e8d6-4c59-a390-a6eaed23f26d"/>
    <d v="2019-11-06T16:27:20"/>
    <m/>
    <n v="11"/>
  </r>
  <r>
    <d v="2019-11-06T00:00:00"/>
    <s v="GARAMBOLY Don de Dieu Cesaire"/>
    <s v="Bangui"/>
    <s v="Bangui"/>
    <x v="2"/>
    <x v="37"/>
    <x v="1"/>
    <s v="Oui"/>
    <n v="4.3677099999999998"/>
    <n v="18.618220000000001"/>
    <n v="364.69"/>
    <n v="0"/>
    <n v="3"/>
    <s v="Oui"/>
    <n v="30"/>
    <n v="150"/>
    <s v="Catastrophe naturelle (inondations, pluies torrentielles etc)"/>
    <m/>
    <n v="30"/>
    <n v="0"/>
    <n v="0"/>
    <n v="0"/>
    <x v="26"/>
    <m/>
    <m/>
    <n v="30"/>
    <x v="1"/>
    <s v="oui"/>
    <x v="2"/>
    <x v="3"/>
    <m/>
    <x v="3"/>
    <s v="oui"/>
    <n v="14"/>
    <s v="non"/>
    <m/>
    <s v="non"/>
    <m/>
    <s v="non"/>
    <m/>
    <s v="non"/>
    <m/>
    <x v="1"/>
    <x v="5"/>
    <m/>
    <x v="10"/>
    <x v="2"/>
    <n v="1"/>
    <n v="1"/>
    <n v="0"/>
    <n v="1"/>
    <n v="0"/>
    <n v="0"/>
    <n v="0"/>
    <x v="0"/>
    <x v="0"/>
    <x v="0"/>
    <x v="0"/>
    <x v="1"/>
    <x v="5"/>
    <m/>
    <x v="3"/>
    <m/>
    <s v="Puits traditionnel/A ciel ouvert Vendeur d’eau Eau de pluie"/>
    <n v="1"/>
    <n v="0"/>
    <n v="0"/>
    <n v="0"/>
    <n v="0"/>
    <n v="1"/>
    <n v="0"/>
    <n v="0"/>
    <n v="1"/>
    <x v="2"/>
    <x v="1"/>
    <x v="0"/>
    <s v="Odeur Goût Eau non potable"/>
    <n v="1"/>
    <n v="1"/>
    <n v="0"/>
    <n v="1"/>
    <x v="1"/>
    <x v="0"/>
    <m/>
    <m/>
    <m/>
    <m/>
    <m/>
    <m/>
    <m/>
    <m/>
    <m/>
    <x v="0"/>
    <s v="Production agricole de subsistance Don des communautés hôtes et voisines Achat sur le marché"/>
    <n v="1"/>
    <n v="1"/>
    <n v="0"/>
    <n v="1"/>
    <n v="0"/>
    <n v="0"/>
    <n v="0"/>
    <m/>
    <x v="2"/>
    <x v="0"/>
    <m/>
    <m/>
    <m/>
    <m/>
    <m/>
    <m/>
    <m/>
    <m/>
    <m/>
    <x v="1"/>
    <s v="Centre de santé Clinique privée"/>
    <n v="0"/>
    <n v="0"/>
    <n v="1"/>
    <n v="1"/>
    <n v="0"/>
    <m/>
    <x v="1"/>
    <x v="0"/>
    <x v="0"/>
    <m/>
    <m/>
    <m/>
    <m/>
    <m/>
    <m/>
    <m/>
    <m/>
    <s v="Diarrhée Paludisme Fièvre"/>
    <n v="1"/>
    <n v="1"/>
    <n v="0"/>
    <n v="0"/>
    <n v="0"/>
    <n v="1"/>
    <n v="0"/>
    <n v="0"/>
    <n v="0"/>
    <n v="0"/>
    <n v="0"/>
    <n v="0"/>
    <m/>
    <x v="1"/>
    <s v="Ecole trop loin Manque de moyens financiers (transport, etc) Pas d'intérêt pour l'éducation des enfants"/>
    <x v="0"/>
    <n v="0"/>
    <n v="0"/>
    <n v="1"/>
    <n v="0"/>
    <n v="0"/>
    <n v="1"/>
    <n v="0"/>
    <n v="0"/>
    <n v="1"/>
    <n v="0"/>
    <m/>
    <x v="0"/>
    <s v="Assistance humanitaire Situation dans le lieu d’origine Possibilités de retour (etat du lieu d’origine, aide humanitaire…)"/>
    <n v="1"/>
    <n v="1"/>
    <n v="0"/>
    <n v="0"/>
    <n v="1"/>
    <n v="0"/>
    <s v="Scolarisation"/>
    <s v="Nourriture"/>
    <s v="Hygiène/assainissement"/>
    <m/>
    <n v="0"/>
    <n v="10"/>
    <s v="Les PDI vivant dans le même quartier ont besoin de la scolarisation de ses enfants, une aide alimentaire suivie de la santé."/>
    <n v="1328124"/>
    <s v="70e8fc36-4485-42af-a466-bab588f35d35"/>
    <d v="2019-11-06T17:21:08"/>
    <m/>
    <n v="20"/>
  </r>
  <r>
    <d v="2019-11-08T00:00:00"/>
    <s v="Toutana Lahere"/>
    <s v="Bangui"/>
    <s v="Bangui"/>
    <x v="2"/>
    <x v="38"/>
    <x v="0"/>
    <s v="Oui"/>
    <n v="4.3800087999999997"/>
    <n v="18.601122499999999"/>
    <n v="362.29998779296875"/>
    <n v="8.5"/>
    <n v="3"/>
    <s v="Oui"/>
    <n v="10"/>
    <n v="50"/>
    <s v="Catastrophe naturelle (inondations, pluies torrentielles etc)"/>
    <m/>
    <n v="4"/>
    <n v="6"/>
    <n v="0"/>
    <n v="0"/>
    <x v="0"/>
    <m/>
    <m/>
    <n v="10"/>
    <x v="0"/>
    <s v="oui"/>
    <x v="2"/>
    <x v="1"/>
    <m/>
    <x v="3"/>
    <s v="oui"/>
    <n v="3"/>
    <s v="non"/>
    <m/>
    <s v="non"/>
    <m/>
    <s v="non"/>
    <m/>
    <s v="oui"/>
    <n v="2"/>
    <x v="1"/>
    <x v="4"/>
    <m/>
    <x v="1"/>
    <x v="1"/>
    <n v="0"/>
    <n v="0"/>
    <n v="0"/>
    <n v="0"/>
    <n v="0"/>
    <n v="0"/>
    <n v="0"/>
    <x v="0"/>
    <x v="0"/>
    <x v="0"/>
    <x v="0"/>
    <x v="1"/>
    <x v="5"/>
    <m/>
    <x v="1"/>
    <m/>
    <s v="Puits traditionnel/A ciel ouvert Eau courante/du robinet"/>
    <n v="1"/>
    <n v="0"/>
    <n v="0"/>
    <n v="0"/>
    <n v="0"/>
    <n v="0"/>
    <n v="0"/>
    <n v="1"/>
    <n v="0"/>
    <x v="0"/>
    <x v="2"/>
    <x v="1"/>
    <m/>
    <m/>
    <m/>
    <m/>
    <m/>
    <x v="0"/>
    <x v="0"/>
    <m/>
    <m/>
    <m/>
    <m/>
    <m/>
    <m/>
    <m/>
    <m/>
    <m/>
    <x v="2"/>
    <s v="Achat sur le marché"/>
    <n v="0"/>
    <n v="0"/>
    <n v="0"/>
    <n v="1"/>
    <n v="0"/>
    <n v="0"/>
    <n v="0"/>
    <m/>
    <x v="1"/>
    <x v="0"/>
    <m/>
    <m/>
    <m/>
    <m/>
    <m/>
    <m/>
    <m/>
    <m/>
    <m/>
    <x v="1"/>
    <s v="Clinique privée Autres (à préciser)"/>
    <n v="0"/>
    <n v="0"/>
    <n v="0"/>
    <n v="1"/>
    <n v="1"/>
    <s v="Vendeur ambulant"/>
    <x v="2"/>
    <x v="2"/>
    <x v="1"/>
    <m/>
    <m/>
    <m/>
    <m/>
    <m/>
    <m/>
    <m/>
    <m/>
    <s v="Paludisme Fièvre Maux de ventre"/>
    <n v="0"/>
    <n v="1"/>
    <n v="0"/>
    <n v="0"/>
    <n v="0"/>
    <n v="1"/>
    <n v="0"/>
    <n v="0"/>
    <n v="1"/>
    <n v="0"/>
    <n v="0"/>
    <n v="0"/>
    <m/>
    <x v="1"/>
    <s v="Ecole trop loin Manque de moyens financiers (transport, etc)"/>
    <x v="0"/>
    <n v="0"/>
    <n v="0"/>
    <n v="1"/>
    <n v="0"/>
    <n v="0"/>
    <n v="1"/>
    <n v="0"/>
    <n v="0"/>
    <n v="0"/>
    <n v="0"/>
    <m/>
    <x v="0"/>
    <s v="Assistance humanitaire Accès aux services de base Documentation (certificat de naissance, etc.)"/>
    <n v="1"/>
    <n v="0"/>
    <n v="0"/>
    <n v="1"/>
    <n v="0"/>
    <n v="1"/>
    <s v="Scolarisation"/>
    <s v="Nourriture"/>
    <s v="Article non alimentaire (vêtements, couvertures, ustensiles de cuisine"/>
    <m/>
    <n v="0"/>
    <n v="10"/>
    <s v="Dans ce quartier les PDI sont bcp mais les informateurs clés n'ont pas eu connaissances de leur emplacement. Ils mettent l'accent sur la scolarisation des enfants et sur la documentation aussi. Leurs abris sont complément détruit dans leur quartier de provenance (gbotoro)"/>
    <n v="1350318"/>
    <s v="36a27289-c20e-4eb5-9356-067c0b880425"/>
    <d v="2019-11-08T16:03:35"/>
    <m/>
    <n v="55"/>
  </r>
  <r>
    <d v="2019-11-07T00:00:00"/>
    <s v="Banga benidan"/>
    <s v="Bangui"/>
    <s v="Bangui"/>
    <x v="2"/>
    <x v="39"/>
    <x v="1"/>
    <s v="Oui"/>
    <n v="4.3745323000000003"/>
    <n v="18.615364400000001"/>
    <n v="397.79998779296875"/>
    <n v="9.5"/>
    <n v="3"/>
    <s v="Oui"/>
    <n v="2"/>
    <n v="10"/>
    <s v="Catastrophe naturelle (inondations, pluies torrentielles etc)"/>
    <m/>
    <n v="2"/>
    <n v="0"/>
    <n v="0"/>
    <n v="0"/>
    <x v="27"/>
    <m/>
    <m/>
    <n v="2"/>
    <x v="0"/>
    <s v="oui"/>
    <x v="1"/>
    <x v="0"/>
    <m/>
    <x v="2"/>
    <s v="non"/>
    <m/>
    <s v="non"/>
    <m/>
    <s v="non"/>
    <m/>
    <s v="ne sait pas"/>
    <m/>
    <s v="oui"/>
    <n v="1"/>
    <x v="1"/>
    <x v="3"/>
    <m/>
    <x v="1"/>
    <x v="1"/>
    <n v="0"/>
    <n v="0"/>
    <n v="0"/>
    <n v="0"/>
    <n v="0"/>
    <n v="0"/>
    <n v="0"/>
    <x v="0"/>
    <x v="0"/>
    <x v="0"/>
    <x v="0"/>
    <x v="1"/>
    <x v="5"/>
    <m/>
    <x v="0"/>
    <m/>
    <s v="Puits traditionnel/A ciel ouvert Eau de pluie"/>
    <n v="1"/>
    <n v="0"/>
    <n v="0"/>
    <n v="0"/>
    <n v="0"/>
    <n v="0"/>
    <n v="0"/>
    <n v="0"/>
    <n v="1"/>
    <x v="1"/>
    <x v="2"/>
    <x v="0"/>
    <s v="Eau non potable"/>
    <n v="0"/>
    <n v="0"/>
    <n v="0"/>
    <n v="1"/>
    <x v="0"/>
    <x v="0"/>
    <m/>
    <m/>
    <m/>
    <m/>
    <m/>
    <m/>
    <m/>
    <m/>
    <m/>
    <x v="2"/>
    <s v="Production agricole de subsistance Emprunt"/>
    <n v="1"/>
    <n v="0"/>
    <n v="0"/>
    <n v="0"/>
    <n v="1"/>
    <n v="0"/>
    <n v="0"/>
    <m/>
    <x v="0"/>
    <x v="0"/>
    <m/>
    <m/>
    <m/>
    <m/>
    <m/>
    <m/>
    <m/>
    <m/>
    <m/>
    <x v="1"/>
    <s v="Clinique mobile Centre de santé"/>
    <n v="1"/>
    <n v="0"/>
    <n v="1"/>
    <n v="0"/>
    <n v="0"/>
    <m/>
    <x v="2"/>
    <x v="1"/>
    <x v="2"/>
    <s v="Manque de moyens financiers Pas de médicaments ou d’équipements"/>
    <n v="0"/>
    <n v="0"/>
    <n v="1"/>
    <n v="0"/>
    <n v="0"/>
    <n v="0"/>
    <n v="1"/>
    <s v="Paludisme Fièvre Problèmes de tensions"/>
    <n v="0"/>
    <n v="1"/>
    <n v="0"/>
    <n v="0"/>
    <n v="0"/>
    <n v="1"/>
    <n v="0"/>
    <n v="0"/>
    <n v="0"/>
    <n v="0"/>
    <n v="1"/>
    <n v="0"/>
    <m/>
    <x v="2"/>
    <m/>
    <x v="1"/>
    <m/>
    <m/>
    <m/>
    <m/>
    <m/>
    <m/>
    <m/>
    <m/>
    <m/>
    <m/>
    <m/>
    <x v="0"/>
    <s v="Assistance humanitaire Situation dans le lieu d’origine"/>
    <n v="1"/>
    <n v="1"/>
    <n v="0"/>
    <n v="0"/>
    <n v="0"/>
    <n v="0"/>
    <s v="Abri"/>
    <s v="Article non alimentaire (vêtements, couvertures, ustensiles de cuisine"/>
    <s v="Argent liquide"/>
    <m/>
    <n v="1"/>
    <n v="2"/>
    <s v="Dans cette localité  seulement 2 ménages ont subis l'inondation et ils ont besoinde regagner leurs maisons d'origines et avec quelques articles alimentaire."/>
    <n v="1340340"/>
    <s v="991a0a77-9d6e-41de-b5ad-b9ee9e18427e"/>
    <d v="2019-11-07T16:36:58"/>
    <m/>
    <n v="31"/>
  </r>
  <r>
    <d v="2019-11-06T00:00:00"/>
    <s v="Banga benidan"/>
    <s v="Bangui"/>
    <s v="Bangui"/>
    <x v="2"/>
    <x v="40"/>
    <x v="0"/>
    <s v="Oui"/>
    <n v="4.3615146999999999"/>
    <n v="18.625190700000001"/>
    <n v="372.79998779296875"/>
    <n v="10"/>
    <n v="3"/>
    <s v="Oui"/>
    <n v="15"/>
    <n v="75"/>
    <s v="Catastrophe naturelle (inondations, pluies torrentielles etc)"/>
    <m/>
    <n v="6"/>
    <n v="9"/>
    <n v="0"/>
    <n v="0"/>
    <x v="28"/>
    <n v="3"/>
    <m/>
    <n v="15"/>
    <x v="0"/>
    <s v="ne sait pas"/>
    <x v="3"/>
    <x v="0"/>
    <m/>
    <x v="2"/>
    <s v="oui"/>
    <n v="10"/>
    <s v="non"/>
    <m/>
    <s v="oui"/>
    <n v="6"/>
    <s v="ne sait pas"/>
    <m/>
    <s v="oui"/>
    <n v="3"/>
    <x v="1"/>
    <x v="3"/>
    <m/>
    <x v="8"/>
    <x v="1"/>
    <n v="0"/>
    <n v="0"/>
    <n v="0"/>
    <n v="0"/>
    <n v="0"/>
    <n v="0"/>
    <n v="1"/>
    <x v="0"/>
    <x v="0"/>
    <x v="0"/>
    <x v="0"/>
    <x v="1"/>
    <x v="1"/>
    <m/>
    <x v="0"/>
    <m/>
    <s v="Puits traditionnel/A ciel ouvert Forage a pompe manuelle Vendeur d’eau"/>
    <n v="1"/>
    <n v="1"/>
    <n v="0"/>
    <n v="0"/>
    <n v="0"/>
    <n v="1"/>
    <n v="0"/>
    <n v="0"/>
    <n v="0"/>
    <x v="2"/>
    <x v="2"/>
    <x v="0"/>
    <s v="Odeur Eau trouble / brune"/>
    <n v="1"/>
    <n v="0"/>
    <n v="1"/>
    <n v="0"/>
    <x v="0"/>
    <x v="0"/>
    <m/>
    <m/>
    <m/>
    <m/>
    <m/>
    <m/>
    <m/>
    <m/>
    <m/>
    <x v="0"/>
    <s v="Production agricole de subsistance Achat sur le marché Emprunt"/>
    <n v="1"/>
    <n v="0"/>
    <n v="0"/>
    <n v="1"/>
    <n v="1"/>
    <n v="0"/>
    <n v="0"/>
    <m/>
    <x v="0"/>
    <x v="0"/>
    <m/>
    <m/>
    <m/>
    <m/>
    <m/>
    <m/>
    <m/>
    <m/>
    <m/>
    <x v="1"/>
    <s v="Centre de santé Clinique privée"/>
    <n v="0"/>
    <n v="0"/>
    <n v="1"/>
    <n v="1"/>
    <n v="0"/>
    <m/>
    <x v="2"/>
    <x v="2"/>
    <x v="1"/>
    <m/>
    <m/>
    <m/>
    <m/>
    <m/>
    <m/>
    <m/>
    <m/>
    <s v="Diarrhée Paludisme Fièvre"/>
    <n v="1"/>
    <n v="1"/>
    <n v="0"/>
    <n v="0"/>
    <n v="0"/>
    <n v="1"/>
    <n v="0"/>
    <n v="0"/>
    <n v="0"/>
    <n v="0"/>
    <n v="0"/>
    <n v="0"/>
    <m/>
    <x v="1"/>
    <s v="Ecole détruite ou endommagée Manque de moyens financiers (transport, etc)"/>
    <x v="0"/>
    <n v="1"/>
    <n v="0"/>
    <n v="0"/>
    <n v="0"/>
    <n v="0"/>
    <n v="1"/>
    <n v="0"/>
    <n v="0"/>
    <n v="0"/>
    <n v="0"/>
    <m/>
    <x v="0"/>
    <s v="Assistance humanitaire Situation dans le lieu d’origine Possibilités de retour (etat du lieu d’origine, aide humanitaire…)"/>
    <n v="1"/>
    <n v="1"/>
    <n v="0"/>
    <n v="0"/>
    <n v="1"/>
    <n v="0"/>
    <s v="Abri"/>
    <s v="Nourriture"/>
    <s v="Travail/moyen de subsistance"/>
    <m/>
    <n v="1"/>
    <n v="10"/>
    <s v="Lors de cette evaluation le quarrtier sao dans le 7em arrondissement  accueil peu les pdi mais avec un  menage ..de 10 personnes en moyenne leur besoin prioritaire est de reprendre les abris d'origine"/>
    <n v="1327523"/>
    <s v="c4b28ec9-0c27-410b-bc96-2f40d24c4b5c"/>
    <d v="2019-11-06T16:27:15"/>
    <m/>
    <n v="10"/>
  </r>
  <r>
    <d v="2019-11-06T00:00:00"/>
    <s v="GARAMBOLY Ces aire Don de Dieu"/>
    <s v="Bangui"/>
    <s v="Bangui"/>
    <x v="2"/>
    <x v="41"/>
    <x v="0"/>
    <s v="Oui"/>
    <n v="4.3614300000000004"/>
    <n v="18.625720000000001"/>
    <n v="356.21499999999997"/>
    <n v="0"/>
    <n v="3"/>
    <s v="Oui"/>
    <n v="15"/>
    <n v="75"/>
    <s v="Catastrophe naturelle (inondations, pluies torrentielles etc)"/>
    <m/>
    <n v="15"/>
    <n v="0"/>
    <n v="0"/>
    <n v="0"/>
    <x v="29"/>
    <m/>
    <m/>
    <n v="15"/>
    <x v="1"/>
    <s v="oui"/>
    <x v="2"/>
    <x v="3"/>
    <m/>
    <x v="3"/>
    <s v="oui"/>
    <n v="10"/>
    <s v="non"/>
    <m/>
    <s v="non"/>
    <m/>
    <s v="non"/>
    <m/>
    <s v="non"/>
    <m/>
    <x v="1"/>
    <x v="5"/>
    <m/>
    <x v="9"/>
    <x v="1"/>
    <n v="0"/>
    <n v="0"/>
    <n v="1"/>
    <n v="0"/>
    <n v="0"/>
    <n v="0"/>
    <n v="0"/>
    <x v="0"/>
    <x v="0"/>
    <x v="0"/>
    <x v="0"/>
    <x v="0"/>
    <x v="0"/>
    <m/>
    <x v="3"/>
    <m/>
    <s v="Forage a pompe manuelle Vendeur d’eau Eau de pluie"/>
    <n v="0"/>
    <n v="1"/>
    <n v="0"/>
    <n v="0"/>
    <n v="0"/>
    <n v="1"/>
    <n v="0"/>
    <n v="0"/>
    <n v="1"/>
    <x v="2"/>
    <x v="0"/>
    <x v="0"/>
    <s v="Odeur Goût Eau non potable"/>
    <n v="1"/>
    <n v="1"/>
    <n v="0"/>
    <n v="1"/>
    <x v="1"/>
    <x v="0"/>
    <m/>
    <m/>
    <m/>
    <m/>
    <m/>
    <m/>
    <m/>
    <m/>
    <m/>
    <x v="0"/>
    <s v="Production agricole de subsistance Assistance humanitaire (incluant cash) Achat sur le marché"/>
    <n v="1"/>
    <n v="0"/>
    <n v="1"/>
    <n v="1"/>
    <n v="0"/>
    <n v="0"/>
    <n v="0"/>
    <m/>
    <x v="3"/>
    <x v="0"/>
    <m/>
    <m/>
    <m/>
    <m/>
    <m/>
    <m/>
    <m/>
    <m/>
    <m/>
    <x v="0"/>
    <m/>
    <m/>
    <m/>
    <m/>
    <m/>
    <m/>
    <m/>
    <x v="0"/>
    <x v="0"/>
    <x v="0"/>
    <m/>
    <m/>
    <m/>
    <m/>
    <m/>
    <m/>
    <m/>
    <m/>
    <s v="Diarrhée Paludisme Fièvre"/>
    <n v="1"/>
    <n v="1"/>
    <n v="0"/>
    <n v="0"/>
    <n v="0"/>
    <n v="1"/>
    <n v="0"/>
    <n v="0"/>
    <n v="0"/>
    <n v="0"/>
    <n v="0"/>
    <n v="0"/>
    <m/>
    <x v="1"/>
    <s v="Ecole trop loin Manque de moyens financiers (transport, etc) Pas d'intérêt pour l'éducation des enfants"/>
    <x v="0"/>
    <n v="0"/>
    <n v="0"/>
    <n v="1"/>
    <n v="0"/>
    <n v="0"/>
    <n v="1"/>
    <n v="0"/>
    <n v="0"/>
    <n v="1"/>
    <n v="0"/>
    <m/>
    <x v="0"/>
    <s v="Assistance humanitaire Situation dans le lieu d’origine Situation des membres de la famille"/>
    <n v="1"/>
    <n v="1"/>
    <n v="1"/>
    <n v="0"/>
    <n v="0"/>
    <n v="0"/>
    <s v="Abri"/>
    <s v="Nourriture"/>
    <s v="Service de santé"/>
    <m/>
    <n v="0"/>
    <n v="10"/>
    <s v="Vu l'évaluation du quartier SOUNGA, la PDI demande une  assistance humanitaire et gouvernementale."/>
    <n v="1328123"/>
    <s v="97575bbb-3215-42e7-baa6-3685788800fc"/>
    <d v="2019-11-06T17:20:59"/>
    <m/>
    <n v="19"/>
  </r>
  <r>
    <d v="2019-11-07T00:00:00"/>
    <s v="GARAMBOLY Ces aire Don de Dieu"/>
    <s v="Bangui"/>
    <s v="Bangui"/>
    <x v="2"/>
    <x v="42"/>
    <x v="0"/>
    <s v="Oui"/>
    <n v="4.3665799999999999"/>
    <n v="18.62246"/>
    <n v="373.46899999999999"/>
    <n v="0"/>
    <n v="3"/>
    <s v="Oui"/>
    <n v="25"/>
    <n v="125"/>
    <s v="Catastrophe naturelle (inondations, pluies torrentielles etc)"/>
    <m/>
    <n v="25"/>
    <n v="0"/>
    <n v="0"/>
    <n v="0"/>
    <x v="3"/>
    <m/>
    <m/>
    <n v="25"/>
    <x v="1"/>
    <s v="oui"/>
    <x v="2"/>
    <x v="1"/>
    <m/>
    <x v="3"/>
    <s v="non"/>
    <m/>
    <s v="non"/>
    <m/>
    <s v="non"/>
    <m/>
    <s v="non"/>
    <m/>
    <s v="non"/>
    <m/>
    <x v="1"/>
    <x v="3"/>
    <m/>
    <x v="9"/>
    <x v="1"/>
    <n v="0"/>
    <n v="0"/>
    <n v="1"/>
    <n v="0"/>
    <n v="0"/>
    <n v="0"/>
    <n v="0"/>
    <x v="0"/>
    <x v="0"/>
    <x v="0"/>
    <x v="0"/>
    <x v="1"/>
    <x v="3"/>
    <m/>
    <x v="3"/>
    <m/>
    <s v="Forage a pompe manuelle Vendeur d’eau Eau de pluie"/>
    <n v="0"/>
    <n v="1"/>
    <n v="0"/>
    <n v="0"/>
    <n v="0"/>
    <n v="1"/>
    <n v="0"/>
    <n v="0"/>
    <n v="1"/>
    <x v="2"/>
    <x v="3"/>
    <x v="0"/>
    <s v="Odeur Goût Eau non potable"/>
    <n v="1"/>
    <n v="1"/>
    <n v="0"/>
    <n v="1"/>
    <x v="1"/>
    <x v="0"/>
    <m/>
    <m/>
    <m/>
    <m/>
    <m/>
    <m/>
    <m/>
    <m/>
    <m/>
    <x v="0"/>
    <s v="Production agricole de subsistance Assistance humanitaire (incluant cash) Achat sur le marché"/>
    <n v="1"/>
    <n v="0"/>
    <n v="1"/>
    <n v="1"/>
    <n v="0"/>
    <n v="0"/>
    <n v="0"/>
    <m/>
    <x v="0"/>
    <x v="1"/>
    <s v="Harcèlement Autre, préciser"/>
    <n v="0"/>
    <n v="1"/>
    <n v="0"/>
    <n v="0"/>
    <n v="0"/>
    <n v="0"/>
    <n v="1"/>
    <s v="Manque financement"/>
    <x v="0"/>
    <m/>
    <m/>
    <m/>
    <m/>
    <m/>
    <m/>
    <m/>
    <x v="0"/>
    <x v="0"/>
    <x v="0"/>
    <m/>
    <m/>
    <m/>
    <m/>
    <m/>
    <m/>
    <m/>
    <m/>
    <s v="Diarrhée Paludisme Fièvre"/>
    <n v="1"/>
    <n v="1"/>
    <n v="0"/>
    <n v="0"/>
    <n v="0"/>
    <n v="1"/>
    <n v="0"/>
    <n v="0"/>
    <n v="0"/>
    <n v="0"/>
    <n v="0"/>
    <n v="0"/>
    <m/>
    <x v="0"/>
    <s v="Manque de moyens financiers (transport, etc)"/>
    <x v="0"/>
    <n v="0"/>
    <n v="0"/>
    <n v="0"/>
    <n v="0"/>
    <n v="0"/>
    <n v="1"/>
    <n v="0"/>
    <n v="0"/>
    <n v="0"/>
    <n v="0"/>
    <m/>
    <x v="0"/>
    <s v="Assistance humanitaire Situation dans le lieu d’origine"/>
    <n v="1"/>
    <n v="1"/>
    <n v="0"/>
    <n v="0"/>
    <n v="0"/>
    <n v="0"/>
    <s v="Abri"/>
    <s v="Service de santé"/>
    <s v="Nourriture"/>
    <m/>
    <n v="0"/>
    <n v="10"/>
    <s v="Assistante en  eau potable, nourriture et abris"/>
    <n v="1340355"/>
    <s v="49b5c17b-ac05-4aef-86ae-f82a750f08fc"/>
    <d v="2019-11-07T16:42:12"/>
    <m/>
    <n v="36"/>
  </r>
  <r>
    <d v="2019-11-07T00:00:00"/>
    <s v="Missayo marien alfred"/>
    <s v="Ombella MPoko"/>
    <s v="Bimbo"/>
    <x v="3"/>
    <x v="43"/>
    <x v="0"/>
    <s v="Oui"/>
    <n v="4.3249236"/>
    <n v="18.528027900000001"/>
    <n v="303.79998779296875"/>
    <n v="7"/>
    <n v="3"/>
    <s v="Oui"/>
    <n v="11"/>
    <n v="55"/>
    <s v="Catastrophe naturelle (inondations, pluies torrentielles etc)"/>
    <m/>
    <n v="9"/>
    <n v="2"/>
    <n v="0"/>
    <n v="0"/>
    <x v="30"/>
    <m/>
    <m/>
    <n v="11"/>
    <x v="0"/>
    <s v="oui"/>
    <x v="2"/>
    <x v="2"/>
    <s v="Octroyer par le service cadastral"/>
    <x v="1"/>
    <s v="ne sait pas"/>
    <m/>
    <s v="non"/>
    <m/>
    <s v="non"/>
    <m/>
    <s v="non"/>
    <m/>
    <s v="non"/>
    <m/>
    <x v="0"/>
    <x v="0"/>
    <m/>
    <x v="1"/>
    <x v="1"/>
    <n v="0"/>
    <n v="0"/>
    <n v="0"/>
    <n v="0"/>
    <n v="0"/>
    <n v="0"/>
    <n v="0"/>
    <x v="0"/>
    <x v="0"/>
    <x v="0"/>
    <x v="0"/>
    <x v="1"/>
    <x v="3"/>
    <m/>
    <x v="0"/>
    <m/>
    <s v="Puits traditionnel/A ciel ouvert Puits amélioré Eau de pluie"/>
    <n v="1"/>
    <n v="0"/>
    <n v="1"/>
    <n v="0"/>
    <n v="0"/>
    <n v="0"/>
    <n v="0"/>
    <n v="0"/>
    <n v="1"/>
    <x v="2"/>
    <x v="2"/>
    <x v="0"/>
    <s v="Eau trouble / brune"/>
    <n v="0"/>
    <n v="0"/>
    <n v="1"/>
    <n v="0"/>
    <x v="0"/>
    <x v="0"/>
    <m/>
    <m/>
    <m/>
    <m/>
    <m/>
    <m/>
    <m/>
    <m/>
    <m/>
    <x v="1"/>
    <s v="Don des communautés hôtes et voisines Achat sur le marché Troc (échanges)"/>
    <n v="0"/>
    <n v="1"/>
    <n v="0"/>
    <n v="1"/>
    <n v="0"/>
    <n v="1"/>
    <n v="0"/>
    <m/>
    <x v="0"/>
    <x v="0"/>
    <m/>
    <m/>
    <m/>
    <m/>
    <m/>
    <m/>
    <m/>
    <m/>
    <m/>
    <x v="0"/>
    <m/>
    <m/>
    <m/>
    <m/>
    <m/>
    <m/>
    <m/>
    <x v="0"/>
    <x v="0"/>
    <x v="0"/>
    <m/>
    <m/>
    <m/>
    <m/>
    <m/>
    <m/>
    <m/>
    <m/>
    <s v="Diarrhée Paludisme Toux"/>
    <n v="1"/>
    <n v="1"/>
    <n v="0"/>
    <n v="0"/>
    <n v="0"/>
    <n v="0"/>
    <n v="1"/>
    <n v="0"/>
    <n v="0"/>
    <n v="0"/>
    <n v="0"/>
    <n v="0"/>
    <m/>
    <x v="2"/>
    <m/>
    <x v="1"/>
    <m/>
    <m/>
    <m/>
    <m/>
    <m/>
    <m/>
    <m/>
    <m/>
    <m/>
    <m/>
    <m/>
    <x v="0"/>
    <s v="Assistance humanitaire Situation dans le lieu d’origine Accès aux services de base"/>
    <n v="1"/>
    <n v="1"/>
    <n v="0"/>
    <n v="1"/>
    <n v="0"/>
    <n v="0"/>
    <s v="Nourriture"/>
    <s v="Service de santé"/>
    <s v="Hygiène/assainissement"/>
    <m/>
    <n v="0"/>
    <n v="10"/>
    <s v="Plus part des chefs nont pas des ignorent la presence des pdi dans leur localité. Ils ne font pas declares. nous avons fait le sondage nous même. Il ny a pas un centre de sante dans le quartier. Les pdi n'ont as d accès  à leur champ situé à l'autre côté du fleuve. Ils vivent que des achats de nourriture  sur le marcher. Mais les moyens de subsistance est encore un defis pour cette population affectee."/>
    <n v="1340126"/>
    <s v="9e988849-5e1e-427b-b359-eba054e36cfe"/>
    <d v="2019-11-07T16:15:07"/>
    <m/>
    <n v="22"/>
  </r>
  <r>
    <d v="2019-11-07T00:00:00"/>
    <s v="MANSSOUR-KABARA"/>
    <s v="Ombella MPoko"/>
    <s v="Bimbo"/>
    <x v="3"/>
    <x v="44"/>
    <x v="0"/>
    <s v="Oui"/>
    <n v="4.3284058999999999"/>
    <n v="18.531480200000001"/>
    <n v="328.60000610351563"/>
    <n v="10"/>
    <n v="3"/>
    <s v="Oui"/>
    <n v="15"/>
    <n v="75"/>
    <s v="Catastrophe naturelle (inondations, pluies torrentielles etc)"/>
    <m/>
    <n v="15"/>
    <n v="0"/>
    <n v="0"/>
    <n v="0"/>
    <x v="30"/>
    <n v="4"/>
    <m/>
    <n v="15"/>
    <x v="0"/>
    <s v="oui"/>
    <x v="1"/>
    <x v="0"/>
    <m/>
    <x v="4"/>
    <s v="oui"/>
    <n v="16"/>
    <s v="non"/>
    <m/>
    <s v="oui"/>
    <n v="6"/>
    <s v="non"/>
    <m/>
    <s v="oui"/>
    <n v="12"/>
    <x v="1"/>
    <x v="5"/>
    <m/>
    <x v="0"/>
    <x v="0"/>
    <m/>
    <m/>
    <m/>
    <m/>
    <m/>
    <m/>
    <m/>
    <x v="0"/>
    <x v="0"/>
    <x v="0"/>
    <x v="0"/>
    <x v="1"/>
    <x v="3"/>
    <m/>
    <x v="1"/>
    <m/>
    <s v="Puits traditionnel/A ciel ouvert Eau de pluie"/>
    <n v="1"/>
    <n v="0"/>
    <n v="0"/>
    <n v="0"/>
    <n v="0"/>
    <n v="0"/>
    <n v="0"/>
    <n v="0"/>
    <n v="1"/>
    <x v="2"/>
    <x v="2"/>
    <x v="0"/>
    <s v="Odeur"/>
    <n v="1"/>
    <n v="0"/>
    <n v="0"/>
    <n v="0"/>
    <x v="1"/>
    <x v="0"/>
    <m/>
    <m/>
    <m/>
    <m/>
    <m/>
    <m/>
    <m/>
    <m/>
    <m/>
    <x v="1"/>
    <s v="Achat sur le marché"/>
    <n v="0"/>
    <n v="0"/>
    <n v="0"/>
    <n v="1"/>
    <n v="0"/>
    <n v="0"/>
    <n v="0"/>
    <m/>
    <x v="1"/>
    <x v="0"/>
    <m/>
    <m/>
    <m/>
    <m/>
    <m/>
    <m/>
    <m/>
    <m/>
    <m/>
    <x v="0"/>
    <m/>
    <m/>
    <m/>
    <m/>
    <m/>
    <m/>
    <m/>
    <x v="0"/>
    <x v="0"/>
    <x v="0"/>
    <m/>
    <m/>
    <m/>
    <m/>
    <m/>
    <m/>
    <m/>
    <m/>
    <s v="Diarrhée Paludisme Fièvre"/>
    <n v="1"/>
    <n v="1"/>
    <n v="0"/>
    <n v="0"/>
    <n v="0"/>
    <n v="1"/>
    <n v="0"/>
    <n v="0"/>
    <n v="0"/>
    <n v="0"/>
    <n v="0"/>
    <n v="0"/>
    <m/>
    <x v="0"/>
    <s v="Ecole détruite ou endommagée"/>
    <x v="0"/>
    <n v="1"/>
    <n v="0"/>
    <n v="0"/>
    <n v="0"/>
    <n v="0"/>
    <n v="0"/>
    <n v="0"/>
    <n v="0"/>
    <n v="0"/>
    <n v="0"/>
    <m/>
    <x v="0"/>
    <s v="Assistance humanitaire Situation des membres de la famille Possibilités de retour (etat du lieu d’origine, aide humanitaire…)"/>
    <n v="1"/>
    <n v="0"/>
    <n v="1"/>
    <n v="0"/>
    <n v="1"/>
    <n v="0"/>
    <s v="Nourriture"/>
    <s v="Article non alimentaire (vêtements, couvertures, ustensiles de cuisine"/>
    <s v="Abri"/>
    <m/>
    <n v="0"/>
    <n v="10"/>
    <s v="BALAPA2 n'est pas touché mais il a des PDIS."/>
    <n v="1340233"/>
    <s v="2700363d-3e84-4a7b-8e10-44fe9ec51c93"/>
    <d v="2019-11-07T16:20:44"/>
    <m/>
    <n v="30"/>
  </r>
  <r>
    <d v="2019-11-07T00:00:00"/>
    <s v="Gomdigue Martine "/>
    <s v="Ombella MPoko"/>
    <s v="Bimbo"/>
    <x v="3"/>
    <x v="45"/>
    <x v="1"/>
    <s v="Oui"/>
    <n v="4.3244185999999996"/>
    <n v="18.520665900000001"/>
    <n v="356.10000610351563"/>
    <n v="10"/>
    <n v="3"/>
    <s v="Oui"/>
    <n v="65"/>
    <n v="325"/>
    <s v="Catastrophe naturelle (inondations, pluies torrentielles etc)"/>
    <m/>
    <n v="65"/>
    <n v="0"/>
    <n v="0"/>
    <n v="0"/>
    <x v="4"/>
    <m/>
    <n v="65"/>
    <n v="65"/>
    <x v="1"/>
    <s v="oui"/>
    <x v="1"/>
    <x v="0"/>
    <m/>
    <x v="1"/>
    <s v="oui"/>
    <n v="10"/>
    <s v="non"/>
    <m/>
    <s v="oui"/>
    <n v="2"/>
    <s v="non"/>
    <m/>
    <s v="oui"/>
    <n v="20"/>
    <x v="2"/>
    <x v="0"/>
    <m/>
    <x v="0"/>
    <x v="0"/>
    <m/>
    <m/>
    <m/>
    <m/>
    <m/>
    <m/>
    <m/>
    <x v="1"/>
    <x v="1"/>
    <x v="1"/>
    <x v="0"/>
    <x v="2"/>
    <x v="0"/>
    <m/>
    <x v="0"/>
    <m/>
    <s v="Puits traditionnel/A ciel ouvert Eau de surface (riviere, cours d’eau…) Vendeur d’eau"/>
    <n v="1"/>
    <n v="0"/>
    <n v="0"/>
    <n v="0"/>
    <n v="1"/>
    <n v="1"/>
    <n v="0"/>
    <n v="0"/>
    <n v="0"/>
    <x v="0"/>
    <x v="3"/>
    <x v="0"/>
    <s v="Odeur Goût"/>
    <n v="1"/>
    <n v="1"/>
    <n v="0"/>
    <n v="0"/>
    <x v="1"/>
    <x v="0"/>
    <m/>
    <m/>
    <m/>
    <m/>
    <m/>
    <m/>
    <m/>
    <m/>
    <m/>
    <x v="0"/>
    <s v="Achat sur le marché Emprunt Troc (échanges)"/>
    <n v="0"/>
    <n v="0"/>
    <n v="0"/>
    <n v="1"/>
    <n v="1"/>
    <n v="1"/>
    <n v="0"/>
    <m/>
    <x v="2"/>
    <x v="0"/>
    <m/>
    <m/>
    <m/>
    <m/>
    <m/>
    <m/>
    <m/>
    <m/>
    <m/>
    <x v="1"/>
    <s v="Clinique mobile Hôpital"/>
    <n v="1"/>
    <n v="1"/>
    <n v="0"/>
    <n v="0"/>
    <n v="0"/>
    <m/>
    <x v="2"/>
    <x v="3"/>
    <x v="2"/>
    <s v="Manque de moyens financiers Absence de personnel médical Pas de médicaments ou d’équipements"/>
    <n v="0"/>
    <n v="0"/>
    <n v="1"/>
    <n v="0"/>
    <n v="0"/>
    <n v="1"/>
    <n v="1"/>
    <s v="Diarrhée Fièvre Toux"/>
    <n v="1"/>
    <n v="0"/>
    <n v="0"/>
    <n v="0"/>
    <n v="0"/>
    <n v="1"/>
    <n v="1"/>
    <n v="0"/>
    <n v="0"/>
    <n v="0"/>
    <n v="0"/>
    <n v="0"/>
    <m/>
    <x v="0"/>
    <s v="Pas d'école Ecole détruite ou endommagée Ecole occupée par des PDI"/>
    <x v="2"/>
    <n v="1"/>
    <n v="1"/>
    <n v="0"/>
    <n v="0"/>
    <n v="0"/>
    <n v="0"/>
    <n v="0"/>
    <n v="0"/>
    <n v="0"/>
    <n v="0"/>
    <m/>
    <x v="0"/>
    <s v="Assistance humanitaire"/>
    <n v="1"/>
    <n v="0"/>
    <n v="0"/>
    <n v="0"/>
    <n v="0"/>
    <n v="0"/>
    <s v="Abri"/>
    <s v="Nourriture"/>
    <s v="Scolarisation"/>
    <m/>
    <n v="0"/>
    <n v="10"/>
    <s v="Les pdi ont trop des difficultés "/>
    <n v="1340139"/>
    <s v="0e13ee65-520a-42eb-b91d-5b8fc9a6f3a5"/>
    <d v="2019-11-07T16:17:22"/>
    <m/>
    <n v="25"/>
  </r>
  <r>
    <d v="2019-11-07T00:00:00"/>
    <s v="MANSSOUR-KABARA"/>
    <s v="Ombella MPoko"/>
    <s v="Bimbo"/>
    <x v="3"/>
    <x v="46"/>
    <x v="0"/>
    <s v="Oui"/>
    <n v="4.3269605999999996"/>
    <n v="18.5259927"/>
    <n v="366.29998779296875"/>
    <n v="9"/>
    <n v="3"/>
    <s v="Oui"/>
    <n v="20"/>
    <n v="100"/>
    <s v="Catastrophe naturelle (inondations, pluies torrentielles etc)"/>
    <m/>
    <n v="15"/>
    <n v="5"/>
    <n v="0"/>
    <n v="0"/>
    <x v="8"/>
    <m/>
    <m/>
    <n v="20"/>
    <x v="0"/>
    <s v="oui"/>
    <x v="0"/>
    <x v="0"/>
    <m/>
    <x v="1"/>
    <s v="oui"/>
    <n v="22"/>
    <s v="non"/>
    <m/>
    <s v="oui"/>
    <n v="2"/>
    <s v="non"/>
    <m/>
    <s v="oui"/>
    <n v="6"/>
    <x v="1"/>
    <x v="5"/>
    <m/>
    <x v="0"/>
    <x v="0"/>
    <m/>
    <m/>
    <m/>
    <m/>
    <m/>
    <m/>
    <m/>
    <x v="0"/>
    <x v="0"/>
    <x v="0"/>
    <x v="0"/>
    <x v="1"/>
    <x v="3"/>
    <m/>
    <x v="0"/>
    <m/>
    <s v="Puits traditionnel/A ciel ouvert Forage a pompe manuelle Eau de pluie"/>
    <n v="1"/>
    <n v="1"/>
    <n v="0"/>
    <n v="0"/>
    <n v="0"/>
    <n v="0"/>
    <n v="0"/>
    <n v="0"/>
    <n v="1"/>
    <x v="0"/>
    <x v="2"/>
    <x v="0"/>
    <s v="Odeur Goût"/>
    <n v="1"/>
    <n v="1"/>
    <n v="0"/>
    <n v="0"/>
    <x v="1"/>
    <x v="0"/>
    <m/>
    <m/>
    <m/>
    <m/>
    <m/>
    <m/>
    <m/>
    <m/>
    <m/>
    <x v="1"/>
    <s v="Production agricole de subsistance Achat sur le marché"/>
    <n v="1"/>
    <n v="0"/>
    <n v="0"/>
    <n v="1"/>
    <n v="0"/>
    <n v="0"/>
    <n v="0"/>
    <m/>
    <x v="1"/>
    <x v="0"/>
    <m/>
    <m/>
    <m/>
    <m/>
    <m/>
    <m/>
    <m/>
    <m/>
    <m/>
    <x v="0"/>
    <m/>
    <m/>
    <m/>
    <m/>
    <m/>
    <m/>
    <m/>
    <x v="0"/>
    <x v="0"/>
    <x v="0"/>
    <m/>
    <m/>
    <m/>
    <m/>
    <m/>
    <m/>
    <m/>
    <m/>
    <s v="Diarrhée Paludisme Fièvre"/>
    <n v="1"/>
    <n v="1"/>
    <n v="0"/>
    <n v="0"/>
    <n v="0"/>
    <n v="1"/>
    <n v="0"/>
    <n v="0"/>
    <n v="0"/>
    <n v="0"/>
    <n v="0"/>
    <n v="0"/>
    <m/>
    <x v="1"/>
    <s v="Ecole détruite ou endommagée"/>
    <x v="0"/>
    <n v="1"/>
    <n v="0"/>
    <n v="0"/>
    <n v="0"/>
    <n v="0"/>
    <n v="0"/>
    <n v="0"/>
    <n v="0"/>
    <n v="0"/>
    <n v="0"/>
    <m/>
    <x v="0"/>
    <s v="Assistance humanitaire Situation dans le lieu d’origine Possibilités de retour (etat du lieu d’origine, aide humanitaire…)"/>
    <n v="1"/>
    <n v="1"/>
    <n v="0"/>
    <n v="0"/>
    <n v="1"/>
    <n v="0"/>
    <s v="Nourriture"/>
    <s v="Service de santé"/>
    <s v="Abri"/>
    <m/>
    <n v="0"/>
    <n v="10"/>
    <s v="BATALIMO2 à accueillit un petit nombre de PDIS."/>
    <n v="1340230"/>
    <s v="2a3b0d1b-c0d7-4501-ba79-701198d6fa96"/>
    <d v="2019-11-07T16:20:41"/>
    <m/>
    <n v="29"/>
  </r>
  <r>
    <d v="2019-11-07T00:00:00"/>
    <s v="Gomdigue Martine "/>
    <s v="Ombella MPoko"/>
    <s v="Bimbo"/>
    <x v="3"/>
    <x v="47"/>
    <x v="1"/>
    <s v="Oui"/>
    <n v="4.3281152000000001"/>
    <n v="18.521876500000001"/>
    <n v="409.20001220703125"/>
    <n v="10"/>
    <n v="3"/>
    <s v="Oui"/>
    <n v="10"/>
    <n v="50"/>
    <s v="Catastrophe naturelle (inondations, pluies torrentielles etc)"/>
    <m/>
    <n v="10"/>
    <n v="0"/>
    <n v="0"/>
    <n v="0"/>
    <x v="23"/>
    <n v="4"/>
    <m/>
    <n v="10"/>
    <x v="3"/>
    <s v="oui"/>
    <x v="0"/>
    <x v="0"/>
    <m/>
    <x v="2"/>
    <s v="ne sait pas"/>
    <m/>
    <s v="ne sait pas"/>
    <m/>
    <s v="ne sait pas"/>
    <m/>
    <s v="ne sait pas"/>
    <m/>
    <s v="ne sait pas"/>
    <m/>
    <x v="2"/>
    <x v="0"/>
    <m/>
    <x v="0"/>
    <x v="0"/>
    <m/>
    <m/>
    <m/>
    <m/>
    <m/>
    <m/>
    <m/>
    <x v="0"/>
    <x v="0"/>
    <x v="0"/>
    <x v="1"/>
    <x v="2"/>
    <x v="0"/>
    <m/>
    <x v="1"/>
    <m/>
    <s v="Puits traditionnel/A ciel ouvert"/>
    <n v="1"/>
    <n v="0"/>
    <n v="0"/>
    <n v="0"/>
    <n v="0"/>
    <n v="0"/>
    <n v="0"/>
    <n v="0"/>
    <n v="0"/>
    <x v="0"/>
    <x v="2"/>
    <x v="0"/>
    <s v="Odeur Goût Eau non potable"/>
    <n v="1"/>
    <n v="1"/>
    <n v="0"/>
    <n v="1"/>
    <x v="1"/>
    <x v="1"/>
    <s v="Présence de groupes armés Conflit liés à la gestion communautaire des points d’eau"/>
    <n v="1"/>
    <n v="1"/>
    <n v="0"/>
    <n v="0"/>
    <n v="0"/>
    <n v="0"/>
    <n v="0"/>
    <m/>
    <x v="1"/>
    <s v="Achat sur le marché Emprunt Troc (échanges)"/>
    <n v="0"/>
    <n v="0"/>
    <n v="0"/>
    <n v="1"/>
    <n v="1"/>
    <n v="1"/>
    <n v="0"/>
    <m/>
    <x v="2"/>
    <x v="0"/>
    <m/>
    <m/>
    <m/>
    <m/>
    <m/>
    <m/>
    <m/>
    <m/>
    <m/>
    <x v="1"/>
    <s v="Hôpital Centre de santé"/>
    <n v="0"/>
    <n v="1"/>
    <n v="1"/>
    <n v="0"/>
    <n v="0"/>
    <m/>
    <x v="2"/>
    <x v="3"/>
    <x v="1"/>
    <m/>
    <m/>
    <m/>
    <m/>
    <m/>
    <m/>
    <m/>
    <m/>
    <s v="Diarrhée Paludisme Fièvre"/>
    <n v="1"/>
    <n v="1"/>
    <n v="0"/>
    <n v="0"/>
    <n v="0"/>
    <n v="1"/>
    <n v="0"/>
    <n v="0"/>
    <n v="0"/>
    <n v="0"/>
    <n v="0"/>
    <n v="0"/>
    <m/>
    <x v="2"/>
    <m/>
    <x v="1"/>
    <m/>
    <m/>
    <m/>
    <m/>
    <m/>
    <m/>
    <m/>
    <m/>
    <m/>
    <m/>
    <m/>
    <x v="0"/>
    <s v="Assistance humanitaire Situation des membres de la famille Accès aux services de base"/>
    <n v="1"/>
    <n v="0"/>
    <n v="1"/>
    <n v="1"/>
    <n v="0"/>
    <n v="0"/>
    <s v="Eau potable"/>
    <s v="Nourriture"/>
    <s v="Abri"/>
    <m/>
    <n v="0"/>
    <n v="10"/>
    <s v="Les déplacés ont beaucoup de difficultés. _x000a_"/>
    <n v="1340136"/>
    <s v="8d3ebbff-65f6-4f71-957a-65731b41af5f"/>
    <d v="2019-11-07T16:17:18"/>
    <m/>
    <n v="24"/>
  </r>
  <r>
    <d v="2019-11-09T00:00:00"/>
    <s v="NGONAINDO Delalie"/>
    <s v="Ombella MPoko"/>
    <s v="Bimbo"/>
    <x v="3"/>
    <x v="48"/>
    <x v="0"/>
    <s v="Oui"/>
    <n v="4.3739758999999996"/>
    <n v="18.522506"/>
    <n v="364.60000610351563"/>
    <n v="10"/>
    <n v="3"/>
    <s v="Oui"/>
    <n v="10"/>
    <n v="50"/>
    <s v="Catastrophe naturelle (inondations, pluies torrentielles etc)"/>
    <m/>
    <n v="6"/>
    <n v="4"/>
    <n v="0"/>
    <n v="0"/>
    <x v="0"/>
    <m/>
    <m/>
    <n v="10"/>
    <x v="1"/>
    <s v="oui"/>
    <x v="2"/>
    <x v="1"/>
    <m/>
    <x v="3"/>
    <s v="oui"/>
    <n v="5"/>
    <s v="non"/>
    <m/>
    <s v="oui"/>
    <n v="11"/>
    <s v="non"/>
    <m/>
    <s v="oui"/>
    <n v="10"/>
    <x v="0"/>
    <x v="0"/>
    <m/>
    <x v="11"/>
    <x v="1"/>
    <n v="1"/>
    <n v="0"/>
    <n v="0"/>
    <n v="0"/>
    <n v="0"/>
    <n v="0"/>
    <n v="0"/>
    <x v="1"/>
    <x v="1"/>
    <x v="1"/>
    <x v="1"/>
    <x v="0"/>
    <x v="0"/>
    <m/>
    <x v="1"/>
    <m/>
    <s v="Puits traditionnel/A ciel ouvert Eau courante/du robinet Eau de pluie"/>
    <n v="1"/>
    <n v="0"/>
    <n v="0"/>
    <n v="0"/>
    <n v="0"/>
    <n v="0"/>
    <n v="0"/>
    <n v="1"/>
    <n v="1"/>
    <x v="2"/>
    <x v="3"/>
    <x v="0"/>
    <s v="Odeur Goût Eau non potable"/>
    <n v="1"/>
    <n v="1"/>
    <n v="0"/>
    <n v="1"/>
    <x v="1"/>
    <x v="1"/>
    <s v="Présence de groupes armés"/>
    <n v="1"/>
    <n v="0"/>
    <n v="0"/>
    <n v="0"/>
    <n v="0"/>
    <n v="0"/>
    <n v="0"/>
    <m/>
    <x v="0"/>
    <s v="Production agricole de subsistance Don des communautés hôtes et voisines Achat sur le marché"/>
    <n v="1"/>
    <n v="1"/>
    <n v="0"/>
    <n v="1"/>
    <n v="0"/>
    <n v="0"/>
    <n v="0"/>
    <m/>
    <x v="0"/>
    <x v="1"/>
    <s v="La route est trop dangereuse/risque d’attaques"/>
    <n v="0"/>
    <n v="0"/>
    <n v="0"/>
    <n v="0"/>
    <n v="1"/>
    <n v="0"/>
    <n v="0"/>
    <m/>
    <x v="0"/>
    <m/>
    <m/>
    <m/>
    <m/>
    <m/>
    <m/>
    <m/>
    <x v="0"/>
    <x v="0"/>
    <x v="0"/>
    <m/>
    <m/>
    <m/>
    <m/>
    <m/>
    <m/>
    <m/>
    <m/>
    <s v="Diarrhée Paludisme Maladie de peau"/>
    <n v="1"/>
    <n v="1"/>
    <n v="0"/>
    <n v="0"/>
    <n v="1"/>
    <n v="0"/>
    <n v="0"/>
    <n v="0"/>
    <n v="0"/>
    <n v="0"/>
    <n v="0"/>
    <n v="0"/>
    <m/>
    <x v="0"/>
    <s v="Ecole détruite ou endommagée Chemin dangereux Manque de moyens financiers (transport, etc)"/>
    <x v="0"/>
    <n v="1"/>
    <n v="0"/>
    <n v="0"/>
    <n v="1"/>
    <n v="0"/>
    <n v="1"/>
    <n v="0"/>
    <n v="0"/>
    <n v="0"/>
    <n v="0"/>
    <m/>
    <x v="0"/>
    <s v="Assistance humanitaire Situation dans le lieu d’origine Documentation (certificat de naissance, etc.)"/>
    <n v="1"/>
    <n v="1"/>
    <n v="0"/>
    <n v="0"/>
    <n v="0"/>
    <n v="1"/>
    <s v="Abri"/>
    <s v="Nourriture"/>
    <s v="Service de santé"/>
    <m/>
    <n v="0"/>
    <n v="10"/>
    <s v="Les pdis ont besoin  d'aide  sur le domaine de la santé,  eau potable et des vivre."/>
    <n v="1358726"/>
    <s v="57124c98-ec54-4488-9f46-0a4864e80a9c"/>
    <d v="2019-11-09T14:33:01"/>
    <m/>
    <n v="64"/>
  </r>
  <r>
    <d v="2019-11-09T00:00:00"/>
    <s v="Nainguira"/>
    <s v="Ombella MPoko"/>
    <s v="Bimbo"/>
    <x v="3"/>
    <x v="49"/>
    <x v="0"/>
    <s v="Oui"/>
    <n v="4.3717968999999997"/>
    <n v="18.523427900000002"/>
    <n v="363"/>
    <n v="10"/>
    <n v="3"/>
    <s v="Oui"/>
    <n v="20"/>
    <n v="100"/>
    <s v="Catastrophe naturelle (inondations, pluies torrentielles etc)"/>
    <m/>
    <n v="12"/>
    <n v="8"/>
    <n v="0"/>
    <n v="0"/>
    <x v="8"/>
    <m/>
    <m/>
    <n v="20"/>
    <x v="0"/>
    <s v="oui"/>
    <x v="2"/>
    <x v="1"/>
    <m/>
    <x v="3"/>
    <s v="oui"/>
    <n v="10"/>
    <s v="non"/>
    <m/>
    <s v="oui"/>
    <n v="2"/>
    <s v="non"/>
    <m/>
    <s v="oui"/>
    <n v="5"/>
    <x v="1"/>
    <x v="3"/>
    <m/>
    <x v="4"/>
    <x v="1"/>
    <n v="0"/>
    <n v="1"/>
    <n v="1"/>
    <n v="0"/>
    <n v="0"/>
    <n v="0"/>
    <n v="0"/>
    <x v="0"/>
    <x v="1"/>
    <x v="1"/>
    <x v="1"/>
    <x v="1"/>
    <x v="1"/>
    <m/>
    <x v="0"/>
    <m/>
    <s v="Puits traditionnel/A ciel ouvert Vendeur d’eau Eau de pluie"/>
    <n v="1"/>
    <n v="0"/>
    <n v="0"/>
    <n v="0"/>
    <n v="0"/>
    <n v="1"/>
    <n v="0"/>
    <n v="0"/>
    <n v="1"/>
    <x v="2"/>
    <x v="2"/>
    <x v="0"/>
    <s v="Odeur"/>
    <n v="1"/>
    <n v="0"/>
    <n v="0"/>
    <n v="0"/>
    <x v="1"/>
    <x v="1"/>
    <s v="Conflit liés à la gestion communautaire des points d’eau Discrimination"/>
    <n v="0"/>
    <n v="1"/>
    <n v="0"/>
    <n v="1"/>
    <n v="0"/>
    <n v="0"/>
    <n v="0"/>
    <m/>
    <x v="1"/>
    <s v="Don des communautés hôtes et voisines Assistance humanitaire (incluant cash) Troc (échanges)"/>
    <n v="0"/>
    <n v="1"/>
    <n v="1"/>
    <n v="0"/>
    <n v="0"/>
    <n v="1"/>
    <n v="0"/>
    <m/>
    <x v="1"/>
    <x v="0"/>
    <m/>
    <m/>
    <m/>
    <m/>
    <m/>
    <m/>
    <m/>
    <m/>
    <m/>
    <x v="1"/>
    <s v="Centre de santé"/>
    <n v="0"/>
    <n v="0"/>
    <n v="1"/>
    <n v="0"/>
    <n v="0"/>
    <m/>
    <x v="2"/>
    <x v="1"/>
    <x v="2"/>
    <s v="Le service est trop loin Manque de moyens financiers"/>
    <n v="0"/>
    <n v="1"/>
    <n v="1"/>
    <n v="0"/>
    <n v="0"/>
    <n v="0"/>
    <n v="0"/>
    <s v="Diarrhée Paludisme Fièvre"/>
    <n v="1"/>
    <n v="1"/>
    <n v="0"/>
    <n v="0"/>
    <n v="0"/>
    <n v="1"/>
    <n v="0"/>
    <n v="0"/>
    <n v="0"/>
    <n v="0"/>
    <n v="0"/>
    <n v="0"/>
    <m/>
    <x v="0"/>
    <s v="Pas d'école Ecole trop loin Manque de moyens financiers (transport, etc)"/>
    <x v="2"/>
    <n v="0"/>
    <n v="0"/>
    <n v="1"/>
    <n v="0"/>
    <n v="0"/>
    <n v="1"/>
    <n v="0"/>
    <n v="0"/>
    <n v="0"/>
    <n v="0"/>
    <m/>
    <x v="0"/>
    <s v="Assistance humanitaire Situation dans le lieu d’origine Documentation (certificat de naissance, etc.)"/>
    <n v="1"/>
    <n v="1"/>
    <n v="0"/>
    <n v="0"/>
    <n v="0"/>
    <n v="1"/>
    <s v="Nourriture"/>
    <s v="Eau potable"/>
    <s v="Abri"/>
    <m/>
    <n v="0"/>
    <n v="10"/>
    <s v="Les déplacés ont tous besoin d'une assistance de vivre, santé et scolarisation des enfants."/>
    <n v="1358673"/>
    <s v="bac05aee-a576-47db-a323-5ef25a68b838"/>
    <d v="2019-11-09T14:26:29"/>
    <m/>
    <n v="61"/>
  </r>
  <r>
    <d v="2019-11-09T00:00:00"/>
    <s v="Djimadoum.arcadu"/>
    <s v="Ombella MPoko"/>
    <s v="Bimbo"/>
    <x v="3"/>
    <x v="50"/>
    <x v="1"/>
    <s v="Oui"/>
    <n v="4.3708638000000004"/>
    <n v="18.505961599999999"/>
    <n v="362.20001220703125"/>
    <n v="9.5"/>
    <n v="3"/>
    <s v="Oui"/>
    <n v="50"/>
    <n v="250"/>
    <s v="Catastrophe naturelle (inondations, pluies torrentielles etc)"/>
    <m/>
    <n v="50"/>
    <n v="0"/>
    <n v="0"/>
    <n v="0"/>
    <x v="11"/>
    <m/>
    <m/>
    <n v="50"/>
    <x v="0"/>
    <s v="oui"/>
    <x v="2"/>
    <x v="1"/>
    <m/>
    <x v="3"/>
    <s v="oui"/>
    <n v="15"/>
    <s v="non"/>
    <m/>
    <s v="oui"/>
    <n v="10"/>
    <s v="non"/>
    <m/>
    <s v="non"/>
    <m/>
    <x v="1"/>
    <x v="5"/>
    <m/>
    <x v="1"/>
    <x v="1"/>
    <n v="0"/>
    <n v="0"/>
    <n v="0"/>
    <n v="0"/>
    <n v="0"/>
    <n v="0"/>
    <n v="0"/>
    <x v="0"/>
    <x v="0"/>
    <x v="0"/>
    <x v="0"/>
    <x v="0"/>
    <x v="0"/>
    <m/>
    <x v="0"/>
    <m/>
    <s v="Puits traditionnel/A ciel ouvert Forage a pompe manuelle Eau de pluie"/>
    <n v="1"/>
    <n v="1"/>
    <n v="0"/>
    <n v="0"/>
    <n v="0"/>
    <n v="0"/>
    <n v="0"/>
    <n v="0"/>
    <n v="1"/>
    <x v="1"/>
    <x v="2"/>
    <x v="1"/>
    <m/>
    <m/>
    <m/>
    <m/>
    <m/>
    <x v="1"/>
    <x v="0"/>
    <m/>
    <m/>
    <m/>
    <m/>
    <m/>
    <m/>
    <m/>
    <m/>
    <m/>
    <x v="0"/>
    <s v="Don des communautés hôtes et voisines Achat sur le marché"/>
    <n v="0"/>
    <n v="1"/>
    <n v="0"/>
    <n v="1"/>
    <n v="0"/>
    <n v="0"/>
    <n v="0"/>
    <m/>
    <x v="2"/>
    <x v="0"/>
    <m/>
    <m/>
    <m/>
    <m/>
    <m/>
    <m/>
    <m/>
    <m/>
    <m/>
    <x v="1"/>
    <s v="Autres (à préciser)"/>
    <n v="0"/>
    <n v="0"/>
    <n v="0"/>
    <n v="0"/>
    <n v="1"/>
    <s v="Association  de santé"/>
    <x v="2"/>
    <x v="2"/>
    <x v="2"/>
    <s v="Manque de moyens financiers"/>
    <n v="0"/>
    <n v="0"/>
    <n v="1"/>
    <n v="0"/>
    <n v="0"/>
    <n v="0"/>
    <n v="0"/>
    <s v="Diarrhée Paludisme Maladie de peau"/>
    <n v="1"/>
    <n v="1"/>
    <n v="0"/>
    <n v="0"/>
    <n v="1"/>
    <n v="0"/>
    <n v="0"/>
    <n v="0"/>
    <n v="0"/>
    <n v="0"/>
    <n v="0"/>
    <n v="0"/>
    <m/>
    <x v="0"/>
    <s v="Ecole détruite ou endommagée Chemin dangereux Manque de moyens financiers (transport, etc)"/>
    <x v="0"/>
    <n v="1"/>
    <n v="0"/>
    <n v="0"/>
    <n v="1"/>
    <n v="0"/>
    <n v="1"/>
    <n v="0"/>
    <n v="0"/>
    <n v="0"/>
    <n v="0"/>
    <m/>
    <x v="0"/>
    <s v="Assistance humanitaire Situation dans le lieu d’origine Documentation (certificat de naissance, etc.)"/>
    <n v="1"/>
    <n v="1"/>
    <n v="0"/>
    <n v="0"/>
    <n v="0"/>
    <n v="1"/>
    <s v="Nourriture"/>
    <s v="Service de santé"/>
    <s v="Article non alimentaire (vêtements, couvertures, ustensiles de cuisine"/>
    <m/>
    <n v="0"/>
    <n v="10"/>
    <s v="Les déplacées ont besoins d'une assistance en soins de santé et des vivres."/>
    <n v="1366914"/>
    <s v="ff286bb0-130e-4ee2-a163-5693c8aee54a"/>
    <d v="2019-11-10T11:16:09"/>
    <m/>
    <n v="78"/>
  </r>
  <r>
    <d v="2019-11-10T00:00:00"/>
    <s v="Mahamat ali"/>
    <s v="Ombella MPoko"/>
    <s v="Bimbo"/>
    <x v="3"/>
    <x v="51"/>
    <x v="1"/>
    <s v="Oui"/>
    <n v="4.3917697999999996"/>
    <n v="18.5145546"/>
    <n v="351"/>
    <n v="10"/>
    <n v="3"/>
    <s v="Oui"/>
    <n v="16"/>
    <n v="80"/>
    <s v="Catastrophe naturelle (inondations, pluies torrentielles etc)"/>
    <m/>
    <n v="12"/>
    <n v="4"/>
    <n v="0"/>
    <n v="0"/>
    <x v="31"/>
    <m/>
    <m/>
    <n v="16"/>
    <x v="0"/>
    <s v="oui"/>
    <x v="2"/>
    <x v="1"/>
    <m/>
    <x v="3"/>
    <s v="oui"/>
    <n v="27"/>
    <s v="non"/>
    <m/>
    <s v="oui"/>
    <n v="2"/>
    <s v="non"/>
    <m/>
    <s v="oui"/>
    <n v="3"/>
    <x v="1"/>
    <x v="3"/>
    <m/>
    <x v="4"/>
    <x v="1"/>
    <n v="0"/>
    <n v="1"/>
    <n v="1"/>
    <n v="0"/>
    <n v="0"/>
    <n v="0"/>
    <n v="0"/>
    <x v="0"/>
    <x v="0"/>
    <x v="0"/>
    <x v="0"/>
    <x v="1"/>
    <x v="1"/>
    <m/>
    <x v="1"/>
    <m/>
    <s v="Puits traditionnel/A ciel ouvert Forage a pompe manuelle Vendeur d’eau"/>
    <n v="1"/>
    <n v="1"/>
    <n v="0"/>
    <n v="0"/>
    <n v="0"/>
    <n v="1"/>
    <n v="0"/>
    <n v="0"/>
    <n v="0"/>
    <x v="2"/>
    <x v="0"/>
    <x v="0"/>
    <s v="Odeur Goût Eau non potable"/>
    <n v="1"/>
    <n v="1"/>
    <n v="0"/>
    <n v="1"/>
    <x v="0"/>
    <x v="0"/>
    <m/>
    <m/>
    <m/>
    <m/>
    <m/>
    <m/>
    <m/>
    <m/>
    <m/>
    <x v="0"/>
    <s v="Assistance humanitaire (incluant cash) Achat sur le marché Troc (échanges)"/>
    <n v="0"/>
    <n v="0"/>
    <n v="1"/>
    <n v="1"/>
    <n v="0"/>
    <n v="1"/>
    <n v="0"/>
    <m/>
    <x v="0"/>
    <x v="0"/>
    <m/>
    <m/>
    <m/>
    <m/>
    <m/>
    <m/>
    <m/>
    <m/>
    <m/>
    <x v="1"/>
    <s v="Clinique mobile Hôpital Centre de santé"/>
    <n v="1"/>
    <n v="1"/>
    <n v="1"/>
    <n v="0"/>
    <n v="0"/>
    <m/>
    <x v="2"/>
    <x v="1"/>
    <x v="2"/>
    <s v="Le service est trop loin Manque de moyens financiers Absence de personnel médical"/>
    <n v="0"/>
    <n v="1"/>
    <n v="1"/>
    <n v="0"/>
    <n v="0"/>
    <n v="1"/>
    <n v="0"/>
    <s v="Diarrhée Paludisme Maux de ventre"/>
    <n v="1"/>
    <n v="1"/>
    <n v="0"/>
    <n v="0"/>
    <n v="0"/>
    <n v="0"/>
    <n v="0"/>
    <n v="0"/>
    <n v="1"/>
    <n v="0"/>
    <n v="0"/>
    <n v="0"/>
    <m/>
    <x v="1"/>
    <s v="Pas d'école Ecole trop loin Manque de moyens financiers (transport, etc)"/>
    <x v="2"/>
    <n v="0"/>
    <n v="0"/>
    <n v="1"/>
    <n v="0"/>
    <n v="0"/>
    <n v="1"/>
    <n v="0"/>
    <n v="0"/>
    <n v="0"/>
    <n v="0"/>
    <m/>
    <x v="0"/>
    <s v="Assistance humanitaire Possibilités de retour (etat du lieu d’origine, aide humanitaire…) Documentation (certificat de naissance, etc.)"/>
    <n v="1"/>
    <n v="0"/>
    <n v="0"/>
    <n v="0"/>
    <n v="1"/>
    <n v="1"/>
    <s v="Article non alimentaire (vêtements, couvertures, ustensiles de cuisine"/>
    <s v="Service de santé"/>
    <s v="Argent liquide"/>
    <m/>
    <n v="0"/>
    <n v="10"/>
    <s v="Assistance des articles alimentaire et non alimentaire"/>
    <n v="1366908"/>
    <s v="158465a1-b3df-441f-a9ef-b9a9e8c271c8"/>
    <d v="2019-11-10T11:08:20"/>
    <m/>
    <n v="77"/>
  </r>
  <r>
    <d v="2019-11-09T00:00:00"/>
    <s v="GARAMBOLY Cesaire Don de Dieu"/>
    <s v="Ombella MPoko"/>
    <s v="Bimbo"/>
    <x v="3"/>
    <x v="52"/>
    <x v="1"/>
    <s v="Oui"/>
    <n v="4.3645383000000004"/>
    <n v="18.6345019"/>
    <n v="355"/>
    <n v="9"/>
    <n v="3"/>
    <s v="Oui"/>
    <n v="193"/>
    <n v="965"/>
    <s v="Catastrophe naturelle (inondations, pluies torrentielles etc)"/>
    <m/>
    <n v="60"/>
    <n v="0"/>
    <n v="133"/>
    <n v="0"/>
    <x v="4"/>
    <m/>
    <n v="193"/>
    <n v="193"/>
    <x v="1"/>
    <s v="oui"/>
    <x v="2"/>
    <x v="1"/>
    <m/>
    <x v="3"/>
    <s v="oui"/>
    <n v="127"/>
    <s v="non"/>
    <m/>
    <s v="oui"/>
    <n v="5"/>
    <s v="non"/>
    <m/>
    <s v="non"/>
    <m/>
    <x v="1"/>
    <x v="5"/>
    <m/>
    <x v="5"/>
    <x v="1"/>
    <n v="0"/>
    <n v="1"/>
    <n v="0"/>
    <n v="0"/>
    <n v="0"/>
    <n v="0"/>
    <n v="0"/>
    <x v="0"/>
    <x v="0"/>
    <x v="0"/>
    <x v="0"/>
    <x v="1"/>
    <x v="3"/>
    <m/>
    <x v="0"/>
    <m/>
    <s v="Puits traditionnel/A ciel ouvert Forage a pompe manuelle Eau de pluie"/>
    <n v="1"/>
    <n v="1"/>
    <n v="0"/>
    <n v="0"/>
    <n v="0"/>
    <n v="0"/>
    <n v="0"/>
    <n v="0"/>
    <n v="1"/>
    <x v="2"/>
    <x v="1"/>
    <x v="1"/>
    <m/>
    <m/>
    <m/>
    <m/>
    <m/>
    <x v="1"/>
    <x v="0"/>
    <m/>
    <m/>
    <m/>
    <m/>
    <m/>
    <m/>
    <m/>
    <m/>
    <m/>
    <x v="1"/>
    <s v="Production agricole de subsistance Achat sur le marché Troc (échanges)"/>
    <n v="1"/>
    <n v="0"/>
    <n v="0"/>
    <n v="1"/>
    <n v="0"/>
    <n v="1"/>
    <n v="0"/>
    <m/>
    <x v="3"/>
    <x v="0"/>
    <m/>
    <m/>
    <m/>
    <m/>
    <m/>
    <m/>
    <m/>
    <m/>
    <m/>
    <x v="0"/>
    <m/>
    <m/>
    <m/>
    <m/>
    <m/>
    <m/>
    <m/>
    <x v="0"/>
    <x v="0"/>
    <x v="0"/>
    <m/>
    <m/>
    <m/>
    <m/>
    <m/>
    <m/>
    <m/>
    <m/>
    <s v="Diarrhée Paludisme Fièvre"/>
    <n v="1"/>
    <n v="1"/>
    <n v="0"/>
    <n v="0"/>
    <n v="0"/>
    <n v="1"/>
    <n v="0"/>
    <n v="0"/>
    <n v="0"/>
    <n v="0"/>
    <n v="0"/>
    <n v="0"/>
    <m/>
    <x v="2"/>
    <m/>
    <x v="1"/>
    <m/>
    <m/>
    <m/>
    <m/>
    <m/>
    <m/>
    <m/>
    <m/>
    <m/>
    <m/>
    <m/>
    <x v="0"/>
    <s v="Assistance humanitaire Situation dans le lieu d’origine Possibilités de retour (etat du lieu d’origine, aide humanitaire…)"/>
    <n v="1"/>
    <n v="1"/>
    <n v="0"/>
    <n v="0"/>
    <n v="1"/>
    <n v="0"/>
    <s v="Abri"/>
    <s v="Nourriture"/>
    <s v="Service de santé"/>
    <m/>
    <n v="1"/>
    <n v="10"/>
    <s v="Assistance humanitaire, création d'abri d'urgence et de forage d'eau"/>
    <n v="1358872"/>
    <s v="80b8a886-6110-4d5b-a202-3ef85aa99041"/>
    <d v="2019-11-09T15:09:47"/>
    <m/>
    <n v="72"/>
  </r>
  <r>
    <d v="2019-11-08T00:00:00"/>
    <s v="Missayo marien alfred"/>
    <s v="Ombella MPoko"/>
    <s v="Bimbo"/>
    <x v="3"/>
    <x v="53"/>
    <x v="1"/>
    <s v="Oui"/>
    <n v="4.3298372000000001"/>
    <n v="18.516660900000002"/>
    <n v="357.29998779296875"/>
    <n v="9"/>
    <n v="3"/>
    <s v="Oui"/>
    <n v="35"/>
    <n v="175"/>
    <s v="Catastrophe naturelle (inondations, pluies torrentielles etc)"/>
    <m/>
    <n v="15"/>
    <n v="20"/>
    <n v="0"/>
    <n v="0"/>
    <x v="21"/>
    <m/>
    <m/>
    <n v="35"/>
    <x v="0"/>
    <s v="oui"/>
    <x v="0"/>
    <x v="0"/>
    <m/>
    <x v="3"/>
    <s v="ne sait pas"/>
    <m/>
    <s v="non"/>
    <m/>
    <s v="ne sait pas"/>
    <m/>
    <s v="non"/>
    <m/>
    <s v="non"/>
    <m/>
    <x v="1"/>
    <x v="3"/>
    <m/>
    <x v="1"/>
    <x v="1"/>
    <n v="0"/>
    <n v="0"/>
    <n v="0"/>
    <n v="0"/>
    <n v="0"/>
    <n v="0"/>
    <n v="0"/>
    <x v="0"/>
    <x v="0"/>
    <x v="0"/>
    <x v="0"/>
    <x v="1"/>
    <x v="5"/>
    <m/>
    <x v="0"/>
    <m/>
    <s v="Puits traditionnel/A ciel ouvert Puits amélioré Eau de pluie"/>
    <n v="1"/>
    <n v="0"/>
    <n v="1"/>
    <n v="0"/>
    <n v="0"/>
    <n v="0"/>
    <n v="0"/>
    <n v="0"/>
    <n v="1"/>
    <x v="2"/>
    <x v="2"/>
    <x v="0"/>
    <s v="Goût"/>
    <n v="0"/>
    <n v="1"/>
    <n v="0"/>
    <n v="0"/>
    <x v="0"/>
    <x v="0"/>
    <m/>
    <m/>
    <m/>
    <m/>
    <m/>
    <m/>
    <m/>
    <m/>
    <m/>
    <x v="1"/>
    <s v="Achat sur le marché Troc (échanges)"/>
    <n v="0"/>
    <n v="0"/>
    <n v="0"/>
    <n v="1"/>
    <n v="0"/>
    <n v="1"/>
    <n v="0"/>
    <m/>
    <x v="3"/>
    <x v="0"/>
    <m/>
    <m/>
    <m/>
    <m/>
    <m/>
    <m/>
    <m/>
    <m/>
    <m/>
    <x v="0"/>
    <m/>
    <m/>
    <m/>
    <m/>
    <m/>
    <m/>
    <m/>
    <x v="0"/>
    <x v="0"/>
    <x v="0"/>
    <m/>
    <m/>
    <m/>
    <m/>
    <m/>
    <m/>
    <m/>
    <m/>
    <s v="Paludisme Fièvre Maux de tête"/>
    <n v="0"/>
    <n v="1"/>
    <n v="0"/>
    <n v="0"/>
    <n v="0"/>
    <n v="1"/>
    <n v="0"/>
    <n v="1"/>
    <n v="0"/>
    <n v="0"/>
    <n v="0"/>
    <n v="0"/>
    <m/>
    <x v="2"/>
    <m/>
    <x v="1"/>
    <m/>
    <m/>
    <m/>
    <m/>
    <m/>
    <m/>
    <m/>
    <m/>
    <m/>
    <m/>
    <m/>
    <x v="0"/>
    <s v="Assistance humanitaire Situation dans le lieu d’origine Accès aux services de base"/>
    <n v="1"/>
    <n v="1"/>
    <n v="0"/>
    <n v="1"/>
    <n v="0"/>
    <n v="0"/>
    <s v="Nourriture"/>
    <s v="Eau potable"/>
    <s v="Service de santé"/>
    <m/>
    <n v="0"/>
    <n v="10"/>
    <s v="Il n ya pas de structjre de santé, dans la localité pas  d eau potable, les PDI sont en rupture avec leur champs ce qui pose un sérieux problème alimentaires. La majorité des PDI loue les maisons le prix de loyer sont en hausse"/>
    <n v="1349168"/>
    <s v="ef0fec86-5442-4676-a28d-a15d9f2a5ec5"/>
    <d v="2019-11-08T15:14:28"/>
    <m/>
    <n v="47"/>
  </r>
  <r>
    <d v="2019-11-09T00:00:00"/>
    <s v="GARAMBOLY Cesaire Don de Dieu"/>
    <s v="Ombella MPoko"/>
    <s v="Bimbo"/>
    <x v="3"/>
    <x v="54"/>
    <x v="1"/>
    <s v="Oui"/>
    <n v="4.3684200000000004"/>
    <n v="18.6364898"/>
    <n v="340.39999389648438"/>
    <n v="7.5"/>
    <n v="3"/>
    <s v="Oui"/>
    <n v="150"/>
    <n v="750"/>
    <s v="Catastrophe naturelle (inondations, pluies torrentielles etc)"/>
    <m/>
    <n v="145"/>
    <n v="5"/>
    <n v="0"/>
    <n v="0"/>
    <x v="1"/>
    <m/>
    <m/>
    <n v="150"/>
    <x v="1"/>
    <s v="oui"/>
    <x v="2"/>
    <x v="1"/>
    <m/>
    <x v="3"/>
    <s v="oui"/>
    <n v="127"/>
    <s v="non"/>
    <m/>
    <s v="non"/>
    <m/>
    <s v="non"/>
    <m/>
    <s v="non"/>
    <m/>
    <x v="1"/>
    <x v="5"/>
    <m/>
    <x v="5"/>
    <x v="1"/>
    <n v="0"/>
    <n v="1"/>
    <n v="0"/>
    <n v="0"/>
    <n v="0"/>
    <n v="0"/>
    <n v="0"/>
    <x v="0"/>
    <x v="0"/>
    <x v="0"/>
    <x v="0"/>
    <x v="1"/>
    <x v="3"/>
    <m/>
    <x v="0"/>
    <m/>
    <s v="Puits traditionnel/A ciel ouvert Vendeur d’eau Eau de pluie"/>
    <n v="1"/>
    <n v="0"/>
    <n v="0"/>
    <n v="0"/>
    <n v="0"/>
    <n v="1"/>
    <n v="0"/>
    <n v="0"/>
    <n v="1"/>
    <x v="2"/>
    <x v="1"/>
    <x v="0"/>
    <s v="Odeur Eau trouble / brune Eau non potable"/>
    <n v="1"/>
    <n v="0"/>
    <n v="1"/>
    <n v="1"/>
    <x v="1"/>
    <x v="1"/>
    <s v="Conflit liés à la gestion communautaire des points d’eau Discrimination"/>
    <n v="0"/>
    <n v="1"/>
    <n v="0"/>
    <n v="1"/>
    <n v="0"/>
    <n v="0"/>
    <n v="0"/>
    <m/>
    <x v="1"/>
    <s v="Production agricole de subsistance Achat sur le marché Troc (échanges)"/>
    <n v="1"/>
    <n v="0"/>
    <n v="0"/>
    <n v="1"/>
    <n v="0"/>
    <n v="1"/>
    <n v="0"/>
    <m/>
    <x v="3"/>
    <x v="0"/>
    <m/>
    <m/>
    <m/>
    <m/>
    <m/>
    <m/>
    <m/>
    <m/>
    <m/>
    <x v="0"/>
    <m/>
    <m/>
    <m/>
    <m/>
    <m/>
    <m/>
    <m/>
    <x v="0"/>
    <x v="0"/>
    <x v="0"/>
    <m/>
    <m/>
    <m/>
    <m/>
    <m/>
    <m/>
    <m/>
    <m/>
    <s v="Diarrhée Paludisme Fièvre"/>
    <n v="1"/>
    <n v="1"/>
    <n v="0"/>
    <n v="0"/>
    <n v="0"/>
    <n v="1"/>
    <n v="0"/>
    <n v="0"/>
    <n v="0"/>
    <n v="0"/>
    <n v="0"/>
    <n v="0"/>
    <m/>
    <x v="1"/>
    <s v="Ecole trop loin Manque de moyens financiers (transport, etc) Problèmes de cohabitation avec la communauté où se trouve l'école"/>
    <x v="0"/>
    <n v="0"/>
    <n v="0"/>
    <n v="1"/>
    <n v="0"/>
    <n v="0"/>
    <n v="1"/>
    <n v="1"/>
    <n v="0"/>
    <n v="0"/>
    <n v="0"/>
    <m/>
    <x v="0"/>
    <s v="Assistance humanitaire Situation dans le lieu d’origine Possibilités de retour (etat du lieu d’origine, aide humanitaire…)"/>
    <n v="1"/>
    <n v="1"/>
    <n v="0"/>
    <n v="0"/>
    <n v="1"/>
    <n v="0"/>
    <s v="Abri"/>
    <s v="Nourriture"/>
    <s v="Service de santé"/>
    <m/>
    <n v="0"/>
    <n v="10"/>
    <s v="Abris, assistance humanitaire, santé et création de points d'eau."/>
    <n v="1358871"/>
    <s v="37350104-2336-4849-92a3-2ce6e23fbaed"/>
    <d v="2019-11-09T15:09:43"/>
    <m/>
    <n v="71"/>
  </r>
  <r>
    <d v="2019-11-09T00:00:00"/>
    <s v="Ngouandjia martial"/>
    <s v="Ombella MPoko"/>
    <s v="Bimbo"/>
    <x v="3"/>
    <x v="55"/>
    <x v="0"/>
    <s v="Oui"/>
    <n v="4.3481820000000004"/>
    <n v="18.5255343"/>
    <n v="386.70001220703125"/>
    <n v="9.5"/>
    <n v="3"/>
    <s v="Oui"/>
    <n v="40"/>
    <n v="200"/>
    <s v="Catastrophe naturelle (inondations, pluies torrentielles etc)"/>
    <m/>
    <n v="40"/>
    <n v="0"/>
    <n v="0"/>
    <n v="0"/>
    <x v="18"/>
    <m/>
    <m/>
    <n v="40"/>
    <x v="1"/>
    <s v="oui"/>
    <x v="2"/>
    <x v="3"/>
    <m/>
    <x v="1"/>
    <s v="oui"/>
    <n v="10"/>
    <s v="non"/>
    <m/>
    <s v="ne sait pas"/>
    <m/>
    <s v="non"/>
    <m/>
    <s v="oui"/>
    <n v="4"/>
    <x v="1"/>
    <x v="5"/>
    <m/>
    <x v="0"/>
    <x v="0"/>
    <m/>
    <m/>
    <m/>
    <m/>
    <m/>
    <m/>
    <m/>
    <x v="0"/>
    <x v="0"/>
    <x v="0"/>
    <x v="1"/>
    <x v="1"/>
    <x v="5"/>
    <m/>
    <x v="0"/>
    <m/>
    <s v="Puits traditionnel/A ciel ouvert Forage a pompe manuelle Eau de pluie"/>
    <n v="1"/>
    <n v="1"/>
    <n v="0"/>
    <n v="0"/>
    <n v="0"/>
    <n v="0"/>
    <n v="0"/>
    <n v="0"/>
    <n v="1"/>
    <x v="2"/>
    <x v="0"/>
    <x v="0"/>
    <s v="Odeur Eau trouble / brune"/>
    <n v="1"/>
    <n v="0"/>
    <n v="1"/>
    <n v="0"/>
    <x v="1"/>
    <x v="1"/>
    <s v="Conflit liés à la gestion communautaire des points d’eau"/>
    <n v="0"/>
    <n v="1"/>
    <n v="0"/>
    <n v="0"/>
    <n v="0"/>
    <n v="0"/>
    <n v="0"/>
    <m/>
    <x v="1"/>
    <s v="Production agricole de subsistance Don des communautés hôtes et voisines"/>
    <n v="1"/>
    <n v="1"/>
    <n v="0"/>
    <n v="0"/>
    <n v="0"/>
    <n v="0"/>
    <n v="0"/>
    <m/>
    <x v="2"/>
    <x v="1"/>
    <s v="Autre, préciser"/>
    <n v="0"/>
    <n v="0"/>
    <n v="0"/>
    <n v="0"/>
    <n v="0"/>
    <n v="0"/>
    <n v="1"/>
    <s v="Le manque de moyens"/>
    <x v="1"/>
    <s v="Centre de santé"/>
    <n v="0"/>
    <n v="0"/>
    <n v="1"/>
    <n v="0"/>
    <n v="0"/>
    <m/>
    <x v="1"/>
    <x v="0"/>
    <x v="0"/>
    <m/>
    <m/>
    <m/>
    <m/>
    <m/>
    <m/>
    <m/>
    <m/>
    <s v="Paludisme Fièvre"/>
    <n v="0"/>
    <n v="1"/>
    <n v="0"/>
    <n v="0"/>
    <n v="0"/>
    <n v="1"/>
    <n v="0"/>
    <n v="0"/>
    <n v="0"/>
    <n v="0"/>
    <n v="0"/>
    <n v="0"/>
    <m/>
    <x v="0"/>
    <s v="Manque de moyens financiers (transport, etc)"/>
    <x v="0"/>
    <n v="0"/>
    <n v="0"/>
    <n v="0"/>
    <n v="0"/>
    <n v="0"/>
    <n v="1"/>
    <n v="0"/>
    <n v="0"/>
    <n v="0"/>
    <n v="0"/>
    <m/>
    <x v="0"/>
    <s v="Situation dans le lieu d’origine Possibilités de retour (etat du lieu d’origine, aide humanitaire…) Documentation (certificat de naissance, etc.)"/>
    <n v="0"/>
    <n v="1"/>
    <n v="0"/>
    <n v="0"/>
    <n v="1"/>
    <n v="1"/>
    <s v="Nourriture"/>
    <s v="Abri"/>
    <s v="Scolarisation"/>
    <m/>
    <n v="0"/>
    <n v="10"/>
    <s v="S'agissant des PDI évalué dans la localité de Nazareth.Depui qu'ils sont la y'a aucun assistance,donc les besoins les plus sollicité des PDI sont,Nourriture,Santé,Abris,Vêtements."/>
    <n v="1358782"/>
    <s v="0dfce754-1bd6-40fd-99d0-88c3ce034691"/>
    <d v="2019-11-09T14:42:18"/>
    <m/>
    <n v="67"/>
  </r>
  <r>
    <d v="2019-11-10T00:00:00"/>
    <s v="Fidelia"/>
    <s v="Ombella MPoko"/>
    <s v="Bimbo"/>
    <x v="3"/>
    <x v="56"/>
    <x v="0"/>
    <s v="Oui"/>
    <n v="4.3406003999999996"/>
    <n v="18.534482799999999"/>
    <n v="333.89999389648438"/>
    <n v="9.5"/>
    <n v="3"/>
    <s v="Oui"/>
    <n v="100"/>
    <n v="500"/>
    <s v="Catastrophe naturelle (inondations, pluies torrentielles etc)"/>
    <m/>
    <n v="90"/>
    <n v="10"/>
    <n v="0"/>
    <n v="0"/>
    <x v="17"/>
    <m/>
    <m/>
    <n v="100"/>
    <x v="0"/>
    <s v="oui"/>
    <x v="0"/>
    <x v="0"/>
    <m/>
    <x v="0"/>
    <s v="oui"/>
    <n v="100"/>
    <s v="non"/>
    <m/>
    <s v="non"/>
    <m/>
    <s v="non"/>
    <m/>
    <s v="oui"/>
    <n v="150"/>
    <x v="1"/>
    <x v="1"/>
    <m/>
    <x v="1"/>
    <x v="1"/>
    <n v="0"/>
    <n v="0"/>
    <n v="0"/>
    <n v="0"/>
    <n v="0"/>
    <n v="0"/>
    <n v="0"/>
    <x v="0"/>
    <x v="0"/>
    <x v="0"/>
    <x v="1"/>
    <x v="1"/>
    <x v="1"/>
    <m/>
    <x v="0"/>
    <m/>
    <s v="Puits traditionnel/A ciel ouvert Vendeur d’eau"/>
    <n v="1"/>
    <n v="0"/>
    <n v="0"/>
    <n v="0"/>
    <n v="0"/>
    <n v="1"/>
    <n v="0"/>
    <n v="0"/>
    <n v="0"/>
    <x v="0"/>
    <x v="1"/>
    <x v="0"/>
    <s v="Eau trouble / brune"/>
    <n v="0"/>
    <n v="0"/>
    <n v="1"/>
    <n v="0"/>
    <x v="0"/>
    <x v="0"/>
    <m/>
    <m/>
    <m/>
    <m/>
    <m/>
    <m/>
    <m/>
    <m/>
    <m/>
    <x v="2"/>
    <s v="Don des communautés hôtes et voisines"/>
    <n v="0"/>
    <n v="1"/>
    <n v="0"/>
    <n v="0"/>
    <n v="0"/>
    <n v="0"/>
    <n v="0"/>
    <m/>
    <x v="3"/>
    <x v="0"/>
    <m/>
    <m/>
    <m/>
    <m/>
    <m/>
    <m/>
    <m/>
    <m/>
    <m/>
    <x v="0"/>
    <m/>
    <m/>
    <m/>
    <m/>
    <m/>
    <m/>
    <m/>
    <x v="0"/>
    <x v="0"/>
    <x v="0"/>
    <m/>
    <m/>
    <m/>
    <m/>
    <m/>
    <m/>
    <m/>
    <m/>
    <s v="Paludisme Toux Autre"/>
    <n v="0"/>
    <n v="1"/>
    <n v="0"/>
    <n v="0"/>
    <n v="0"/>
    <n v="0"/>
    <n v="1"/>
    <n v="0"/>
    <n v="0"/>
    <n v="0"/>
    <n v="0"/>
    <n v="1"/>
    <s v="Famine"/>
    <x v="0"/>
    <s v="Ecole détruite ou endommagée"/>
    <x v="0"/>
    <n v="1"/>
    <n v="0"/>
    <n v="0"/>
    <n v="0"/>
    <n v="0"/>
    <n v="0"/>
    <n v="0"/>
    <n v="0"/>
    <n v="0"/>
    <n v="0"/>
    <m/>
    <x v="0"/>
    <s v="Assistance humanitaire Situation dans le lieu d’origine Possibilités de retour (etat du lieu d’origine, aide humanitaire…)"/>
    <n v="1"/>
    <n v="1"/>
    <n v="0"/>
    <n v="0"/>
    <n v="1"/>
    <n v="0"/>
    <s v="Nourriture"/>
    <s v="Article non alimentaire (vêtements, couvertures, ustensiles de cuisine"/>
    <s v="Scolarisation"/>
    <m/>
    <n v="0"/>
    <n v="10"/>
    <s v="La localité  de Mbalicola1 sont pas affecté mais elles reçoivent des PDI qui sont dans les familles d'accueil et d'autre loue des maison, les enfants ne vont même pas à l'école parce que les déplacés sont maya et pètevo, mais  la zone n'est pas sécurisé. S'il y a une pendant la nuit,les otorité Appele la police et la gendarmerie eu n'intervient pas."/>
    <n v="1367102"/>
    <s v="c01d5041-a2a7-4ea6-9c0c-a0806f9d2686"/>
    <d v="2019-11-10T11:33:33"/>
    <m/>
    <n v="80"/>
  </r>
  <r>
    <d v="2019-11-10T00:00:00"/>
    <s v="Roger Aristide ZEGUINO"/>
    <s v="Ombella MPoko"/>
    <s v="Bimbo"/>
    <x v="3"/>
    <x v="57"/>
    <x v="0"/>
    <s v="Oui"/>
    <n v="4.3332682"/>
    <n v="18.532770299999999"/>
    <n v="345"/>
    <n v="10"/>
    <n v="3"/>
    <s v="Oui"/>
    <n v="30"/>
    <n v="150"/>
    <s v="Catastrophe naturelle (inondations, pluies torrentielles etc)"/>
    <m/>
    <n v="23"/>
    <n v="7"/>
    <n v="0"/>
    <n v="0"/>
    <x v="13"/>
    <n v="4"/>
    <m/>
    <n v="30"/>
    <x v="0"/>
    <s v="oui"/>
    <x v="1"/>
    <x v="0"/>
    <m/>
    <x v="3"/>
    <s v="oui"/>
    <n v="14"/>
    <s v="non"/>
    <m/>
    <s v="ne sait pas"/>
    <m/>
    <s v="non"/>
    <m/>
    <s v="oui"/>
    <n v="10"/>
    <x v="0"/>
    <x v="0"/>
    <m/>
    <x v="12"/>
    <x v="1"/>
    <n v="0"/>
    <n v="0"/>
    <n v="1"/>
    <n v="1"/>
    <n v="0"/>
    <n v="0"/>
    <n v="0"/>
    <x v="1"/>
    <x v="1"/>
    <x v="1"/>
    <x v="1"/>
    <x v="1"/>
    <x v="3"/>
    <m/>
    <x v="0"/>
    <m/>
    <s v="Puits traditionnel/A ciel ouvert Forage a pompe manuelle Vendeur d’eau"/>
    <n v="1"/>
    <n v="1"/>
    <n v="0"/>
    <n v="0"/>
    <n v="0"/>
    <n v="1"/>
    <n v="0"/>
    <n v="0"/>
    <n v="0"/>
    <x v="1"/>
    <x v="2"/>
    <x v="0"/>
    <s v="Eau trouble / brune Eau non potable"/>
    <n v="0"/>
    <n v="0"/>
    <n v="1"/>
    <n v="1"/>
    <x v="1"/>
    <x v="0"/>
    <m/>
    <m/>
    <m/>
    <m/>
    <m/>
    <m/>
    <m/>
    <m/>
    <m/>
    <x v="2"/>
    <s v="Production agricole de subsistance Don des communautés hôtes et voisines Achat sur le marché"/>
    <n v="1"/>
    <n v="1"/>
    <n v="0"/>
    <n v="1"/>
    <n v="0"/>
    <n v="0"/>
    <n v="0"/>
    <m/>
    <x v="0"/>
    <x v="0"/>
    <m/>
    <m/>
    <m/>
    <m/>
    <m/>
    <m/>
    <m/>
    <m/>
    <m/>
    <x v="0"/>
    <m/>
    <m/>
    <m/>
    <m/>
    <m/>
    <m/>
    <m/>
    <x v="0"/>
    <x v="0"/>
    <x v="0"/>
    <m/>
    <m/>
    <m/>
    <m/>
    <m/>
    <m/>
    <m/>
    <m/>
    <s v="Diarrhée Paludisme Fièvre"/>
    <n v="1"/>
    <n v="1"/>
    <n v="0"/>
    <n v="0"/>
    <n v="0"/>
    <n v="1"/>
    <n v="0"/>
    <n v="0"/>
    <n v="0"/>
    <n v="0"/>
    <n v="0"/>
    <n v="0"/>
    <m/>
    <x v="0"/>
    <s v="Autre, préciser"/>
    <x v="0"/>
    <n v="0"/>
    <n v="0"/>
    <n v="0"/>
    <n v="0"/>
    <n v="0"/>
    <n v="0"/>
    <n v="0"/>
    <n v="0"/>
    <n v="0"/>
    <n v="1"/>
    <s v="Ils veulent rentrer seulement dans leur localité d'origine car ils n'ont qu'à l'esprit l'intention de retour."/>
    <x v="0"/>
    <s v="Assistance humanitaire Possibilités de retour (etat du lieu d’origine, aide humanitaire…) Documentation (certificat de naissance, etc.)"/>
    <n v="1"/>
    <n v="0"/>
    <n v="0"/>
    <n v="0"/>
    <n v="1"/>
    <n v="1"/>
    <s v="Article non alimentaire (vêtements, couvertures, ustensiles de cuisine"/>
    <s v="Nourriture"/>
    <s v="Scolarisation"/>
    <m/>
    <n v="0"/>
    <n v="10"/>
    <s v="La majorité des pdis  ne sont que des femmes et enfants  et sont dans une situation défavorable car  ils sont confronter à des problèmes d'ordre de santé,  nourriture, biens de cuisines,vêtements et aussi la sécurité. Le  quartier necessite sollicite une aide dans des dominés cité. Les enfants pdis  ne fréquentent pas l'école car ils sont toujours dans l'attente de la descente des eaux pour rentrer."/>
    <n v="1367054"/>
    <s v="1c7c9858-e02e-47aa-afa3-f7a8da2616ad"/>
    <d v="2019-11-10T11:29:33"/>
    <m/>
    <n v="79"/>
  </r>
  <r>
    <d v="2019-11-08T00:00:00"/>
    <s v="Halilou"/>
    <s v="Ombella MPoko"/>
    <s v="Bimbo"/>
    <x v="3"/>
    <x v="58"/>
    <x v="1"/>
    <s v="Oui"/>
    <n v="4.3324943999999999"/>
    <n v="18.534269900000002"/>
    <n v="355.5"/>
    <n v="10"/>
    <n v="3"/>
    <s v="Oui"/>
    <n v="12"/>
    <n v="60"/>
    <s v="Catastrophe naturelle (inondations, pluies torrentielles etc)"/>
    <m/>
    <n v="12"/>
    <n v="0"/>
    <n v="0"/>
    <n v="0"/>
    <x v="28"/>
    <m/>
    <m/>
    <n v="12"/>
    <x v="0"/>
    <s v="oui"/>
    <x v="2"/>
    <x v="1"/>
    <m/>
    <x v="3"/>
    <s v="oui"/>
    <n v="10"/>
    <s v="non"/>
    <m/>
    <s v="oui"/>
    <n v="15"/>
    <s v="non"/>
    <m/>
    <s v="oui"/>
    <n v="15"/>
    <x v="0"/>
    <x v="0"/>
    <m/>
    <x v="5"/>
    <x v="1"/>
    <n v="0"/>
    <n v="1"/>
    <n v="0"/>
    <n v="0"/>
    <n v="0"/>
    <n v="0"/>
    <n v="0"/>
    <x v="0"/>
    <x v="1"/>
    <x v="0"/>
    <x v="1"/>
    <x v="1"/>
    <x v="1"/>
    <m/>
    <x v="0"/>
    <m/>
    <s v="Puits traditionnel/A ciel ouvert Eau de pluie"/>
    <n v="1"/>
    <n v="0"/>
    <n v="0"/>
    <n v="0"/>
    <n v="0"/>
    <n v="0"/>
    <n v="0"/>
    <n v="0"/>
    <n v="1"/>
    <x v="1"/>
    <x v="1"/>
    <x v="0"/>
    <s v="Odeur Goût"/>
    <n v="1"/>
    <n v="1"/>
    <n v="0"/>
    <n v="0"/>
    <x v="1"/>
    <x v="1"/>
    <s v="Conflit liés à la gestion communautaire des points d’eau"/>
    <n v="0"/>
    <n v="1"/>
    <n v="0"/>
    <n v="0"/>
    <n v="0"/>
    <n v="0"/>
    <n v="0"/>
    <m/>
    <x v="0"/>
    <s v="Production agricole de subsistance Achat sur le marché"/>
    <n v="1"/>
    <n v="0"/>
    <n v="0"/>
    <n v="1"/>
    <n v="0"/>
    <n v="0"/>
    <n v="0"/>
    <m/>
    <x v="0"/>
    <x v="0"/>
    <m/>
    <m/>
    <m/>
    <m/>
    <m/>
    <m/>
    <m/>
    <m/>
    <m/>
    <x v="1"/>
    <s v="Clinique mobile Centre de santé"/>
    <n v="1"/>
    <n v="0"/>
    <n v="1"/>
    <n v="0"/>
    <n v="0"/>
    <m/>
    <x v="2"/>
    <x v="3"/>
    <x v="2"/>
    <s v="Le service est trop loin Manque de moyens financiers"/>
    <n v="0"/>
    <n v="1"/>
    <n v="1"/>
    <n v="0"/>
    <n v="0"/>
    <n v="0"/>
    <n v="0"/>
    <s v="Diarrhée Paludisme Maux de ventre"/>
    <n v="1"/>
    <n v="1"/>
    <n v="0"/>
    <n v="0"/>
    <n v="0"/>
    <n v="0"/>
    <n v="0"/>
    <n v="0"/>
    <n v="1"/>
    <n v="0"/>
    <n v="0"/>
    <n v="0"/>
    <m/>
    <x v="0"/>
    <s v="Ecole détruite ou endommagée Ecole occupée par des PDI Manque de moyens financiers (transport, etc)"/>
    <x v="0"/>
    <n v="1"/>
    <n v="1"/>
    <n v="0"/>
    <n v="0"/>
    <n v="0"/>
    <n v="1"/>
    <n v="0"/>
    <n v="0"/>
    <n v="0"/>
    <n v="0"/>
    <m/>
    <x v="0"/>
    <s v="Assistance humanitaire Situation des membres de la famille"/>
    <n v="1"/>
    <n v="0"/>
    <n v="1"/>
    <n v="0"/>
    <n v="0"/>
    <n v="0"/>
    <s v="Abri"/>
    <s v="Nourriture"/>
    <s v="Eau potable"/>
    <m/>
    <n v="0"/>
    <n v="10"/>
    <s v="Ce que j'ai vue dans la secteur de GBANIKOLA 4 vraiment c'est grave ils sont besoin d'une d'aide."/>
    <n v="1349178"/>
    <s v="27f14bcc-882e-4db4-b24b-3d5d0afce804"/>
    <d v="2019-11-08T15:15:20"/>
    <m/>
    <n v="48"/>
  </r>
  <r>
    <d v="2019-11-09T00:00:00"/>
    <s v="Mahamat ali"/>
    <s v="Ombella MPoko"/>
    <s v="Bimbo"/>
    <x v="3"/>
    <x v="59"/>
    <x v="1"/>
    <s v="Oui"/>
    <n v="4.3493408999999996"/>
    <n v="18.531815699999999"/>
    <n v="365.60000610351563"/>
    <n v="9"/>
    <n v="3"/>
    <s v="Oui"/>
    <n v="40"/>
    <n v="200"/>
    <s v="Catastrophe naturelle (inondations, pluies torrentielles etc)"/>
    <m/>
    <n v="25"/>
    <n v="15"/>
    <n v="0"/>
    <n v="0"/>
    <x v="18"/>
    <m/>
    <m/>
    <n v="40"/>
    <x v="0"/>
    <s v="oui"/>
    <x v="2"/>
    <x v="1"/>
    <m/>
    <x v="3"/>
    <s v="oui"/>
    <n v="12"/>
    <s v="non"/>
    <m/>
    <s v="oui"/>
    <n v="2"/>
    <s v="non"/>
    <m/>
    <s v="oui"/>
    <n v="4"/>
    <x v="0"/>
    <x v="0"/>
    <m/>
    <x v="6"/>
    <x v="1"/>
    <n v="0"/>
    <n v="1"/>
    <n v="0"/>
    <n v="1"/>
    <n v="0"/>
    <n v="0"/>
    <n v="0"/>
    <x v="1"/>
    <x v="1"/>
    <x v="1"/>
    <x v="0"/>
    <x v="1"/>
    <x v="1"/>
    <m/>
    <x v="0"/>
    <m/>
    <s v="Puits traditionnel/A ciel ouvert Forage a pompe manuelle Eau courante/du robinet"/>
    <n v="1"/>
    <n v="1"/>
    <n v="0"/>
    <n v="0"/>
    <n v="0"/>
    <n v="0"/>
    <n v="0"/>
    <n v="1"/>
    <n v="0"/>
    <x v="2"/>
    <x v="0"/>
    <x v="0"/>
    <s v="Odeur Goût Eau non potable"/>
    <n v="1"/>
    <n v="1"/>
    <n v="0"/>
    <n v="1"/>
    <x v="0"/>
    <x v="0"/>
    <m/>
    <m/>
    <m/>
    <m/>
    <m/>
    <m/>
    <m/>
    <m/>
    <m/>
    <x v="1"/>
    <s v="Assistance humanitaire (incluant cash) Achat sur le marché Troc (échanges)"/>
    <n v="0"/>
    <n v="0"/>
    <n v="1"/>
    <n v="1"/>
    <n v="0"/>
    <n v="1"/>
    <n v="0"/>
    <m/>
    <x v="0"/>
    <x v="0"/>
    <m/>
    <m/>
    <m/>
    <m/>
    <m/>
    <m/>
    <m/>
    <m/>
    <m/>
    <x v="1"/>
    <s v="Hôpital Centre de santé Clinique privée"/>
    <n v="0"/>
    <n v="1"/>
    <n v="1"/>
    <n v="1"/>
    <n v="0"/>
    <m/>
    <x v="2"/>
    <x v="1"/>
    <x v="2"/>
    <s v="Le service est trop loin Manque de moyens financiers Absence de personnel médical"/>
    <n v="0"/>
    <n v="1"/>
    <n v="1"/>
    <n v="0"/>
    <n v="0"/>
    <n v="1"/>
    <n v="0"/>
    <s v="Paludisme Maladie de peau Maux de ventre"/>
    <n v="0"/>
    <n v="1"/>
    <n v="0"/>
    <n v="0"/>
    <n v="1"/>
    <n v="0"/>
    <n v="0"/>
    <n v="0"/>
    <n v="1"/>
    <n v="0"/>
    <n v="0"/>
    <n v="0"/>
    <m/>
    <x v="1"/>
    <s v="Pas d'école Ecole trop loin Manque de moyens financiers (transport, etc)"/>
    <x v="2"/>
    <n v="0"/>
    <n v="0"/>
    <n v="1"/>
    <n v="0"/>
    <n v="0"/>
    <n v="1"/>
    <n v="0"/>
    <n v="0"/>
    <n v="0"/>
    <n v="0"/>
    <m/>
    <x v="0"/>
    <s v="Assistance humanitaire Situation des membres de la famille Possibilités de retour (etat du lieu d’origine, aide humanitaire…)"/>
    <n v="1"/>
    <n v="0"/>
    <n v="1"/>
    <n v="0"/>
    <n v="1"/>
    <n v="0"/>
    <s v="Service de santé"/>
    <s v="Article non alimentaire (vêtements, couvertures, ustensiles de cuisine"/>
    <s v="Argent liquide"/>
    <m/>
    <n v="0"/>
    <n v="10"/>
    <s v="Besoin d'assistance on article alimentaire non alimentaire "/>
    <n v="1358724"/>
    <s v="d26fcc53-0c85-40f4-8283-ceef999beeaa"/>
    <d v="2019-11-09T14:31:58"/>
    <m/>
    <n v="62"/>
  </r>
  <r>
    <d v="2019-11-09T00:00:00"/>
    <s v="Nainguira"/>
    <s v="Ombella MPoko"/>
    <s v="Bimbo"/>
    <x v="3"/>
    <x v="60"/>
    <x v="0"/>
    <s v="Oui"/>
    <n v="4.3555019000000001"/>
    <n v="18.5319349"/>
    <n v="306.5"/>
    <n v="7.5"/>
    <n v="3"/>
    <s v="Oui"/>
    <n v="70"/>
    <n v="350"/>
    <s v="Catastrophe naturelle (inondations, pluies torrentielles etc)"/>
    <m/>
    <n v="45"/>
    <n v="25"/>
    <n v="0"/>
    <n v="0"/>
    <x v="20"/>
    <m/>
    <m/>
    <n v="70"/>
    <x v="0"/>
    <s v="oui"/>
    <x v="2"/>
    <x v="1"/>
    <m/>
    <x v="3"/>
    <s v="oui"/>
    <n v="15"/>
    <s v="non"/>
    <m/>
    <s v="oui"/>
    <n v="5"/>
    <s v="non"/>
    <m/>
    <s v="oui"/>
    <n v="10"/>
    <x v="0"/>
    <x v="0"/>
    <m/>
    <x v="1"/>
    <x v="1"/>
    <n v="0"/>
    <n v="0"/>
    <n v="0"/>
    <n v="0"/>
    <n v="0"/>
    <n v="0"/>
    <n v="0"/>
    <x v="1"/>
    <x v="1"/>
    <x v="1"/>
    <x v="1"/>
    <x v="1"/>
    <x v="1"/>
    <m/>
    <x v="0"/>
    <m/>
    <s v="Puits traditionnel/A ciel ouvert Vendeur d’eau Eau de pluie"/>
    <n v="1"/>
    <n v="0"/>
    <n v="0"/>
    <n v="0"/>
    <n v="0"/>
    <n v="1"/>
    <n v="0"/>
    <n v="0"/>
    <n v="1"/>
    <x v="2"/>
    <x v="2"/>
    <x v="0"/>
    <s v="Odeur Eau non potable"/>
    <n v="1"/>
    <n v="0"/>
    <n v="0"/>
    <n v="1"/>
    <x v="1"/>
    <x v="1"/>
    <s v="Conflit liés à la gestion communautaire des points d’eau Violence/agression physique Discrimination"/>
    <n v="0"/>
    <n v="1"/>
    <n v="1"/>
    <n v="1"/>
    <n v="0"/>
    <n v="0"/>
    <n v="0"/>
    <m/>
    <x v="0"/>
    <s v="Don des communautés hôtes et voisines Achat sur le marché Troc (échanges)"/>
    <n v="0"/>
    <n v="1"/>
    <n v="0"/>
    <n v="1"/>
    <n v="0"/>
    <n v="1"/>
    <n v="0"/>
    <m/>
    <x v="0"/>
    <x v="0"/>
    <m/>
    <m/>
    <m/>
    <m/>
    <m/>
    <m/>
    <m/>
    <m/>
    <m/>
    <x v="1"/>
    <s v="Centre de santé"/>
    <n v="0"/>
    <n v="0"/>
    <n v="1"/>
    <n v="0"/>
    <n v="0"/>
    <m/>
    <x v="2"/>
    <x v="3"/>
    <x v="2"/>
    <s v="Manque de moyens financiers"/>
    <n v="0"/>
    <n v="0"/>
    <n v="1"/>
    <n v="0"/>
    <n v="0"/>
    <n v="0"/>
    <n v="0"/>
    <s v="Paludisme Fièvre Maux de ventre"/>
    <n v="0"/>
    <n v="1"/>
    <n v="0"/>
    <n v="0"/>
    <n v="0"/>
    <n v="1"/>
    <n v="0"/>
    <n v="0"/>
    <n v="1"/>
    <n v="0"/>
    <n v="0"/>
    <n v="0"/>
    <m/>
    <x v="0"/>
    <s v="Pas d'école Ecole trop loin Manque de moyens financiers (transport, etc)"/>
    <x v="2"/>
    <n v="0"/>
    <n v="0"/>
    <n v="1"/>
    <n v="0"/>
    <n v="0"/>
    <n v="1"/>
    <n v="0"/>
    <n v="0"/>
    <n v="0"/>
    <n v="0"/>
    <m/>
    <x v="0"/>
    <s v="Assistance humanitaire Possibilités de retour (etat du lieu d’origine, aide humanitaire…) Documentation (certificat de naissance, etc.)"/>
    <n v="1"/>
    <n v="0"/>
    <n v="0"/>
    <n v="0"/>
    <n v="1"/>
    <n v="1"/>
    <s v="Nourriture"/>
    <s v="Abri"/>
    <s v="Service de santé"/>
    <m/>
    <n v="0"/>
    <n v="10"/>
    <s v="Nous avons constaté  que la majorité  des déplacés  ont besoin une assistance."/>
    <n v="1358671"/>
    <s v="22e4e042-45e9-4d37-97ac-662d06c666d9"/>
    <d v="2019-11-09T14:26:21"/>
    <m/>
    <n v="60"/>
  </r>
  <r>
    <d v="2019-11-09T00:00:00"/>
    <s v="Roger Aristide ZEGUINO"/>
    <s v="Ombella MPoko"/>
    <s v="Bimbo"/>
    <x v="3"/>
    <x v="61"/>
    <x v="0"/>
    <s v="Oui"/>
    <n v="4.3551311999999998"/>
    <n v="18.527206700000001"/>
    <n v="343.29998779296875"/>
    <n v="10"/>
    <n v="3"/>
    <s v="Oui"/>
    <n v="28"/>
    <n v="136"/>
    <s v="Catastrophe naturelle (inondations, pluies torrentielles etc)"/>
    <m/>
    <n v="21"/>
    <n v="7"/>
    <n v="0"/>
    <n v="0"/>
    <x v="32"/>
    <n v="6"/>
    <m/>
    <n v="28"/>
    <x v="1"/>
    <s v="oui"/>
    <x v="2"/>
    <x v="1"/>
    <m/>
    <x v="1"/>
    <s v="oui"/>
    <n v="9"/>
    <s v="non"/>
    <m/>
    <s v="non"/>
    <m/>
    <s v="non"/>
    <m/>
    <s v="oui"/>
    <n v="6"/>
    <x v="0"/>
    <x v="0"/>
    <m/>
    <x v="13"/>
    <x v="1"/>
    <n v="0"/>
    <n v="0"/>
    <n v="0"/>
    <n v="1"/>
    <n v="1"/>
    <n v="0"/>
    <n v="0"/>
    <x v="1"/>
    <x v="1"/>
    <x v="1"/>
    <x v="1"/>
    <x v="1"/>
    <x v="3"/>
    <m/>
    <x v="0"/>
    <m/>
    <s v="Puits traditionnel/A ciel ouvert Forage a pompe manuelle Vendeur d’eau"/>
    <n v="1"/>
    <n v="1"/>
    <n v="0"/>
    <n v="0"/>
    <n v="0"/>
    <n v="1"/>
    <n v="0"/>
    <n v="0"/>
    <n v="0"/>
    <x v="2"/>
    <x v="2"/>
    <x v="1"/>
    <m/>
    <m/>
    <m/>
    <m/>
    <m/>
    <x v="1"/>
    <x v="0"/>
    <m/>
    <m/>
    <m/>
    <m/>
    <m/>
    <m/>
    <m/>
    <m/>
    <m/>
    <x v="2"/>
    <s v="Don des communautés hôtes et voisines Achat sur le marché"/>
    <n v="0"/>
    <n v="1"/>
    <n v="0"/>
    <n v="1"/>
    <n v="0"/>
    <n v="0"/>
    <n v="0"/>
    <m/>
    <x v="0"/>
    <x v="0"/>
    <m/>
    <m/>
    <m/>
    <m/>
    <m/>
    <m/>
    <m/>
    <m/>
    <m/>
    <x v="0"/>
    <m/>
    <m/>
    <m/>
    <m/>
    <m/>
    <m/>
    <m/>
    <x v="0"/>
    <x v="0"/>
    <x v="0"/>
    <m/>
    <m/>
    <m/>
    <m/>
    <m/>
    <m/>
    <m/>
    <m/>
    <s v="Paludisme Maux de tête"/>
    <n v="0"/>
    <n v="1"/>
    <n v="0"/>
    <n v="0"/>
    <n v="0"/>
    <n v="0"/>
    <n v="0"/>
    <n v="1"/>
    <n v="0"/>
    <n v="0"/>
    <n v="0"/>
    <n v="0"/>
    <m/>
    <x v="1"/>
    <s v="Manque de moyens financiers (transport, etc)"/>
    <x v="0"/>
    <n v="0"/>
    <n v="0"/>
    <n v="0"/>
    <n v="0"/>
    <n v="0"/>
    <n v="1"/>
    <n v="0"/>
    <n v="0"/>
    <n v="0"/>
    <n v="0"/>
    <m/>
    <x v="0"/>
    <s v="Assistance humanitaire Accès aux services de base Documentation (certificat de naissance, etc.)"/>
    <n v="1"/>
    <n v="0"/>
    <n v="0"/>
    <n v="1"/>
    <n v="0"/>
    <n v="1"/>
    <s v="Nourriture"/>
    <s v="Article non alimentaire (vêtements, couvertures, ustensiles de cuisine"/>
    <s v="Protection/sécurité"/>
    <m/>
    <n v="0"/>
    <n v="10"/>
    <s v="Les PDI  sont dans une situation déplorable ce qui nécessite pour eux une aide en terme des nourritures, santé, matériel de cuisine et habits car ils ont tous perdu avec les l'incident. Le quartier nécessité plus de sécurité car elle est laissé à son sort car parfois y'a des crépitement d'armes des personnes non identifiées."/>
    <n v="1358803"/>
    <s v="60abcf19-54b6-46eb-9a35-2e8a07010b2a"/>
    <d v="2019-11-09T14:43:42"/>
    <m/>
    <n v="69"/>
  </r>
  <r>
    <d v="2019-11-09T00:00:00"/>
    <s v="Roger Aristide ZEGUINO"/>
    <s v="Ombella MPoko"/>
    <s v="Bimbo"/>
    <x v="3"/>
    <x v="62"/>
    <x v="0"/>
    <s v="Oui"/>
    <n v="4.3525175000000003"/>
    <n v="18.532697500000001"/>
    <n v="353.39999389648438"/>
    <n v="10"/>
    <n v="3"/>
    <s v="Oui"/>
    <n v="13"/>
    <n v="76"/>
    <s v="Catastrophe naturelle (inondations, pluies torrentielles etc)"/>
    <m/>
    <n v="13"/>
    <n v="0"/>
    <n v="0"/>
    <n v="0"/>
    <x v="6"/>
    <m/>
    <m/>
    <n v="13"/>
    <x v="1"/>
    <s v="oui"/>
    <x v="1"/>
    <x v="0"/>
    <m/>
    <x v="1"/>
    <s v="oui"/>
    <n v="6"/>
    <s v="non"/>
    <m/>
    <s v="non"/>
    <m/>
    <s v="non"/>
    <m/>
    <s v="oui"/>
    <n v="8"/>
    <x v="1"/>
    <x v="2"/>
    <m/>
    <x v="14"/>
    <x v="1"/>
    <n v="0"/>
    <n v="0"/>
    <n v="0"/>
    <n v="1"/>
    <n v="0"/>
    <n v="0"/>
    <n v="0"/>
    <x v="0"/>
    <x v="0"/>
    <x v="0"/>
    <x v="1"/>
    <x v="1"/>
    <x v="3"/>
    <m/>
    <x v="0"/>
    <m/>
    <s v="Forage a pompe manuelle Puits amélioré Vendeur d’eau"/>
    <n v="0"/>
    <n v="1"/>
    <n v="1"/>
    <n v="0"/>
    <n v="0"/>
    <n v="1"/>
    <n v="0"/>
    <n v="0"/>
    <n v="0"/>
    <x v="2"/>
    <x v="2"/>
    <x v="1"/>
    <m/>
    <m/>
    <m/>
    <m/>
    <m/>
    <x v="0"/>
    <x v="0"/>
    <m/>
    <m/>
    <m/>
    <m/>
    <m/>
    <m/>
    <m/>
    <m/>
    <m/>
    <x v="2"/>
    <s v="Don des communautés hôtes et voisines Achat sur le marché"/>
    <n v="0"/>
    <n v="1"/>
    <n v="0"/>
    <n v="1"/>
    <n v="0"/>
    <n v="0"/>
    <n v="0"/>
    <m/>
    <x v="1"/>
    <x v="0"/>
    <m/>
    <m/>
    <m/>
    <m/>
    <m/>
    <m/>
    <m/>
    <m/>
    <m/>
    <x v="0"/>
    <m/>
    <m/>
    <m/>
    <m/>
    <m/>
    <m/>
    <m/>
    <x v="0"/>
    <x v="0"/>
    <x v="0"/>
    <m/>
    <m/>
    <m/>
    <m/>
    <m/>
    <m/>
    <m/>
    <m/>
    <s v="Diarrhée Paludisme Fièvre"/>
    <n v="1"/>
    <n v="1"/>
    <n v="0"/>
    <n v="0"/>
    <n v="0"/>
    <n v="1"/>
    <n v="0"/>
    <n v="0"/>
    <n v="0"/>
    <n v="0"/>
    <n v="0"/>
    <n v="0"/>
    <m/>
    <x v="1"/>
    <s v="Manque de moyens financiers (transport, etc)"/>
    <x v="0"/>
    <n v="0"/>
    <n v="0"/>
    <n v="0"/>
    <n v="0"/>
    <n v="0"/>
    <n v="1"/>
    <n v="0"/>
    <n v="0"/>
    <n v="0"/>
    <n v="0"/>
    <m/>
    <x v="0"/>
    <s v="Assistance humanitaire Accès aux services de base Documentation (certificat de naissance, etc.)"/>
    <n v="1"/>
    <n v="0"/>
    <n v="0"/>
    <n v="1"/>
    <n v="0"/>
    <n v="1"/>
    <s v="Service de santé"/>
    <s v="Nourriture"/>
    <s v="Abri"/>
    <m/>
    <n v="0"/>
    <n v="10"/>
    <s v="Le constat est à noter que la majorité des PDI  n'ont que des femmes pour chef de ménage car leur maris sont encore en voyage ce qui a entraîner leur déplacement sur vers cette localité ou se trouvent leur parents. Ils sont dans le grand soucis en santé car ils manque des moyens pour payer les frais au centre de santé et aussi la scolarisation de leur enfants qui sont majoritaire à la maison pour des raisons de moyens financiers. La localité n'habite pas un centre de santé  mais les PDI  se rendent dans la localité voisine pour se soigner."/>
    <n v="1358801"/>
    <s v="705ee0c6-4f56-4546-a17d-16d730823c03"/>
    <d v="2019-11-09T14:43:36"/>
    <m/>
    <n v="68"/>
  </r>
  <r>
    <d v="2019-11-09T00:00:00"/>
    <s v="Konamna fidelia"/>
    <s v="Ombella MPoko"/>
    <s v="Bimbo"/>
    <x v="3"/>
    <x v="63"/>
    <x v="0"/>
    <s v="Oui"/>
    <n v="4.3508177999999997"/>
    <n v="18.528214599999998"/>
    <n v="348.10000610351563"/>
    <n v="9.5"/>
    <n v="3"/>
    <s v="Oui"/>
    <n v="50"/>
    <n v="250"/>
    <s v="Catastrophe naturelle (inondations, pluies torrentielles etc)"/>
    <m/>
    <n v="50"/>
    <n v="0"/>
    <n v="0"/>
    <n v="0"/>
    <x v="4"/>
    <n v="50"/>
    <m/>
    <n v="50"/>
    <x v="1"/>
    <s v="oui"/>
    <x v="2"/>
    <x v="1"/>
    <m/>
    <x v="2"/>
    <s v="oui"/>
    <n v="20"/>
    <s v="non"/>
    <m/>
    <s v="oui"/>
    <n v="6"/>
    <s v="non"/>
    <m/>
    <s v="oui"/>
    <n v="7"/>
    <x v="1"/>
    <x v="5"/>
    <m/>
    <x v="0"/>
    <x v="0"/>
    <m/>
    <m/>
    <m/>
    <m/>
    <m/>
    <m/>
    <m/>
    <x v="0"/>
    <x v="0"/>
    <x v="0"/>
    <x v="0"/>
    <x v="1"/>
    <x v="5"/>
    <m/>
    <x v="1"/>
    <m/>
    <s v="Puits traditionnel/A ciel ouvert Forage a pompe manuelle Vendeur d’eau"/>
    <n v="1"/>
    <n v="1"/>
    <n v="0"/>
    <n v="0"/>
    <n v="0"/>
    <n v="1"/>
    <n v="0"/>
    <n v="0"/>
    <n v="0"/>
    <x v="0"/>
    <x v="1"/>
    <x v="1"/>
    <m/>
    <m/>
    <m/>
    <m/>
    <m/>
    <x v="0"/>
    <x v="0"/>
    <m/>
    <m/>
    <m/>
    <m/>
    <m/>
    <m/>
    <m/>
    <m/>
    <m/>
    <x v="1"/>
    <s v="Achat sur le marché"/>
    <n v="0"/>
    <n v="0"/>
    <n v="0"/>
    <n v="1"/>
    <n v="0"/>
    <n v="0"/>
    <n v="0"/>
    <m/>
    <x v="1"/>
    <x v="0"/>
    <m/>
    <m/>
    <m/>
    <m/>
    <m/>
    <m/>
    <m/>
    <m/>
    <m/>
    <x v="1"/>
    <s v="Centre de santé"/>
    <n v="0"/>
    <n v="0"/>
    <n v="1"/>
    <n v="0"/>
    <n v="0"/>
    <m/>
    <x v="2"/>
    <x v="2"/>
    <x v="1"/>
    <m/>
    <m/>
    <m/>
    <m/>
    <m/>
    <m/>
    <m/>
    <m/>
    <s v="Diarrhée Paludisme Fièvre"/>
    <n v="1"/>
    <n v="1"/>
    <n v="0"/>
    <n v="0"/>
    <n v="0"/>
    <n v="1"/>
    <n v="0"/>
    <n v="0"/>
    <n v="0"/>
    <n v="0"/>
    <n v="0"/>
    <n v="0"/>
    <m/>
    <x v="2"/>
    <m/>
    <x v="1"/>
    <m/>
    <m/>
    <m/>
    <m/>
    <m/>
    <m/>
    <m/>
    <m/>
    <m/>
    <m/>
    <m/>
    <x v="0"/>
    <s v="Assistance humanitaire Situation dans le lieu d’origine Documentation (certificat de naissance, etc.)"/>
    <n v="1"/>
    <n v="1"/>
    <n v="0"/>
    <n v="0"/>
    <n v="0"/>
    <n v="1"/>
    <s v="Nourriture"/>
    <s v="Eau potable"/>
    <s v="Protection/sécurité"/>
    <m/>
    <n v="0"/>
    <n v="10"/>
    <s v="La localité  de guitangola5 n'est pas affecté mais ils accueille les lPDI , les enfants deplacé vont à l'école mais les PDI ont des problèmes de nourriture et santé et ils ont accès à l'eau dans la localité."/>
    <n v="1358807"/>
    <s v="f90162a7-43c4-4f11-97ac-82a16cd15da0"/>
    <d v="2019-11-09T14:44:57"/>
    <m/>
    <n v="70"/>
  </r>
  <r>
    <d v="2019-11-09T00:00:00"/>
    <s v="Mahamat ali"/>
    <s v="Ombella MPoko"/>
    <s v="Bimbo"/>
    <x v="3"/>
    <x v="64"/>
    <x v="1"/>
    <s v="Oui"/>
    <n v="4.3591905000000004"/>
    <n v="18.5271109"/>
    <n v="361.79998779296875"/>
    <n v="9.5"/>
    <n v="3"/>
    <s v="Oui"/>
    <n v="20"/>
    <n v="100"/>
    <s v="Catastrophe naturelle (inondations, pluies torrentielles etc)"/>
    <m/>
    <n v="10"/>
    <n v="10"/>
    <n v="0"/>
    <n v="0"/>
    <x v="29"/>
    <n v="5"/>
    <m/>
    <n v="20"/>
    <x v="0"/>
    <s v="oui"/>
    <x v="2"/>
    <x v="1"/>
    <m/>
    <x v="3"/>
    <s v="oui"/>
    <n v="15"/>
    <s v="non"/>
    <m/>
    <s v="oui"/>
    <n v="2"/>
    <s v="non"/>
    <m/>
    <s v="oui"/>
    <n v="4"/>
    <x v="1"/>
    <x v="3"/>
    <m/>
    <x v="12"/>
    <x v="1"/>
    <n v="0"/>
    <n v="0"/>
    <n v="1"/>
    <n v="1"/>
    <n v="0"/>
    <n v="0"/>
    <n v="0"/>
    <x v="0"/>
    <x v="0"/>
    <x v="0"/>
    <x v="0"/>
    <x v="1"/>
    <x v="1"/>
    <m/>
    <x v="0"/>
    <m/>
    <s v="Puits traditionnel/A ciel ouvert Forage a pompe manuelle Eau de pluie"/>
    <n v="1"/>
    <n v="1"/>
    <n v="0"/>
    <n v="0"/>
    <n v="0"/>
    <n v="0"/>
    <n v="0"/>
    <n v="0"/>
    <n v="1"/>
    <x v="2"/>
    <x v="0"/>
    <x v="0"/>
    <s v="Odeur Goût Eau non potable"/>
    <n v="1"/>
    <n v="1"/>
    <n v="0"/>
    <n v="1"/>
    <x v="0"/>
    <x v="1"/>
    <s v="Conflit liés à la gestion communautaire des points d’eau Violence/agression physique Discrimination"/>
    <n v="0"/>
    <n v="1"/>
    <n v="1"/>
    <n v="1"/>
    <n v="0"/>
    <n v="0"/>
    <n v="0"/>
    <m/>
    <x v="1"/>
    <s v="Achat sur le marché Emprunt Troc (échanges)"/>
    <n v="0"/>
    <n v="0"/>
    <n v="0"/>
    <n v="1"/>
    <n v="1"/>
    <n v="1"/>
    <n v="0"/>
    <m/>
    <x v="0"/>
    <x v="0"/>
    <m/>
    <m/>
    <m/>
    <m/>
    <m/>
    <m/>
    <m/>
    <m/>
    <m/>
    <x v="1"/>
    <s v="Hôpital Centre de santé Clinique privée"/>
    <n v="0"/>
    <n v="1"/>
    <n v="1"/>
    <n v="1"/>
    <n v="0"/>
    <m/>
    <x v="2"/>
    <x v="1"/>
    <x v="2"/>
    <s v="Discrimination Le service est trop loin Manque de moyens financiers"/>
    <n v="1"/>
    <n v="1"/>
    <n v="1"/>
    <n v="0"/>
    <n v="0"/>
    <n v="0"/>
    <n v="0"/>
    <s v="Diarrhée Paludisme Maux de ventre"/>
    <n v="1"/>
    <n v="1"/>
    <n v="0"/>
    <n v="0"/>
    <n v="0"/>
    <n v="0"/>
    <n v="0"/>
    <n v="0"/>
    <n v="1"/>
    <n v="0"/>
    <n v="0"/>
    <n v="0"/>
    <m/>
    <x v="1"/>
    <s v="Pas d'école Ecole trop loin Manque de moyens financiers (transport, etc)"/>
    <x v="2"/>
    <n v="0"/>
    <n v="0"/>
    <n v="1"/>
    <n v="0"/>
    <n v="0"/>
    <n v="1"/>
    <n v="0"/>
    <n v="0"/>
    <n v="0"/>
    <n v="0"/>
    <m/>
    <x v="0"/>
    <s v="Assistance humanitaire Situation des membres de la famille Documentation (certificat de naissance, etc.)"/>
    <n v="1"/>
    <n v="0"/>
    <n v="1"/>
    <n v="0"/>
    <n v="0"/>
    <n v="1"/>
    <s v="Article non alimentaire (vêtements, couvertures, ustensiles de cuisine"/>
    <s v="Service de santé"/>
    <s v="Hygiène/assainissement"/>
    <m/>
    <n v="0"/>
    <n v="10"/>
    <s v="Besoin d'assistance alimentaire et non alimentaire "/>
    <n v="1358725"/>
    <s v="abf3363e-340d-4836-88c9-d0005b3c9985"/>
    <d v="2019-11-09T14:32:03"/>
    <m/>
    <n v="63"/>
  </r>
  <r>
    <d v="2019-11-09T00:00:00"/>
    <s v="Anilengbe Victor"/>
    <s v="Ombella MPoko"/>
    <s v="Bimbo"/>
    <x v="3"/>
    <x v="65"/>
    <x v="1"/>
    <s v="Oui"/>
    <n v="4.3694034000000004"/>
    <n v="18.633899199999998"/>
    <n v="356.70001220703125"/>
    <n v="6"/>
    <n v="3"/>
    <s v="Oui"/>
    <n v="32"/>
    <n v="158"/>
    <s v="Catastrophe naturelle (inondations, pluies torrentielles etc)"/>
    <m/>
    <n v="32"/>
    <n v="0"/>
    <n v="0"/>
    <n v="0"/>
    <x v="33"/>
    <m/>
    <m/>
    <n v="32"/>
    <x v="1"/>
    <s v="oui"/>
    <x v="1"/>
    <x v="0"/>
    <m/>
    <x v="2"/>
    <s v="oui"/>
    <n v="53"/>
    <s v="non"/>
    <m/>
    <s v="oui"/>
    <n v="2"/>
    <s v="non"/>
    <m/>
    <s v="oui"/>
    <n v="20"/>
    <x v="1"/>
    <x v="7"/>
    <s v="Gendarmerie"/>
    <x v="15"/>
    <x v="1"/>
    <n v="0"/>
    <n v="1"/>
    <n v="0"/>
    <n v="0"/>
    <n v="0"/>
    <n v="0"/>
    <n v="1"/>
    <x v="0"/>
    <x v="0"/>
    <x v="0"/>
    <x v="1"/>
    <x v="0"/>
    <x v="0"/>
    <m/>
    <x v="0"/>
    <m/>
    <s v="Puits traditionnel/A ciel ouvert Forage a pompe manuelle Eau de surface (riviere, cours d’eau…)"/>
    <n v="1"/>
    <n v="1"/>
    <n v="0"/>
    <n v="0"/>
    <n v="1"/>
    <n v="0"/>
    <n v="0"/>
    <n v="0"/>
    <n v="0"/>
    <x v="1"/>
    <x v="0"/>
    <x v="0"/>
    <s v="Odeur Eau trouble / brune Eau non potable"/>
    <n v="1"/>
    <n v="0"/>
    <n v="1"/>
    <n v="1"/>
    <x v="1"/>
    <x v="0"/>
    <m/>
    <m/>
    <m/>
    <m/>
    <m/>
    <m/>
    <m/>
    <m/>
    <m/>
    <x v="2"/>
    <s v="Production agricole de subsistance Assistance humanitaire (incluant cash) Achat sur le marché"/>
    <n v="1"/>
    <n v="0"/>
    <n v="1"/>
    <n v="1"/>
    <n v="0"/>
    <n v="0"/>
    <n v="0"/>
    <m/>
    <x v="3"/>
    <x v="0"/>
    <m/>
    <m/>
    <m/>
    <m/>
    <m/>
    <m/>
    <m/>
    <m/>
    <m/>
    <x v="0"/>
    <m/>
    <m/>
    <m/>
    <m/>
    <m/>
    <m/>
    <m/>
    <x v="0"/>
    <x v="0"/>
    <x v="0"/>
    <m/>
    <m/>
    <m/>
    <m/>
    <m/>
    <m/>
    <m/>
    <m/>
    <s v="Diarrhée Paludisme Maux de tête"/>
    <n v="1"/>
    <n v="1"/>
    <n v="0"/>
    <n v="0"/>
    <n v="0"/>
    <n v="0"/>
    <n v="0"/>
    <n v="1"/>
    <n v="0"/>
    <n v="0"/>
    <n v="0"/>
    <n v="0"/>
    <m/>
    <x v="1"/>
    <s v="Ecole détruite ou endommagée Manque de moyens financiers (transport, etc) Pas d'intérêt pour l'éducation des enfants"/>
    <x v="0"/>
    <n v="1"/>
    <n v="0"/>
    <n v="0"/>
    <n v="0"/>
    <n v="0"/>
    <n v="1"/>
    <n v="0"/>
    <n v="0"/>
    <n v="1"/>
    <n v="0"/>
    <m/>
    <x v="0"/>
    <s v="Assistance humanitaire Possibilités de retour (etat du lieu d’origine, aide humanitaire…) Documentation (certificat de naissance, etc.)"/>
    <n v="1"/>
    <n v="0"/>
    <n v="0"/>
    <n v="0"/>
    <n v="1"/>
    <n v="1"/>
    <s v="Service de santé"/>
    <s v="Nourriture"/>
    <s v="Scolarisation"/>
    <m/>
    <n v="0"/>
    <n v="10"/>
    <s v="Bien que la localité ne est pas affecté en directe, mais elle a accueillie beaucoup plus les PDIS vénus en amont du fleuve que vous contacte tout une liste en dessus.Les PDIs ont problème  de scolarisation de leurs enfants. Pratiquement il n'y ya pas de structure  de santé."/>
    <n v="1358875"/>
    <s v="610598f8-5591-42b1-8a8d-00c324615f29"/>
    <d v="2019-11-09T15:10:09"/>
    <m/>
    <n v="75"/>
  </r>
  <r>
    <d v="2019-11-09T00:00:00"/>
    <s v="Ngouandjia martial"/>
    <s v="Ombella MPoko"/>
    <s v="Bimbo"/>
    <x v="3"/>
    <x v="66"/>
    <x v="0"/>
    <s v="Oui"/>
    <n v="4.3425589000000002"/>
    <n v="18.5239923"/>
    <n v="391.10000610351563"/>
    <n v="10"/>
    <n v="3"/>
    <s v="Oui"/>
    <n v="10"/>
    <n v="50"/>
    <s v="Catastrophe naturelle (inondations, pluies torrentielles etc)"/>
    <m/>
    <n v="4"/>
    <n v="6"/>
    <n v="0"/>
    <n v="0"/>
    <x v="0"/>
    <m/>
    <m/>
    <n v="10"/>
    <x v="1"/>
    <s v="oui"/>
    <x v="2"/>
    <x v="3"/>
    <m/>
    <x v="3"/>
    <s v="oui"/>
    <n v="12"/>
    <s v="ne sait pas"/>
    <m/>
    <s v="oui"/>
    <n v="7"/>
    <s v="non"/>
    <m/>
    <s v="oui"/>
    <n v="2"/>
    <x v="1"/>
    <x v="3"/>
    <m/>
    <x v="0"/>
    <x v="0"/>
    <m/>
    <m/>
    <m/>
    <m/>
    <m/>
    <m/>
    <m/>
    <x v="0"/>
    <x v="0"/>
    <x v="0"/>
    <x v="0"/>
    <x v="1"/>
    <x v="1"/>
    <m/>
    <x v="1"/>
    <m/>
    <s v="Puits traditionnel/A ciel ouvert Forage a pompe manuelle Eau de pluie"/>
    <n v="1"/>
    <n v="1"/>
    <n v="0"/>
    <n v="0"/>
    <n v="0"/>
    <n v="0"/>
    <n v="0"/>
    <n v="0"/>
    <n v="1"/>
    <x v="2"/>
    <x v="0"/>
    <x v="1"/>
    <m/>
    <m/>
    <m/>
    <m/>
    <m/>
    <x v="0"/>
    <x v="0"/>
    <m/>
    <m/>
    <m/>
    <m/>
    <m/>
    <m/>
    <m/>
    <m/>
    <m/>
    <x v="1"/>
    <s v="Don des communautés hôtes et voisines Achat sur le marché"/>
    <n v="0"/>
    <n v="1"/>
    <n v="0"/>
    <n v="1"/>
    <n v="0"/>
    <n v="0"/>
    <n v="0"/>
    <m/>
    <x v="0"/>
    <x v="0"/>
    <m/>
    <m/>
    <m/>
    <m/>
    <m/>
    <m/>
    <m/>
    <m/>
    <m/>
    <x v="1"/>
    <s v="Hôpital Centre de santé"/>
    <n v="0"/>
    <n v="1"/>
    <n v="1"/>
    <n v="0"/>
    <n v="0"/>
    <m/>
    <x v="1"/>
    <x v="0"/>
    <x v="0"/>
    <m/>
    <m/>
    <m/>
    <m/>
    <m/>
    <m/>
    <m/>
    <m/>
    <s v="Diarrhée Paludisme Fièvre"/>
    <n v="1"/>
    <n v="1"/>
    <n v="0"/>
    <n v="0"/>
    <n v="0"/>
    <n v="1"/>
    <n v="0"/>
    <n v="0"/>
    <n v="0"/>
    <n v="0"/>
    <n v="0"/>
    <n v="0"/>
    <m/>
    <x v="0"/>
    <s v="Manque de moyens financiers (transport, etc)"/>
    <x v="0"/>
    <n v="0"/>
    <n v="0"/>
    <n v="0"/>
    <n v="0"/>
    <n v="0"/>
    <n v="1"/>
    <n v="0"/>
    <n v="0"/>
    <n v="0"/>
    <n v="0"/>
    <m/>
    <x v="0"/>
    <s v="Assistance humanitaire Situation dans le lieu d’origine Documentation (certificat de naissance, etc.)"/>
    <n v="1"/>
    <n v="1"/>
    <n v="0"/>
    <n v="0"/>
    <n v="0"/>
    <n v="1"/>
    <s v="Nourriture"/>
    <s v="Hygiène/assainissement"/>
    <s v="Scolarisation"/>
    <m/>
    <n v="0"/>
    <n v="10"/>
    <s v="Vue les conditions des PDI de cette localité les PDI sollicite des aides pour eux qui sont, santé,nourriture,vêtements,car leurs situation est déplorable."/>
    <n v="1358780"/>
    <s v="709bcfd0-e833-462a-a65e-a3c29da479ea"/>
    <d v="2019-11-09T14:42:14"/>
    <m/>
    <n v="66"/>
  </r>
  <r>
    <d v="2019-11-09T00:00:00"/>
    <s v="DJIMTOLOUMA Anicet"/>
    <s v="Ombella MPoko"/>
    <s v="Bimbo"/>
    <x v="3"/>
    <x v="67"/>
    <x v="0"/>
    <s v="Oui"/>
    <n v="4.3386813000000002"/>
    <n v="18.523403099999999"/>
    <n v="377.89999389648438"/>
    <n v="10"/>
    <n v="3"/>
    <s v="Oui"/>
    <n v="30"/>
    <n v="150"/>
    <s v="Catastrophe naturelle (inondations, pluies torrentielles etc)"/>
    <m/>
    <n v="30"/>
    <n v="0"/>
    <n v="0"/>
    <n v="0"/>
    <x v="26"/>
    <m/>
    <m/>
    <n v="30"/>
    <x v="1"/>
    <s v="oui"/>
    <x v="2"/>
    <x v="1"/>
    <m/>
    <x v="3"/>
    <s v="oui"/>
    <n v="15"/>
    <s v="non"/>
    <m/>
    <s v="oui"/>
    <n v="5"/>
    <s v="non"/>
    <m/>
    <s v="oui"/>
    <n v="15"/>
    <x v="1"/>
    <x v="5"/>
    <m/>
    <x v="1"/>
    <x v="1"/>
    <n v="0"/>
    <n v="0"/>
    <n v="0"/>
    <n v="0"/>
    <n v="0"/>
    <n v="0"/>
    <n v="0"/>
    <x v="0"/>
    <x v="0"/>
    <x v="0"/>
    <x v="0"/>
    <x v="0"/>
    <x v="0"/>
    <m/>
    <x v="1"/>
    <m/>
    <s v="Puits traditionnel/A ciel ouvert Forage a pompe manuelle Eau de pluie"/>
    <n v="1"/>
    <n v="1"/>
    <n v="0"/>
    <n v="0"/>
    <n v="0"/>
    <n v="0"/>
    <n v="0"/>
    <n v="0"/>
    <n v="1"/>
    <x v="2"/>
    <x v="2"/>
    <x v="1"/>
    <m/>
    <m/>
    <m/>
    <m/>
    <m/>
    <x v="0"/>
    <x v="0"/>
    <m/>
    <m/>
    <m/>
    <m/>
    <m/>
    <m/>
    <m/>
    <m/>
    <m/>
    <x v="1"/>
    <s v="Production agricole de subsistance Achat sur le marché"/>
    <n v="1"/>
    <n v="0"/>
    <n v="0"/>
    <n v="1"/>
    <n v="0"/>
    <n v="0"/>
    <n v="0"/>
    <m/>
    <x v="1"/>
    <x v="0"/>
    <m/>
    <m/>
    <m/>
    <m/>
    <m/>
    <m/>
    <m/>
    <m/>
    <m/>
    <x v="0"/>
    <m/>
    <m/>
    <m/>
    <m/>
    <m/>
    <m/>
    <m/>
    <x v="0"/>
    <x v="0"/>
    <x v="0"/>
    <m/>
    <m/>
    <m/>
    <m/>
    <m/>
    <m/>
    <m/>
    <m/>
    <s v="Diarrhée Paludisme Infection de plaie"/>
    <n v="1"/>
    <n v="1"/>
    <n v="0"/>
    <n v="1"/>
    <n v="0"/>
    <n v="0"/>
    <n v="0"/>
    <n v="0"/>
    <n v="0"/>
    <n v="0"/>
    <n v="0"/>
    <n v="0"/>
    <m/>
    <x v="1"/>
    <s v="Ecole détruite ou endommagée Chemin dangereux Manque de moyens financiers (transport, etc)"/>
    <x v="0"/>
    <n v="1"/>
    <n v="0"/>
    <n v="0"/>
    <n v="1"/>
    <n v="0"/>
    <n v="1"/>
    <n v="0"/>
    <n v="0"/>
    <n v="0"/>
    <n v="0"/>
    <m/>
    <x v="0"/>
    <s v="Assistance humanitaire Situation dans le lieu d’origine Documentation (certificat de naissance, etc.)"/>
    <n v="1"/>
    <n v="1"/>
    <n v="0"/>
    <n v="0"/>
    <n v="0"/>
    <n v="1"/>
    <s v="Abri"/>
    <s v="Nourriture"/>
    <s v="Service de santé"/>
    <m/>
    <n v="0"/>
    <n v="10"/>
    <s v="Les victimes sont dépourvu et ont besoins d'assistance Humanitaire  pour survivre."/>
    <n v="1358769"/>
    <s v="ae84c24f-c208-4cc6-a3d4-e1a28021dd7c"/>
    <d v="2019-11-09T14:40:06"/>
    <m/>
    <n v="65"/>
  </r>
  <r>
    <d v="2019-11-09T00:00:00"/>
    <s v="Banga benidan"/>
    <s v="Ombella MPoko"/>
    <s v="Bimbo"/>
    <x v="3"/>
    <x v="68"/>
    <x v="1"/>
    <s v="Oui"/>
    <n v="4.3678198000000004"/>
    <n v="18.6671473"/>
    <n v="324.10000610351563"/>
    <n v="8.5"/>
    <n v="3"/>
    <s v="Oui"/>
    <n v="3"/>
    <n v="15"/>
    <s v="Catastrophe naturelle (inondations, pluies torrentielles etc)"/>
    <m/>
    <n v="2"/>
    <n v="1"/>
    <n v="0"/>
    <n v="0"/>
    <x v="27"/>
    <n v="1"/>
    <m/>
    <n v="3"/>
    <x v="1"/>
    <s v="oui"/>
    <x v="0"/>
    <x v="0"/>
    <m/>
    <x v="2"/>
    <s v="oui"/>
    <n v="1"/>
    <s v="non"/>
    <m/>
    <s v="oui"/>
    <n v="1"/>
    <s v="ne sait pas"/>
    <m/>
    <s v="non"/>
    <m/>
    <x v="1"/>
    <x v="6"/>
    <m/>
    <x v="16"/>
    <x v="1"/>
    <n v="0"/>
    <n v="0"/>
    <n v="0"/>
    <n v="0"/>
    <n v="1"/>
    <n v="0"/>
    <n v="0"/>
    <x v="0"/>
    <x v="0"/>
    <x v="0"/>
    <x v="0"/>
    <x v="0"/>
    <x v="0"/>
    <m/>
    <x v="0"/>
    <m/>
    <s v="Puits traditionnel/A ciel ouvert Eau de pluie"/>
    <n v="1"/>
    <n v="0"/>
    <n v="0"/>
    <n v="0"/>
    <n v="0"/>
    <n v="0"/>
    <n v="0"/>
    <n v="0"/>
    <n v="1"/>
    <x v="1"/>
    <x v="2"/>
    <x v="0"/>
    <s v="Odeur Goût Eau non potable"/>
    <n v="1"/>
    <n v="1"/>
    <n v="0"/>
    <n v="1"/>
    <x v="0"/>
    <x v="0"/>
    <m/>
    <m/>
    <m/>
    <m/>
    <m/>
    <m/>
    <m/>
    <m/>
    <m/>
    <x v="1"/>
    <s v="Production agricole de subsistance Emprunt"/>
    <n v="1"/>
    <n v="0"/>
    <n v="0"/>
    <n v="0"/>
    <n v="1"/>
    <n v="0"/>
    <n v="0"/>
    <m/>
    <x v="3"/>
    <x v="0"/>
    <m/>
    <m/>
    <m/>
    <m/>
    <m/>
    <m/>
    <m/>
    <m/>
    <m/>
    <x v="0"/>
    <m/>
    <m/>
    <m/>
    <m/>
    <m/>
    <m/>
    <m/>
    <x v="0"/>
    <x v="0"/>
    <x v="0"/>
    <m/>
    <m/>
    <m/>
    <m/>
    <m/>
    <m/>
    <m/>
    <m/>
    <s v="Paludisme Infection de plaie Fièvre"/>
    <n v="0"/>
    <n v="1"/>
    <n v="0"/>
    <n v="1"/>
    <n v="0"/>
    <n v="1"/>
    <n v="0"/>
    <n v="0"/>
    <n v="0"/>
    <n v="0"/>
    <n v="0"/>
    <n v="0"/>
    <m/>
    <x v="2"/>
    <m/>
    <x v="1"/>
    <m/>
    <m/>
    <m/>
    <m/>
    <m/>
    <m/>
    <m/>
    <m/>
    <m/>
    <m/>
    <m/>
    <x v="0"/>
    <s v="Assistance humanitaire Possibilités de retour (etat du lieu d’origine, aide humanitaire…)"/>
    <n v="1"/>
    <n v="0"/>
    <n v="0"/>
    <n v="0"/>
    <n v="1"/>
    <n v="0"/>
    <s v="Abri"/>
    <s v="Service de santé"/>
    <s v="Nourriture"/>
    <m/>
    <n v="0"/>
    <n v="3"/>
    <s v="Dans le quartier mboko 1 aucun centre de santé les habitants utilisent le fleuve ."/>
    <n v="1358873"/>
    <s v="7501bba0-a883-4a83-ba6d-c2e42254c8ed"/>
    <d v="2019-11-09T15:10:03"/>
    <m/>
    <n v="73"/>
  </r>
  <r>
    <d v="2019-11-09T00:00:00"/>
    <s v="Banga benidan"/>
    <s v="Ombella MPoko"/>
    <s v="Bimbo"/>
    <x v="3"/>
    <x v="69"/>
    <x v="1"/>
    <s v="Oui"/>
    <n v="4.3765524999999998"/>
    <n v="18.700399999999998"/>
    <n v="321.70001220703125"/>
    <n v="9"/>
    <n v="3"/>
    <s v="Oui"/>
    <n v="10"/>
    <n v="50"/>
    <s v="Catastrophe naturelle (inondations, pluies torrentielles etc)"/>
    <m/>
    <n v="10"/>
    <n v="0"/>
    <n v="0"/>
    <n v="0"/>
    <x v="34"/>
    <n v="1"/>
    <m/>
    <n v="10"/>
    <x v="1"/>
    <s v="oui"/>
    <x v="0"/>
    <x v="0"/>
    <m/>
    <x v="2"/>
    <s v="oui"/>
    <n v="7"/>
    <s v="non"/>
    <m/>
    <s v="oui"/>
    <n v="2"/>
    <s v="ne sait pas"/>
    <m/>
    <s v="oui"/>
    <n v="1"/>
    <x v="1"/>
    <x v="4"/>
    <m/>
    <x v="11"/>
    <x v="1"/>
    <n v="1"/>
    <n v="0"/>
    <n v="0"/>
    <n v="0"/>
    <n v="0"/>
    <n v="0"/>
    <n v="0"/>
    <x v="0"/>
    <x v="0"/>
    <x v="0"/>
    <x v="0"/>
    <x v="1"/>
    <x v="1"/>
    <m/>
    <x v="0"/>
    <m/>
    <s v="Puits traditionnel/A ciel ouvert Forage a pompe manuelle Eau de pluie"/>
    <n v="1"/>
    <n v="1"/>
    <n v="0"/>
    <n v="0"/>
    <n v="0"/>
    <n v="0"/>
    <n v="0"/>
    <n v="0"/>
    <n v="1"/>
    <x v="1"/>
    <x v="2"/>
    <x v="0"/>
    <s v="Odeur Goût Eau non potable"/>
    <n v="1"/>
    <n v="1"/>
    <n v="0"/>
    <n v="1"/>
    <x v="0"/>
    <x v="0"/>
    <m/>
    <m/>
    <m/>
    <m/>
    <m/>
    <m/>
    <m/>
    <m/>
    <m/>
    <x v="1"/>
    <s v="Production agricole de subsistance Emprunt"/>
    <n v="1"/>
    <n v="0"/>
    <n v="0"/>
    <n v="0"/>
    <n v="1"/>
    <n v="0"/>
    <n v="0"/>
    <m/>
    <x v="3"/>
    <x v="0"/>
    <m/>
    <m/>
    <m/>
    <m/>
    <m/>
    <m/>
    <m/>
    <m/>
    <m/>
    <x v="1"/>
    <s v="Clinique mobile Centre de santé"/>
    <n v="1"/>
    <n v="0"/>
    <n v="1"/>
    <n v="0"/>
    <n v="0"/>
    <m/>
    <x v="2"/>
    <x v="2"/>
    <x v="2"/>
    <s v="Manque de moyens financiers Pas de médicaments ou d’équipements"/>
    <n v="0"/>
    <n v="0"/>
    <n v="1"/>
    <n v="0"/>
    <n v="0"/>
    <n v="0"/>
    <n v="1"/>
    <s v="Diarrhée Paludisme Fièvre"/>
    <n v="1"/>
    <n v="1"/>
    <n v="0"/>
    <n v="0"/>
    <n v="0"/>
    <n v="1"/>
    <n v="0"/>
    <n v="0"/>
    <n v="0"/>
    <n v="0"/>
    <n v="0"/>
    <n v="0"/>
    <m/>
    <x v="2"/>
    <m/>
    <x v="1"/>
    <m/>
    <m/>
    <m/>
    <m/>
    <m/>
    <m/>
    <m/>
    <m/>
    <m/>
    <m/>
    <m/>
    <x v="0"/>
    <s v="Assistance humanitaire Situation dans le lieu d’origine"/>
    <n v="1"/>
    <n v="1"/>
    <n v="0"/>
    <n v="0"/>
    <n v="0"/>
    <n v="0"/>
    <s v="Abri"/>
    <s v="Service de santé"/>
    <s v="Argent liquide"/>
    <m/>
    <n v="0"/>
    <n v="10"/>
    <s v="Dans mboko 2 accueil 10 ménages un problème énorme    sur l'eau concernant la couleur, odeur. "/>
    <n v="1358874"/>
    <s v="3cf45573-b528-4945-8570-a3dd92189f14"/>
    <d v="2019-11-09T15:10:07"/>
    <m/>
    <n v="74"/>
  </r>
  <r>
    <d v="2019-11-07T00:00:00"/>
    <s v="Missayo marien alfred"/>
    <s v="Ombella MPoko"/>
    <s v="Bimbo"/>
    <x v="3"/>
    <x v="70"/>
    <x v="1"/>
    <s v="Oui"/>
    <n v="4.3255241"/>
    <n v="18.5045134"/>
    <n v="356.70001220703125"/>
    <n v="10"/>
    <n v="3"/>
    <s v="Oui"/>
    <n v="30"/>
    <n v="150"/>
    <s v="Catastrophe naturelle (inondations, pluies torrentielles etc)"/>
    <m/>
    <n v="23"/>
    <n v="7"/>
    <n v="0"/>
    <n v="0"/>
    <x v="26"/>
    <m/>
    <m/>
    <n v="30"/>
    <x v="0"/>
    <s v="oui"/>
    <x v="2"/>
    <x v="1"/>
    <m/>
    <x v="4"/>
    <s v="ne sait pas"/>
    <m/>
    <s v="non"/>
    <m/>
    <s v="oui"/>
    <n v="3"/>
    <s v="non"/>
    <m/>
    <s v="non"/>
    <m/>
    <x v="1"/>
    <x v="3"/>
    <m/>
    <x v="1"/>
    <x v="1"/>
    <n v="0"/>
    <n v="0"/>
    <n v="0"/>
    <n v="0"/>
    <n v="0"/>
    <n v="0"/>
    <n v="0"/>
    <x v="0"/>
    <x v="0"/>
    <x v="0"/>
    <x v="0"/>
    <x v="1"/>
    <x v="5"/>
    <m/>
    <x v="0"/>
    <m/>
    <s v="Puits traditionnel/A ciel ouvert Forage a pompe manuelle Eau de pluie"/>
    <n v="1"/>
    <n v="1"/>
    <n v="0"/>
    <n v="0"/>
    <n v="0"/>
    <n v="0"/>
    <n v="0"/>
    <n v="0"/>
    <n v="1"/>
    <x v="2"/>
    <x v="2"/>
    <x v="0"/>
    <s v="Eau trouble / brune"/>
    <n v="0"/>
    <n v="0"/>
    <n v="1"/>
    <n v="0"/>
    <x v="1"/>
    <x v="0"/>
    <m/>
    <m/>
    <m/>
    <m/>
    <m/>
    <m/>
    <m/>
    <m/>
    <m/>
    <x v="1"/>
    <s v="Production agricole de subsistance Achat sur le marché Emprunt"/>
    <n v="1"/>
    <n v="0"/>
    <n v="0"/>
    <n v="1"/>
    <n v="1"/>
    <n v="0"/>
    <n v="0"/>
    <m/>
    <x v="3"/>
    <x v="0"/>
    <m/>
    <m/>
    <m/>
    <m/>
    <m/>
    <m/>
    <m/>
    <m/>
    <m/>
    <x v="0"/>
    <m/>
    <m/>
    <m/>
    <m/>
    <m/>
    <m/>
    <m/>
    <x v="0"/>
    <x v="0"/>
    <x v="0"/>
    <m/>
    <m/>
    <m/>
    <m/>
    <m/>
    <m/>
    <m/>
    <m/>
    <s v="Paludisme Malnutrition Fièvre"/>
    <n v="0"/>
    <n v="1"/>
    <n v="1"/>
    <n v="0"/>
    <n v="0"/>
    <n v="1"/>
    <n v="0"/>
    <n v="0"/>
    <n v="0"/>
    <n v="0"/>
    <n v="0"/>
    <n v="0"/>
    <m/>
    <x v="2"/>
    <m/>
    <x v="1"/>
    <m/>
    <m/>
    <m/>
    <m/>
    <m/>
    <m/>
    <m/>
    <m/>
    <m/>
    <m/>
    <m/>
    <x v="0"/>
    <s v="Assistance humanitaire Situation dans le lieu d’origine Accès aux services de base"/>
    <n v="1"/>
    <n v="1"/>
    <n v="0"/>
    <n v="1"/>
    <n v="0"/>
    <n v="0"/>
    <s v="Nourriture"/>
    <s v="Eau potable"/>
    <s v="Service de santé"/>
    <m/>
    <n v="0"/>
    <n v="10"/>
    <s v="Il ÿa manque d'une couverture sanitaire, éloignement du marché situe à 9km. La localité manque de l'eau potable,  pour la location, les bailleurs augmente le loyer et exige une caution de trois mois."/>
    <n v="1340127"/>
    <s v="11a096eb-9d01-464f-846d-c85a1e69efb4"/>
    <d v="2019-11-07T16:15:10"/>
    <m/>
    <n v="23"/>
  </r>
  <r>
    <d v="2019-11-06T00:00:00"/>
    <s v="Marien missayo"/>
    <s v="Ombella MPoko"/>
    <s v="Bimbo"/>
    <x v="3"/>
    <x v="71"/>
    <x v="1"/>
    <s v="Oui"/>
    <n v="4.3248388999999996"/>
    <n v="18.536718799999999"/>
    <n v="321.5"/>
    <n v="9.5"/>
    <n v="3"/>
    <s v="Oui"/>
    <n v="92"/>
    <n v="460"/>
    <s v="Catastrophe naturelle (inondations, pluies torrentielles etc)"/>
    <m/>
    <n v="80"/>
    <n v="12"/>
    <n v="0"/>
    <n v="0"/>
    <x v="4"/>
    <n v="92"/>
    <m/>
    <n v="92"/>
    <x v="1"/>
    <s v="oui"/>
    <x v="0"/>
    <x v="0"/>
    <m/>
    <x v="2"/>
    <s v="ne sait pas"/>
    <m/>
    <s v="oui"/>
    <n v="137"/>
    <s v="ne sait pas"/>
    <m/>
    <s v="ne sait pas"/>
    <m/>
    <s v="ne sait pas"/>
    <m/>
    <x v="1"/>
    <x v="7"/>
    <s v="Risque de circulation sur l'eau présence des serpents partout."/>
    <x v="1"/>
    <x v="1"/>
    <n v="0"/>
    <n v="0"/>
    <n v="0"/>
    <n v="0"/>
    <n v="0"/>
    <n v="0"/>
    <n v="0"/>
    <x v="1"/>
    <x v="1"/>
    <x v="1"/>
    <x v="0"/>
    <x v="1"/>
    <x v="2"/>
    <m/>
    <x v="0"/>
    <m/>
    <s v="Puits traditionnel/A ciel ouvert Eau de pluie"/>
    <n v="1"/>
    <n v="0"/>
    <n v="0"/>
    <n v="0"/>
    <n v="0"/>
    <n v="0"/>
    <n v="0"/>
    <n v="0"/>
    <n v="1"/>
    <x v="2"/>
    <x v="2"/>
    <x v="0"/>
    <s v="Eau trouble / brune"/>
    <n v="0"/>
    <n v="0"/>
    <n v="1"/>
    <n v="0"/>
    <x v="1"/>
    <x v="0"/>
    <m/>
    <m/>
    <m/>
    <m/>
    <m/>
    <m/>
    <m/>
    <m/>
    <m/>
    <x v="0"/>
    <s v="Achat sur le marché"/>
    <n v="0"/>
    <n v="0"/>
    <n v="0"/>
    <n v="1"/>
    <n v="0"/>
    <n v="0"/>
    <n v="0"/>
    <m/>
    <x v="0"/>
    <x v="0"/>
    <m/>
    <m/>
    <m/>
    <m/>
    <m/>
    <m/>
    <m/>
    <m/>
    <m/>
    <x v="1"/>
    <s v="Centre de santé"/>
    <n v="0"/>
    <n v="0"/>
    <n v="1"/>
    <n v="0"/>
    <n v="0"/>
    <m/>
    <x v="2"/>
    <x v="2"/>
    <x v="1"/>
    <m/>
    <m/>
    <m/>
    <m/>
    <m/>
    <m/>
    <m/>
    <m/>
    <s v="Paludisme Toux Maux de ventre"/>
    <n v="0"/>
    <n v="1"/>
    <n v="0"/>
    <n v="0"/>
    <n v="0"/>
    <n v="0"/>
    <n v="1"/>
    <n v="0"/>
    <n v="1"/>
    <n v="0"/>
    <n v="0"/>
    <n v="0"/>
    <m/>
    <x v="0"/>
    <s v="Ecole détruite ou endommagée Autre, préciser"/>
    <x v="0"/>
    <n v="1"/>
    <n v="0"/>
    <n v="0"/>
    <n v="0"/>
    <n v="0"/>
    <n v="0"/>
    <n v="0"/>
    <n v="0"/>
    <n v="0"/>
    <n v="1"/>
    <s v="Les enfants sont en congés depuis trois semaines . A cause d'inondation  d'une bonne partie de la cours et des salles de classe."/>
    <x v="0"/>
    <s v="Assistance humanitaire Situation des membres de la famille Accès aux services de base"/>
    <n v="1"/>
    <n v="0"/>
    <n v="1"/>
    <n v="1"/>
    <n v="0"/>
    <n v="0"/>
    <s v="Nourriture"/>
    <s v="Eau potable"/>
    <s v="Scolarisation"/>
    <m/>
    <n v="2"/>
    <n v="10"/>
    <s v="La situation  alimentaire des PDI et de la population hôte  bon nombre ont leur champ à l'autre côté du fleuve. L'assistance fournie par quelque ONG sont très insuffisant. Certains PDI ont proposé la delocalisation comme solution durable. La localité continue d'accueillir les PDI par rapport  à la progression du niveau de l'eau"/>
    <n v="1327400"/>
    <s v="6fe4826d-6988-41ac-8ce5-f927c43f95af"/>
    <d v="2019-11-06T16:23:31"/>
    <m/>
    <n v="9"/>
  </r>
  <r>
    <d v="2019-11-06T00:00:00"/>
    <s v="Manssour Kabara"/>
    <s v="Ombella MPoko"/>
    <s v="Bimbo"/>
    <x v="3"/>
    <x v="72"/>
    <x v="1"/>
    <s v="Oui"/>
    <n v="4.3250868999999996"/>
    <n v="18.5368891"/>
    <n v="345.5"/>
    <n v="9.5"/>
    <n v="3"/>
    <s v="Oui"/>
    <n v="10"/>
    <n v="50"/>
    <s v="Catastrophe naturelle (inondations, pluies torrentielles etc)"/>
    <m/>
    <n v="10"/>
    <n v="0"/>
    <n v="0"/>
    <n v="0"/>
    <x v="0"/>
    <m/>
    <m/>
    <n v="10"/>
    <x v="0"/>
    <s v="oui"/>
    <x v="1"/>
    <x v="0"/>
    <m/>
    <x v="1"/>
    <s v="non"/>
    <m/>
    <s v="ne sait pas"/>
    <m/>
    <s v="non"/>
    <m/>
    <s v="non"/>
    <m/>
    <s v="oui"/>
    <n v="5"/>
    <x v="1"/>
    <x v="5"/>
    <m/>
    <x v="1"/>
    <x v="1"/>
    <n v="0"/>
    <n v="0"/>
    <n v="0"/>
    <n v="0"/>
    <n v="0"/>
    <n v="0"/>
    <n v="0"/>
    <x v="0"/>
    <x v="0"/>
    <x v="0"/>
    <x v="0"/>
    <x v="1"/>
    <x v="3"/>
    <m/>
    <x v="0"/>
    <m/>
    <s v="Puits traditionnel/A ciel ouvert Camion-citerne Eau de pluie"/>
    <n v="1"/>
    <n v="0"/>
    <n v="0"/>
    <n v="0"/>
    <n v="0"/>
    <n v="0"/>
    <n v="1"/>
    <n v="0"/>
    <n v="1"/>
    <x v="2"/>
    <x v="2"/>
    <x v="0"/>
    <s v="Odeur Goût Eau non potable"/>
    <n v="1"/>
    <n v="1"/>
    <n v="0"/>
    <n v="1"/>
    <x v="1"/>
    <x v="0"/>
    <m/>
    <m/>
    <m/>
    <m/>
    <m/>
    <m/>
    <m/>
    <m/>
    <m/>
    <x v="1"/>
    <s v="Production agricole de subsistance Assistance humanitaire (incluant cash) Achat sur le marché"/>
    <n v="1"/>
    <n v="0"/>
    <n v="1"/>
    <n v="1"/>
    <n v="0"/>
    <n v="0"/>
    <n v="0"/>
    <m/>
    <x v="1"/>
    <x v="0"/>
    <m/>
    <m/>
    <m/>
    <m/>
    <m/>
    <m/>
    <m/>
    <m/>
    <m/>
    <x v="1"/>
    <s v="Centre de santé"/>
    <n v="0"/>
    <n v="0"/>
    <n v="1"/>
    <n v="0"/>
    <n v="0"/>
    <m/>
    <x v="2"/>
    <x v="2"/>
    <x v="1"/>
    <m/>
    <m/>
    <m/>
    <m/>
    <m/>
    <m/>
    <m/>
    <m/>
    <s v="Diarrhée Paludisme Maladie de peau"/>
    <n v="1"/>
    <n v="1"/>
    <n v="0"/>
    <n v="0"/>
    <n v="1"/>
    <n v="0"/>
    <n v="0"/>
    <n v="0"/>
    <n v="0"/>
    <n v="0"/>
    <n v="0"/>
    <n v="0"/>
    <m/>
    <x v="0"/>
    <s v="Ecole détruite ou endommagée"/>
    <x v="0"/>
    <n v="1"/>
    <n v="0"/>
    <n v="0"/>
    <n v="0"/>
    <n v="0"/>
    <n v="0"/>
    <n v="0"/>
    <n v="0"/>
    <n v="0"/>
    <n v="0"/>
    <m/>
    <x v="0"/>
    <s v="Assistance humanitaire Situation dans le lieu d’origine Situation des membres de la famille"/>
    <n v="1"/>
    <n v="1"/>
    <n v="1"/>
    <n v="0"/>
    <n v="0"/>
    <n v="0"/>
    <s v="Nourriture"/>
    <s v="Abri"/>
    <s v="Eau potable"/>
    <m/>
    <n v="3"/>
    <n v="10"/>
    <s v="Ce quartier de M'POKO-BAC2 est presque touché à 75%,tous ses habitants se trouvent actuellement  dans le  site  MICHELINE, mais il a accueillit quand même 10 ménages venant de M'POKO-BAC1."/>
    <n v="1327348"/>
    <s v="6fce80ef-ab1a-4d23-bf84-e35241b495bf"/>
    <d v="2019-11-06T16:22:38"/>
    <m/>
    <n v="7"/>
  </r>
  <r>
    <d v="2019-11-06T00:00:00"/>
    <s v="Halilou"/>
    <s v="Ombella MPoko"/>
    <s v="Bimbo"/>
    <x v="3"/>
    <x v="73"/>
    <x v="1"/>
    <s v="Oui"/>
    <n v="4.3217318000000002"/>
    <n v="18.532321799999998"/>
    <n v="380.89999389648438"/>
    <n v="8.5"/>
    <n v="3"/>
    <s v="Oui"/>
    <n v="46"/>
    <n v="230"/>
    <s v="Catastrophe naturelle (inondations, pluies torrentielles etc)"/>
    <m/>
    <n v="40"/>
    <n v="2"/>
    <n v="2"/>
    <n v="2"/>
    <x v="4"/>
    <n v="46"/>
    <m/>
    <n v="46"/>
    <x v="1"/>
    <s v="non"/>
    <x v="3"/>
    <x v="0"/>
    <m/>
    <x v="3"/>
    <s v="oui"/>
    <n v="15"/>
    <s v="non"/>
    <m/>
    <s v="non"/>
    <m/>
    <s v="non"/>
    <m/>
    <s v="oui"/>
    <n v="10"/>
    <x v="0"/>
    <x v="0"/>
    <m/>
    <x v="14"/>
    <x v="1"/>
    <n v="0"/>
    <n v="0"/>
    <n v="0"/>
    <n v="1"/>
    <n v="0"/>
    <n v="0"/>
    <n v="0"/>
    <x v="0"/>
    <x v="0"/>
    <x v="0"/>
    <x v="0"/>
    <x v="0"/>
    <x v="0"/>
    <m/>
    <x v="0"/>
    <m/>
    <s v="Puits traditionnel/A ciel ouvert"/>
    <n v="1"/>
    <n v="0"/>
    <n v="0"/>
    <n v="0"/>
    <n v="0"/>
    <n v="0"/>
    <n v="0"/>
    <n v="0"/>
    <n v="0"/>
    <x v="2"/>
    <x v="0"/>
    <x v="0"/>
    <s v="Odeur Eau non potable"/>
    <n v="1"/>
    <n v="0"/>
    <n v="0"/>
    <n v="1"/>
    <x v="1"/>
    <x v="0"/>
    <m/>
    <m/>
    <m/>
    <m/>
    <m/>
    <m/>
    <m/>
    <m/>
    <m/>
    <x v="1"/>
    <s v="Production agricole de subsistance"/>
    <n v="1"/>
    <n v="0"/>
    <n v="0"/>
    <n v="0"/>
    <n v="0"/>
    <n v="0"/>
    <n v="0"/>
    <m/>
    <x v="3"/>
    <x v="0"/>
    <m/>
    <m/>
    <m/>
    <m/>
    <m/>
    <m/>
    <m/>
    <m/>
    <m/>
    <x v="0"/>
    <m/>
    <m/>
    <m/>
    <m/>
    <m/>
    <m/>
    <m/>
    <x v="0"/>
    <x v="0"/>
    <x v="0"/>
    <m/>
    <m/>
    <m/>
    <m/>
    <m/>
    <m/>
    <m/>
    <m/>
    <s v="Paludisme Maux de tête Maux de ventre"/>
    <n v="0"/>
    <n v="1"/>
    <n v="0"/>
    <n v="0"/>
    <n v="0"/>
    <n v="0"/>
    <n v="0"/>
    <n v="1"/>
    <n v="1"/>
    <n v="0"/>
    <n v="0"/>
    <n v="0"/>
    <m/>
    <x v="1"/>
    <s v="Ecole détruite ou endommagée Ecole occupée par des PDI Manque de moyens financiers (transport, etc)"/>
    <x v="0"/>
    <n v="1"/>
    <n v="1"/>
    <n v="0"/>
    <n v="0"/>
    <n v="0"/>
    <n v="1"/>
    <n v="0"/>
    <n v="0"/>
    <n v="0"/>
    <n v="0"/>
    <m/>
    <x v="0"/>
    <s v="Assistance humanitaire Possibilités de retour (etat du lieu d’origine, aide humanitaire…)"/>
    <n v="1"/>
    <n v="0"/>
    <n v="0"/>
    <n v="0"/>
    <n v="1"/>
    <n v="0"/>
    <s v="Nourriture"/>
    <s v="Eau potable"/>
    <s v="Hygiène/assainissement"/>
    <m/>
    <n v="0"/>
    <n v="10"/>
    <s v="On n'avait monté dans les pirogue ce que on vue lamba les jean souffre par les inondations toute la maison son inondée donc c'est fort."/>
    <n v="1327379"/>
    <s v="9dc590a3-9159-41a9-8275-542890097601"/>
    <d v="2019-11-06T16:23:07"/>
    <m/>
    <n v="8"/>
  </r>
  <r>
    <d v="2019-11-09T00:00:00"/>
    <s v="Missayo marien "/>
    <s v="Ombella MPoko"/>
    <s v="Bimbo"/>
    <x v="3"/>
    <x v="74"/>
    <x v="1"/>
    <s v="Oui"/>
    <n v="4.2957406999999996"/>
    <n v="18.544441599999999"/>
    <n v="322.29998779296875"/>
    <n v="9.5"/>
    <n v="3"/>
    <s v="Oui"/>
    <n v="8"/>
    <n v="40"/>
    <s v="Catastrophe naturelle (inondations, pluies torrentielles etc)"/>
    <m/>
    <n v="5"/>
    <n v="3"/>
    <n v="0"/>
    <n v="0"/>
    <x v="35"/>
    <m/>
    <m/>
    <n v="8"/>
    <x v="0"/>
    <s v="non"/>
    <x v="3"/>
    <x v="0"/>
    <m/>
    <x v="3"/>
    <s v="oui"/>
    <n v="6"/>
    <s v="ne sait pas"/>
    <m/>
    <s v="ne sait pas"/>
    <m/>
    <s v="non"/>
    <m/>
    <s v="non"/>
    <m/>
    <x v="1"/>
    <x v="3"/>
    <m/>
    <x v="1"/>
    <x v="1"/>
    <n v="0"/>
    <n v="0"/>
    <n v="0"/>
    <n v="0"/>
    <n v="0"/>
    <n v="0"/>
    <n v="0"/>
    <x v="0"/>
    <x v="0"/>
    <x v="0"/>
    <x v="0"/>
    <x v="1"/>
    <x v="3"/>
    <m/>
    <x v="0"/>
    <m/>
    <s v="Puits traditionnel/A ciel ouvert Forage a pompe manuelle Eau de pluie"/>
    <n v="1"/>
    <n v="1"/>
    <n v="0"/>
    <n v="0"/>
    <n v="0"/>
    <n v="0"/>
    <n v="0"/>
    <n v="0"/>
    <n v="1"/>
    <x v="2"/>
    <x v="2"/>
    <x v="0"/>
    <s v="Odeur Goût Eau trouble / brune Eau non potable"/>
    <n v="1"/>
    <n v="1"/>
    <n v="1"/>
    <n v="1"/>
    <x v="1"/>
    <x v="0"/>
    <m/>
    <m/>
    <m/>
    <m/>
    <m/>
    <m/>
    <m/>
    <m/>
    <m/>
    <x v="0"/>
    <s v="Production agricole de subsistance Troc (échanges)"/>
    <n v="1"/>
    <n v="0"/>
    <n v="0"/>
    <n v="0"/>
    <n v="0"/>
    <n v="1"/>
    <n v="0"/>
    <m/>
    <x v="3"/>
    <x v="1"/>
    <s v="Le marché est trop loin"/>
    <n v="0"/>
    <n v="0"/>
    <n v="1"/>
    <n v="0"/>
    <n v="0"/>
    <n v="0"/>
    <n v="0"/>
    <m/>
    <x v="0"/>
    <m/>
    <m/>
    <m/>
    <m/>
    <m/>
    <m/>
    <m/>
    <x v="0"/>
    <x v="0"/>
    <x v="0"/>
    <m/>
    <m/>
    <m/>
    <m/>
    <m/>
    <m/>
    <m/>
    <m/>
    <s v="Paludisme Fièvre Toux"/>
    <n v="0"/>
    <n v="1"/>
    <n v="0"/>
    <n v="0"/>
    <n v="0"/>
    <n v="1"/>
    <n v="1"/>
    <n v="0"/>
    <n v="0"/>
    <n v="0"/>
    <n v="0"/>
    <n v="0"/>
    <m/>
    <x v="1"/>
    <s v="Manque de moyens financiers (transport, etc) Manque de personnel enseignant Autre, préciser"/>
    <x v="0"/>
    <n v="0"/>
    <n v="0"/>
    <n v="0"/>
    <n v="0"/>
    <n v="0"/>
    <n v="1"/>
    <n v="0"/>
    <n v="1"/>
    <n v="0"/>
    <n v="1"/>
    <s v="Il y a un sérieux problème des enseignants qualifiés ce qui démotivé certains parents"/>
    <x v="0"/>
    <s v="Assistance humanitaire Situation dans le lieu d’origine Accès aux services de base"/>
    <n v="1"/>
    <n v="1"/>
    <n v="0"/>
    <n v="1"/>
    <n v="0"/>
    <n v="0"/>
    <s v="Nourriture"/>
    <s v="Eau potable"/>
    <s v="Service de santé"/>
    <m/>
    <n v="0"/>
    <n v="8"/>
    <s v="Les pdi ont des maladies liée à l'eau 'staphylocoque ' et aussi une énorme difficultés d'accès au marché situe à 9km au port pétrolier.  Il ÿa également un besoin en éducation de qualité. L'école est tenue que par des paire éducateurs."/>
    <n v="1358541"/>
    <s v="2b0b459e-6365-419c-bf43-370b989f782b"/>
    <d v="2019-11-09T14:14:42"/>
    <m/>
    <n v="59"/>
  </r>
  <r>
    <d v="2019-11-07T00:00:00"/>
    <s v="MANSSOUR-KABARA"/>
    <s v="Ombella MPoko"/>
    <s v="Bimbo"/>
    <x v="3"/>
    <x v="75"/>
    <x v="0"/>
    <s v="Oui"/>
    <n v="4.3170516000000001"/>
    <n v="18.498666499999999"/>
    <n v="352.60000610351563"/>
    <n v="8.5"/>
    <n v="3"/>
    <s v="Oui"/>
    <n v="18"/>
    <n v="90"/>
    <s v="Catastrophe naturelle (inondations, pluies torrentielles etc)"/>
    <m/>
    <n v="16"/>
    <n v="2"/>
    <n v="0"/>
    <n v="0"/>
    <x v="35"/>
    <n v="10"/>
    <m/>
    <n v="18"/>
    <x v="0"/>
    <s v="ne sait pas"/>
    <x v="3"/>
    <x v="0"/>
    <m/>
    <x v="1"/>
    <s v="oui"/>
    <n v="9"/>
    <s v="non"/>
    <m/>
    <s v="oui"/>
    <n v="4"/>
    <s v="non"/>
    <m/>
    <s v="oui"/>
    <n v="10"/>
    <x v="1"/>
    <x v="5"/>
    <m/>
    <x v="0"/>
    <x v="0"/>
    <m/>
    <m/>
    <m/>
    <m/>
    <m/>
    <m/>
    <m/>
    <x v="0"/>
    <x v="0"/>
    <x v="0"/>
    <x v="0"/>
    <x v="1"/>
    <x v="3"/>
    <m/>
    <x v="0"/>
    <m/>
    <s v="Puits traditionnel/A ciel ouvert Forage a pompe manuelle Eau de surface (riviere, cours d’eau…)"/>
    <n v="1"/>
    <n v="1"/>
    <n v="0"/>
    <n v="0"/>
    <n v="1"/>
    <n v="0"/>
    <n v="0"/>
    <n v="0"/>
    <n v="0"/>
    <x v="0"/>
    <x v="2"/>
    <x v="1"/>
    <m/>
    <m/>
    <m/>
    <m/>
    <m/>
    <x v="1"/>
    <x v="0"/>
    <m/>
    <m/>
    <m/>
    <m/>
    <m/>
    <m/>
    <m/>
    <m/>
    <m/>
    <x v="1"/>
    <s v="Production agricole de subsistance Achat sur le marché Emprunt"/>
    <n v="1"/>
    <n v="0"/>
    <n v="0"/>
    <n v="1"/>
    <n v="1"/>
    <n v="0"/>
    <n v="0"/>
    <m/>
    <x v="3"/>
    <x v="0"/>
    <m/>
    <m/>
    <m/>
    <m/>
    <m/>
    <m/>
    <m/>
    <m/>
    <m/>
    <x v="0"/>
    <m/>
    <m/>
    <m/>
    <m/>
    <m/>
    <m/>
    <m/>
    <x v="0"/>
    <x v="0"/>
    <x v="0"/>
    <m/>
    <m/>
    <m/>
    <m/>
    <m/>
    <m/>
    <m/>
    <m/>
    <s v="Diarrhée Paludisme Malnutrition"/>
    <n v="1"/>
    <n v="1"/>
    <n v="1"/>
    <n v="0"/>
    <n v="0"/>
    <n v="0"/>
    <n v="0"/>
    <n v="0"/>
    <n v="0"/>
    <n v="0"/>
    <n v="0"/>
    <n v="0"/>
    <m/>
    <x v="0"/>
    <s v="Manque de moyens financiers (transport, etc)"/>
    <x v="0"/>
    <n v="0"/>
    <n v="0"/>
    <n v="0"/>
    <n v="0"/>
    <n v="0"/>
    <n v="1"/>
    <n v="0"/>
    <n v="0"/>
    <n v="0"/>
    <n v="0"/>
    <m/>
    <x v="0"/>
    <s v="Assistance humanitaire Situation dans le lieu d’origine Situation des membres de la famille"/>
    <n v="1"/>
    <n v="1"/>
    <n v="1"/>
    <n v="0"/>
    <n v="0"/>
    <n v="0"/>
    <s v="Abri"/>
    <s v="Nourriture"/>
    <s v="Scolarisation"/>
    <m/>
    <n v="0"/>
    <n v="10"/>
    <s v="NZILA est un quartier non affecté mais il a accueillit un petit nombre de PDIS et il y'a une bonne cohésion entre eux."/>
    <n v="1340227"/>
    <s v="4a01726a-c981-4c09-9982-f53dbae62a51"/>
    <d v="2019-11-07T16:20:24"/>
    <m/>
    <n v="26"/>
  </r>
  <r>
    <d v="2019-11-07T00:00:00"/>
    <s v="MANSSOUR-KABARA"/>
    <s v="Ombella MPoko"/>
    <s v="Bimbo"/>
    <x v="3"/>
    <x v="76"/>
    <x v="0"/>
    <s v="Oui"/>
    <n v="4.3275094000000003"/>
    <n v="18.528469900000001"/>
    <n v="339.20001220703125"/>
    <n v="8"/>
    <n v="3"/>
    <s v="Oui"/>
    <n v="30"/>
    <n v="150"/>
    <s v="Catastrophe naturelle (inondations, pluies torrentielles etc)"/>
    <m/>
    <n v="20"/>
    <n v="10"/>
    <n v="0"/>
    <n v="0"/>
    <x v="3"/>
    <n v="5"/>
    <m/>
    <n v="30"/>
    <x v="0"/>
    <s v="oui"/>
    <x v="1"/>
    <x v="0"/>
    <m/>
    <x v="1"/>
    <s v="oui"/>
    <n v="8"/>
    <s v="non"/>
    <m/>
    <s v="oui"/>
    <n v="9"/>
    <s v="non"/>
    <m/>
    <s v="oui"/>
    <n v="20"/>
    <x v="1"/>
    <x v="5"/>
    <m/>
    <x v="0"/>
    <x v="0"/>
    <m/>
    <m/>
    <m/>
    <m/>
    <m/>
    <m/>
    <m/>
    <x v="0"/>
    <x v="0"/>
    <x v="0"/>
    <x v="0"/>
    <x v="1"/>
    <x v="3"/>
    <m/>
    <x v="0"/>
    <m/>
    <s v="Puits traditionnel/A ciel ouvert"/>
    <n v="1"/>
    <n v="0"/>
    <n v="0"/>
    <n v="0"/>
    <n v="0"/>
    <n v="0"/>
    <n v="0"/>
    <n v="0"/>
    <n v="0"/>
    <x v="2"/>
    <x v="2"/>
    <x v="0"/>
    <s v="Odeur Goût"/>
    <n v="1"/>
    <n v="1"/>
    <n v="0"/>
    <n v="0"/>
    <x v="1"/>
    <x v="0"/>
    <m/>
    <m/>
    <m/>
    <m/>
    <m/>
    <m/>
    <m/>
    <m/>
    <m/>
    <x v="1"/>
    <s v="Production agricole de subsistance Don des communautés hôtes et voisines Achat sur le marché"/>
    <n v="1"/>
    <n v="1"/>
    <n v="0"/>
    <n v="1"/>
    <n v="0"/>
    <n v="0"/>
    <n v="0"/>
    <m/>
    <x v="1"/>
    <x v="0"/>
    <m/>
    <m/>
    <m/>
    <m/>
    <m/>
    <m/>
    <m/>
    <m/>
    <m/>
    <x v="0"/>
    <m/>
    <m/>
    <m/>
    <m/>
    <m/>
    <m/>
    <m/>
    <x v="0"/>
    <x v="0"/>
    <x v="0"/>
    <m/>
    <m/>
    <m/>
    <m/>
    <m/>
    <m/>
    <m/>
    <m/>
    <s v="Diarrhée Paludisme Malnutrition"/>
    <n v="1"/>
    <n v="1"/>
    <n v="1"/>
    <n v="0"/>
    <n v="0"/>
    <n v="0"/>
    <n v="0"/>
    <n v="0"/>
    <n v="0"/>
    <n v="0"/>
    <n v="0"/>
    <n v="0"/>
    <m/>
    <x v="2"/>
    <m/>
    <x v="1"/>
    <m/>
    <m/>
    <m/>
    <m/>
    <m/>
    <m/>
    <m/>
    <m/>
    <m/>
    <m/>
    <m/>
    <x v="0"/>
    <s v="Assistance humanitaire Situation dans le lieu d’origine Documentation (certificat de naissance, etc.)"/>
    <n v="1"/>
    <n v="1"/>
    <n v="0"/>
    <n v="0"/>
    <n v="0"/>
    <n v="1"/>
    <s v="Nourriture"/>
    <s v="Eau potable"/>
    <s v="Service de santé"/>
    <m/>
    <n v="0"/>
    <n v="10"/>
    <s v="PALA 1 est un quartier non affecté mais il a reçu des PDIS avec une bonne cohésion."/>
    <n v="1340229"/>
    <s v="490ae7fe-60c6-40f8-a261-7cae2e62179f"/>
    <d v="2019-11-07T16:20:37"/>
    <m/>
    <n v="28"/>
  </r>
  <r>
    <d v="2019-11-07T00:00:00"/>
    <s v="MANSSOUR-KABARA"/>
    <s v="Ombella MPoko"/>
    <s v="Bimbo"/>
    <x v="3"/>
    <x v="77"/>
    <x v="0"/>
    <s v="Oui"/>
    <n v="4.3273970000000004"/>
    <n v="18.528548900000001"/>
    <n v="325.39999389648438"/>
    <n v="9.5"/>
    <n v="3"/>
    <s v="Oui"/>
    <n v="12"/>
    <n v="60"/>
    <s v="Catastrophe naturelle (inondations, pluies torrentielles etc)"/>
    <m/>
    <n v="7"/>
    <n v="3"/>
    <n v="2"/>
    <n v="0"/>
    <x v="0"/>
    <n v="2"/>
    <m/>
    <n v="12"/>
    <x v="0"/>
    <s v="oui"/>
    <x v="1"/>
    <x v="0"/>
    <m/>
    <x v="1"/>
    <s v="oui"/>
    <n v="6"/>
    <s v="non"/>
    <m/>
    <s v="oui"/>
    <n v="2"/>
    <s v="non"/>
    <m/>
    <s v="oui"/>
    <n v="3"/>
    <x v="1"/>
    <x v="5"/>
    <m/>
    <x v="0"/>
    <x v="0"/>
    <m/>
    <m/>
    <m/>
    <m/>
    <m/>
    <m/>
    <m/>
    <x v="0"/>
    <x v="0"/>
    <x v="0"/>
    <x v="0"/>
    <x v="1"/>
    <x v="3"/>
    <m/>
    <x v="0"/>
    <m/>
    <s v="Puits traditionnel/A ciel ouvert Eau de pluie"/>
    <n v="1"/>
    <n v="0"/>
    <n v="0"/>
    <n v="0"/>
    <n v="0"/>
    <n v="0"/>
    <n v="0"/>
    <n v="0"/>
    <n v="1"/>
    <x v="2"/>
    <x v="2"/>
    <x v="0"/>
    <s v="Odeur Goût Eau non potable"/>
    <n v="1"/>
    <n v="1"/>
    <n v="0"/>
    <n v="1"/>
    <x v="1"/>
    <x v="0"/>
    <m/>
    <m/>
    <m/>
    <m/>
    <m/>
    <m/>
    <m/>
    <m/>
    <m/>
    <x v="1"/>
    <s v="Production agricole de subsistance Achat sur le marché"/>
    <n v="1"/>
    <n v="0"/>
    <n v="0"/>
    <n v="1"/>
    <n v="0"/>
    <n v="0"/>
    <n v="0"/>
    <m/>
    <x v="1"/>
    <x v="0"/>
    <m/>
    <m/>
    <m/>
    <m/>
    <m/>
    <m/>
    <m/>
    <m/>
    <m/>
    <x v="1"/>
    <s v="Clinique mobile"/>
    <n v="1"/>
    <n v="0"/>
    <n v="0"/>
    <n v="0"/>
    <n v="0"/>
    <m/>
    <x v="2"/>
    <x v="2"/>
    <x v="1"/>
    <m/>
    <m/>
    <m/>
    <m/>
    <m/>
    <m/>
    <m/>
    <m/>
    <s v="Diarrhée Paludisme Malnutrition"/>
    <n v="1"/>
    <n v="1"/>
    <n v="1"/>
    <n v="0"/>
    <n v="0"/>
    <n v="0"/>
    <n v="0"/>
    <n v="0"/>
    <n v="0"/>
    <n v="0"/>
    <n v="0"/>
    <n v="0"/>
    <m/>
    <x v="1"/>
    <s v="Ecole détruite ou endommagée"/>
    <x v="0"/>
    <n v="1"/>
    <n v="0"/>
    <n v="0"/>
    <n v="0"/>
    <n v="0"/>
    <n v="0"/>
    <n v="0"/>
    <n v="0"/>
    <n v="0"/>
    <n v="0"/>
    <m/>
    <x v="0"/>
    <s v="Assistance humanitaire Situation dans le lieu d’origine Documentation (certificat de naissance, etc.)"/>
    <n v="1"/>
    <n v="1"/>
    <n v="0"/>
    <n v="0"/>
    <n v="0"/>
    <n v="1"/>
    <s v="Nourriture"/>
    <s v="Abri"/>
    <s v="Scolarisation"/>
    <m/>
    <n v="0"/>
    <n v="10"/>
    <s v="PALA2 est partiellement  touché avec un nombre de ménage élevé."/>
    <n v="1340228"/>
    <s v="9b3a41ea-62c2-4463-ab5e-f01749953542"/>
    <d v="2019-11-07T16:20:28"/>
    <m/>
    <n v="27"/>
  </r>
  <r>
    <d v="2019-11-07T00:00:00"/>
    <s v="Halilou"/>
    <s v="Ombella MPoko"/>
    <s v="Bimbo"/>
    <x v="3"/>
    <x v="78"/>
    <x v="1"/>
    <s v="Oui"/>
    <n v="4.3181212000000002"/>
    <n v="18.537539299999999"/>
    <n v="363.89999389648438"/>
    <n v="9.5"/>
    <n v="3"/>
    <s v="Oui"/>
    <n v="47"/>
    <n v="231"/>
    <s v="Catastrophe naturelle (inondations, pluies torrentielles etc)"/>
    <m/>
    <n v="17"/>
    <n v="30"/>
    <n v="0"/>
    <n v="0"/>
    <x v="4"/>
    <n v="47"/>
    <m/>
    <n v="47"/>
    <x v="1"/>
    <s v="oui"/>
    <x v="1"/>
    <x v="0"/>
    <m/>
    <x v="3"/>
    <s v="oui"/>
    <n v="40"/>
    <s v="oui"/>
    <n v="15"/>
    <s v="oui"/>
    <n v="10"/>
    <s v="non"/>
    <m/>
    <s v="oui"/>
    <n v="12"/>
    <x v="1"/>
    <x v="1"/>
    <m/>
    <x v="1"/>
    <x v="1"/>
    <n v="0"/>
    <n v="0"/>
    <n v="0"/>
    <n v="0"/>
    <n v="0"/>
    <n v="0"/>
    <n v="0"/>
    <x v="0"/>
    <x v="0"/>
    <x v="0"/>
    <x v="0"/>
    <x v="0"/>
    <x v="0"/>
    <m/>
    <x v="0"/>
    <m/>
    <s v="Puits traditionnel/A ciel ouvert Eau de surface (riviere, cours d’eau…)"/>
    <n v="1"/>
    <n v="0"/>
    <n v="0"/>
    <n v="0"/>
    <n v="1"/>
    <n v="0"/>
    <n v="0"/>
    <n v="0"/>
    <n v="0"/>
    <x v="2"/>
    <x v="0"/>
    <x v="0"/>
    <s v="Odeur Goût Eau trouble / brune Eau non potable"/>
    <n v="1"/>
    <n v="1"/>
    <n v="1"/>
    <n v="1"/>
    <x v="2"/>
    <x v="0"/>
    <m/>
    <m/>
    <m/>
    <m/>
    <m/>
    <m/>
    <m/>
    <m/>
    <m/>
    <x v="0"/>
    <s v="Production agricole de subsistance"/>
    <n v="1"/>
    <n v="0"/>
    <n v="0"/>
    <n v="0"/>
    <n v="0"/>
    <n v="0"/>
    <n v="0"/>
    <m/>
    <x v="3"/>
    <x v="1"/>
    <s v="Autre, préciser"/>
    <n v="0"/>
    <n v="0"/>
    <n v="0"/>
    <n v="0"/>
    <n v="0"/>
    <n v="0"/>
    <n v="1"/>
    <s v="Pas de marché"/>
    <x v="0"/>
    <m/>
    <m/>
    <m/>
    <m/>
    <m/>
    <m/>
    <m/>
    <x v="0"/>
    <x v="0"/>
    <x v="0"/>
    <m/>
    <m/>
    <m/>
    <m/>
    <m/>
    <m/>
    <m/>
    <m/>
    <s v="Diarrhée Paludisme Infection de plaie"/>
    <n v="1"/>
    <n v="1"/>
    <n v="0"/>
    <n v="1"/>
    <n v="0"/>
    <n v="0"/>
    <n v="0"/>
    <n v="0"/>
    <n v="0"/>
    <n v="0"/>
    <n v="0"/>
    <n v="0"/>
    <m/>
    <x v="0"/>
    <s v="Ecole détruite ou endommagée Manque de moyens financiers (transport, etc)"/>
    <x v="0"/>
    <n v="1"/>
    <n v="0"/>
    <n v="0"/>
    <n v="0"/>
    <n v="0"/>
    <n v="1"/>
    <n v="0"/>
    <n v="0"/>
    <n v="0"/>
    <n v="0"/>
    <m/>
    <x v="0"/>
    <s v="Assistance humanitaire"/>
    <n v="1"/>
    <n v="0"/>
    <n v="0"/>
    <n v="0"/>
    <n v="0"/>
    <n v="0"/>
    <s v="Abri"/>
    <s v="Eau potable"/>
    <s v="Nourriture"/>
    <m/>
    <n v="1"/>
    <n v="10"/>
    <s v="Ce j'ai observer vers quartier  POTOPOTO  ses for les jean souffre  beaucoup."/>
    <n v="1340117"/>
    <s v="30e02bf9-e428-4773-a72a-99d238df7699"/>
    <d v="2019-11-07T16:14:37"/>
    <m/>
    <n v="21"/>
  </r>
  <r>
    <d v="2019-11-09T00:00:00"/>
    <s v="Banga beninidan"/>
    <s v="Ombella MPoko"/>
    <s v="Bimbo"/>
    <x v="3"/>
    <x v="79"/>
    <x v="2"/>
    <s v="Oui"/>
    <n v="4.4075866000000001"/>
    <n v="18.756971700000001"/>
    <n v="398.5"/>
    <n v="8"/>
    <n v="3"/>
    <s v="Oui"/>
    <n v="35"/>
    <n v="175"/>
    <s v="Catastrophe naturelle (inondations, pluies torrentielles etc)"/>
    <m/>
    <n v="35"/>
    <n v="0"/>
    <n v="0"/>
    <n v="0"/>
    <x v="29"/>
    <n v="20"/>
    <m/>
    <n v="35"/>
    <x v="1"/>
    <s v="oui"/>
    <x v="1"/>
    <x v="0"/>
    <m/>
    <x v="3"/>
    <s v="oui"/>
    <n v="30"/>
    <s v="non"/>
    <m/>
    <s v="oui"/>
    <n v="3"/>
    <s v="non"/>
    <m/>
    <s v="oui"/>
    <n v="10"/>
    <x v="1"/>
    <x v="7"/>
    <s v="La population  elle même, "/>
    <x v="1"/>
    <x v="1"/>
    <n v="0"/>
    <n v="0"/>
    <n v="0"/>
    <n v="0"/>
    <n v="0"/>
    <n v="0"/>
    <n v="0"/>
    <x v="0"/>
    <x v="0"/>
    <x v="0"/>
    <x v="0"/>
    <x v="1"/>
    <x v="3"/>
    <m/>
    <x v="0"/>
    <m/>
    <s v="Eau de surface (riviere, cours d’eau…)"/>
    <n v="0"/>
    <n v="0"/>
    <n v="0"/>
    <n v="0"/>
    <n v="1"/>
    <n v="0"/>
    <n v="0"/>
    <n v="0"/>
    <n v="0"/>
    <x v="2"/>
    <x v="0"/>
    <x v="0"/>
    <s v="Odeur Goût Eau non potable"/>
    <n v="1"/>
    <n v="1"/>
    <n v="0"/>
    <n v="1"/>
    <x v="0"/>
    <x v="0"/>
    <m/>
    <m/>
    <m/>
    <m/>
    <m/>
    <m/>
    <m/>
    <m/>
    <m/>
    <x v="1"/>
    <s v="Production agricole de subsistance Emprunt"/>
    <n v="1"/>
    <n v="0"/>
    <n v="0"/>
    <n v="0"/>
    <n v="1"/>
    <n v="0"/>
    <n v="0"/>
    <m/>
    <x v="3"/>
    <x v="0"/>
    <m/>
    <m/>
    <m/>
    <m/>
    <m/>
    <m/>
    <m/>
    <m/>
    <m/>
    <x v="0"/>
    <m/>
    <m/>
    <m/>
    <m/>
    <m/>
    <m/>
    <m/>
    <x v="0"/>
    <x v="0"/>
    <x v="0"/>
    <m/>
    <m/>
    <m/>
    <m/>
    <m/>
    <m/>
    <m/>
    <m/>
    <s v="Paludisme Malnutrition Maladie de peau"/>
    <n v="0"/>
    <n v="1"/>
    <n v="1"/>
    <n v="0"/>
    <n v="1"/>
    <n v="0"/>
    <n v="0"/>
    <n v="0"/>
    <n v="0"/>
    <n v="0"/>
    <n v="0"/>
    <n v="0"/>
    <m/>
    <x v="2"/>
    <m/>
    <x v="1"/>
    <m/>
    <m/>
    <m/>
    <m/>
    <m/>
    <m/>
    <m/>
    <m/>
    <m/>
    <m/>
    <m/>
    <x v="0"/>
    <s v="Assistance humanitaire Accès aux services de base"/>
    <n v="1"/>
    <n v="0"/>
    <n v="0"/>
    <n v="1"/>
    <n v="0"/>
    <n v="0"/>
    <s v="Abri"/>
    <s v="Eau potable"/>
    <s v="Service de santé"/>
    <m/>
    <n v="0"/>
    <n v="10"/>
    <s v="Dans cette localité se trouve 1 lieu  de regroupement et la zone  est totalement innondee. "/>
    <n v="1358876"/>
    <s v="13526ebc-77a7-4733-9ffa-139e33356f82"/>
    <d v="2019-11-09T15:10:12"/>
    <m/>
    <n v="76"/>
  </r>
</pivotCacheRecords>
</file>

<file path=xl/pivotCache/pivotCacheRecords3.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62">
  <r>
    <s v="Ombella MPoko"/>
    <s v="Bimbo"/>
    <x v="0"/>
    <x v="0"/>
    <x v="0"/>
    <n v="20"/>
    <n v="100"/>
    <x v="0"/>
    <s v="CF11"/>
    <s v="Ombella MPoko"/>
    <s v="CF111"/>
    <s v="Bimbo"/>
    <s v="CF1111"/>
    <x v="0"/>
    <s v="CF1111_CIT_0008"/>
    <x v="0"/>
  </r>
  <r>
    <s v="Ombella MPoko"/>
    <s v="Bimbo"/>
    <x v="0"/>
    <x v="0"/>
    <x v="1"/>
    <n v="15"/>
    <n v="75"/>
    <x v="0"/>
    <s v="CF11"/>
    <s v="Ombella MPoko"/>
    <s v="CF111"/>
    <s v="Bimbo"/>
    <s v="CF1111"/>
    <x v="0"/>
    <s v="CF1111_CIT_0008"/>
    <x v="0"/>
  </r>
  <r>
    <s v="Ombella MPoko"/>
    <s v="Bimbo"/>
    <x v="0"/>
    <x v="1"/>
    <x v="2"/>
    <n v="30"/>
    <n v="150"/>
    <x v="0"/>
    <s v="CF11"/>
    <s v="Ombella MPoko"/>
    <s v="CF111"/>
    <s v="Bimbo"/>
    <s v="CF1111"/>
    <x v="0"/>
    <s v="CF1111_CIT_0011"/>
    <x v="1"/>
  </r>
  <r>
    <s v="Ombella MPoko"/>
    <s v="Bimbo"/>
    <x v="0"/>
    <x v="2"/>
    <x v="1"/>
    <n v="125"/>
    <n v="625"/>
    <x v="0"/>
    <s v="CF11"/>
    <s v="Ombella MPoko"/>
    <s v="CF111"/>
    <s v="Bimbo"/>
    <s v="CF1111"/>
    <x v="0"/>
    <s v="CF1111_CIT_0009"/>
    <x v="2"/>
  </r>
  <r>
    <s v="Ombella MPoko"/>
    <s v="Bimbo"/>
    <x v="0"/>
    <x v="2"/>
    <x v="2"/>
    <n v="25"/>
    <n v="125"/>
    <x v="0"/>
    <s v="CF11"/>
    <s v="Ombella MPoko"/>
    <s v="CF111"/>
    <s v="Bimbo"/>
    <s v="CF1111"/>
    <x v="0"/>
    <s v="CF1111_CIT_0009"/>
    <x v="2"/>
  </r>
  <r>
    <s v="Ombella MPoko"/>
    <s v="Bimbo"/>
    <x v="0"/>
    <x v="3"/>
    <x v="1"/>
    <n v="133"/>
    <n v="665"/>
    <x v="0"/>
    <s v="CF11"/>
    <s v="Ombella MPoko"/>
    <s v="CF111"/>
    <s v="Bimbo"/>
    <s v="CF1111"/>
    <x v="0"/>
    <s v="CF1111_CIT_0007"/>
    <x v="3"/>
  </r>
  <r>
    <s v="Ombella MPoko"/>
    <s v="Bimbo"/>
    <x v="0"/>
    <x v="3"/>
    <x v="2"/>
    <n v="60"/>
    <n v="300"/>
    <x v="0"/>
    <s v="CF11"/>
    <s v="Ombella MPoko"/>
    <s v="CF111"/>
    <s v="Bimbo"/>
    <s v="CF1111"/>
    <x v="0"/>
    <s v="CF1111_CIT_0007"/>
    <x v="3"/>
  </r>
  <r>
    <s v="Ombella MPoko"/>
    <s v="Bimbo"/>
    <x v="0"/>
    <x v="4"/>
    <x v="1"/>
    <n v="15"/>
    <n v="75"/>
    <x v="0"/>
    <s v="CF11"/>
    <s v="Ombella MPoko"/>
    <s v="CF111"/>
    <s v="Bimbo"/>
    <s v="CF1111"/>
    <x v="0"/>
    <s v="CF1111_CIT_0002"/>
    <x v="4"/>
  </r>
  <r>
    <s v="Ombella MPoko"/>
    <s v="Bimbo"/>
    <x v="0"/>
    <x v="4"/>
    <x v="2"/>
    <n v="10"/>
    <n v="50"/>
    <x v="0"/>
    <s v="CF11"/>
    <s v="Ombella MPoko"/>
    <s v="CF111"/>
    <s v="Bimbo"/>
    <s v="CF1111"/>
    <x v="0"/>
    <s v="CF1111_CIT_0002"/>
    <x v="4"/>
  </r>
  <r>
    <s v="Ombella MPoko"/>
    <s v="Bimbo"/>
    <x v="0"/>
    <x v="4"/>
    <x v="3"/>
    <n v="5"/>
    <n v="25"/>
    <x v="0"/>
    <s v="CF11"/>
    <s v="Ombella MPoko"/>
    <s v="CF111"/>
    <s v="Bimbo"/>
    <s v="CF1111"/>
    <x v="0"/>
    <s v="CF1111_CIT_0002"/>
    <x v="4"/>
  </r>
  <r>
    <s v="Ombella MPoko"/>
    <s v="Bimbo"/>
    <x v="0"/>
    <x v="5"/>
    <x v="2"/>
    <n v="6"/>
    <n v="30"/>
    <x v="0"/>
    <s v="CF11"/>
    <s v="Ombella MPoko"/>
    <s v="CF111"/>
    <s v="Bimbo"/>
    <s v="CF1111"/>
    <x v="0"/>
    <s v="CF1111_MBE_0001"/>
    <x v="5"/>
  </r>
  <r>
    <s v="Ombella MPoko"/>
    <s v="Bimbo"/>
    <x v="0"/>
    <x v="6"/>
    <x v="0"/>
    <n v="25"/>
    <n v="125"/>
    <x v="0"/>
    <s v="CF11"/>
    <s v="Ombella MPoko"/>
    <s v="CF111"/>
    <s v="Bimbo"/>
    <s v="CF1111"/>
    <x v="0"/>
    <s v="CF1111_MBO_0007"/>
    <x v="6"/>
  </r>
  <r>
    <s v="Ombella MPoko"/>
    <s v="Bimbo"/>
    <x v="0"/>
    <x v="6"/>
    <x v="1"/>
    <n v="5"/>
    <n v="25"/>
    <x v="0"/>
    <s v="CF11"/>
    <s v="Ombella MPoko"/>
    <s v="CF111"/>
    <s v="Bimbo"/>
    <s v="CF1111"/>
    <x v="0"/>
    <s v="CF1111_MBO_0007"/>
    <x v="6"/>
  </r>
  <r>
    <s v="Ombella MPoko"/>
    <s v="Bimbo"/>
    <x v="0"/>
    <x v="7"/>
    <x v="0"/>
    <n v="50"/>
    <n v="250"/>
    <x v="0"/>
    <s v="CF11"/>
    <s v="Ombella MPoko"/>
    <s v="CF111"/>
    <s v="Bimbo"/>
    <s v="CF1111"/>
    <x v="0"/>
    <s v="CF1111_M'P_0002"/>
    <x v="7"/>
  </r>
  <r>
    <s v="Ombella MPoko"/>
    <s v="Bimbo"/>
    <x v="0"/>
    <x v="7"/>
    <x v="1"/>
    <n v="42"/>
    <n v="210"/>
    <x v="0"/>
    <s v="CF11"/>
    <s v="Ombella MPoko"/>
    <s v="CF111"/>
    <s v="Bimbo"/>
    <s v="CF1111"/>
    <x v="0"/>
    <s v="CF1111_M'P_0002"/>
    <x v="7"/>
  </r>
  <r>
    <s v="Ombella MPoko"/>
    <s v="Bimbo"/>
    <x v="0"/>
    <x v="8"/>
    <x v="4"/>
    <n v="46"/>
    <n v="230"/>
    <x v="0"/>
    <s v="CF11"/>
    <s v="Ombella MPoko"/>
    <s v="CF111"/>
    <s v="Bimbo"/>
    <s v="CF1111"/>
    <x v="0"/>
    <s v="CF1111_M'P_0004"/>
    <x v="8"/>
  </r>
  <r>
    <s v="Ombella MPoko"/>
    <s v="Bimbo"/>
    <x v="0"/>
    <x v="9"/>
    <x v="0"/>
    <n v="3"/>
    <n v="15"/>
    <x v="0"/>
    <s v="CF11"/>
    <s v="Ombella MPoko"/>
    <s v="CF111"/>
    <s v="Bimbo"/>
    <s v="CF7111"/>
    <x v="1"/>
    <s v="XXXX"/>
    <x v="9"/>
  </r>
  <r>
    <s v="Bangui"/>
    <s v="Bangui"/>
    <x v="1"/>
    <x v="10"/>
    <x v="0"/>
    <n v="10"/>
    <n v="59"/>
    <x v="0"/>
    <s v="CF71"/>
    <s v="Bangui"/>
    <s v="CF711"/>
    <s v="Bangui"/>
    <s v="CF7117"/>
    <x v="2"/>
    <s v="XXXX"/>
    <x v="9"/>
  </r>
  <r>
    <s v="Bangui"/>
    <s v="Bangui"/>
    <x v="1"/>
    <x v="10"/>
    <x v="1"/>
    <n v="5"/>
    <n v="16"/>
    <x v="0"/>
    <s v="CF71"/>
    <s v="Bangui"/>
    <s v="CF711"/>
    <s v="Bangui"/>
    <s v="CF7117"/>
    <x v="2"/>
    <s v="XXXX"/>
    <x v="9"/>
  </r>
  <r>
    <s v="Bangui"/>
    <s v="Bangui"/>
    <x v="1"/>
    <x v="11"/>
    <x v="1"/>
    <n v="3"/>
    <n v="15"/>
    <x v="0"/>
    <s v="CF71"/>
    <s v="Bangui"/>
    <s v="CF711"/>
    <s v="Bangui"/>
    <s v="CF7117"/>
    <x v="2"/>
    <s v="XXXX"/>
    <x v="9"/>
  </r>
  <r>
    <s v="Bangui"/>
    <s v="Bangui"/>
    <x v="1"/>
    <x v="12"/>
    <x v="1"/>
    <n v="25"/>
    <n v="125"/>
    <x v="0"/>
    <s v="CF71"/>
    <s v="Bangui"/>
    <s v="CF711"/>
    <s v="Bangui"/>
    <s v="CF7117"/>
    <x v="2"/>
    <s v="XXXX"/>
    <x v="9"/>
  </r>
  <r>
    <s v="Bangui"/>
    <s v="Bangui"/>
    <x v="1"/>
    <x v="12"/>
    <x v="2"/>
    <n v="5"/>
    <n v="25"/>
    <x v="0"/>
    <s v="CF71"/>
    <s v="Bangui"/>
    <s v="CF711"/>
    <s v="Bangui"/>
    <s v="CF7117"/>
    <x v="2"/>
    <s v="XXXX"/>
    <x v="9"/>
  </r>
  <r>
    <s v="Bangui"/>
    <s v="Bangui"/>
    <x v="1"/>
    <x v="13"/>
    <x v="0"/>
    <n v="12"/>
    <n v="62"/>
    <x v="0"/>
    <s v="CF71"/>
    <s v="Bangui"/>
    <s v="CF711"/>
    <s v="Bangui"/>
    <s v="CF7117"/>
    <x v="2"/>
    <s v="XXXX"/>
    <x v="9"/>
  </r>
  <r>
    <s v="Bangui"/>
    <s v="Bangui"/>
    <x v="1"/>
    <x v="13"/>
    <x v="1"/>
    <n v="8"/>
    <n v="50"/>
    <x v="0"/>
    <s v="CF71"/>
    <s v="Bangui"/>
    <s v="CF711"/>
    <s v="Bangui"/>
    <s v="CF7117"/>
    <x v="2"/>
    <s v="XXXX"/>
    <x v="9"/>
  </r>
  <r>
    <s v="Bangui"/>
    <s v="Bangui"/>
    <x v="1"/>
    <x v="14"/>
    <x v="1"/>
    <n v="8"/>
    <n v="40"/>
    <x v="0"/>
    <s v="CF71"/>
    <s v="Bangui"/>
    <s v="CF711"/>
    <s v="Bangui"/>
    <s v="CF7117"/>
    <x v="2"/>
    <s v="XXXX"/>
    <x v="9"/>
  </r>
  <r>
    <s v="Bangui"/>
    <s v="Bangui"/>
    <x v="1"/>
    <x v="14"/>
    <x v="2"/>
    <n v="2"/>
    <n v="10"/>
    <x v="0"/>
    <s v="CF71"/>
    <s v="Bangui"/>
    <s v="CF711"/>
    <s v="Bangui"/>
    <s v="CF7117"/>
    <x v="2"/>
    <s v="XXXX"/>
    <x v="9"/>
  </r>
  <r>
    <s v="Ombella MPoko"/>
    <s v="Bimbo"/>
    <x v="0"/>
    <x v="15"/>
    <x v="1"/>
    <n v="35"/>
    <n v="175"/>
    <x v="0"/>
    <s v="CF11"/>
    <s v="Ombella MPoko"/>
    <s v="CF111"/>
    <s v="Bimbo"/>
    <s v="CF1111"/>
    <x v="0"/>
    <s v="CF1111_SAN_0001"/>
    <x v="10"/>
  </r>
  <r>
    <s v="Bangui"/>
    <s v="Bangui"/>
    <x v="2"/>
    <x v="16"/>
    <x v="0"/>
    <n v="200"/>
    <n v="1000"/>
    <x v="0"/>
    <s v="CF71"/>
    <s v="Bangui"/>
    <s v="CF711"/>
    <s v="Bangui"/>
    <s v="CF7116"/>
    <x v="3"/>
    <s v="CF711603"/>
    <x v="11"/>
  </r>
  <r>
    <s v="Bangui"/>
    <s v="Bangui"/>
    <x v="2"/>
    <x v="16"/>
    <x v="1"/>
    <n v="120"/>
    <n v="600"/>
    <x v="0"/>
    <s v="CF71"/>
    <s v="Bangui"/>
    <s v="CF711"/>
    <s v="Bangui"/>
    <s v="CF7116"/>
    <x v="3"/>
    <s v="CF711603"/>
    <x v="11"/>
  </r>
  <r>
    <s v="Bangui"/>
    <s v="Bangui"/>
    <x v="2"/>
    <x v="17"/>
    <x v="0"/>
    <n v="10"/>
    <n v="50"/>
    <x v="0"/>
    <s v="CF71"/>
    <s v="Bangui"/>
    <s v="CF711"/>
    <s v="Bangui"/>
    <s v="CF7116"/>
    <x v="3"/>
    <s v="CF711606"/>
    <x v="12"/>
  </r>
  <r>
    <s v="Bangui"/>
    <s v="Bangui"/>
    <x v="2"/>
    <x v="17"/>
    <x v="1"/>
    <n v="10"/>
    <n v="50"/>
    <x v="0"/>
    <s v="CF71"/>
    <s v="Bangui"/>
    <s v="CF711"/>
    <s v="Bangui"/>
    <s v="CF7116"/>
    <x v="3"/>
    <s v="CF711606"/>
    <x v="12"/>
  </r>
  <r>
    <s v="Bangui"/>
    <s v="Bangui"/>
    <x v="2"/>
    <x v="17"/>
    <x v="3"/>
    <n v="5"/>
    <n v="25"/>
    <x v="0"/>
    <s v="CF71"/>
    <s v="Bangui"/>
    <s v="CF711"/>
    <s v="Bangui"/>
    <s v="CF7116"/>
    <x v="3"/>
    <s v="CF711606"/>
    <x v="12"/>
  </r>
  <r>
    <s v="Bangui"/>
    <s v="Bangui"/>
    <x v="2"/>
    <x v="18"/>
    <x v="0"/>
    <n v="35"/>
    <n v="175"/>
    <x v="0"/>
    <s v="CF71"/>
    <s v="Bangui"/>
    <s v="CF711"/>
    <s v="Bangui"/>
    <s v="CF7116"/>
    <x v="3"/>
    <s v="CF711608"/>
    <x v="13"/>
  </r>
  <r>
    <s v="Bangui"/>
    <s v="Bangui"/>
    <x v="2"/>
    <x v="18"/>
    <x v="1"/>
    <n v="10"/>
    <n v="50"/>
    <x v="0"/>
    <s v="CF71"/>
    <s v="Bangui"/>
    <s v="CF711"/>
    <s v="Bangui"/>
    <s v="CF7116"/>
    <x v="3"/>
    <s v="CF711608"/>
    <x v="13"/>
  </r>
  <r>
    <s v="Bangui"/>
    <s v="Bangui"/>
    <x v="2"/>
    <x v="18"/>
    <x v="2"/>
    <n v="5"/>
    <n v="25"/>
    <x v="0"/>
    <s v="CF71"/>
    <s v="Bangui"/>
    <s v="CF711"/>
    <s v="Bangui"/>
    <s v="CF7116"/>
    <x v="3"/>
    <s v="CF711608"/>
    <x v="13"/>
  </r>
  <r>
    <s v="Bangui"/>
    <s v="Bangui"/>
    <x v="2"/>
    <x v="19"/>
    <x v="0"/>
    <n v="35"/>
    <n v="175"/>
    <x v="0"/>
    <s v="CF71"/>
    <s v="Bangui"/>
    <s v="CF711"/>
    <s v="Bangui"/>
    <s v="CF7116"/>
    <x v="3"/>
    <s v="CF711610"/>
    <x v="14"/>
  </r>
  <r>
    <s v="Bangui"/>
    <s v="Bangui"/>
    <x v="2"/>
    <x v="19"/>
    <x v="1"/>
    <n v="25"/>
    <n v="125"/>
    <x v="0"/>
    <s v="CF71"/>
    <s v="Bangui"/>
    <s v="CF711"/>
    <s v="Bangui"/>
    <s v="CF7116"/>
    <x v="3"/>
    <s v="CF711610"/>
    <x v="14"/>
  </r>
  <r>
    <s v="Bangui"/>
    <s v="Bangui"/>
    <x v="2"/>
    <x v="19"/>
    <x v="2"/>
    <n v="5"/>
    <n v="25"/>
    <x v="0"/>
    <s v="CF71"/>
    <s v="Bangui"/>
    <s v="CF711"/>
    <s v="Bangui"/>
    <s v="CF7116"/>
    <x v="3"/>
    <s v="CF711610"/>
    <x v="14"/>
  </r>
  <r>
    <s v="Bangui"/>
    <s v="Bangui"/>
    <x v="2"/>
    <x v="20"/>
    <x v="0"/>
    <n v="40"/>
    <n v="200"/>
    <x v="0"/>
    <s v="CF71"/>
    <s v="Bangui"/>
    <s v="CF711"/>
    <s v="Bangui"/>
    <s v="CF7116"/>
    <x v="3"/>
    <s v="CF711611"/>
    <x v="15"/>
  </r>
  <r>
    <s v="Bangui"/>
    <s v="Bangui"/>
    <x v="2"/>
    <x v="20"/>
    <x v="1"/>
    <n v="30"/>
    <n v="150"/>
    <x v="0"/>
    <s v="CF71"/>
    <s v="Bangui"/>
    <s v="CF711"/>
    <s v="Bangui"/>
    <s v="CF7116"/>
    <x v="3"/>
    <s v="CF711611"/>
    <x v="15"/>
  </r>
  <r>
    <s v="Bangui"/>
    <s v="Bangui"/>
    <x v="2"/>
    <x v="20"/>
    <x v="2"/>
    <n v="6"/>
    <n v="30"/>
    <x v="0"/>
    <s v="CF71"/>
    <s v="Bangui"/>
    <s v="CF711"/>
    <s v="Bangui"/>
    <s v="CF7116"/>
    <x v="3"/>
    <s v="CF711611"/>
    <x v="15"/>
  </r>
  <r>
    <s v="Bangui"/>
    <s v="Bangui"/>
    <x v="2"/>
    <x v="21"/>
    <x v="0"/>
    <n v="194"/>
    <n v="970"/>
    <x v="0"/>
    <s v="CF71"/>
    <s v="Bangui"/>
    <s v="CF711"/>
    <s v="Bangui"/>
    <s v="CF7116"/>
    <x v="3"/>
    <s v="CF711612"/>
    <x v="16"/>
  </r>
  <r>
    <s v="Bangui"/>
    <s v="Bangui"/>
    <x v="2"/>
    <x v="21"/>
    <x v="1"/>
    <n v="53"/>
    <n v="265"/>
    <x v="0"/>
    <s v="CF71"/>
    <s v="Bangui"/>
    <s v="CF711"/>
    <s v="Bangui"/>
    <s v="CF7116"/>
    <x v="3"/>
    <s v="CF711612"/>
    <x v="16"/>
  </r>
  <r>
    <s v="Bangui"/>
    <s v="Bangui"/>
    <x v="2"/>
    <x v="21"/>
    <x v="2"/>
    <n v="24"/>
    <n v="120"/>
    <x v="0"/>
    <s v="CF71"/>
    <s v="Bangui"/>
    <s v="CF711"/>
    <s v="Bangui"/>
    <s v="CF7116"/>
    <x v="3"/>
    <s v="CF711612"/>
    <x v="16"/>
  </r>
  <r>
    <s v="Bangui"/>
    <s v="Bangui"/>
    <x v="2"/>
    <x v="21"/>
    <x v="3"/>
    <n v="7"/>
    <n v="35"/>
    <x v="0"/>
    <s v="CF71"/>
    <s v="Bangui"/>
    <s v="CF711"/>
    <s v="Bangui"/>
    <s v="CF7116"/>
    <x v="3"/>
    <s v="CF711612"/>
    <x v="16"/>
  </r>
  <r>
    <s v="Bangui"/>
    <s v="Bangui"/>
    <x v="2"/>
    <x v="22"/>
    <x v="0"/>
    <n v="100"/>
    <n v="750"/>
    <x v="0"/>
    <s v="CF71"/>
    <s v="Bangui"/>
    <s v="CF711"/>
    <s v="Bangui"/>
    <s v="CF7116"/>
    <x v="3"/>
    <s v="CF711613"/>
    <x v="17"/>
  </r>
  <r>
    <s v="Bangui"/>
    <s v="Bangui"/>
    <x v="2"/>
    <x v="22"/>
    <x v="1"/>
    <n v="150"/>
    <n v="500"/>
    <x v="0"/>
    <s v="CF71"/>
    <s v="Bangui"/>
    <s v="CF711"/>
    <s v="Bangui"/>
    <s v="CF7116"/>
    <x v="3"/>
    <s v="CF711613"/>
    <x v="17"/>
  </r>
  <r>
    <s v="Bangui"/>
    <s v="Bangui"/>
    <x v="2"/>
    <x v="23"/>
    <x v="1"/>
    <n v="11"/>
    <n v="55"/>
    <x v="0"/>
    <s v="CF71"/>
    <s v="Bangui"/>
    <s v="CF711"/>
    <s v="Bangui"/>
    <s v="CF7116"/>
    <x v="3"/>
    <s v="CF711615"/>
    <x v="18"/>
  </r>
  <r>
    <s v="Bangui"/>
    <s v="Bangui"/>
    <x v="2"/>
    <x v="23"/>
    <x v="2"/>
    <n v="5"/>
    <n v="25"/>
    <x v="0"/>
    <s v="CF71"/>
    <s v="Bangui"/>
    <s v="CF711"/>
    <s v="Bangui"/>
    <s v="CF7116"/>
    <x v="3"/>
    <s v="CF711615"/>
    <x v="18"/>
  </r>
  <r>
    <s v="Bangui"/>
    <s v="Bangui"/>
    <x v="2"/>
    <x v="23"/>
    <x v="3"/>
    <n v="5"/>
    <n v="25"/>
    <x v="0"/>
    <s v="CF71"/>
    <s v="Bangui"/>
    <s v="CF711"/>
    <s v="Bangui"/>
    <s v="CF7116"/>
    <x v="3"/>
    <s v="CF711615"/>
    <x v="18"/>
  </r>
  <r>
    <s v="Bangui"/>
    <s v="Bangui"/>
    <x v="2"/>
    <x v="24"/>
    <x v="1"/>
    <n v="80"/>
    <n v="400"/>
    <x v="0"/>
    <s v="CF71"/>
    <s v="Bangui"/>
    <s v="CF711"/>
    <s v="Bangui"/>
    <s v="CF7116"/>
    <x v="3"/>
    <s v="CF711617"/>
    <x v="19"/>
  </r>
  <r>
    <s v="Bangui"/>
    <s v="Bangui"/>
    <x v="2"/>
    <x v="24"/>
    <x v="2"/>
    <n v="40"/>
    <n v="200"/>
    <x v="0"/>
    <s v="CF71"/>
    <s v="Bangui"/>
    <s v="CF711"/>
    <s v="Bangui"/>
    <s v="CF7116"/>
    <x v="3"/>
    <s v="CF711617"/>
    <x v="19"/>
  </r>
  <r>
    <s v="Bangui"/>
    <s v="Bangui"/>
    <x v="2"/>
    <x v="25"/>
    <x v="0"/>
    <n v="40"/>
    <n v="180"/>
    <x v="0"/>
    <s v="CF71"/>
    <s v="Bangui"/>
    <s v="CF711"/>
    <s v="Bangui"/>
    <s v="CF7116"/>
    <x v="3"/>
    <s v="CF711619"/>
    <x v="20"/>
  </r>
  <r>
    <s v="Bangui"/>
    <s v="Bangui"/>
    <x v="2"/>
    <x v="25"/>
    <x v="1"/>
    <n v="30"/>
    <n v="150"/>
    <x v="0"/>
    <s v="CF71"/>
    <s v="Bangui"/>
    <s v="CF711"/>
    <s v="Bangui"/>
    <s v="CF7116"/>
    <x v="3"/>
    <s v="CF711619"/>
    <x v="20"/>
  </r>
  <r>
    <s v="Bangui"/>
    <s v="Bangui"/>
    <x v="2"/>
    <x v="25"/>
    <x v="2"/>
    <n v="16"/>
    <n v="100"/>
    <x v="0"/>
    <s v="CF71"/>
    <s v="Bangui"/>
    <s v="CF711"/>
    <s v="Bangui"/>
    <s v="CF7116"/>
    <x v="3"/>
    <s v="CF711619"/>
    <x v="20"/>
  </r>
  <r>
    <s v="Bangui"/>
    <s v="Bangui"/>
    <x v="2"/>
    <x v="25"/>
    <x v="3"/>
    <n v="10"/>
    <n v="50"/>
    <x v="0"/>
    <s v="CF71"/>
    <s v="Bangui"/>
    <s v="CF711"/>
    <s v="Bangui"/>
    <s v="CF7116"/>
    <x v="3"/>
    <s v="CF711619"/>
    <x v="20"/>
  </r>
  <r>
    <s v="Bangui"/>
    <s v="Bangui"/>
    <x v="3"/>
    <x v="26"/>
    <x v="0"/>
    <n v="50"/>
    <n v="250"/>
    <x v="0"/>
    <s v="CF71"/>
    <s v="Bangui"/>
    <s v="CF711"/>
    <s v="Bangui"/>
    <s v="CF7112"/>
    <x v="4"/>
    <s v="CF711205"/>
    <x v="21"/>
  </r>
  <r>
    <s v="Bangui"/>
    <s v="Bangui"/>
    <x v="3"/>
    <x v="26"/>
    <x v="1"/>
    <n v="50"/>
    <n v="250"/>
    <x v="0"/>
    <s v="CF71"/>
    <s v="Bangui"/>
    <s v="CF711"/>
    <s v="Bangui"/>
    <s v="CF7112"/>
    <x v="4"/>
    <s v="CF711205"/>
    <x v="21"/>
  </r>
  <r>
    <s v="Bangui"/>
    <s v="Bangui"/>
    <x v="3"/>
    <x v="26"/>
    <x v="2"/>
    <n v="50"/>
    <n v="250"/>
    <x v="0"/>
    <s v="CF71"/>
    <s v="Bangui"/>
    <s v="CF711"/>
    <s v="Bangui"/>
    <s v="CF7112"/>
    <x v="4"/>
    <s v="CF711205"/>
    <x v="21"/>
  </r>
  <r>
    <s v="Bangui"/>
    <s v="Bangui"/>
    <x v="3"/>
    <x v="26"/>
    <x v="3"/>
    <n v="50"/>
    <n v="250"/>
    <x v="0"/>
    <s v="CF71"/>
    <s v="Bangui"/>
    <s v="CF711"/>
    <s v="Bangui"/>
    <s v="CF7112"/>
    <x v="4"/>
    <s v="CF711205"/>
    <x v="21"/>
  </r>
  <r>
    <s v="Bangui"/>
    <s v="Bangui"/>
    <x v="3"/>
    <x v="27"/>
    <x v="4"/>
    <n v="60"/>
    <n v="300"/>
    <x v="0"/>
    <s v="CF71"/>
    <s v="Bangui"/>
    <s v="CF711"/>
    <s v="Bangui"/>
    <s v="CF7112"/>
    <x v="4"/>
    <s v="CF711209"/>
    <x v="22"/>
  </r>
  <r>
    <s v="Bangui"/>
    <s v="Bangui"/>
    <x v="3"/>
    <x v="28"/>
    <x v="4"/>
    <n v="300"/>
    <n v="534"/>
    <x v="0"/>
    <s v="CF71"/>
    <s v="Bangui"/>
    <s v="CF711"/>
    <s v="Bangui"/>
    <s v="CF7112"/>
    <x v="4"/>
    <s v="CF711217"/>
    <x v="23"/>
  </r>
  <r>
    <s v="Bangui"/>
    <s v="Bangui"/>
    <x v="3"/>
    <x v="29"/>
    <x v="1"/>
    <n v="100"/>
    <n v="517"/>
    <x v="0"/>
    <s v="CF71"/>
    <s v="Bangui"/>
    <s v="CF711"/>
    <s v="Bangui"/>
    <s v="CF7112"/>
    <x v="4"/>
    <s v="CF711218"/>
    <x v="24"/>
  </r>
  <r>
    <s v="Bangui"/>
    <s v="Bangui"/>
    <x v="3"/>
    <x v="29"/>
    <x v="2"/>
    <n v="62"/>
    <n v="295"/>
    <x v="0"/>
    <s v="CF71"/>
    <s v="Bangui"/>
    <s v="CF711"/>
    <s v="Bangui"/>
    <s v="CF7112"/>
    <x v="4"/>
    <s v="CF711218"/>
    <x v="24"/>
  </r>
  <r>
    <s v="Bangui"/>
    <s v="Bangui"/>
    <x v="3"/>
    <x v="30"/>
    <x v="4"/>
    <n v="95"/>
    <n v="475"/>
    <x v="0"/>
    <s v="CF71"/>
    <s v="Bangui"/>
    <s v="CF711"/>
    <s v="Bangui"/>
    <s v="CF7112"/>
    <x v="4"/>
    <s v="CF711226"/>
    <x v="25"/>
  </r>
  <r>
    <s v="Bangui"/>
    <s v="Bangui"/>
    <x v="3"/>
    <x v="30"/>
    <x v="1"/>
    <n v="5"/>
    <n v="25"/>
    <x v="0"/>
    <s v="CF71"/>
    <s v="Bangui"/>
    <s v="CF711"/>
    <s v="Bangui"/>
    <s v="CF7112"/>
    <x v="4"/>
    <s v="CF711226"/>
    <x v="25"/>
  </r>
  <r>
    <s v="Bangui"/>
    <s v="Bangui"/>
    <x v="3"/>
    <x v="30"/>
    <x v="3"/>
    <n v="5"/>
    <n v="25"/>
    <x v="0"/>
    <s v="CF71"/>
    <s v="Bangui"/>
    <s v="CF711"/>
    <s v="Bangui"/>
    <s v="CF7112"/>
    <x v="4"/>
    <s v="CF711226"/>
    <x v="25"/>
  </r>
  <r>
    <s v="Bangui"/>
    <s v="Bangui"/>
    <x v="1"/>
    <x v="31"/>
    <x v="0"/>
    <n v="45"/>
    <n v="225"/>
    <x v="0"/>
    <s v="CF71"/>
    <s v="Bangui"/>
    <s v="CF711"/>
    <s v="Bangui"/>
    <s v="CF7117"/>
    <x v="2"/>
    <s v="CF711709"/>
    <x v="26"/>
  </r>
  <r>
    <s v="Bangui"/>
    <s v="Bangui"/>
    <x v="1"/>
    <x v="31"/>
    <x v="1"/>
    <n v="15"/>
    <n v="75"/>
    <x v="0"/>
    <s v="CF71"/>
    <s v="Bangui"/>
    <s v="CF711"/>
    <s v="Bangui"/>
    <s v="CF7117"/>
    <x v="2"/>
    <s v="CF711709"/>
    <x v="26"/>
  </r>
  <r>
    <s v="Bangui"/>
    <s v="Bangui"/>
    <x v="1"/>
    <x v="32"/>
    <x v="1"/>
    <n v="1"/>
    <n v="5"/>
    <x v="0"/>
    <s v="CF71"/>
    <s v="Bangui"/>
    <s v="CF711"/>
    <s v="Bangui"/>
    <s v="CF7117"/>
    <x v="2"/>
    <s v="CF711704"/>
    <x v="27"/>
  </r>
  <r>
    <s v="Bangui"/>
    <s v="Bangui"/>
    <x v="1"/>
    <x v="33"/>
    <x v="0"/>
    <n v="4"/>
    <n v="20"/>
    <x v="0"/>
    <s v="CF71"/>
    <s v="Bangui"/>
    <s v="CF711"/>
    <s v="Bangui"/>
    <s v="CF7117"/>
    <x v="2"/>
    <s v="CF711710"/>
    <x v="28"/>
  </r>
  <r>
    <s v="Bangui"/>
    <s v="Bangui"/>
    <x v="1"/>
    <x v="33"/>
    <x v="1"/>
    <n v="41"/>
    <n v="205"/>
    <x v="0"/>
    <s v="CF71"/>
    <s v="Bangui"/>
    <s v="CF711"/>
    <s v="Bangui"/>
    <s v="CF7117"/>
    <x v="2"/>
    <s v="CF711710"/>
    <x v="28"/>
  </r>
  <r>
    <s v="Bangui"/>
    <s v="Bangui"/>
    <x v="1"/>
    <x v="34"/>
    <x v="0"/>
    <n v="70"/>
    <n v="350"/>
    <x v="0"/>
    <s v="CF71"/>
    <s v="Bangui"/>
    <s v="CF711"/>
    <s v="Bangui"/>
    <s v="CF7117"/>
    <x v="2"/>
    <s v="CF711711"/>
    <x v="29"/>
  </r>
  <r>
    <s v="Bangui"/>
    <s v="Bangui"/>
    <x v="1"/>
    <x v="35"/>
    <x v="0"/>
    <n v="10"/>
    <n v="50"/>
    <x v="0"/>
    <s v="CF71"/>
    <s v="Bangui"/>
    <s v="CF711"/>
    <s v="Bangui"/>
    <s v="CF7117"/>
    <x v="2"/>
    <s v="CF711712"/>
    <x v="30"/>
  </r>
  <r>
    <s v="Bangui"/>
    <s v="Bangui"/>
    <x v="1"/>
    <x v="35"/>
    <x v="1"/>
    <n v="11"/>
    <n v="55"/>
    <x v="0"/>
    <s v="CF71"/>
    <s v="Bangui"/>
    <s v="CF711"/>
    <s v="Bangui"/>
    <s v="CF7117"/>
    <x v="2"/>
    <s v="CF711712"/>
    <x v="30"/>
  </r>
  <r>
    <s v="Bangui"/>
    <s v="Bangui"/>
    <x v="1"/>
    <x v="35"/>
    <x v="2"/>
    <n v="5"/>
    <n v="51"/>
    <x v="0"/>
    <s v="CF71"/>
    <s v="Bangui"/>
    <s v="CF711"/>
    <s v="Bangui"/>
    <s v="CF7117"/>
    <x v="2"/>
    <s v="CF711712"/>
    <x v="30"/>
  </r>
  <r>
    <s v="Bangui"/>
    <s v="Bangui"/>
    <x v="1"/>
    <x v="36"/>
    <x v="1"/>
    <n v="2"/>
    <n v="10"/>
    <x v="0"/>
    <s v="CF71"/>
    <s v="Bangui"/>
    <s v="CF711"/>
    <s v="Bangui"/>
    <s v="CF7117"/>
    <x v="2"/>
    <s v="CF711708"/>
    <x v="31"/>
  </r>
  <r>
    <s v="Ombella MPoko"/>
    <s v="Bimbo"/>
    <x v="0"/>
    <x v="37"/>
    <x v="1"/>
    <n v="10"/>
    <n v="50"/>
    <x v="1"/>
    <s v="CF11"/>
    <s v="Ombella MPoko"/>
    <s v="CF111"/>
    <s v="Bimbo"/>
    <s v="CF1111"/>
    <x v="0"/>
    <s v="CF1111"/>
    <x v="7"/>
  </r>
  <r>
    <s v="Bangui"/>
    <s v="Bangui"/>
    <x v="1"/>
    <x v="38"/>
    <x v="3"/>
    <n v="2"/>
    <n v="10"/>
    <x v="2"/>
    <s v="CF11"/>
    <s v="Ombella MPoko"/>
    <s v="CF111"/>
    <s v="Bimbo"/>
    <s v="CF1111"/>
    <x v="0"/>
    <s v="CF1111"/>
    <x v="32"/>
  </r>
  <r>
    <s v="Ombella MPoko"/>
    <s v="Bimbo"/>
    <x v="0"/>
    <x v="39"/>
    <x v="4"/>
    <n v="47"/>
    <n v="231"/>
    <x v="1"/>
    <s v="CF11"/>
    <s v="Ombella MPoko"/>
    <s v="CF111"/>
    <s v="Bimbo"/>
    <s v="CF1111"/>
    <x v="0"/>
    <s v="CF1111"/>
    <x v="33"/>
  </r>
  <r>
    <s v="Ombella MPoko"/>
    <s v="Bimbo"/>
    <x v="0"/>
    <x v="40"/>
    <x v="0"/>
    <n v="8"/>
    <n v="40"/>
    <x v="1"/>
    <s v="CF11"/>
    <s v="Ombella MPoko"/>
    <s v="CF111"/>
    <s v="Bimbo"/>
    <s v="CF1111"/>
    <x v="0"/>
    <s v="CF1111"/>
    <x v="34"/>
  </r>
  <r>
    <s v="Ombella MPoko"/>
    <s v="Bimbo"/>
    <x v="0"/>
    <x v="40"/>
    <x v="2"/>
    <n v="3"/>
    <n v="15"/>
    <x v="1"/>
    <s v="CF11"/>
    <s v="Ombella MPoko"/>
    <s v="CF111"/>
    <s v="Bimbo"/>
    <s v="CF1111"/>
    <x v="0"/>
    <s v="CF1111"/>
    <x v="34"/>
  </r>
  <r>
    <s v="Ombella MPoko"/>
    <s v="Bimbo"/>
    <x v="0"/>
    <x v="41"/>
    <x v="0"/>
    <n v="6"/>
    <n v="30"/>
    <x v="1"/>
    <s v="CF11"/>
    <s v="Ombella MPoko"/>
    <s v="CF111"/>
    <s v="Bimbo"/>
    <s v="CF1111"/>
    <x v="0"/>
    <s v="CF1111"/>
    <x v="35"/>
  </r>
  <r>
    <s v="Ombella MPoko"/>
    <s v="Bimbo"/>
    <x v="0"/>
    <x v="41"/>
    <x v="1"/>
    <n v="4"/>
    <n v="20"/>
    <x v="1"/>
    <s v="CF11"/>
    <s v="Ombella MPoko"/>
    <s v="CF111"/>
    <s v="Bimbo"/>
    <s v="CF1111"/>
    <x v="0"/>
    <s v="CF1111"/>
    <x v="34"/>
  </r>
  <r>
    <s v="Ombella MPoko"/>
    <s v="Bimbo"/>
    <x v="0"/>
    <x v="42"/>
    <x v="0"/>
    <n v="40"/>
    <n v="225"/>
    <x v="1"/>
    <s v="CF11"/>
    <s v="Ombella MPoko"/>
    <s v="CF111"/>
    <s v="Bimbo"/>
    <s v="CF1111"/>
    <x v="0"/>
    <s v="CF1111"/>
    <x v="36"/>
  </r>
  <r>
    <s v="Ombella MPoko"/>
    <s v="Bimbo"/>
    <x v="0"/>
    <x v="42"/>
    <x v="1"/>
    <n v="25"/>
    <n v="100"/>
    <x v="1"/>
    <s v="CF11"/>
    <s v="Ombella MPoko"/>
    <s v="CF111"/>
    <s v="Bimbo"/>
    <s v="CF1111"/>
    <x v="0"/>
    <s v="CF1111"/>
    <x v="36"/>
  </r>
  <r>
    <s v="Ombella MPoko"/>
    <s v="Bimbo"/>
    <x v="0"/>
    <x v="43"/>
    <x v="2"/>
    <n v="18"/>
    <n v="90"/>
    <x v="1"/>
    <s v="CF11"/>
    <s v="Ombella MPoko"/>
    <s v="CF111"/>
    <s v="Bimbo"/>
    <s v="CF1111"/>
    <x v="0"/>
    <s v="CF1111"/>
    <x v="37"/>
  </r>
  <r>
    <s v="Ombella MPoko"/>
    <s v="Bimbo"/>
    <x v="0"/>
    <x v="44"/>
    <x v="0"/>
    <n v="7"/>
    <n v="35"/>
    <x v="1"/>
    <s v="CF11"/>
    <s v="Ombella MPoko"/>
    <s v="CF111"/>
    <s v="Bimbo"/>
    <s v="CF1111"/>
    <x v="0"/>
    <s v="CF1111"/>
    <x v="33"/>
  </r>
  <r>
    <s v="Ombella MPoko"/>
    <s v="Bimbo"/>
    <x v="0"/>
    <x v="44"/>
    <x v="1"/>
    <n v="5"/>
    <n v="25"/>
    <x v="1"/>
    <s v="CF11"/>
    <s v="Ombella MPoko"/>
    <s v="CF111"/>
    <s v="Bimbo"/>
    <s v="CF1111"/>
    <x v="0"/>
    <s v="CF1111"/>
    <x v="38"/>
  </r>
  <r>
    <s v="Ombella MPoko"/>
    <s v="Bimbo"/>
    <x v="0"/>
    <x v="45"/>
    <x v="0"/>
    <n v="25"/>
    <n v="125"/>
    <x v="1"/>
    <s v="CF11"/>
    <s v="Ombella MPoko"/>
    <s v="CF111"/>
    <s v="Bimbo"/>
    <s v="CF1111"/>
    <x v="0"/>
    <s v="CF1111"/>
    <x v="7"/>
  </r>
  <r>
    <s v="Ombella MPoko"/>
    <s v="Bimbo"/>
    <x v="0"/>
    <x v="45"/>
    <x v="2"/>
    <n v="5"/>
    <n v="25"/>
    <x v="1"/>
    <s v="CF11"/>
    <s v="Ombella MPoko"/>
    <s v="CF111"/>
    <s v="Bimbo"/>
    <s v="CF1111"/>
    <x v="0"/>
    <s v="CF1111"/>
    <x v="39"/>
  </r>
  <r>
    <s v="Ombella MPoko"/>
    <s v="Bimbo"/>
    <x v="0"/>
    <x v="46"/>
    <x v="1"/>
    <n v="20"/>
    <n v="100"/>
    <x v="1"/>
    <s v="CF11"/>
    <s v="Ombella MPoko"/>
    <s v="CF111"/>
    <s v="Bimbo"/>
    <s v="CF1111"/>
    <x v="0"/>
    <s v="CF1111"/>
    <x v="40"/>
  </r>
  <r>
    <s v="Ombella MPoko"/>
    <s v="Bimbo"/>
    <x v="0"/>
    <x v="47"/>
    <x v="1"/>
    <n v="15"/>
    <n v="75"/>
    <x v="1"/>
    <s v="CF11"/>
    <s v="Ombella MPoko"/>
    <s v="CF111"/>
    <s v="Bimbo"/>
    <s v="CF1111"/>
    <x v="0"/>
    <s v="CF1111"/>
    <x v="34"/>
  </r>
  <r>
    <s v="Ombella MPoko"/>
    <s v="Bimbo"/>
    <x v="0"/>
    <x v="48"/>
    <x v="4"/>
    <n v="12"/>
    <n v="60"/>
    <x v="1"/>
    <s v="CF11"/>
    <s v="Ombella MPoko"/>
    <s v="CF111"/>
    <s v="Bimbo"/>
    <s v="CF1111"/>
    <x v="0"/>
    <s v="CF1111"/>
    <x v="41"/>
  </r>
  <r>
    <s v="Ombella MPoko"/>
    <s v="Bimbo"/>
    <x v="0"/>
    <x v="49"/>
    <x v="0"/>
    <n v="8"/>
    <n v="40"/>
    <x v="1"/>
    <s v="CF11"/>
    <s v="Ombella MPoko"/>
    <s v="CF111"/>
    <s v="Bimbo"/>
    <s v="CF1111"/>
    <x v="0"/>
    <s v="CF1111"/>
    <x v="42"/>
  </r>
  <r>
    <s v="Ombella MPoko"/>
    <s v="Bimbo"/>
    <x v="0"/>
    <x v="50"/>
    <x v="0"/>
    <n v="45"/>
    <n v="225"/>
    <x v="1"/>
    <s v="CF11"/>
    <s v="Ombella MPoko"/>
    <s v="CF111"/>
    <s v="Bimbo"/>
    <s v="CF1111"/>
    <x v="0"/>
    <s v="CF1111"/>
    <x v="42"/>
  </r>
  <r>
    <s v="Ombella MPoko"/>
    <s v="Bimbo"/>
    <x v="0"/>
    <x v="50"/>
    <x v="1"/>
    <n v="25"/>
    <n v="125"/>
    <x v="1"/>
    <s v="CF11"/>
    <s v="Ombella MPoko"/>
    <s v="CF111"/>
    <s v="Bimbo"/>
    <s v="CF1111"/>
    <x v="0"/>
    <s v="CF1111"/>
    <x v="41"/>
  </r>
  <r>
    <s v="Ombella MPoko"/>
    <s v="Bimbo"/>
    <x v="0"/>
    <x v="51"/>
    <x v="0"/>
    <n v="15"/>
    <n v="75"/>
    <x v="1"/>
    <s v="CF11"/>
    <s v="Ombella MPoko"/>
    <s v="CF111"/>
    <s v="Bimbo"/>
    <s v="CF1111"/>
    <x v="0"/>
    <s v="CF1111"/>
    <x v="43"/>
  </r>
  <r>
    <s v="Ombella MPoko"/>
    <s v="Bimbo"/>
    <x v="0"/>
    <x v="51"/>
    <x v="1"/>
    <n v="5"/>
    <n v="25"/>
    <x v="1"/>
    <s v="CF11"/>
    <s v="Ombella MPoko"/>
    <s v="CF111"/>
    <s v="Bimbo"/>
    <s v="CF1111"/>
    <x v="0"/>
    <s v="CF1111"/>
    <x v="19"/>
  </r>
  <r>
    <s v="Ombella MPoko"/>
    <s v="Bimbo"/>
    <x v="0"/>
    <x v="52"/>
    <x v="1"/>
    <n v="30"/>
    <n v="150"/>
    <x v="1"/>
    <s v="CF11"/>
    <s v="Ombella MPoko"/>
    <s v="CF111"/>
    <s v="Bimbo"/>
    <s v="CF1111"/>
    <x v="0"/>
    <s v="CF1111"/>
    <x v="33"/>
  </r>
  <r>
    <s v="Ombella MPoko"/>
    <s v="Bimbo"/>
    <x v="0"/>
    <x v="52"/>
    <x v="2"/>
    <n v="10"/>
    <n v="50"/>
    <x v="1"/>
    <s v="CF11"/>
    <s v="Ombella MPoko"/>
    <s v="CF111"/>
    <s v="Bimbo"/>
    <s v="CF1111"/>
    <x v="0"/>
    <s v="CF1111"/>
    <x v="44"/>
  </r>
  <r>
    <s v="Ombella MPoko"/>
    <s v="Bimbo"/>
    <x v="0"/>
    <x v="53"/>
    <x v="1"/>
    <n v="15"/>
    <n v="75"/>
    <x v="1"/>
    <s v="CF11"/>
    <s v="Ombella MPoko"/>
    <s v="CF111"/>
    <s v="Bimbo"/>
    <s v="CF1111"/>
    <x v="0"/>
    <s v="CF1111"/>
    <x v="33"/>
  </r>
  <r>
    <s v="Ombella MPoko"/>
    <s v="Bimbo"/>
    <x v="0"/>
    <x v="53"/>
    <x v="2"/>
    <n v="5"/>
    <n v="25"/>
    <x v="1"/>
    <s v="CF11"/>
    <s v="Ombella MPoko"/>
    <s v="CF111"/>
    <s v="Bimbo"/>
    <s v="CF1111"/>
    <x v="0"/>
    <s v="CF1111"/>
    <x v="7"/>
  </r>
  <r>
    <s v="Ombella MPoko"/>
    <s v="Bimbo"/>
    <x v="0"/>
    <x v="5"/>
    <x v="0"/>
    <n v="10"/>
    <n v="50"/>
    <x v="1"/>
    <s v="CF11"/>
    <s v="Ombella MPoko"/>
    <s v="CF111"/>
    <s v="Bimbo"/>
    <s v="CF1111"/>
    <x v="0"/>
    <s v="CF1111"/>
    <x v="7"/>
  </r>
  <r>
    <s v="Ombella MPoko"/>
    <s v="Bimbo"/>
    <x v="0"/>
    <x v="5"/>
    <x v="1"/>
    <n v="10"/>
    <n v="50"/>
    <x v="1"/>
    <s v="CF11"/>
    <s v="Ombella MPoko"/>
    <s v="CF111"/>
    <s v="Bimbo"/>
    <s v="CF1111"/>
    <x v="0"/>
    <s v="CF1111"/>
    <x v="6"/>
  </r>
  <r>
    <s v="Ombella MPoko"/>
    <s v="Bimbo"/>
    <x v="0"/>
    <x v="5"/>
    <x v="3"/>
    <n v="4"/>
    <n v="20"/>
    <x v="1"/>
    <s v="CF11"/>
    <s v="Ombella MPoko"/>
    <s v="CF111"/>
    <s v="Bimbo"/>
    <s v="CF1111"/>
    <x v="0"/>
    <s v="CF1111"/>
    <x v="45"/>
  </r>
  <r>
    <s v="Ombella MPoko"/>
    <s v="Bimbo"/>
    <x v="0"/>
    <x v="54"/>
    <x v="0"/>
    <n v="5"/>
    <n v="25"/>
    <x v="1"/>
    <s v="CF11"/>
    <s v="Ombella MPoko"/>
    <s v="CF111"/>
    <s v="Bimbo"/>
    <s v="CF1111"/>
    <x v="0"/>
    <s v="CF1111"/>
    <x v="33"/>
  </r>
  <r>
    <s v="Ombella MPoko"/>
    <s v="Bimbo"/>
    <x v="0"/>
    <x v="54"/>
    <x v="1"/>
    <n v="2"/>
    <n v="10"/>
    <x v="1"/>
    <s v="CF11"/>
    <s v="Ombella MPoko"/>
    <s v="CF111"/>
    <s v="Bimbo"/>
    <s v="CF1111"/>
    <x v="0"/>
    <s v="CF1111"/>
    <x v="33"/>
  </r>
  <r>
    <s v="Ombella MPoko"/>
    <s v="Bimbo"/>
    <x v="0"/>
    <x v="54"/>
    <x v="2"/>
    <n v="3"/>
    <n v="15"/>
    <x v="1"/>
    <s v="CF11"/>
    <s v="Ombella MPoko"/>
    <s v="CF111"/>
    <s v="Bimbo"/>
    <s v="CF1111"/>
    <x v="0"/>
    <s v="CF1111"/>
    <x v="33"/>
  </r>
  <r>
    <s v="Ombella MPoko"/>
    <s v="Bimbo"/>
    <x v="0"/>
    <x v="1"/>
    <x v="1"/>
    <n v="10"/>
    <n v="50"/>
    <x v="1"/>
    <s v="CF11"/>
    <s v="Ombella MPoko"/>
    <s v="CF111"/>
    <s v="Bimbo"/>
    <s v="CF1111"/>
    <x v="0"/>
    <s v="CF1111"/>
    <x v="40"/>
  </r>
  <r>
    <s v="Ombella MPoko"/>
    <s v="Bimbo"/>
    <x v="0"/>
    <x v="55"/>
    <x v="2"/>
    <n v="7"/>
    <n v="42"/>
    <x v="1"/>
    <s v="CF11"/>
    <s v="Ombella MPoko"/>
    <s v="CF111"/>
    <s v="Bimbo"/>
    <s v="CF1111"/>
    <x v="0"/>
    <s v="CF1111"/>
    <x v="46"/>
  </r>
  <r>
    <s v="Ombella MPoko"/>
    <s v="Bimbo"/>
    <x v="0"/>
    <x v="56"/>
    <x v="1"/>
    <n v="10"/>
    <n v="56"/>
    <x v="1"/>
    <s v="CF11"/>
    <s v="Ombella MPoko"/>
    <s v="CF111"/>
    <s v="Bimbo"/>
    <s v="CF1111"/>
    <x v="0"/>
    <s v="CF1111"/>
    <x v="47"/>
  </r>
  <r>
    <s v="Ombella MPoko"/>
    <s v="Bimbo"/>
    <x v="0"/>
    <x v="56"/>
    <x v="2"/>
    <n v="18"/>
    <n v="80"/>
    <x v="1"/>
    <s v="CF11"/>
    <s v="Ombella MPoko"/>
    <s v="CF111"/>
    <s v="Bimbo"/>
    <s v="CF1111"/>
    <x v="0"/>
    <s v="CF1111"/>
    <x v="48"/>
  </r>
  <r>
    <s v="Ombella MPoko"/>
    <s v="Bimbo"/>
    <x v="0"/>
    <x v="57"/>
    <x v="1"/>
    <n v="50"/>
    <n v="250"/>
    <x v="1"/>
    <s v="CF11"/>
    <s v="Ombella MPoko"/>
    <s v="CF111"/>
    <s v="Bimbo"/>
    <s v="CF1111"/>
    <x v="0"/>
    <s v="CF1111"/>
    <x v="49"/>
  </r>
  <r>
    <s v="Ombella MPoko"/>
    <s v="Bimbo"/>
    <x v="0"/>
    <x v="58"/>
    <x v="0"/>
    <n v="10"/>
    <n v="50"/>
    <x v="1"/>
    <s v="CF11"/>
    <s v="Ombella MPoko"/>
    <s v="CF111"/>
    <s v="Bimbo"/>
    <s v="CF1111"/>
    <x v="0"/>
    <s v="CF1111"/>
    <x v="50"/>
  </r>
  <r>
    <s v="Ombella MPoko"/>
    <s v="Bimbo"/>
    <x v="0"/>
    <x v="59"/>
    <x v="1"/>
    <n v="25"/>
    <n v="125"/>
    <x v="1"/>
    <s v="CF11"/>
    <s v="Ombella MPoko"/>
    <s v="CF111"/>
    <s v="Bimbo"/>
    <s v="CF1111"/>
    <x v="0"/>
    <s v="CF1111"/>
    <x v="51"/>
  </r>
  <r>
    <s v="Ombella MPoko"/>
    <s v="Bimbo"/>
    <x v="0"/>
    <x v="59"/>
    <x v="2"/>
    <n v="7"/>
    <n v="33"/>
    <x v="1"/>
    <s v="CF11"/>
    <s v="Ombella MPoko"/>
    <s v="CF111"/>
    <s v="Bimbo"/>
    <s v="CF1111"/>
    <x v="0"/>
    <s v="CF1111"/>
    <x v="52"/>
  </r>
  <r>
    <s v="Ombella MPoko"/>
    <s v="Bimbo"/>
    <x v="0"/>
    <x v="60"/>
    <x v="1"/>
    <n v="8"/>
    <n v="40"/>
    <x v="1"/>
    <s v="CF11"/>
    <s v="Ombella MPoko"/>
    <s v="CF111"/>
    <s v="Bimbo"/>
    <s v="CF1111"/>
    <x v="0"/>
    <s v="CF1111"/>
    <x v="53"/>
  </r>
  <r>
    <s v="Ombella MPoko"/>
    <s v="Bimbo"/>
    <x v="0"/>
    <x v="60"/>
    <x v="2"/>
    <n v="8"/>
    <n v="40"/>
    <x v="1"/>
    <s v="CF11"/>
    <s v="Ombella MPoko"/>
    <s v="CF111"/>
    <s v="Bimbo"/>
    <s v="CF1111"/>
    <x v="0"/>
    <s v="CF1111"/>
    <x v="54"/>
  </r>
  <r>
    <s v="Ombella MPoko"/>
    <s v="Bimbo"/>
    <x v="0"/>
    <x v="4"/>
    <x v="0"/>
    <n v="20"/>
    <n v="100"/>
    <x v="1"/>
    <s v="CF11"/>
    <s v="Ombella MPoko"/>
    <s v="CF111"/>
    <s v="Bimbo"/>
    <s v="CF1111"/>
    <x v="0"/>
    <s v="CF1111"/>
    <x v="4"/>
  </r>
  <r>
    <s v="Ombella MPoko"/>
    <s v="Bimbo"/>
    <x v="0"/>
    <x v="61"/>
    <x v="0"/>
    <n v="18"/>
    <n v="90"/>
    <x v="1"/>
    <s v="CF11"/>
    <s v="Ombella MPoko"/>
    <s v="CF111"/>
    <s v="Bimbo"/>
    <s v="CF1111"/>
    <x v="0"/>
    <s v="CF1111"/>
    <x v="55"/>
  </r>
  <r>
    <s v="Ombella MPoko"/>
    <s v="Bimbo"/>
    <x v="0"/>
    <x v="61"/>
    <x v="1"/>
    <n v="12"/>
    <n v="60"/>
    <x v="1"/>
    <s v="CF11"/>
    <s v="Ombella MPoko"/>
    <s v="CF111"/>
    <s v="Bimbo"/>
    <s v="CF1111"/>
    <x v="0"/>
    <s v="CF1111"/>
    <x v="7"/>
  </r>
  <r>
    <s v="Bangui"/>
    <s v="Bangui"/>
    <x v="3"/>
    <x v="62"/>
    <x v="1"/>
    <n v="23"/>
    <n v="115"/>
    <x v="2"/>
    <s v="CF61"/>
    <s v="Basse-Kotto"/>
    <s v="CF616"/>
    <s v="Satéma"/>
    <s v="CF6161"/>
    <x v="5"/>
    <s v="CF6161"/>
    <x v="56"/>
  </r>
  <r>
    <s v="Bangui"/>
    <s v="Bangui"/>
    <x v="3"/>
    <x v="62"/>
    <x v="2"/>
    <n v="17"/>
    <n v="85"/>
    <x v="2"/>
    <s v="CF62"/>
    <s v="Mbomou"/>
    <s v="CF622"/>
    <s v="Ouango"/>
    <s v="CF6222"/>
    <x v="6"/>
    <s v="CF6222"/>
    <x v="57"/>
  </r>
  <r>
    <s v="Bangui"/>
    <s v="Bangui"/>
    <x v="3"/>
    <x v="63"/>
    <x v="1"/>
    <n v="10"/>
    <n v="52"/>
    <x v="1"/>
    <s v="CF71"/>
    <s v="Bangui"/>
    <s v="CF711"/>
    <s v="Bangui"/>
    <s v="CF7112"/>
    <x v="4"/>
    <s v="CF7112"/>
    <x v="58"/>
  </r>
  <r>
    <s v="Bangui"/>
    <s v="Bangui"/>
    <x v="3"/>
    <x v="63"/>
    <x v="2"/>
    <n v="4"/>
    <n v="16"/>
    <x v="1"/>
    <s v="CF71"/>
    <s v="Bangui"/>
    <s v="CF711"/>
    <s v="Bangui"/>
    <s v="CF7112"/>
    <x v="4"/>
    <s v="CF7112"/>
    <x v="58"/>
  </r>
  <r>
    <s v="Bangui"/>
    <s v="Bangui"/>
    <x v="1"/>
    <x v="64"/>
    <x v="0"/>
    <n v="3"/>
    <n v="13"/>
    <x v="1"/>
    <s v="CF71"/>
    <s v="Bangui"/>
    <s v="CF711"/>
    <s v="Bangui"/>
    <s v="CF7116"/>
    <x v="3"/>
    <s v="CF7116"/>
    <x v="19"/>
  </r>
  <r>
    <s v="Bangui"/>
    <s v="Bangui"/>
    <x v="3"/>
    <x v="65"/>
    <x v="1"/>
    <n v="10"/>
    <n v="50"/>
    <x v="1"/>
    <s v="CF71"/>
    <s v="Bangui"/>
    <s v="CF711"/>
    <s v="Bangui"/>
    <s v="CF7116"/>
    <x v="3"/>
    <s v="CF7116"/>
    <x v="19"/>
  </r>
  <r>
    <s v="Bangui"/>
    <s v="Bangui"/>
    <x v="3"/>
    <x v="66"/>
    <x v="1"/>
    <n v="30"/>
    <n v="150"/>
    <x v="1"/>
    <s v="CF71"/>
    <s v="Bangui"/>
    <s v="CF711"/>
    <s v="Bangui"/>
    <s v="CF7116"/>
    <x v="3"/>
    <s v="CF7116"/>
    <x v="19"/>
  </r>
  <r>
    <s v="Bangui"/>
    <s v="Bangui"/>
    <x v="2"/>
    <x v="67"/>
    <x v="1"/>
    <n v="18"/>
    <n v="90"/>
    <x v="1"/>
    <s v="CF71"/>
    <s v="Bangui"/>
    <s v="CF711"/>
    <s v="Bangui"/>
    <s v="CF7116"/>
    <x v="3"/>
    <s v="CF7116"/>
    <x v="17"/>
  </r>
  <r>
    <s v="Bangui"/>
    <s v="Bangui"/>
    <x v="2"/>
    <x v="67"/>
    <x v="2"/>
    <n v="10"/>
    <n v="50"/>
    <x v="1"/>
    <s v="CF71"/>
    <s v="Bangui"/>
    <s v="CF711"/>
    <s v="Bangui"/>
    <s v="CF7116"/>
    <x v="3"/>
    <s v="CF7116"/>
    <x v="11"/>
  </r>
  <r>
    <s v="Bangui"/>
    <s v="Bangui"/>
    <x v="2"/>
    <x v="68"/>
    <x v="0"/>
    <n v="30"/>
    <n v="150"/>
    <x v="1"/>
    <s v="CF71"/>
    <s v="Bangui"/>
    <s v="CF711"/>
    <s v="Bangui"/>
    <s v="CF7116"/>
    <x v="3"/>
    <s v="CF7116"/>
    <x v="17"/>
  </r>
  <r>
    <s v="Bangui"/>
    <s v="Bangui"/>
    <x v="2"/>
    <x v="68"/>
    <x v="1"/>
    <n v="15"/>
    <n v="75"/>
    <x v="1"/>
    <s v="CF71"/>
    <s v="Bangui"/>
    <s v="CF711"/>
    <s v="Bangui"/>
    <s v="CF7116"/>
    <x v="3"/>
    <s v="CF7116"/>
    <x v="17"/>
  </r>
  <r>
    <s v="Bangui"/>
    <s v="Bangui"/>
    <x v="2"/>
    <x v="69"/>
    <x v="0"/>
    <n v="15"/>
    <n v="75"/>
    <x v="1"/>
    <s v="CF71"/>
    <s v="Bangui"/>
    <s v="CF711"/>
    <s v="Bangui"/>
    <s v="CF7116"/>
    <x v="3"/>
    <s v="CF7116"/>
    <x v="16"/>
  </r>
  <r>
    <s v="Bangui"/>
    <s v="Bangui"/>
    <x v="2"/>
    <x v="69"/>
    <x v="1"/>
    <n v="5"/>
    <n v="25"/>
    <x v="1"/>
    <s v="CF71"/>
    <s v="Bangui"/>
    <s v="CF711"/>
    <s v="Bangui"/>
    <s v="CF7116"/>
    <x v="3"/>
    <s v="CF7116"/>
    <x v="17"/>
  </r>
  <r>
    <s v="Bangui"/>
    <s v="Bangui"/>
    <x v="2"/>
    <x v="17"/>
    <x v="2"/>
    <n v="8"/>
    <n v="40"/>
    <x v="1"/>
    <s v="CF71"/>
    <s v="Bangui"/>
    <s v="CF711"/>
    <s v="Bangui"/>
    <s v="CF7116"/>
    <x v="3"/>
    <s v="CF7116"/>
    <x v="19"/>
  </r>
  <r>
    <s v="Bangui"/>
    <s v="Bangui"/>
    <x v="2"/>
    <x v="70"/>
    <x v="1"/>
    <n v="48"/>
    <n v="240"/>
    <x v="1"/>
    <s v="CF71"/>
    <s v="Bangui"/>
    <s v="CF711"/>
    <s v="Bangui"/>
    <s v="CF7116"/>
    <x v="3"/>
    <s v="CF7116"/>
    <x v="15"/>
  </r>
  <r>
    <s v="Bangui"/>
    <s v="Bangui"/>
    <x v="2"/>
    <x v="70"/>
    <x v="2"/>
    <n v="32"/>
    <n v="160"/>
    <x v="1"/>
    <s v="CF71"/>
    <s v="Bangui"/>
    <s v="CF711"/>
    <s v="Bangui"/>
    <s v="CF7116"/>
    <x v="3"/>
    <s v="CF7116"/>
    <x v="11"/>
  </r>
  <r>
    <s v="Bangui"/>
    <s v="Bangui"/>
    <x v="2"/>
    <x v="71"/>
    <x v="0"/>
    <n v="30"/>
    <n v="150"/>
    <x v="1"/>
    <s v="CF71"/>
    <s v="Bangui"/>
    <s v="CF711"/>
    <s v="Bangui"/>
    <s v="CF7116"/>
    <x v="3"/>
    <s v="CF7116"/>
    <x v="17"/>
  </r>
  <r>
    <s v="Bangui"/>
    <s v="Bangui"/>
    <x v="2"/>
    <x v="71"/>
    <x v="1"/>
    <n v="10"/>
    <n v="50"/>
    <x v="1"/>
    <s v="CF71"/>
    <s v="Bangui"/>
    <s v="CF711"/>
    <s v="Bangui"/>
    <s v="CF7116"/>
    <x v="3"/>
    <s v="CF7116"/>
    <x v="17"/>
  </r>
  <r>
    <s v="Bangui"/>
    <s v="Bangui"/>
    <x v="3"/>
    <x v="72"/>
    <x v="1"/>
    <n v="25"/>
    <n v="125"/>
    <x v="1"/>
    <s v="CF71"/>
    <s v="Bangui"/>
    <s v="CF711"/>
    <s v="Bangui"/>
    <s v="CF7116"/>
    <x v="3"/>
    <s v="CF7116"/>
    <x v="59"/>
  </r>
  <r>
    <s v="Ombella MPoko"/>
    <s v="Bimbo"/>
    <x v="0"/>
    <x v="73"/>
    <x v="1"/>
    <n v="6"/>
    <n v="30"/>
    <x v="2"/>
    <s v="CF71"/>
    <s v="Bangui"/>
    <s v="CF711"/>
    <s v="Bangui"/>
    <s v="CF7116"/>
    <x v="3"/>
    <s v="CF7116"/>
    <x v="20"/>
  </r>
  <r>
    <s v="Ombella MPoko"/>
    <s v="Bimbo"/>
    <x v="0"/>
    <x v="73"/>
    <x v="2"/>
    <n v="4"/>
    <n v="20"/>
    <x v="2"/>
    <s v="CF71"/>
    <s v="Bangui"/>
    <s v="CF711"/>
    <s v="Bangui"/>
    <s v="CF7116"/>
    <x v="3"/>
    <s v="CF7116"/>
    <x v="15"/>
  </r>
  <r>
    <s v="Ombella MPoko"/>
    <s v="Bimbo"/>
    <x v="0"/>
    <x v="55"/>
    <x v="1"/>
    <n v="6"/>
    <n v="34"/>
    <x v="2"/>
    <s v="CF71"/>
    <s v="Bangui"/>
    <s v="CF711"/>
    <s v="Bangui"/>
    <s v="CF7116"/>
    <x v="3"/>
    <s v="CF7116"/>
    <x v="19"/>
  </r>
  <r>
    <s v="Ombella MPoko"/>
    <s v="Bimbo"/>
    <x v="0"/>
    <x v="74"/>
    <x v="1"/>
    <n v="20"/>
    <n v="100"/>
    <x v="2"/>
    <s v="CF71"/>
    <s v="Bangui"/>
    <s v="CF711"/>
    <s v="Bangui"/>
    <s v="CF7116"/>
    <x v="3"/>
    <s v="CF7116"/>
    <x v="60"/>
  </r>
  <r>
    <s v="Ombella MPoko"/>
    <s v="Bimbo"/>
    <x v="0"/>
    <x v="74"/>
    <x v="2"/>
    <n v="30"/>
    <n v="150"/>
    <x v="2"/>
    <s v="CF71"/>
    <s v="Bangui"/>
    <s v="CF711"/>
    <s v="Bangui"/>
    <s v="CF7116"/>
    <x v="3"/>
    <s v="CF7116"/>
    <x v="19"/>
  </r>
  <r>
    <s v="Ombella MPoko"/>
    <s v="Bimbo"/>
    <x v="0"/>
    <x v="74"/>
    <x v="3"/>
    <n v="50"/>
    <n v="250"/>
    <x v="2"/>
    <s v="CF71"/>
    <s v="Bangui"/>
    <s v="CF711"/>
    <s v="Bangui"/>
    <s v="CF7116"/>
    <x v="3"/>
    <s v="CF7116"/>
    <x v="61"/>
  </r>
  <r>
    <s v="Bangui"/>
    <s v="Bangui"/>
    <x v="1"/>
    <x v="38"/>
    <x v="1"/>
    <n v="4"/>
    <n v="20"/>
    <x v="1"/>
    <s v="CF71"/>
    <s v="Bangui"/>
    <s v="CF711"/>
    <s v="Bangui"/>
    <s v="CF7117"/>
    <x v="2"/>
    <s v="CF7117"/>
    <x v="29"/>
  </r>
  <r>
    <s v="Bangui"/>
    <s v="Bangui"/>
    <x v="1"/>
    <x v="75"/>
    <x v="0"/>
    <n v="3"/>
    <n v="15"/>
    <x v="2"/>
    <s v="CF71"/>
    <s v="Bangui"/>
    <s v="CF711"/>
    <s v="Bangui"/>
    <s v="CF7117"/>
    <x v="2"/>
    <s v="CF7117"/>
    <x v="62"/>
  </r>
  <r>
    <s v="Bangui"/>
    <s v="Bangui"/>
    <x v="1"/>
    <x v="75"/>
    <x v="1"/>
    <n v="19"/>
    <n v="95"/>
    <x v="1"/>
    <s v="CF71"/>
    <s v="Bangui"/>
    <s v="CF711"/>
    <s v="Bangui"/>
    <s v="CF7117"/>
    <x v="2"/>
    <s v="CF7117"/>
    <x v="63"/>
  </r>
  <r>
    <s v="Bangui"/>
    <s v="Bangui"/>
    <x v="1"/>
    <x v="75"/>
    <x v="2"/>
    <n v="12"/>
    <n v="60"/>
    <x v="1"/>
    <s v="CF71"/>
    <s v="Bangui"/>
    <s v="CF711"/>
    <s v="Bangui"/>
    <s v="CF7117"/>
    <x v="2"/>
    <s v="CF7117"/>
    <x v="64"/>
  </r>
  <r>
    <s v="Bangui"/>
    <s v="Bangui"/>
    <x v="1"/>
    <x v="75"/>
    <x v="3"/>
    <n v="1"/>
    <n v="5"/>
    <x v="1"/>
    <s v="CF71"/>
    <s v="Bangui"/>
    <s v="CF711"/>
    <s v="Bangui"/>
    <s v="CF7117"/>
    <x v="2"/>
    <s v="CF7117"/>
    <x v="65"/>
  </r>
  <r>
    <s v="Bangui"/>
    <s v="Bangui"/>
    <x v="1"/>
    <x v="76"/>
    <x v="1"/>
    <n v="10"/>
    <n v="50"/>
    <x v="1"/>
    <s v="CF71"/>
    <s v="Bangui"/>
    <s v="CF711"/>
    <s v="Bangui"/>
    <s v="CF7117"/>
    <x v="2"/>
    <s v="CF7117"/>
    <x v="29"/>
  </r>
  <r>
    <s v="Bangui"/>
    <s v="Bangui"/>
    <x v="1"/>
    <x v="76"/>
    <x v="2"/>
    <n v="5"/>
    <n v="25"/>
    <x v="1"/>
    <s v="CF71"/>
    <s v="Bangui"/>
    <s v="CF711"/>
    <s v="Bangui"/>
    <s v="CF7117"/>
    <x v="2"/>
    <s v="CF7117"/>
    <x v="29"/>
  </r>
  <r>
    <s v="Bangui"/>
    <s v="Bangui"/>
    <x v="1"/>
    <x v="64"/>
    <x v="2"/>
    <n v="2"/>
    <n v="10"/>
    <x v="1"/>
    <s v="CF71"/>
    <s v="Bangui"/>
    <s v="CF711"/>
    <s v="Bangui"/>
    <s v="CF7117"/>
    <x v="2"/>
    <s v="CF7117"/>
    <x v="65"/>
  </r>
  <r>
    <s v="Bangui"/>
    <s v="Bangui"/>
    <x v="1"/>
    <x v="77"/>
    <x v="1"/>
    <n v="10"/>
    <n v="50"/>
    <x v="1"/>
    <s v="CF71"/>
    <s v="Bangui"/>
    <s v="CF711"/>
    <s v="Bangui"/>
    <s v="CF7117"/>
    <x v="2"/>
    <s v="CF7117"/>
    <x v="29"/>
  </r>
  <r>
    <s v="Bangui"/>
    <s v="Bangui"/>
    <x v="1"/>
    <x v="77"/>
    <x v="2"/>
    <n v="15"/>
    <n v="75"/>
    <x v="1"/>
    <s v="CF71"/>
    <s v="Bangui"/>
    <s v="CF711"/>
    <s v="Bangui"/>
    <s v="CF7117"/>
    <x v="2"/>
    <s v="CF7117"/>
    <x v="66"/>
  </r>
  <r>
    <s v="Bangui"/>
    <s v="Bangui"/>
    <x v="1"/>
    <x v="78"/>
    <x v="0"/>
    <n v="5"/>
    <n v="25"/>
    <x v="1"/>
    <s v="CF71"/>
    <s v="Bangui"/>
    <s v="CF711"/>
    <s v="Bangui"/>
    <s v="CF7117"/>
    <x v="2"/>
    <s v="CF7117"/>
    <x v="28"/>
  </r>
  <r>
    <s v="Bangui"/>
    <s v="Bangui"/>
    <x v="1"/>
    <x v="78"/>
    <x v="1"/>
    <n v="3"/>
    <n v="15"/>
    <x v="1"/>
    <s v="CF71"/>
    <s v="Bangui"/>
    <s v="CF711"/>
    <s v="Bangui"/>
    <s v="CF7117"/>
    <x v="2"/>
    <s v="CF7117"/>
    <x v="28"/>
  </r>
  <r>
    <s v="Bangui"/>
    <s v="Bangui"/>
    <x v="1"/>
    <x v="78"/>
    <x v="2"/>
    <n v="2"/>
    <n v="10"/>
    <x v="1"/>
    <s v="CF71"/>
    <s v="Bangui"/>
    <s v="CF711"/>
    <s v="Bangui"/>
    <s v="CF7117"/>
    <x v="2"/>
    <s v="CF7117"/>
    <x v="28"/>
  </r>
  <r>
    <s v="Bangui"/>
    <s v="Bangui"/>
    <x v="1"/>
    <x v="79"/>
    <x v="1"/>
    <n v="10"/>
    <n v="50"/>
    <x v="1"/>
    <s v="CF71"/>
    <s v="Bangui"/>
    <s v="CF711"/>
    <s v="Bangui"/>
    <s v="CF7117"/>
    <x v="2"/>
    <s v="CF7117"/>
    <x v="29"/>
  </r>
  <r>
    <s v="Bangui"/>
    <s v="Bangui"/>
    <x v="1"/>
    <x v="79"/>
    <x v="2"/>
    <n v="15"/>
    <n v="75"/>
    <x v="1"/>
    <s v="CF71"/>
    <s v="Bangui"/>
    <s v="CF711"/>
    <s v="Bangui"/>
    <s v="CF7117"/>
    <x v="2"/>
    <s v="CF7117"/>
    <x v="67"/>
  </r>
</pivotCacheRecords>
</file>

<file path=xl/pivotCache/pivotCacheRecords4.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80">
  <r>
    <d v="2019-11-07T00:00:00"/>
    <s v="Ngouandjia martial"/>
    <s v="Bangui"/>
    <s v="Bangui"/>
    <x v="0"/>
    <x v="0"/>
    <s v="Non inondé"/>
    <s v="Oui"/>
    <n v="4.3642700000000003"/>
    <n v="18.558859999999999"/>
    <n v="344.43799999999999"/>
    <n v="0"/>
    <n v="3"/>
    <s v="Oui"/>
    <n v="10"/>
    <n v="50"/>
    <s v="Catastrophe naturelle (inondations, pluies torrentielles etc)"/>
    <m/>
    <x v="0"/>
    <n v="0"/>
    <n v="0"/>
    <n v="0"/>
    <n v="10"/>
    <m/>
    <m/>
    <n v="10"/>
    <s v="En bon état"/>
    <s v="oui"/>
    <s v="ne sait pas"/>
    <m/>
    <m/>
    <x v="0"/>
    <s v="non"/>
    <m/>
    <s v="non"/>
    <m/>
    <s v="non"/>
    <m/>
    <s v="non"/>
    <m/>
    <s v="non"/>
    <m/>
    <s v="non"/>
    <m/>
    <m/>
    <m/>
    <m/>
    <m/>
    <m/>
    <m/>
    <m/>
    <m/>
    <m/>
    <m/>
    <s v="oui"/>
    <s v="oui"/>
    <s v="oui"/>
    <s v="non"/>
    <s v="non"/>
    <m/>
    <m/>
    <s v="Bonne cohésion"/>
    <m/>
    <s v="Puits traditionnel/A ciel ouvert Vendeur d’eau Eau de pluie"/>
    <n v="1"/>
    <n v="0"/>
    <n v="0"/>
    <n v="0"/>
    <n v="0"/>
    <n v="1"/>
    <n v="0"/>
    <n v="0"/>
    <n v="1"/>
    <s v="Plus de 15 litres par jour"/>
    <s v="15-30 min"/>
    <s v="oui"/>
    <s v="Odeur Eau trouble / brune Eau non potable"/>
    <n v="1"/>
    <n v="0"/>
    <n v="1"/>
    <n v="1"/>
    <s v="Opérationnelles"/>
    <s v="non"/>
    <m/>
    <m/>
    <m/>
    <m/>
    <m/>
    <m/>
    <m/>
    <m/>
    <m/>
    <s v="Oui, une partie"/>
    <s v="Don des communautés hôtes et voisines"/>
    <n v="0"/>
    <n v="1"/>
    <n v="0"/>
    <n v="0"/>
    <n v="0"/>
    <n v="0"/>
    <n v="0"/>
    <m/>
    <s v="15-30 min"/>
    <s v="oui"/>
    <m/>
    <m/>
    <m/>
    <m/>
    <m/>
    <m/>
    <m/>
    <m/>
    <m/>
    <s v="non"/>
    <m/>
    <m/>
    <m/>
    <m/>
    <m/>
    <m/>
    <m/>
    <m/>
    <m/>
    <m/>
    <m/>
    <m/>
    <m/>
    <m/>
    <m/>
    <m/>
    <m/>
    <m/>
    <s v="Diarrhée Paludisme Fièvre"/>
    <n v="1"/>
    <n v="1"/>
    <n v="0"/>
    <n v="0"/>
    <n v="0"/>
    <n v="1"/>
    <n v="0"/>
    <n v="0"/>
    <n v="0"/>
    <n v="0"/>
    <n v="0"/>
    <n v="0"/>
    <m/>
    <s v="Non"/>
    <s v="Ecole trop loin"/>
    <n v="0"/>
    <n v="0"/>
    <n v="0"/>
    <n v="1"/>
    <n v="0"/>
    <n v="0"/>
    <n v="0"/>
    <n v="0"/>
    <n v="0"/>
    <n v="0"/>
    <n v="0"/>
    <m/>
    <m/>
    <s v="Assistance humanitaire Accès aux services de base Documentation (certificat de naissance, etc.)"/>
    <n v="1"/>
    <n v="0"/>
    <n v="0"/>
    <n v="1"/>
    <n v="0"/>
    <n v="1"/>
    <s v="Article non alimentaire (vêtements, couvertures, ustensiles de cuisine"/>
    <s v="Hygiène/assainissement"/>
    <s v="Abri"/>
    <m/>
    <n v="0"/>
    <n v="10"/>
    <s v="Vue par rapport aux PDI,depuis qu'ils sont dans ce localité de BATAMBO il y a aucun assistance des humanitaires,même le Gouvernement,ils sont vraiment abandonné par eux-même dans la localité.Et leurs besoins,moustiquaire, la santé car ils n'ont pas accès aux centre de santé,(manque de moyens )."/>
    <n v="1340496"/>
    <s v="04cb3614-1370-431c-8922-d2f433c037ee"/>
    <d v="2019-11-07T16:57:46"/>
    <m/>
    <n v="39"/>
  </r>
  <r>
    <d v="2019-11-07T00:00:00"/>
    <s v="Ngouandjia martial"/>
    <s v="Bangui"/>
    <s v="Bangui"/>
    <x v="0"/>
    <x v="1"/>
    <s v="Partiellement inondé"/>
    <s v="Oui"/>
    <n v="4.3584899999999998"/>
    <n v="18.556260000000002"/>
    <n v="351.92200000000003"/>
    <n v="0"/>
    <n v="3"/>
    <s v="Oui"/>
    <n v="200"/>
    <n v="1000"/>
    <s v="Catastrophe naturelle (inondations, pluies torrentielles etc)"/>
    <m/>
    <x v="1"/>
    <n v="0"/>
    <n v="0"/>
    <n v="0"/>
    <n v="150"/>
    <n v="50"/>
    <m/>
    <n v="200"/>
    <s v="En bon état"/>
    <s v="oui"/>
    <s v="non"/>
    <m/>
    <m/>
    <x v="1"/>
    <s v="oui"/>
    <n v="200"/>
    <s v="non"/>
    <m/>
    <s v="oui"/>
    <n v="50"/>
    <s v="non"/>
    <m/>
    <s v="non"/>
    <m/>
    <s v="oui"/>
    <s v="Autogestion"/>
    <m/>
    <m/>
    <m/>
    <m/>
    <m/>
    <m/>
    <m/>
    <m/>
    <m/>
    <m/>
    <s v="oui"/>
    <s v="oui"/>
    <s v="oui"/>
    <s v="non"/>
    <s v="oui"/>
    <s v="Police"/>
    <m/>
    <s v="Très bonne cohésion"/>
    <m/>
    <s v="Vendeur d’eau"/>
    <n v="0"/>
    <n v="0"/>
    <n v="0"/>
    <n v="0"/>
    <n v="0"/>
    <n v="1"/>
    <n v="0"/>
    <n v="0"/>
    <n v="0"/>
    <s v="Plus de 15 litres par jour"/>
    <s v="Plus de 60 min"/>
    <s v="non"/>
    <m/>
    <m/>
    <m/>
    <m/>
    <m/>
    <s v="En mauvais état/non hygiéniques"/>
    <s v="non"/>
    <m/>
    <m/>
    <m/>
    <m/>
    <m/>
    <m/>
    <m/>
    <m/>
    <m/>
    <s v="Oui, une partie"/>
    <s v="Emprunt"/>
    <n v="0"/>
    <n v="0"/>
    <n v="0"/>
    <n v="0"/>
    <n v="1"/>
    <n v="0"/>
    <n v="0"/>
    <m/>
    <s v="15-30 min"/>
    <s v="oui"/>
    <m/>
    <m/>
    <m/>
    <m/>
    <m/>
    <m/>
    <m/>
    <m/>
    <m/>
    <s v="non"/>
    <m/>
    <m/>
    <m/>
    <m/>
    <m/>
    <m/>
    <m/>
    <m/>
    <m/>
    <m/>
    <m/>
    <m/>
    <m/>
    <m/>
    <m/>
    <m/>
    <m/>
    <m/>
    <s v="Diarrhée Paludisme Toux"/>
    <n v="1"/>
    <n v="1"/>
    <n v="0"/>
    <n v="0"/>
    <n v="0"/>
    <n v="0"/>
    <n v="1"/>
    <n v="0"/>
    <n v="0"/>
    <n v="0"/>
    <n v="0"/>
    <n v="0"/>
    <m/>
    <s v="Oui, une partie"/>
    <s v="Ecole détruite ou endommagée"/>
    <n v="0"/>
    <n v="1"/>
    <n v="0"/>
    <n v="0"/>
    <n v="0"/>
    <n v="0"/>
    <n v="0"/>
    <n v="0"/>
    <n v="0"/>
    <n v="0"/>
    <n v="0"/>
    <m/>
    <m/>
    <s v="Assistance humanitaire Situation dans le lieu d’origine Possibilités de retour (etat du lieu d’origine, aide humanitaire…)"/>
    <n v="1"/>
    <n v="1"/>
    <n v="0"/>
    <n v="0"/>
    <n v="1"/>
    <n v="0"/>
    <s v="Nourriture"/>
    <s v="Article non alimentaire (vêtements, couvertures, ustensiles de cuisine"/>
    <s v="Service de santé"/>
    <m/>
    <n v="0"/>
    <n v="10"/>
    <s v="S'agissant aux personnes déplacée de cette localité ont des problèmes vue par rapport a leurs conditions de vie aux sein de cette localité,problèmes de santé,hygiénique ment.Et les préoccupations nécessaire des PDI se veulent renter la où ils étaient aux paravents."/>
    <n v="1340494"/>
    <s v="c68b0576-7953-4677-9233-817c4ecee725"/>
    <d v="2019-11-07T16:57:41"/>
    <m/>
    <n v="38"/>
  </r>
  <r>
    <d v="2019-11-08T00:00:00"/>
    <s v="Konamna fidelia"/>
    <s v="Bangui"/>
    <s v="Bangui"/>
    <x v="0"/>
    <x v="2"/>
    <s v="Non inondé"/>
    <s v="Oui"/>
    <n v="4.3613159000000001"/>
    <n v="18.571140700000001"/>
    <n v="350.60000610351563"/>
    <n v="9"/>
    <n v="3"/>
    <s v="Oui"/>
    <n v="60"/>
    <n v="300"/>
    <s v="Catastrophe naturelle (inondations, pluies torrentielles etc)"/>
    <m/>
    <x v="2"/>
    <n v="0"/>
    <n v="0"/>
    <n v="0"/>
    <n v="60"/>
    <m/>
    <m/>
    <n v="60"/>
    <s v="Partiellement endommagés"/>
    <s v="oui"/>
    <s v="ne sait pas"/>
    <m/>
    <m/>
    <x v="2"/>
    <s v="oui"/>
    <n v="1"/>
    <s v="non"/>
    <m/>
    <s v="oui"/>
    <n v="1"/>
    <s v="non"/>
    <m/>
    <s v="oui"/>
    <n v="3"/>
    <s v="oui"/>
    <s v="MINUSCA"/>
    <m/>
    <m/>
    <m/>
    <m/>
    <m/>
    <m/>
    <m/>
    <m/>
    <m/>
    <m/>
    <s v="oui"/>
    <s v="oui"/>
    <s v="oui"/>
    <s v="non"/>
    <s v="non"/>
    <m/>
    <m/>
    <s v="Très bonne cohésion"/>
    <m/>
    <s v="Puits traditionnel/A ciel ouvert Forage a pompe manuelle Eau courante/du robinet"/>
    <n v="1"/>
    <n v="1"/>
    <n v="0"/>
    <n v="0"/>
    <n v="0"/>
    <n v="0"/>
    <n v="0"/>
    <n v="1"/>
    <n v="0"/>
    <s v="Entre 5 et 10 litres par jour"/>
    <s v="0-15 min"/>
    <s v="oui"/>
    <s v="Odeur Eau trouble / brune Eau non potable"/>
    <n v="1"/>
    <n v="0"/>
    <n v="1"/>
    <n v="1"/>
    <s v="En mauvais état/non hygiéniques"/>
    <s v="non"/>
    <m/>
    <m/>
    <m/>
    <m/>
    <m/>
    <m/>
    <m/>
    <m/>
    <m/>
    <s v="Oui, tous"/>
    <s v="Don des communautés hôtes et voisines"/>
    <n v="0"/>
    <n v="1"/>
    <n v="0"/>
    <n v="0"/>
    <n v="0"/>
    <n v="0"/>
    <n v="0"/>
    <m/>
    <s v="0-15 min"/>
    <s v="oui"/>
    <m/>
    <m/>
    <m/>
    <m/>
    <m/>
    <m/>
    <m/>
    <m/>
    <m/>
    <s v="non"/>
    <m/>
    <m/>
    <m/>
    <m/>
    <m/>
    <m/>
    <m/>
    <m/>
    <m/>
    <m/>
    <m/>
    <m/>
    <m/>
    <m/>
    <m/>
    <m/>
    <m/>
    <m/>
    <s v="Diarrhée Paludisme Fièvre"/>
    <n v="1"/>
    <n v="1"/>
    <n v="0"/>
    <n v="0"/>
    <n v="0"/>
    <n v="1"/>
    <n v="0"/>
    <n v="0"/>
    <n v="0"/>
    <n v="0"/>
    <n v="0"/>
    <n v="0"/>
    <m/>
    <s v="Oui, tous"/>
    <m/>
    <m/>
    <m/>
    <m/>
    <m/>
    <m/>
    <m/>
    <m/>
    <m/>
    <m/>
    <m/>
    <m/>
    <m/>
    <m/>
    <s v="Assistance humanitaire"/>
    <n v="1"/>
    <n v="0"/>
    <n v="0"/>
    <n v="0"/>
    <n v="0"/>
    <n v="0"/>
    <s v="Nourriture"/>
    <s v="Eau potable"/>
    <s v="Article non alimentaire (vêtements, couvertures, ustensiles de cuisine"/>
    <m/>
    <n v="0"/>
    <n v="10"/>
    <s v="Vue la situation de cette localité,c'est une localité qui n'est pas inondée,mais accueil des PDI.les besoins des PDI sont nourriture, de l'eau potable,les vêtements,santé, et aussi une assistance pour eux car ils souffre."/>
    <n v="1349821"/>
    <s v="6593c229-2fba-46b3-9d91-765c95479cda"/>
    <d v="2019-11-08T15:53:55"/>
    <m/>
    <n v="53"/>
  </r>
  <r>
    <d v="2019-11-08T00:00:00"/>
    <s v="DJIMTOLOUMA Anicet"/>
    <s v="Bangui"/>
    <s v="Bangui"/>
    <x v="0"/>
    <x v="3"/>
    <s v="Non inondé"/>
    <s v="Oui"/>
    <n v="4.3615104999999996"/>
    <n v="18.564477400000001"/>
    <n v="349.29998779296875"/>
    <n v="7.5"/>
    <n v="3"/>
    <s v="Oui"/>
    <n v="25"/>
    <n v="125"/>
    <s v="Catastrophe naturelle (inondations, pluies torrentielles etc)"/>
    <m/>
    <x v="3"/>
    <n v="0"/>
    <n v="0"/>
    <n v="0"/>
    <n v="25"/>
    <m/>
    <m/>
    <n v="25"/>
    <s v="En bon état"/>
    <s v="oui"/>
    <s v="non"/>
    <m/>
    <m/>
    <x v="2"/>
    <s v="non"/>
    <m/>
    <s v="non"/>
    <m/>
    <s v="non"/>
    <m/>
    <s v="non"/>
    <m/>
    <s v="oui"/>
    <n v="3"/>
    <s v="oui"/>
    <s v="Police"/>
    <m/>
    <m/>
    <m/>
    <m/>
    <m/>
    <m/>
    <m/>
    <m/>
    <m/>
    <m/>
    <s v="oui"/>
    <s v="oui"/>
    <s v="oui"/>
    <s v="non"/>
    <s v="oui"/>
    <s v="Police"/>
    <m/>
    <s v="Très bonne cohésion"/>
    <m/>
    <s v="Puits traditionnel/A ciel ouvert Puits amélioré Eau courante/du robinet"/>
    <n v="1"/>
    <n v="0"/>
    <n v="1"/>
    <n v="0"/>
    <n v="0"/>
    <n v="0"/>
    <n v="0"/>
    <n v="1"/>
    <n v="0"/>
    <s v="Plus de 15 litres par jour"/>
    <s v="0-15 min"/>
    <s v="oui"/>
    <s v="Odeur Eau trouble / brune"/>
    <n v="1"/>
    <n v="0"/>
    <n v="1"/>
    <n v="0"/>
    <s v="Opérationnelles"/>
    <s v="non"/>
    <m/>
    <m/>
    <m/>
    <m/>
    <m/>
    <m/>
    <m/>
    <m/>
    <m/>
    <s v="Oui, une partie"/>
    <s v="Production agricole de subsistance Don des communautés hôtes et voisines Achat sur le marché"/>
    <n v="1"/>
    <n v="1"/>
    <n v="0"/>
    <n v="1"/>
    <n v="0"/>
    <n v="0"/>
    <n v="0"/>
    <m/>
    <s v="0-15 min"/>
    <s v="oui"/>
    <m/>
    <m/>
    <m/>
    <m/>
    <m/>
    <m/>
    <m/>
    <m/>
    <m/>
    <s v="oui"/>
    <s v="Clinique privée"/>
    <n v="0"/>
    <n v="0"/>
    <n v="0"/>
    <n v="1"/>
    <n v="0"/>
    <m/>
    <s v="non"/>
    <m/>
    <m/>
    <m/>
    <m/>
    <m/>
    <m/>
    <m/>
    <m/>
    <m/>
    <m/>
    <s v="Diarrhée Paludisme Fièvre"/>
    <n v="1"/>
    <n v="1"/>
    <n v="0"/>
    <n v="0"/>
    <n v="0"/>
    <n v="1"/>
    <n v="0"/>
    <n v="0"/>
    <n v="0"/>
    <n v="0"/>
    <n v="0"/>
    <n v="0"/>
    <m/>
    <s v="Oui, tous"/>
    <m/>
    <m/>
    <m/>
    <m/>
    <m/>
    <m/>
    <m/>
    <m/>
    <m/>
    <m/>
    <m/>
    <m/>
    <m/>
    <m/>
    <s v="Assistance humanitaire Possibilités de retour (etat du lieu d’origine, aide humanitaire…) Documentation (certificat de naissance, etc.)"/>
    <n v="1"/>
    <n v="0"/>
    <n v="0"/>
    <n v="0"/>
    <n v="1"/>
    <n v="1"/>
    <s v="Nourriture"/>
    <s v="Abri"/>
    <s v="Service de santé"/>
    <m/>
    <n v="0"/>
    <n v="10"/>
    <s v="Après l'inondation,  les PDI de quartier kpetene I sont  dans 2ème arrondissement précisément lakouaga 5, n'ont subit aucune assistance humanitaire mais tous les enfants vont à l'ecole, ils ont sérieux problème de nourriture et aide humanitaire."/>
    <n v="1350000"/>
    <s v="be39eb95-9bf7-47c3-850a-73de43f89061"/>
    <d v="2019-11-08T15:57:03"/>
    <m/>
    <n v="54"/>
  </r>
  <r>
    <d v="2019-11-06T00:00:00"/>
    <s v="DJIMTOLOUMA Anicet"/>
    <s v="Bangui"/>
    <s v="Bangui"/>
    <x v="0"/>
    <x v="4"/>
    <s v="Totalement inondé"/>
    <s v="Oui"/>
    <n v="4.3570425000000004"/>
    <n v="18.562033499999998"/>
    <n v="344.89999389648438"/>
    <n v="9"/>
    <n v="3"/>
    <s v="Oui"/>
    <n v="300"/>
    <n v="534"/>
    <s v="Catastrophe naturelle (inondations, pluies torrentielles etc)"/>
    <m/>
    <x v="4"/>
    <n v="0"/>
    <n v="0"/>
    <n v="0"/>
    <m/>
    <n v="300"/>
    <m/>
    <n v="300"/>
    <s v="Partiellement endommagés"/>
    <s v="oui"/>
    <s v="oui"/>
    <s v="Chef de quartier"/>
    <m/>
    <x v="2"/>
    <s v="oui"/>
    <n v="20"/>
    <s v="non"/>
    <m/>
    <s v="oui"/>
    <n v="4"/>
    <s v="non"/>
    <m/>
    <s v="oui"/>
    <n v="100"/>
    <s v="oui"/>
    <s v="Leaders Communautaires"/>
    <m/>
    <m/>
    <m/>
    <m/>
    <m/>
    <m/>
    <m/>
    <m/>
    <m/>
    <m/>
    <s v="oui"/>
    <s v="oui"/>
    <s v="oui"/>
    <s v="non"/>
    <s v="oui"/>
    <s v="Police"/>
    <m/>
    <s v="Très bonne cohésion"/>
    <m/>
    <s v="Eau de surface (riviere, cours d’eau…) Vendeur d’eau Eau de pluie"/>
    <n v="0"/>
    <n v="0"/>
    <n v="0"/>
    <n v="0"/>
    <n v="1"/>
    <n v="1"/>
    <n v="0"/>
    <n v="0"/>
    <n v="1"/>
    <s v="Plus de 15 litres par jour"/>
    <s v="0-15 min"/>
    <s v="oui"/>
    <s v="Odeur Eau trouble / brune Eau non potable"/>
    <n v="1"/>
    <n v="0"/>
    <n v="1"/>
    <n v="1"/>
    <s v="En mauvais état/non hygiéniques"/>
    <s v="oui"/>
    <s v="Conflit liés à la gestion communautaire des points d’eau Harcèlement"/>
    <n v="0"/>
    <n v="1"/>
    <n v="0"/>
    <n v="0"/>
    <n v="1"/>
    <n v="0"/>
    <n v="0"/>
    <m/>
    <s v="Oui, tous"/>
    <s v="Don des communautés hôtes et voisines Achat sur le marché Emprunt"/>
    <n v="0"/>
    <n v="1"/>
    <n v="0"/>
    <n v="1"/>
    <n v="1"/>
    <n v="0"/>
    <n v="0"/>
    <m/>
    <s v="0-15 min"/>
    <s v="oui"/>
    <m/>
    <m/>
    <m/>
    <m/>
    <m/>
    <m/>
    <m/>
    <m/>
    <m/>
    <s v="non"/>
    <m/>
    <m/>
    <m/>
    <m/>
    <m/>
    <m/>
    <m/>
    <m/>
    <m/>
    <m/>
    <m/>
    <m/>
    <m/>
    <m/>
    <m/>
    <m/>
    <m/>
    <m/>
    <s v="Diarrhée Paludisme Malnutrition"/>
    <n v="1"/>
    <n v="1"/>
    <n v="1"/>
    <n v="0"/>
    <n v="0"/>
    <n v="0"/>
    <n v="0"/>
    <n v="0"/>
    <n v="0"/>
    <n v="0"/>
    <n v="0"/>
    <n v="0"/>
    <m/>
    <s v="Oui, une partie"/>
    <s v="Ecole détruite ou endommagée Manque de moyens financiers (transport, etc) Autre, préciser"/>
    <n v="0"/>
    <n v="1"/>
    <n v="0"/>
    <n v="0"/>
    <n v="0"/>
    <n v="0"/>
    <n v="1"/>
    <n v="0"/>
    <n v="0"/>
    <n v="0"/>
    <n v="1"/>
    <s v="Certaine école inondé"/>
    <m/>
    <s v="Assistance humanitaire Accès aux services de base Documentation (certificat de naissance, etc.)"/>
    <n v="1"/>
    <n v="0"/>
    <n v="0"/>
    <n v="1"/>
    <n v="0"/>
    <n v="1"/>
    <s v="Nourriture"/>
    <s v="Article non alimentaire (vêtements, couvertures, ustensiles de cuisine"/>
    <s v="Service de santé"/>
    <m/>
    <n v="3"/>
    <n v="10"/>
    <s v="Les Personnes déplacés ont vraiment des problèmes de nourriture , manques des abris, problème de soign médical. Dont ils demandent une assistante humanitaire"/>
    <n v="1327657"/>
    <s v="211e1ffd-c643-4a4a-992c-f39324d502da"/>
    <d v="2019-11-06T16:36:16"/>
    <m/>
    <n v="13"/>
  </r>
  <r>
    <d v="2019-11-06T00:00:00"/>
    <s v="Ngouandjia martial"/>
    <s v="Bangui"/>
    <s v="Bangui"/>
    <x v="0"/>
    <x v="5"/>
    <s v="Partiellement inondé"/>
    <s v="Oui"/>
    <n v="4.3548815999999997"/>
    <n v="18.550060800000001"/>
    <n v="342"/>
    <n v="10"/>
    <n v="4"/>
    <s v="Oui"/>
    <n v="162"/>
    <n v="812"/>
    <s v="Catastrophe naturelle (inondations, pluies torrentielles etc)"/>
    <m/>
    <x v="5"/>
    <n v="25"/>
    <n v="38"/>
    <n v="0"/>
    <n v="124"/>
    <m/>
    <n v="38"/>
    <n v="162"/>
    <s v="Partiellement endommagés"/>
    <s v="oui"/>
    <s v="non"/>
    <m/>
    <m/>
    <x v="1"/>
    <s v="oui"/>
    <n v="45"/>
    <s v="non"/>
    <m/>
    <s v="oui"/>
    <n v="24"/>
    <s v="non"/>
    <m/>
    <s v="oui"/>
    <n v="27"/>
    <s v="oui"/>
    <s v="Autorités locales"/>
    <m/>
    <s v="Vol/cambriolage"/>
    <n v="1"/>
    <n v="0"/>
    <n v="0"/>
    <n v="0"/>
    <n v="0"/>
    <n v="0"/>
    <n v="0"/>
    <n v="0"/>
    <s v="non"/>
    <s v="non"/>
    <s v="non"/>
    <s v="oui"/>
    <s v="oui"/>
    <s v="Comités"/>
    <m/>
    <s v="Bonne cohésion"/>
    <m/>
    <s v="Puits traditionnel/A ciel ouvert Vendeur d’eau Eau courante/du robinet"/>
    <n v="1"/>
    <n v="0"/>
    <n v="0"/>
    <n v="0"/>
    <n v="0"/>
    <n v="1"/>
    <n v="0"/>
    <n v="1"/>
    <n v="0"/>
    <s v="Entre 5 et 10 litres par jour"/>
    <s v="15-30 min"/>
    <s v="oui"/>
    <s v="Odeur Eau trouble / brune Eau non potable"/>
    <n v="1"/>
    <n v="0"/>
    <n v="1"/>
    <n v="1"/>
    <s v="En mauvais état/non hygiéniques"/>
    <s v="oui"/>
    <s v="Violence/agression physique Discrimination Autre, préciser"/>
    <n v="0"/>
    <n v="0"/>
    <n v="1"/>
    <n v="1"/>
    <n v="0"/>
    <n v="0"/>
    <n v="1"/>
    <s v="Problème  de moyen pour payer"/>
    <s v="Oui, une partie"/>
    <s v="Production agricole de subsistance Assistance humanitaire (incluant cash)"/>
    <n v="1"/>
    <n v="0"/>
    <n v="1"/>
    <n v="0"/>
    <n v="0"/>
    <n v="0"/>
    <n v="0"/>
    <m/>
    <s v="15-30 min"/>
    <s v="oui"/>
    <m/>
    <m/>
    <m/>
    <m/>
    <m/>
    <m/>
    <m/>
    <m/>
    <m/>
    <s v="non"/>
    <m/>
    <m/>
    <m/>
    <m/>
    <m/>
    <m/>
    <m/>
    <m/>
    <m/>
    <m/>
    <m/>
    <m/>
    <m/>
    <m/>
    <m/>
    <m/>
    <m/>
    <m/>
    <s v="Diarrhée Paludisme Fièvre"/>
    <n v="1"/>
    <n v="1"/>
    <n v="0"/>
    <n v="0"/>
    <n v="0"/>
    <n v="1"/>
    <n v="0"/>
    <n v="0"/>
    <n v="0"/>
    <n v="0"/>
    <n v="0"/>
    <n v="0"/>
    <m/>
    <s v="Oui, une partie"/>
    <s v="Ecole trop loin Manque de moyens financiers (transport, etc) Pas d'intérêt pour l'éducation des enfants"/>
    <n v="0"/>
    <n v="0"/>
    <n v="0"/>
    <n v="1"/>
    <n v="0"/>
    <n v="0"/>
    <n v="1"/>
    <n v="0"/>
    <n v="0"/>
    <n v="1"/>
    <n v="0"/>
    <m/>
    <m/>
    <s v="Accès aux services de base Possibilités de retour (etat du lieu d’origine, aide humanitaire…) Documentation (certificat de naissance, etc.)"/>
    <n v="0"/>
    <n v="0"/>
    <n v="0"/>
    <n v="1"/>
    <n v="1"/>
    <n v="1"/>
    <s v="Hygiène/assainissement"/>
    <s v="Service de santé"/>
    <s v="Eau potable"/>
    <m/>
    <n v="1"/>
    <n v="10"/>
    <s v="Nous avons constaté  que la situation des déplacée  est déplorable malgré  qu'ils vivent dans famille d'accueil, ces déplacés ont des sérieux problème par rapport à leurs conditions de vie. Ces PDI n'ont pas des documents attestant légalement la propriété de leurs domiciles car, suit à la construction du pont LAGBACHI tels ont été de localiser de leur lieux d'origine."/>
    <n v="1327734"/>
    <s v="c9fb05cd-e9c5-4efb-ba95-85f3509fb9e5"/>
    <d v="2019-11-06T16:43:23"/>
    <m/>
    <n v="14"/>
  </r>
  <r>
    <d v="2019-11-07T00:00:00"/>
    <s v="Ngouandjia"/>
    <s v="Bangui"/>
    <s v="Bangui"/>
    <x v="0"/>
    <x v="6"/>
    <s v="Partiellement inondé"/>
    <s v="Oui"/>
    <n v="4.3690699999999998"/>
    <n v="18.56775"/>
    <n v="357.74200000000002"/>
    <n v="0"/>
    <n v="3"/>
    <s v="Oui"/>
    <n v="30"/>
    <n v="150"/>
    <s v="Catastrophe naturelle (inondations, pluies torrentielles etc)"/>
    <m/>
    <x v="6"/>
    <n v="0"/>
    <n v="0"/>
    <n v="0"/>
    <m/>
    <n v="30"/>
    <m/>
    <n v="30"/>
    <s v="Partiellement endommagés"/>
    <s v="oui"/>
    <s v="ne sait pas"/>
    <m/>
    <m/>
    <x v="1"/>
    <s v="non"/>
    <m/>
    <s v="non"/>
    <m/>
    <s v="ne sait pas"/>
    <m/>
    <s v="non"/>
    <m/>
    <s v="ne sait pas"/>
    <m/>
    <s v="oui"/>
    <s v="Police"/>
    <m/>
    <m/>
    <m/>
    <m/>
    <m/>
    <m/>
    <m/>
    <m/>
    <m/>
    <m/>
    <s v="oui"/>
    <s v="oui"/>
    <s v="oui"/>
    <s v="non"/>
    <s v="oui"/>
    <s v="Police"/>
    <m/>
    <s v="Bonne cohésion"/>
    <m/>
    <s v="Puits traditionnel/A ciel ouvert Forage a pompe manuelle Eau courante/du robinet"/>
    <n v="1"/>
    <n v="1"/>
    <n v="0"/>
    <n v="0"/>
    <n v="0"/>
    <n v="0"/>
    <n v="0"/>
    <n v="1"/>
    <n v="0"/>
    <s v="Plus de 15 litres par jour"/>
    <s v="0-15 min"/>
    <s v="non"/>
    <m/>
    <m/>
    <m/>
    <m/>
    <m/>
    <s v="Opérationnelles"/>
    <s v="non"/>
    <m/>
    <m/>
    <m/>
    <m/>
    <m/>
    <m/>
    <m/>
    <m/>
    <m/>
    <s v="Oui, tous"/>
    <s v="Don des communautés hôtes et voisines Achat sur le marché"/>
    <n v="0"/>
    <n v="1"/>
    <n v="0"/>
    <n v="1"/>
    <n v="0"/>
    <n v="0"/>
    <n v="0"/>
    <m/>
    <s v="15-30 min"/>
    <s v="oui"/>
    <m/>
    <m/>
    <m/>
    <m/>
    <m/>
    <m/>
    <m/>
    <m/>
    <m/>
    <s v="oui"/>
    <s v="Centre de santé"/>
    <n v="0"/>
    <n v="0"/>
    <n v="1"/>
    <n v="0"/>
    <n v="0"/>
    <m/>
    <s v="oui"/>
    <s v="15-30 min"/>
    <s v="non"/>
    <m/>
    <m/>
    <m/>
    <m/>
    <m/>
    <m/>
    <m/>
    <m/>
    <s v="Diarrhée Paludisme Fièvre"/>
    <n v="1"/>
    <n v="1"/>
    <n v="0"/>
    <n v="0"/>
    <n v="0"/>
    <n v="1"/>
    <n v="0"/>
    <n v="0"/>
    <n v="0"/>
    <n v="0"/>
    <n v="0"/>
    <n v="0"/>
    <m/>
    <s v="Oui, tous"/>
    <m/>
    <m/>
    <m/>
    <m/>
    <m/>
    <m/>
    <m/>
    <m/>
    <m/>
    <m/>
    <m/>
    <m/>
    <m/>
    <m/>
    <s v="Assistance humanitaire Documentation (certificat de naissance, etc.)"/>
    <n v="1"/>
    <n v="0"/>
    <n v="0"/>
    <n v="0"/>
    <n v="0"/>
    <n v="1"/>
    <s v="Article non alimentaire (vêtements, couvertures, ustensiles de cuisine"/>
    <s v="Nourriture"/>
    <s v="Hygiène/assainissement"/>
    <m/>
    <n v="0"/>
    <n v="10"/>
    <s v="S'agissant,de notre observations dans la localité ou n'as fait l'évaluation les PDI se plaint beaucoup plus sur les moyens qui peuvent les aider à les pouvoirs retourné chez eux . parce qu'ils ont vénus de petevo dans la 6ème arrondissement,les enfants ne fréquent pas l'école."/>
    <n v="1340501"/>
    <s v="3a1b82ab-d986-4bdc-b4d1-6c8e87c93813"/>
    <d v="2019-11-07T17:04:49"/>
    <m/>
    <n v="40"/>
  </r>
  <r>
    <d v="2019-11-08T00:00:00"/>
    <s v="Roger Aristide ZEGUINO"/>
    <s v="Bangui"/>
    <s v="Bangui"/>
    <x v="0"/>
    <x v="7"/>
    <s v="Non inondé"/>
    <s v="Oui"/>
    <n v="4.3588107000000003"/>
    <n v="18.552391499999999"/>
    <n v="380.39999389648438"/>
    <n v="9.5"/>
    <n v="3"/>
    <s v="Oui"/>
    <n v="40"/>
    <n v="200"/>
    <s v="Catastrophe naturelle (inondations, pluies torrentielles etc)"/>
    <m/>
    <x v="7"/>
    <n v="2"/>
    <n v="0"/>
    <n v="0"/>
    <m/>
    <n v="40"/>
    <m/>
    <n v="40"/>
    <s v="Partiellement endommagés"/>
    <s v="oui"/>
    <s v="non"/>
    <m/>
    <m/>
    <x v="3"/>
    <s v="oui"/>
    <n v="6"/>
    <s v="non"/>
    <m/>
    <s v="non"/>
    <m/>
    <s v="non"/>
    <m/>
    <s v="oui"/>
    <n v="3"/>
    <s v="oui"/>
    <s v="Autorités locales"/>
    <m/>
    <s v="Vol/cambriolage Violences sexuelles ou basées sur le genre Enlèvements"/>
    <n v="1"/>
    <n v="0"/>
    <n v="0"/>
    <n v="0"/>
    <n v="1"/>
    <n v="0"/>
    <n v="1"/>
    <n v="0"/>
    <s v="non"/>
    <s v="non"/>
    <s v="non"/>
    <s v="non"/>
    <s v="oui"/>
    <s v="Communauté locale"/>
    <m/>
    <s v="Bonne cohésion"/>
    <m/>
    <s v="Puits traditionnel/A ciel ouvert Forage a pompe manuelle Eau courante/du robinet"/>
    <n v="1"/>
    <n v="1"/>
    <n v="0"/>
    <n v="0"/>
    <n v="0"/>
    <n v="0"/>
    <n v="0"/>
    <n v="1"/>
    <n v="0"/>
    <s v="Entre 10 et 15 litres par jour"/>
    <s v="15-30 min"/>
    <s v="oui"/>
    <s v="Odeur Eau trouble / brune Eau non potable"/>
    <n v="1"/>
    <n v="0"/>
    <n v="1"/>
    <n v="1"/>
    <s v="En mauvais état/non hygiéniques"/>
    <s v="non"/>
    <m/>
    <m/>
    <m/>
    <m/>
    <m/>
    <m/>
    <m/>
    <m/>
    <m/>
    <s v="Oui, tous"/>
    <s v="Production agricole de subsistance Don des communautés hôtes et voisines Achat sur le marché"/>
    <n v="1"/>
    <n v="1"/>
    <n v="0"/>
    <n v="1"/>
    <n v="0"/>
    <n v="0"/>
    <n v="0"/>
    <m/>
    <s v="30-60 Min"/>
    <s v="oui"/>
    <m/>
    <m/>
    <m/>
    <m/>
    <m/>
    <m/>
    <m/>
    <m/>
    <m/>
    <s v="oui"/>
    <s v="Centre de santé"/>
    <n v="0"/>
    <n v="0"/>
    <n v="1"/>
    <n v="0"/>
    <n v="0"/>
    <m/>
    <s v="oui"/>
    <s v="15-30 min"/>
    <s v="non"/>
    <m/>
    <m/>
    <m/>
    <m/>
    <m/>
    <m/>
    <m/>
    <m/>
    <s v="Diarrhée Paludisme Fièvre"/>
    <n v="1"/>
    <n v="1"/>
    <n v="0"/>
    <n v="0"/>
    <n v="0"/>
    <n v="1"/>
    <n v="0"/>
    <n v="0"/>
    <n v="0"/>
    <n v="0"/>
    <n v="0"/>
    <n v="0"/>
    <m/>
    <s v="Oui, une partie"/>
    <s v="Manque de moyens financiers (transport, etc)"/>
    <n v="0"/>
    <n v="0"/>
    <n v="0"/>
    <n v="0"/>
    <n v="0"/>
    <n v="0"/>
    <n v="1"/>
    <n v="0"/>
    <n v="0"/>
    <n v="0"/>
    <n v="0"/>
    <m/>
    <m/>
    <s v="Assistance humanitaire Situation des membres de la famille Documentation (certificat de naissance, etc.)"/>
    <n v="1"/>
    <n v="0"/>
    <n v="1"/>
    <n v="0"/>
    <n v="0"/>
    <n v="1"/>
    <s v="Eau potable"/>
    <s v="Nourriture"/>
    <s v="Hygiène/assainissement"/>
    <m/>
    <n v="0"/>
    <n v="10"/>
    <s v="Les PDI  qui vivent dans cette localité sont tous originaires d'autres prefectures et vue q'ils ont leurs parents dans la localité s'y installe. Ils sont confrontés  a des problemes d'ordre alimentaire car le parcour est trop long et leur approvissionnement n'est que le marché et une aide de la part de leur parents.Ils sont dans des problemes de santé vue l'etat du quartier. Seulement une partie de leur enfant frequente l'ecole pour des raisons financiers."/>
    <n v="1349793"/>
    <s v="a9ec9ad7-fc28-4bcc-a5c8-1bfc028f3750"/>
    <d v="2019-11-08T15:53:26"/>
    <m/>
    <n v="52"/>
  </r>
  <r>
    <d v="2019-11-07T00:00:00"/>
    <s v="DJIMTOLOUMA Anicet"/>
    <s v="Bangui"/>
    <s v="Bangui"/>
    <x v="0"/>
    <x v="8"/>
    <s v="Non inondé"/>
    <s v="Oui"/>
    <n v="4.3631811999999996"/>
    <n v="18.5521408"/>
    <n v="339.20001220703125"/>
    <n v="9.5"/>
    <n v="3"/>
    <s v="Oui"/>
    <n v="14"/>
    <n v="68"/>
    <s v="Catastrophe naturelle (inondations, pluies torrentielles etc)"/>
    <m/>
    <x v="8"/>
    <n v="2"/>
    <n v="0"/>
    <n v="0"/>
    <n v="13"/>
    <n v="1"/>
    <m/>
    <n v="14"/>
    <s v="En bon état"/>
    <s v="oui"/>
    <s v="non"/>
    <m/>
    <m/>
    <x v="2"/>
    <s v="oui"/>
    <n v="6"/>
    <s v="oui"/>
    <n v="3"/>
    <s v="oui"/>
    <n v="2"/>
    <s v="non"/>
    <m/>
    <s v="oui"/>
    <n v="4"/>
    <s v="oui"/>
    <s v="Police"/>
    <m/>
    <s v="Vol/cambriolage"/>
    <n v="1"/>
    <n v="0"/>
    <n v="0"/>
    <n v="0"/>
    <n v="0"/>
    <n v="0"/>
    <n v="0"/>
    <n v="0"/>
    <s v="oui"/>
    <s v="oui"/>
    <s v="oui"/>
    <s v="non"/>
    <s v="oui"/>
    <s v="Communauté locale"/>
    <m/>
    <s v="Bonne cohésion"/>
    <m/>
    <s v="Puits traditionnel/A ciel ouvert Vendeur d’eau Eau courante/du robinet"/>
    <n v="1"/>
    <n v="0"/>
    <n v="0"/>
    <n v="0"/>
    <n v="0"/>
    <n v="1"/>
    <n v="0"/>
    <n v="1"/>
    <n v="0"/>
    <s v="Entre 5 et 10 litres par jour"/>
    <s v="0-15 min"/>
    <s v="oui"/>
    <s v="Odeur Eau trouble / brune Eau non potable"/>
    <n v="1"/>
    <n v="0"/>
    <n v="1"/>
    <n v="1"/>
    <s v="En mauvais état/non hygiéniques"/>
    <s v="non"/>
    <m/>
    <m/>
    <m/>
    <m/>
    <m/>
    <m/>
    <m/>
    <m/>
    <m/>
    <s v="Oui, tous"/>
    <s v="Production agricole de subsistance Achat sur le marché Autre, preciser"/>
    <n v="1"/>
    <n v="0"/>
    <n v="0"/>
    <n v="1"/>
    <n v="0"/>
    <n v="0"/>
    <n v="1"/>
    <s v="Pas d'assistance humanitaire"/>
    <s v="0-15 min"/>
    <s v="oui"/>
    <m/>
    <m/>
    <m/>
    <m/>
    <m/>
    <m/>
    <m/>
    <m/>
    <m/>
    <s v="oui"/>
    <s v="Clinique mobile"/>
    <n v="1"/>
    <n v="0"/>
    <n v="0"/>
    <n v="0"/>
    <n v="0"/>
    <m/>
    <s v="oui"/>
    <s v="0-15 min"/>
    <s v="non"/>
    <m/>
    <m/>
    <m/>
    <m/>
    <m/>
    <m/>
    <m/>
    <m/>
    <s v="Diarrhée Paludisme Maux de tête"/>
    <n v="1"/>
    <n v="1"/>
    <n v="0"/>
    <n v="0"/>
    <n v="0"/>
    <n v="0"/>
    <n v="0"/>
    <n v="1"/>
    <n v="0"/>
    <n v="0"/>
    <n v="0"/>
    <n v="0"/>
    <m/>
    <s v="Non"/>
    <s v="Manque de moyens financiers (transport, etc) Pas d'intérêt pour l'éducation des enfants Autre, préciser"/>
    <n v="0"/>
    <n v="0"/>
    <n v="0"/>
    <n v="0"/>
    <n v="0"/>
    <n v="0"/>
    <n v="1"/>
    <n v="0"/>
    <n v="0"/>
    <n v="1"/>
    <n v="1"/>
    <s v="Problème de prise en charge des enfants pour la scolarisation devenu privé dans le quartier"/>
    <m/>
    <s v="Assistance humanitaire Possibilités de retour (etat du lieu d’origine, aide humanitaire…) Documentation (certificat de naissance, etc.)"/>
    <n v="1"/>
    <n v="0"/>
    <n v="0"/>
    <n v="0"/>
    <n v="1"/>
    <n v="1"/>
    <s v="Nourriture"/>
    <s v="Article non alimentaire (vêtements, couvertures, ustensiles de cuisine"/>
    <s v="Hygiène/assainissement"/>
    <m/>
    <n v="0"/>
    <n v="10"/>
    <s v="La population déplacés est dans un besoin d'assistance car depuis l'incident aucune n'a été faite. Et les plus sollicité sont d'ordre nourriture, santé,  éducation, abri, eau et hygiène. Aucun enfant ne fréquente dans cette localité."/>
    <n v="1340478"/>
    <s v="27d5746c-06b0-4062-8d40-38812950b36c"/>
    <d v="2019-11-07T16:55:16"/>
    <m/>
    <n v="37"/>
  </r>
  <r>
    <d v="2019-11-06T00:00:00"/>
    <s v="Konamna fidelia"/>
    <s v="Bangui"/>
    <s v="Bangui"/>
    <x v="0"/>
    <x v="9"/>
    <s v="Totalement inondé"/>
    <s v="Oui"/>
    <n v="4.35853"/>
    <n v="18.56249"/>
    <n v="0"/>
    <n v="0"/>
    <n v="3"/>
    <s v="Oui"/>
    <n v="105"/>
    <n v="525"/>
    <s v="Catastrophe naturelle (inondations, pluies torrentielles etc)"/>
    <m/>
    <x v="9"/>
    <n v="0"/>
    <n v="0"/>
    <n v="0"/>
    <n v="105"/>
    <m/>
    <m/>
    <n v="105"/>
    <s v="Partiellement endommagés"/>
    <s v="oui"/>
    <s v="oui"/>
    <s v="Chef de quartier"/>
    <m/>
    <x v="2"/>
    <s v="oui"/>
    <n v="25"/>
    <s v="non"/>
    <m/>
    <s v="oui"/>
    <n v="40"/>
    <s v="non"/>
    <m/>
    <s v="oui"/>
    <n v="28"/>
    <s v="oui"/>
    <s v="Leaders Communautaires"/>
    <m/>
    <s v="Contrôles ou arrestations arbitraires Extorsion ou taxes illégales Enlèvements"/>
    <n v="0"/>
    <n v="0"/>
    <n v="0"/>
    <n v="1"/>
    <n v="0"/>
    <n v="1"/>
    <n v="1"/>
    <n v="0"/>
    <s v="oui"/>
    <s v="oui"/>
    <s v="oui"/>
    <s v="non"/>
    <s v="oui"/>
    <s v="Police"/>
    <m/>
    <s v="Très bonne cohésion"/>
    <m/>
    <s v="Vendeur d’eau"/>
    <n v="0"/>
    <n v="0"/>
    <n v="0"/>
    <n v="0"/>
    <n v="0"/>
    <n v="1"/>
    <n v="0"/>
    <n v="0"/>
    <n v="0"/>
    <s v="Plus de 15 litres par jour"/>
    <s v="30-60 Min"/>
    <s v="oui"/>
    <s v="Odeur Eau trouble / brune"/>
    <n v="1"/>
    <n v="0"/>
    <n v="1"/>
    <n v="0"/>
    <s v="En mauvais état/non hygiéniques"/>
    <s v="oui"/>
    <s v="Conflit liés à la gestion communautaire des points d’eau"/>
    <n v="0"/>
    <n v="1"/>
    <n v="0"/>
    <n v="0"/>
    <n v="0"/>
    <n v="0"/>
    <n v="0"/>
    <m/>
    <s v="Oui, une partie"/>
    <s v="Autre, preciser"/>
    <n v="0"/>
    <n v="0"/>
    <n v="0"/>
    <n v="0"/>
    <n v="0"/>
    <n v="0"/>
    <n v="1"/>
    <s v="Vente de leur bien"/>
    <s v="30-60 Min"/>
    <s v="oui"/>
    <m/>
    <m/>
    <m/>
    <m/>
    <m/>
    <m/>
    <m/>
    <m/>
    <m/>
    <s v="non"/>
    <m/>
    <m/>
    <m/>
    <m/>
    <m/>
    <m/>
    <m/>
    <m/>
    <m/>
    <m/>
    <m/>
    <m/>
    <m/>
    <m/>
    <m/>
    <m/>
    <m/>
    <m/>
    <s v="Paludisme Toux Maux de ventre"/>
    <n v="0"/>
    <n v="1"/>
    <n v="0"/>
    <n v="0"/>
    <n v="0"/>
    <n v="0"/>
    <n v="1"/>
    <n v="0"/>
    <n v="1"/>
    <n v="0"/>
    <n v="0"/>
    <n v="0"/>
    <m/>
    <s v="Oui, tous"/>
    <m/>
    <m/>
    <m/>
    <m/>
    <m/>
    <m/>
    <m/>
    <m/>
    <m/>
    <m/>
    <m/>
    <m/>
    <m/>
    <m/>
    <s v="Assistance humanitaire Situation dans le lieu d’origine Possibilités de retour (etat du lieu d’origine, aide humanitaire…)"/>
    <n v="1"/>
    <n v="1"/>
    <n v="0"/>
    <n v="0"/>
    <n v="1"/>
    <n v="0"/>
    <s v="Nourriture"/>
    <s v="Article non alimentaire (vêtements, couvertures, ustensiles de cuisine"/>
    <s v="Service de santé"/>
    <m/>
    <n v="0"/>
    <n v="10"/>
    <s v="Les victimes de quartier Zebe ont sérieux problèmes de l'eau  potable et unique source potable situer au bord de la route danger d'accidents et la bagarre et mélange de latrines avec les puis et d'effraction à l'air libre tous leur activités sont  bloquer ,pas de marchandises  pour revendre donc ils sont obligés  de vendre leur bien pour avoir à manger"/>
    <n v="1327632"/>
    <s v="126909bb-6828-4f7a-b262-4b7e3c458e00"/>
    <d v="2019-11-06T16:31:49"/>
    <m/>
    <n v="12"/>
  </r>
  <r>
    <d v="2019-11-07T00:00:00"/>
    <s v="Nainguira"/>
    <s v="Bangui"/>
    <s v="Bangui"/>
    <x v="1"/>
    <x v="10"/>
    <s v="Non inondé"/>
    <s v="Oui"/>
    <n v="4.3545707"/>
    <n v="18.538640399999998"/>
    <n v="355"/>
    <n v="9.5"/>
    <n v="3"/>
    <s v="Oui"/>
    <n v="20"/>
    <n v="100"/>
    <s v="Catastrophe naturelle (inondations, pluies torrentielles etc)"/>
    <m/>
    <x v="10"/>
    <n v="5"/>
    <n v="0"/>
    <n v="0"/>
    <n v="20"/>
    <m/>
    <m/>
    <n v="20"/>
    <s v="En bon état"/>
    <s v="oui"/>
    <s v="non"/>
    <m/>
    <m/>
    <x v="3"/>
    <s v="oui"/>
    <n v="5"/>
    <s v="non"/>
    <m/>
    <s v="non"/>
    <m/>
    <s v="non"/>
    <m/>
    <s v="oui"/>
    <n v="5"/>
    <s v="non"/>
    <m/>
    <m/>
    <s v="Vol/cambriolage Abus des forces de sécurité Contrôles ou arrestations arbitraires"/>
    <n v="1"/>
    <n v="0"/>
    <n v="1"/>
    <n v="1"/>
    <n v="0"/>
    <n v="0"/>
    <n v="0"/>
    <n v="0"/>
    <s v="non"/>
    <s v="non"/>
    <s v="non"/>
    <s v="oui"/>
    <s v="oui"/>
    <s v="Police"/>
    <m/>
    <s v="Bonne cohésion"/>
    <m/>
    <s v="Puits traditionnel/A ciel ouvert Forage a pompe manuelle Puits amélioré"/>
    <n v="1"/>
    <n v="1"/>
    <n v="1"/>
    <n v="0"/>
    <n v="0"/>
    <n v="0"/>
    <n v="0"/>
    <n v="0"/>
    <n v="0"/>
    <s v="Entre 10 et 15 litres par jour"/>
    <s v="15-30 min"/>
    <s v="oui"/>
    <s v="Odeur Goût Eau non potable"/>
    <n v="1"/>
    <n v="1"/>
    <n v="0"/>
    <n v="1"/>
    <s v="En mauvais état/non hygiéniques"/>
    <s v="oui"/>
    <s v="Conflit liés à la gestion communautaire des points d’eau Violence/agression physique Discrimination"/>
    <n v="0"/>
    <n v="1"/>
    <n v="1"/>
    <n v="1"/>
    <n v="0"/>
    <n v="0"/>
    <n v="0"/>
    <m/>
    <s v="Oui, une partie"/>
    <s v="Don des communautés hôtes et voisines Achat sur le marché Troc (échanges)"/>
    <n v="0"/>
    <n v="1"/>
    <n v="0"/>
    <n v="1"/>
    <n v="0"/>
    <n v="1"/>
    <n v="0"/>
    <m/>
    <s v="15-30 min"/>
    <s v="oui"/>
    <m/>
    <m/>
    <m/>
    <m/>
    <m/>
    <m/>
    <m/>
    <m/>
    <m/>
    <s v="non"/>
    <m/>
    <m/>
    <m/>
    <m/>
    <m/>
    <m/>
    <m/>
    <m/>
    <m/>
    <m/>
    <m/>
    <m/>
    <m/>
    <m/>
    <m/>
    <m/>
    <m/>
    <m/>
    <s v="Diarrhée Paludisme Fièvre"/>
    <n v="1"/>
    <n v="1"/>
    <n v="0"/>
    <n v="0"/>
    <n v="0"/>
    <n v="1"/>
    <n v="0"/>
    <n v="0"/>
    <n v="0"/>
    <n v="0"/>
    <n v="0"/>
    <n v="0"/>
    <m/>
    <s v="Oui, une partie"/>
    <s v="Pas d'école Ecole détruite ou endommagée Manque de moyens financiers (transport, etc)"/>
    <n v="1"/>
    <n v="1"/>
    <n v="0"/>
    <n v="0"/>
    <n v="0"/>
    <n v="0"/>
    <n v="1"/>
    <n v="0"/>
    <n v="0"/>
    <n v="0"/>
    <n v="0"/>
    <m/>
    <m/>
    <s v="Assistance humanitaire Situation dans le lieu d’origine Possibilités de retour (etat du lieu d’origine, aide humanitaire…)"/>
    <n v="1"/>
    <n v="1"/>
    <n v="0"/>
    <n v="0"/>
    <n v="1"/>
    <n v="0"/>
    <s v="Abri"/>
    <s v="Eau potable"/>
    <s v="Service de santé"/>
    <m/>
    <n v="0"/>
    <n v="10"/>
    <s v="Le quartier est partiellement touché  mais  a accueilli des sinistrés. "/>
    <n v="1340922"/>
    <s v="4cfd8d3a-7391-4776-a768-a840c5ee96fa"/>
    <d v="2019-11-07T17:23:15"/>
    <m/>
    <n v="46"/>
  </r>
  <r>
    <d v="2019-11-06T00:00:00"/>
    <s v="Nainguira"/>
    <s v="Bangui"/>
    <s v="Bangui"/>
    <x v="1"/>
    <x v="11"/>
    <s v="Partiellement inondé"/>
    <s v="Oui"/>
    <n v="4.3336772000000003"/>
    <n v="18.5357001"/>
    <n v="333.60000610351563"/>
    <n v="8"/>
    <n v="3"/>
    <s v="Oui"/>
    <n v="320"/>
    <n v="1600"/>
    <s v="Catastrophe naturelle (inondations, pluies torrentielles etc)"/>
    <m/>
    <x v="1"/>
    <n v="50"/>
    <n v="20"/>
    <n v="50"/>
    <n v="120"/>
    <n v="200"/>
    <m/>
    <n v="320"/>
    <s v="Partiellement endommagés"/>
    <s v="oui"/>
    <s v="ne sait pas"/>
    <m/>
    <m/>
    <x v="3"/>
    <s v="oui"/>
    <n v="20"/>
    <s v="non"/>
    <m/>
    <s v="oui"/>
    <n v="5"/>
    <s v="non"/>
    <m/>
    <s v="oui"/>
    <n v="4"/>
    <s v="non"/>
    <m/>
    <m/>
    <s v="Vol/cambriolage Abus des forces de sécurité"/>
    <n v="1"/>
    <n v="0"/>
    <n v="1"/>
    <n v="0"/>
    <n v="0"/>
    <n v="0"/>
    <n v="0"/>
    <n v="0"/>
    <s v="non"/>
    <s v="non"/>
    <s v="non"/>
    <s v="oui"/>
    <s v="oui"/>
    <s v="Autre, préciser"/>
    <s v="Le député de la circonscription et les auto défenses qui veillent la nuit pour protéger les biens des sinistrés."/>
    <s v="Très bonne cohésion"/>
    <m/>
    <s v="Puits traditionnel/A ciel ouvert Vendeur d’eau Eau de pluie"/>
    <n v="1"/>
    <n v="0"/>
    <n v="0"/>
    <n v="0"/>
    <n v="0"/>
    <n v="1"/>
    <n v="0"/>
    <n v="0"/>
    <n v="1"/>
    <s v="Entre 10 et 15 litres par jour"/>
    <s v="15-30 min"/>
    <s v="oui"/>
    <s v="Odeur Goût Eau non potable"/>
    <n v="1"/>
    <n v="1"/>
    <n v="0"/>
    <n v="1"/>
    <s v="En mauvais état/non hygiéniques"/>
    <s v="oui"/>
    <s v="Conflit liés à la gestion communautaire des points d’eau Violence/agression physique Discrimination"/>
    <n v="0"/>
    <n v="1"/>
    <n v="1"/>
    <n v="1"/>
    <n v="0"/>
    <n v="0"/>
    <n v="0"/>
    <m/>
    <s v="Oui, une partie"/>
    <s v="Don des communautés hôtes et voisines Achat sur le marché Troc (échanges)"/>
    <n v="0"/>
    <n v="1"/>
    <n v="0"/>
    <n v="1"/>
    <n v="0"/>
    <n v="1"/>
    <n v="0"/>
    <m/>
    <s v="15-30 min"/>
    <s v="oui"/>
    <m/>
    <m/>
    <m/>
    <m/>
    <m/>
    <m/>
    <m/>
    <m/>
    <m/>
    <s v="non"/>
    <m/>
    <m/>
    <m/>
    <m/>
    <m/>
    <m/>
    <m/>
    <m/>
    <m/>
    <m/>
    <m/>
    <m/>
    <m/>
    <m/>
    <m/>
    <m/>
    <m/>
    <m/>
    <s v="Diarrhée Paludisme Maux de ventre"/>
    <n v="1"/>
    <n v="1"/>
    <n v="0"/>
    <n v="0"/>
    <n v="0"/>
    <n v="0"/>
    <n v="0"/>
    <n v="0"/>
    <n v="1"/>
    <n v="0"/>
    <n v="0"/>
    <n v="0"/>
    <m/>
    <s v="Non"/>
    <s v="Pas d'école Ecole trop loin Manque de moyens financiers (transport, etc)"/>
    <n v="1"/>
    <n v="0"/>
    <n v="0"/>
    <n v="1"/>
    <n v="0"/>
    <n v="0"/>
    <n v="1"/>
    <n v="0"/>
    <n v="0"/>
    <n v="0"/>
    <n v="0"/>
    <m/>
    <m/>
    <s v="Assistance humanitaire Situation dans le lieu d’origine Situation des membres de la famille"/>
    <n v="1"/>
    <n v="1"/>
    <n v="1"/>
    <n v="0"/>
    <n v="0"/>
    <n v="0"/>
    <s v="Abri"/>
    <s v="Eau potable"/>
    <s v="Nourriture"/>
    <m/>
    <n v="0"/>
    <n v="10"/>
    <s v="Nous avons constaté  qu'il y a beaucoup des maisons inondées, beaucoup des déplacées dans de familles d'accueil. Beaucoup des besoins, abris, eau potable, santé, et autres."/>
    <n v="1326884"/>
    <s v="d2cb4775-8a71-40bb-8806-79df276acff0"/>
    <d v="2019-11-06T15:58:00"/>
    <m/>
    <n v="3"/>
  </r>
  <r>
    <d v="2019-11-08T00:00:00"/>
    <s v="Djimadoum.arcaduis"/>
    <s v="Bangui"/>
    <s v="Bangui"/>
    <x v="1"/>
    <x v="12"/>
    <s v="Partiellement inondé"/>
    <s v="Oui"/>
    <n v="4.3620041000000001"/>
    <n v="18.540304500000001"/>
    <n v="358.39999389648438"/>
    <n v="9.5"/>
    <n v="3"/>
    <s v="Oui"/>
    <n v="33"/>
    <n v="165"/>
    <s v="Catastrophe naturelle (inondations, pluies torrentielles etc)"/>
    <m/>
    <x v="11"/>
    <n v="0"/>
    <n v="0"/>
    <n v="0"/>
    <n v="33"/>
    <m/>
    <m/>
    <n v="33"/>
    <s v="Partiellement endommagés"/>
    <s v="oui"/>
    <s v="oui"/>
    <s v="Chef de quartier"/>
    <m/>
    <x v="3"/>
    <s v="oui"/>
    <n v="10"/>
    <s v="non"/>
    <m/>
    <s v="oui"/>
    <n v="5"/>
    <s v="non"/>
    <m/>
    <s v="oui"/>
    <n v="9"/>
    <s v="oui"/>
    <s v="Autorités locales"/>
    <m/>
    <s v="Vol/cambriolage"/>
    <n v="1"/>
    <n v="0"/>
    <n v="0"/>
    <n v="0"/>
    <n v="0"/>
    <n v="0"/>
    <n v="0"/>
    <n v="0"/>
    <s v="oui"/>
    <s v="oui"/>
    <s v="oui"/>
    <s v="non"/>
    <s v="non"/>
    <m/>
    <m/>
    <s v="Très bonne cohésion"/>
    <m/>
    <s v="Eau courante/du robinet Eau de pluie"/>
    <n v="0"/>
    <n v="0"/>
    <n v="0"/>
    <n v="0"/>
    <n v="0"/>
    <n v="0"/>
    <n v="0"/>
    <n v="1"/>
    <n v="1"/>
    <s v="Entre 5 et 10 litres par jour"/>
    <s v="0-15 min"/>
    <s v="oui"/>
    <s v="Goût Eau trouble / brune"/>
    <n v="0"/>
    <n v="1"/>
    <n v="1"/>
    <n v="0"/>
    <s v="En mauvais état/non hygiéniques"/>
    <s v="non"/>
    <m/>
    <m/>
    <m/>
    <m/>
    <m/>
    <m/>
    <m/>
    <m/>
    <m/>
    <s v="Oui, une partie"/>
    <s v="Achat sur le marché"/>
    <n v="0"/>
    <n v="0"/>
    <n v="0"/>
    <n v="1"/>
    <n v="0"/>
    <n v="0"/>
    <n v="0"/>
    <m/>
    <s v="15-30 min"/>
    <s v="oui"/>
    <m/>
    <m/>
    <m/>
    <m/>
    <m/>
    <m/>
    <m/>
    <m/>
    <m/>
    <s v="oui"/>
    <s v="Autres (à préciser)"/>
    <n v="0"/>
    <n v="0"/>
    <n v="0"/>
    <n v="0"/>
    <n v="1"/>
    <s v="Poste de santé"/>
    <s v="oui"/>
    <s v="0-15 min"/>
    <s v="oui"/>
    <s v="Manque de moyens financiers La routes est dangereuse/risque d’attaque"/>
    <n v="0"/>
    <n v="0"/>
    <n v="1"/>
    <n v="1"/>
    <n v="0"/>
    <n v="0"/>
    <n v="0"/>
    <s v="Diarrhée Paludisme Maladie de peau"/>
    <n v="1"/>
    <n v="1"/>
    <n v="0"/>
    <n v="0"/>
    <n v="1"/>
    <n v="0"/>
    <n v="0"/>
    <n v="0"/>
    <n v="0"/>
    <n v="0"/>
    <n v="0"/>
    <n v="0"/>
    <m/>
    <s v="Oui, une partie"/>
    <s v="Ecole détruite ou endommagée Chemin dangereux Manque de moyens financiers (transport, etc)"/>
    <n v="0"/>
    <n v="1"/>
    <n v="0"/>
    <n v="0"/>
    <n v="1"/>
    <n v="0"/>
    <n v="1"/>
    <n v="0"/>
    <n v="0"/>
    <n v="0"/>
    <n v="0"/>
    <m/>
    <m/>
    <s v="Assistance humanitaire Situation dans le lieu d’origine Situation des membres de la famille"/>
    <n v="1"/>
    <n v="1"/>
    <n v="1"/>
    <n v="0"/>
    <n v="0"/>
    <n v="0"/>
    <s v="Abri"/>
    <s v="Service de santé"/>
    <s v="Nourriture"/>
    <m/>
    <n v="0"/>
    <n v="10"/>
    <s v="Les PDI ont besoin d'aide ils veulent trouver un endroit  sur pour se stabiliser."/>
    <n v="1349308"/>
    <s v="b8ae6a4b-8cc3-40bf-964d-a78d82362408"/>
    <d v="2019-11-08T15:27:49"/>
    <m/>
    <n v="49"/>
  </r>
  <r>
    <d v="2019-11-07T00:00:00"/>
    <s v="NGONAINDO Delalie"/>
    <s v="Bangui"/>
    <s v="Bangui"/>
    <x v="1"/>
    <x v="13"/>
    <s v="Partiellement inondé"/>
    <s v="Oui"/>
    <n v="4.3584531000000002"/>
    <n v="18.546765099999998"/>
    <n v="334.79998779296875"/>
    <n v="10"/>
    <n v="3"/>
    <s v="Oui"/>
    <n v="50"/>
    <n v="250"/>
    <s v="Catastrophe naturelle (inondations, pluies torrentielles etc)"/>
    <m/>
    <x v="12"/>
    <n v="0"/>
    <n v="0"/>
    <n v="0"/>
    <n v="50"/>
    <m/>
    <m/>
    <n v="50"/>
    <s v="Sérieusement endommagés"/>
    <s v="oui"/>
    <s v="oui"/>
    <s v="Chef de quartier"/>
    <m/>
    <x v="3"/>
    <s v="oui"/>
    <n v="15"/>
    <s v="non"/>
    <m/>
    <s v="oui"/>
    <n v="10"/>
    <s v="non"/>
    <m/>
    <s v="oui"/>
    <n v="10"/>
    <s v="oui"/>
    <s v="Autorités locales"/>
    <m/>
    <s v="Vol/cambriolage"/>
    <n v="1"/>
    <n v="0"/>
    <n v="0"/>
    <n v="0"/>
    <n v="0"/>
    <n v="0"/>
    <n v="0"/>
    <n v="0"/>
    <s v="oui"/>
    <s v="oui"/>
    <s v="oui"/>
    <s v="non"/>
    <s v="non"/>
    <m/>
    <m/>
    <s v="Très bonne cohésion"/>
    <m/>
    <s v="Puits traditionnel/A ciel ouvert Eau courante/du robinet Eau de pluie"/>
    <n v="1"/>
    <n v="0"/>
    <n v="0"/>
    <n v="0"/>
    <n v="0"/>
    <n v="0"/>
    <n v="0"/>
    <n v="1"/>
    <n v="1"/>
    <s v="Entre 5 et 10 litres par jour"/>
    <s v="15-30 min"/>
    <s v="oui"/>
    <s v="Odeur Goût Eau non potable"/>
    <n v="1"/>
    <n v="1"/>
    <n v="0"/>
    <n v="1"/>
    <s v="En mauvais état/non hygiéniques"/>
    <s v="non"/>
    <m/>
    <m/>
    <m/>
    <m/>
    <m/>
    <m/>
    <m/>
    <m/>
    <m/>
    <s v="Oui, une partie"/>
    <s v="Achat sur le marché"/>
    <n v="0"/>
    <n v="0"/>
    <n v="0"/>
    <n v="1"/>
    <n v="0"/>
    <n v="0"/>
    <n v="0"/>
    <m/>
    <s v="15-30 min"/>
    <s v="oui"/>
    <m/>
    <m/>
    <m/>
    <m/>
    <m/>
    <m/>
    <m/>
    <m/>
    <m/>
    <s v="non"/>
    <m/>
    <m/>
    <m/>
    <m/>
    <m/>
    <m/>
    <m/>
    <m/>
    <m/>
    <m/>
    <m/>
    <m/>
    <m/>
    <m/>
    <m/>
    <m/>
    <m/>
    <m/>
    <s v="Diarrhée Paludisme Infection de plaie"/>
    <n v="1"/>
    <n v="1"/>
    <n v="0"/>
    <n v="1"/>
    <n v="0"/>
    <n v="0"/>
    <n v="0"/>
    <n v="0"/>
    <n v="0"/>
    <n v="0"/>
    <n v="0"/>
    <n v="0"/>
    <m/>
    <s v="Non"/>
    <s v="Ecole détruite ou endommagée Chemin dangereux Manque de moyens financiers (transport, etc)"/>
    <n v="0"/>
    <n v="1"/>
    <n v="0"/>
    <n v="0"/>
    <n v="1"/>
    <n v="0"/>
    <n v="1"/>
    <n v="0"/>
    <n v="0"/>
    <n v="0"/>
    <n v="0"/>
    <m/>
    <m/>
    <s v="Assistance humanitaire Situation dans le lieu d’origine Documentation (certificat de naissance, etc.)"/>
    <n v="1"/>
    <n v="1"/>
    <n v="0"/>
    <n v="0"/>
    <n v="0"/>
    <n v="1"/>
    <s v="Abri"/>
    <s v="Scolarisation"/>
    <s v="Service de santé"/>
    <m/>
    <n v="0"/>
    <n v="10"/>
    <s v="Les PDIs ont des problèmes  beaucoup plus en santé ils ont besoin d'assistance dans leur quartier."/>
    <n v="1340688"/>
    <s v="0796c55e-c880-496d-9eac-3a1fd561d94b"/>
    <d v="2019-11-07T17:16:41"/>
    <m/>
    <n v="41"/>
  </r>
  <r>
    <d v="2019-11-07T00:00:00"/>
    <s v="NGONAINDO Delalie"/>
    <s v="Bangui"/>
    <s v="Bangui"/>
    <x v="1"/>
    <x v="14"/>
    <s v="Non inondé"/>
    <s v="Oui"/>
    <n v="4.3619649000000003"/>
    <n v="18.547013100000001"/>
    <n v="354.20001220703125"/>
    <n v="10"/>
    <n v="3"/>
    <s v="Oui"/>
    <n v="65"/>
    <n v="325"/>
    <s v="Catastrophe naturelle (inondations, pluies torrentielles etc)"/>
    <m/>
    <x v="13"/>
    <n v="0"/>
    <n v="0"/>
    <n v="0"/>
    <n v="65"/>
    <m/>
    <m/>
    <n v="65"/>
    <s v="Sérieusement endommagés"/>
    <s v="oui"/>
    <s v="oui"/>
    <s v="Chef de quartier"/>
    <m/>
    <x v="3"/>
    <s v="oui"/>
    <n v="10"/>
    <s v="non"/>
    <m/>
    <s v="oui"/>
    <n v="15"/>
    <s v="non"/>
    <m/>
    <s v="oui"/>
    <n v="20"/>
    <s v="oui"/>
    <s v="Leaders Communautaires"/>
    <m/>
    <s v="Vol/cambriolage"/>
    <n v="1"/>
    <n v="0"/>
    <n v="0"/>
    <n v="0"/>
    <n v="0"/>
    <n v="0"/>
    <n v="0"/>
    <n v="0"/>
    <s v="oui"/>
    <s v="oui"/>
    <s v="oui"/>
    <s v="non"/>
    <s v="non"/>
    <m/>
    <m/>
    <s v="Très bonne cohésion"/>
    <m/>
    <s v="Puits traditionnel/A ciel ouvert Eau courante/du robinet Eau de pluie"/>
    <n v="1"/>
    <n v="0"/>
    <n v="0"/>
    <n v="0"/>
    <n v="0"/>
    <n v="0"/>
    <n v="0"/>
    <n v="1"/>
    <n v="1"/>
    <s v="Entre 5 et 10 litres par jour"/>
    <s v="0-15 min"/>
    <s v="oui"/>
    <s v="Odeur Goût Eau trouble / brune"/>
    <n v="1"/>
    <n v="1"/>
    <n v="1"/>
    <n v="0"/>
    <s v="En mauvais état/non hygiéniques"/>
    <s v="non"/>
    <m/>
    <m/>
    <m/>
    <m/>
    <m/>
    <m/>
    <m/>
    <m/>
    <m/>
    <s v="Oui, une partie"/>
    <s v="Achat sur le marché"/>
    <n v="0"/>
    <n v="0"/>
    <n v="0"/>
    <n v="1"/>
    <n v="0"/>
    <n v="0"/>
    <n v="0"/>
    <m/>
    <s v="15-30 min"/>
    <s v="oui"/>
    <m/>
    <m/>
    <m/>
    <m/>
    <m/>
    <m/>
    <m/>
    <m/>
    <m/>
    <s v="non"/>
    <m/>
    <m/>
    <m/>
    <m/>
    <m/>
    <m/>
    <m/>
    <m/>
    <m/>
    <m/>
    <m/>
    <m/>
    <m/>
    <m/>
    <m/>
    <m/>
    <m/>
    <m/>
    <s v="Diarrhée Paludisme Maladie de peau"/>
    <n v="1"/>
    <n v="1"/>
    <n v="0"/>
    <n v="0"/>
    <n v="1"/>
    <n v="0"/>
    <n v="0"/>
    <n v="0"/>
    <n v="0"/>
    <n v="0"/>
    <n v="0"/>
    <n v="0"/>
    <m/>
    <s v="Non"/>
    <s v="Ecole détruite ou endommagée Chemin dangereux Manque de moyens financiers (transport, etc)"/>
    <n v="0"/>
    <n v="1"/>
    <n v="0"/>
    <n v="0"/>
    <n v="1"/>
    <n v="0"/>
    <n v="1"/>
    <n v="0"/>
    <n v="0"/>
    <n v="0"/>
    <n v="0"/>
    <m/>
    <m/>
    <s v="Assistance humanitaire Situation dans le lieu d’origine Documentation (certificat de naissance, etc.)"/>
    <n v="1"/>
    <n v="1"/>
    <n v="0"/>
    <n v="0"/>
    <n v="0"/>
    <n v="1"/>
    <s v="Abri"/>
    <s v="Service de santé"/>
    <s v="Nourriture"/>
    <m/>
    <n v="0"/>
    <n v="10"/>
    <s v="Ils sont dépasser  de cette catastrophe  et qu'ils veulent que leur lieu d'origine soit réhabiliter."/>
    <n v="1340689"/>
    <s v="41cd7f96-cafa-49f0-ace9-b6bfbcb65227"/>
    <d v="2019-11-07T17:16:45"/>
    <m/>
    <n v="42"/>
  </r>
  <r>
    <d v="2019-11-06T00:00:00"/>
    <s v="Djimadoum.arcaduis."/>
    <s v="Bangui"/>
    <s v="Bangui"/>
    <x v="1"/>
    <x v="15"/>
    <s v="Non inondé"/>
    <s v="Oui"/>
    <n v="4.3497309"/>
    <n v="18.546975400000001"/>
    <n v="338"/>
    <n v="9"/>
    <n v="3"/>
    <s v="Oui"/>
    <n v="76"/>
    <n v="380"/>
    <s v="Catastrophe naturelle (inondations, pluies torrentielles etc)"/>
    <m/>
    <x v="14"/>
    <n v="0"/>
    <n v="0"/>
    <n v="0"/>
    <n v="26"/>
    <n v="50"/>
    <m/>
    <n v="76"/>
    <s v="Partiellement endommagés"/>
    <s v="oui"/>
    <s v="oui"/>
    <s v="Chef de quartier"/>
    <m/>
    <x v="2"/>
    <s v="non"/>
    <m/>
    <s v="non"/>
    <m/>
    <s v="ne sait pas"/>
    <m/>
    <s v="non"/>
    <m/>
    <s v="oui"/>
    <n v="15"/>
    <s v="non"/>
    <m/>
    <m/>
    <s v="Vol/cambriolage"/>
    <n v="1"/>
    <n v="0"/>
    <n v="0"/>
    <n v="0"/>
    <n v="0"/>
    <n v="0"/>
    <n v="0"/>
    <n v="0"/>
    <s v="non"/>
    <s v="non"/>
    <s v="non"/>
    <s v="non"/>
    <s v="oui"/>
    <s v="Police"/>
    <m/>
    <s v="Bonne cohésion"/>
    <m/>
    <s v="Puits traditionnel/A ciel ouvert Forage a pompe manuelle Eau courante/du robinet"/>
    <n v="1"/>
    <n v="1"/>
    <n v="0"/>
    <n v="0"/>
    <n v="0"/>
    <n v="0"/>
    <n v="0"/>
    <n v="1"/>
    <n v="0"/>
    <s v="Moins de 5 litres par jour"/>
    <s v="0-15 min"/>
    <s v="oui"/>
    <s v="Odeur Goût Eau non potable"/>
    <n v="1"/>
    <n v="1"/>
    <n v="0"/>
    <n v="1"/>
    <s v="Inutilisables"/>
    <s v="oui"/>
    <s v="Autre, préciser"/>
    <n v="0"/>
    <n v="0"/>
    <n v="0"/>
    <n v="0"/>
    <n v="0"/>
    <n v="0"/>
    <n v="1"/>
    <s v="Beaucoup des personnes  sont omniprésent  et du coup il y a embouteillages"/>
    <s v="Ne sait pas"/>
    <s v="Production agricole de subsistance Achat sur le marché"/>
    <n v="1"/>
    <n v="0"/>
    <n v="0"/>
    <n v="1"/>
    <n v="0"/>
    <n v="0"/>
    <n v="0"/>
    <m/>
    <s v="15-30 min"/>
    <s v="oui"/>
    <m/>
    <m/>
    <m/>
    <m/>
    <m/>
    <m/>
    <m/>
    <m/>
    <m/>
    <s v="non"/>
    <m/>
    <m/>
    <m/>
    <m/>
    <m/>
    <m/>
    <m/>
    <m/>
    <m/>
    <m/>
    <m/>
    <m/>
    <m/>
    <m/>
    <m/>
    <m/>
    <m/>
    <m/>
    <s v="Diarrhée Paludisme Fièvre"/>
    <n v="1"/>
    <n v="1"/>
    <n v="0"/>
    <n v="0"/>
    <n v="0"/>
    <n v="1"/>
    <n v="0"/>
    <n v="0"/>
    <n v="0"/>
    <n v="0"/>
    <n v="0"/>
    <n v="0"/>
    <m/>
    <s v="Non"/>
    <s v="Ecole détruite ou endommagée Ecole trop loin"/>
    <n v="0"/>
    <n v="1"/>
    <n v="0"/>
    <n v="1"/>
    <n v="0"/>
    <n v="0"/>
    <n v="0"/>
    <n v="0"/>
    <n v="0"/>
    <n v="0"/>
    <n v="0"/>
    <m/>
    <m/>
    <s v="Assistance humanitaire Situation dans le lieu d’origine Accès aux services de base"/>
    <n v="1"/>
    <n v="1"/>
    <n v="0"/>
    <n v="1"/>
    <n v="0"/>
    <n v="0"/>
    <s v="Abri"/>
    <s v="Nourriture"/>
    <s v="Eau potable"/>
    <m/>
    <n v="0"/>
    <n v="10"/>
    <s v="Manque des nourriture santé  et abris"/>
    <n v="1326901"/>
    <s v="65e56f63-e243-4db3-b51e-64ed2387e03c"/>
    <d v="2019-11-06T15:58:40"/>
    <m/>
    <n v="4"/>
  </r>
  <r>
    <d v="2019-11-06T00:00:00"/>
    <s v="NGONAINDO Delalie"/>
    <s v="Bangui"/>
    <s v="Bangui"/>
    <x v="1"/>
    <x v="16"/>
    <s v="Partiellement inondé"/>
    <s v="Oui"/>
    <n v="4.3481034000000003"/>
    <n v="18.544550000000001"/>
    <n v="350"/>
    <n v="9"/>
    <n v="3"/>
    <s v="Oui"/>
    <n v="278"/>
    <n v="1390"/>
    <s v="Catastrophe naturelle (inondations, pluies torrentielles etc)"/>
    <m/>
    <x v="1"/>
    <n v="78"/>
    <n v="0"/>
    <n v="0"/>
    <n v="150"/>
    <n v="128"/>
    <m/>
    <n v="278"/>
    <s v="Sérieusement endommagés"/>
    <s v="oui"/>
    <s v="oui"/>
    <s v="Chef de quartier"/>
    <m/>
    <x v="2"/>
    <s v="oui"/>
    <n v="120"/>
    <s v="non"/>
    <m/>
    <s v="oui"/>
    <n v="25"/>
    <s v="non"/>
    <m/>
    <s v="oui"/>
    <n v="90"/>
    <s v="non"/>
    <m/>
    <m/>
    <s v="Vol/cambriolage"/>
    <n v="1"/>
    <n v="0"/>
    <n v="0"/>
    <n v="0"/>
    <n v="0"/>
    <n v="0"/>
    <n v="0"/>
    <n v="0"/>
    <s v="non"/>
    <s v="non"/>
    <s v="non"/>
    <s v="non"/>
    <s v="non"/>
    <m/>
    <m/>
    <s v="Très bonne cohésion"/>
    <m/>
    <s v="Puits traditionnel/A ciel ouvert Eau courante/du robinet Eau de pluie"/>
    <n v="1"/>
    <n v="0"/>
    <n v="0"/>
    <n v="0"/>
    <n v="0"/>
    <n v="0"/>
    <n v="0"/>
    <n v="1"/>
    <n v="1"/>
    <s v="Plus de 15 litres par jour"/>
    <s v="Plus de 60 min"/>
    <s v="oui"/>
    <s v="Odeur Goût Eau non potable"/>
    <n v="1"/>
    <n v="1"/>
    <n v="0"/>
    <n v="1"/>
    <s v="Inutilisables"/>
    <s v="oui"/>
    <s v="Conflit liés à la gestion communautaire des points d’eau Discrimination"/>
    <n v="0"/>
    <n v="1"/>
    <n v="0"/>
    <n v="1"/>
    <n v="0"/>
    <n v="0"/>
    <n v="0"/>
    <m/>
    <s v="Oui, tous"/>
    <s v="Production agricole de subsistance Achat sur le marché"/>
    <n v="1"/>
    <n v="0"/>
    <n v="0"/>
    <n v="1"/>
    <n v="0"/>
    <n v="0"/>
    <n v="0"/>
    <m/>
    <s v="30-60 Min"/>
    <s v="oui"/>
    <m/>
    <m/>
    <m/>
    <m/>
    <m/>
    <m/>
    <m/>
    <m/>
    <m/>
    <s v="non"/>
    <m/>
    <m/>
    <m/>
    <m/>
    <m/>
    <m/>
    <m/>
    <m/>
    <m/>
    <m/>
    <m/>
    <m/>
    <m/>
    <m/>
    <m/>
    <m/>
    <m/>
    <m/>
    <s v="Diarrhée Paludisme Maladie de peau"/>
    <n v="1"/>
    <n v="1"/>
    <n v="0"/>
    <n v="0"/>
    <n v="1"/>
    <n v="0"/>
    <n v="0"/>
    <n v="0"/>
    <n v="0"/>
    <n v="0"/>
    <n v="0"/>
    <n v="0"/>
    <m/>
    <s v="Oui, une partie"/>
    <s v="Ecole détruite ou endommagée Chemin dangereux Manque de moyens financiers (transport, etc)"/>
    <n v="0"/>
    <n v="1"/>
    <n v="0"/>
    <n v="0"/>
    <n v="1"/>
    <n v="0"/>
    <n v="1"/>
    <n v="0"/>
    <n v="0"/>
    <n v="0"/>
    <n v="0"/>
    <m/>
    <m/>
    <s v="Assistance humanitaire Situation dans le lieu d’origine Documentation (certificat de naissance, etc.)"/>
    <n v="1"/>
    <n v="1"/>
    <n v="0"/>
    <n v="0"/>
    <n v="0"/>
    <n v="1"/>
    <s v="Service de santé"/>
    <s v="Nourriture"/>
    <s v="Hygiène/assainissement"/>
    <m/>
    <n v="0"/>
    <n v="10"/>
    <s v="Les deplacés ont des problèmes , ils ont  des problèmes  de santé, en éducation et la nourriture et qu'ils ont besogne  d'aide."/>
    <n v="1326953"/>
    <s v="b2746118-5f72-4ccc-ab52-d3a8e314503c"/>
    <d v="2019-11-06T16:05:02"/>
    <m/>
    <n v="6"/>
  </r>
  <r>
    <d v="2019-11-06T00:00:00"/>
    <s v="Mahamat"/>
    <s v="Bangui"/>
    <s v="Bangui"/>
    <x v="1"/>
    <x v="17"/>
    <s v="Partiellement inondé"/>
    <s v="Oui"/>
    <n v="4.3407254999999996"/>
    <n v="18.541369199999998"/>
    <n v="355.20001220703125"/>
    <n v="10"/>
    <n v="3"/>
    <s v="Oui"/>
    <n v="250"/>
    <n v="1250"/>
    <s v="Catastrophe naturelle (inondations, pluies torrentielles etc)"/>
    <m/>
    <x v="15"/>
    <n v="50"/>
    <n v="0"/>
    <n v="50"/>
    <m/>
    <n v="250"/>
    <m/>
    <n v="250"/>
    <s v="Partiellement endommagés"/>
    <s v="oui"/>
    <s v="ne sait pas"/>
    <m/>
    <m/>
    <x v="3"/>
    <s v="oui"/>
    <n v="52"/>
    <s v="non"/>
    <m/>
    <s v="non"/>
    <m/>
    <s v="non"/>
    <m/>
    <s v="oui"/>
    <n v="8"/>
    <s v="non"/>
    <m/>
    <m/>
    <s v="Vol/cambriolage"/>
    <n v="1"/>
    <n v="0"/>
    <n v="0"/>
    <n v="0"/>
    <n v="0"/>
    <n v="0"/>
    <n v="0"/>
    <n v="0"/>
    <s v="non"/>
    <s v="non"/>
    <s v="non"/>
    <s v="oui"/>
    <s v="oui"/>
    <s v="Autre, préciser"/>
    <s v="Le député  6ème arrondissement et les personnes volontaires assures la sécurité des pdis"/>
    <s v="Bonne cohésion"/>
    <m/>
    <s v="Puits traditionnel/A ciel ouvert Forage a pompe manuelle Eau de pluie"/>
    <n v="1"/>
    <n v="1"/>
    <n v="0"/>
    <n v="0"/>
    <n v="0"/>
    <n v="0"/>
    <n v="0"/>
    <n v="0"/>
    <n v="1"/>
    <s v="Entre 10 et 15 litres par jour"/>
    <s v="15-30 min"/>
    <s v="oui"/>
    <s v="Odeur Goût Eau non potable"/>
    <n v="1"/>
    <n v="1"/>
    <n v="0"/>
    <n v="1"/>
    <s v="En mauvais état/non hygiéniques"/>
    <s v="oui"/>
    <s v="Conflit liés à la gestion communautaire des points d’eau Violence/agression physique Discrimination"/>
    <n v="0"/>
    <n v="1"/>
    <n v="1"/>
    <n v="1"/>
    <n v="0"/>
    <n v="0"/>
    <n v="0"/>
    <m/>
    <s v="Oui, une partie"/>
    <s v="Don des communautés hôtes et voisines Achat sur le marché Troc (échanges)"/>
    <n v="0"/>
    <n v="1"/>
    <n v="0"/>
    <n v="1"/>
    <n v="0"/>
    <n v="1"/>
    <n v="0"/>
    <m/>
    <s v="15-30 min"/>
    <s v="oui"/>
    <m/>
    <m/>
    <m/>
    <m/>
    <m/>
    <m/>
    <m/>
    <m/>
    <m/>
    <s v="non"/>
    <m/>
    <m/>
    <m/>
    <m/>
    <m/>
    <m/>
    <m/>
    <m/>
    <m/>
    <m/>
    <m/>
    <m/>
    <m/>
    <m/>
    <m/>
    <m/>
    <m/>
    <m/>
    <s v="Paludisme Maladie de peau Maux de ventre"/>
    <n v="0"/>
    <n v="1"/>
    <n v="0"/>
    <n v="0"/>
    <n v="1"/>
    <n v="0"/>
    <n v="0"/>
    <n v="0"/>
    <n v="1"/>
    <n v="0"/>
    <n v="0"/>
    <n v="0"/>
    <m/>
    <s v="Oui, une partie"/>
    <s v="Pas d'école Ecole trop loin Manque de moyens financiers (transport, etc)"/>
    <n v="1"/>
    <n v="0"/>
    <n v="0"/>
    <n v="1"/>
    <n v="0"/>
    <n v="0"/>
    <n v="1"/>
    <n v="0"/>
    <n v="0"/>
    <n v="0"/>
    <n v="0"/>
    <m/>
    <m/>
    <s v="Assistance humanitaire Situation des membres de la famille Possibilités de retour (etat du lieu d’origine, aide humanitaire…)"/>
    <n v="1"/>
    <n v="0"/>
    <n v="1"/>
    <n v="0"/>
    <n v="1"/>
    <n v="0"/>
    <s v="Service de santé"/>
    <s v="Article non alimentaire (vêtements, couvertures, ustensiles de cuisine"/>
    <s v="Scolarisation"/>
    <m/>
    <n v="2"/>
    <n v="10"/>
    <s v="Grande partie du quartier complètement inondé, les puits et latrines complètement détruite risque d'épidémie dans la zone, maison endommager, route impraticable ,la population se promène par la pirogue."/>
    <n v="1326812"/>
    <s v="36c05e66-5db0-461c-bb17-13716b6a0829"/>
    <d v="2019-11-06T15:53:00"/>
    <m/>
    <n v="2"/>
  </r>
  <r>
    <d v="2019-11-07T00:00:00"/>
    <s v="Nainguira"/>
    <s v="Bangui"/>
    <s v="Bangui"/>
    <x v="1"/>
    <x v="18"/>
    <s v="Partiellement inondé"/>
    <s v="Oui"/>
    <n v="4.3410618999999997"/>
    <n v="18.537826299999999"/>
    <n v="353.5"/>
    <n v="10"/>
    <n v="3"/>
    <s v="Oui"/>
    <n v="45"/>
    <n v="225"/>
    <s v="Catastrophe naturelle (inondations, pluies torrentielles etc)"/>
    <m/>
    <x v="16"/>
    <n v="5"/>
    <n v="0"/>
    <n v="0"/>
    <n v="45"/>
    <m/>
    <m/>
    <n v="45"/>
    <s v="En bon état"/>
    <s v="oui"/>
    <s v="oui"/>
    <s v="Chef de quartier"/>
    <m/>
    <x v="3"/>
    <s v="oui"/>
    <n v="7"/>
    <s v="non"/>
    <m/>
    <s v="oui"/>
    <n v="3"/>
    <s v="non"/>
    <m/>
    <s v="oui"/>
    <n v="4"/>
    <s v="oui"/>
    <s v="Police"/>
    <m/>
    <s v="Vol/cambriolage Abus des forces de sécurité Contrôles ou arrestations arbitraires"/>
    <n v="1"/>
    <n v="0"/>
    <n v="1"/>
    <n v="1"/>
    <n v="0"/>
    <n v="0"/>
    <n v="0"/>
    <n v="0"/>
    <s v="oui"/>
    <s v="oui"/>
    <s v="oui"/>
    <s v="non"/>
    <s v="oui"/>
    <s v="Police"/>
    <m/>
    <s v="Très bonne cohésion"/>
    <m/>
    <s v="Puits traditionnel/A ciel ouvert Forage a pompe manuelle Eau de pluie"/>
    <n v="1"/>
    <n v="1"/>
    <n v="0"/>
    <n v="0"/>
    <n v="0"/>
    <n v="0"/>
    <n v="0"/>
    <n v="0"/>
    <n v="1"/>
    <s v="Entre 10 et 15 litres par jour"/>
    <s v="15-30 min"/>
    <s v="oui"/>
    <s v="Odeur Goût Eau non potable"/>
    <n v="1"/>
    <n v="1"/>
    <n v="0"/>
    <n v="1"/>
    <s v="Opérationnelles"/>
    <s v="oui"/>
    <s v="Conflit liés à la gestion communautaire des points d’eau Violence/agression physique Discrimination"/>
    <n v="0"/>
    <n v="1"/>
    <n v="1"/>
    <n v="1"/>
    <n v="0"/>
    <n v="0"/>
    <n v="0"/>
    <m/>
    <s v="Oui, tous"/>
    <s v="Don des communautés hôtes et voisines Achat sur le marché Troc (échanges)"/>
    <n v="0"/>
    <n v="1"/>
    <n v="0"/>
    <n v="1"/>
    <n v="0"/>
    <n v="1"/>
    <n v="0"/>
    <m/>
    <s v="15-30 min"/>
    <s v="oui"/>
    <m/>
    <m/>
    <m/>
    <m/>
    <m/>
    <m/>
    <m/>
    <m/>
    <m/>
    <s v="oui"/>
    <s v="Hôpital Centre de santé Clinique privée"/>
    <n v="0"/>
    <n v="1"/>
    <n v="1"/>
    <n v="1"/>
    <n v="0"/>
    <m/>
    <s v="oui"/>
    <s v="15-30 min"/>
    <s v="oui"/>
    <s v="Le service est trop loin Manque de moyens financiers Absence de personnel médical"/>
    <n v="0"/>
    <n v="1"/>
    <n v="1"/>
    <n v="0"/>
    <n v="0"/>
    <n v="1"/>
    <n v="0"/>
    <s v="Diarrhée Paludisme Maux de ventre"/>
    <n v="1"/>
    <n v="1"/>
    <n v="0"/>
    <n v="0"/>
    <n v="0"/>
    <n v="0"/>
    <n v="0"/>
    <n v="0"/>
    <n v="1"/>
    <n v="0"/>
    <n v="0"/>
    <n v="0"/>
    <m/>
    <s v="Oui, une partie"/>
    <s v="Pas d'école Ecole trop loin Manque de moyens financiers (transport, etc)"/>
    <n v="1"/>
    <n v="0"/>
    <n v="0"/>
    <n v="1"/>
    <n v="0"/>
    <n v="0"/>
    <n v="1"/>
    <n v="0"/>
    <n v="0"/>
    <n v="0"/>
    <n v="0"/>
    <m/>
    <m/>
    <s v="Assistance humanitaire Situation des membres de la famille Possibilités de retour (etat du lieu d’origine, aide humanitaire…)"/>
    <n v="1"/>
    <n v="0"/>
    <n v="1"/>
    <n v="0"/>
    <n v="1"/>
    <n v="0"/>
    <s v="Article non alimentaire (vêtements, couvertures, ustensiles de cuisine"/>
    <s v="Service de santé"/>
    <s v="Scolarisation"/>
    <m/>
    <n v="1"/>
    <n v="10"/>
    <s v="Dans la cette famille d,Accueil il y a aucune assistance depuis lors. Problème de vivre, santé."/>
    <n v="1340921"/>
    <s v="0df3e809-7099-4f62-ba74-7a13cc5301a5"/>
    <d v="2019-11-07T17:23:11"/>
    <m/>
    <n v="45"/>
  </r>
  <r>
    <d v="2019-11-06T00:00:00"/>
    <s v="Dave  Amadou"/>
    <s v="Bangui"/>
    <s v="Bangui"/>
    <x v="1"/>
    <x v="19"/>
    <s v="Partiellement inondé"/>
    <s v="Oui"/>
    <n v="4.3473842999999999"/>
    <n v="18.536430500000002"/>
    <n v="354.10000610351563"/>
    <n v="9"/>
    <n v="3"/>
    <s v="Oui"/>
    <n v="21"/>
    <n v="105"/>
    <s v="Catastrophe naturelle (inondations, pluies torrentielles etc)"/>
    <m/>
    <x v="17"/>
    <n v="0"/>
    <n v="0"/>
    <n v="0"/>
    <n v="21"/>
    <m/>
    <m/>
    <n v="21"/>
    <s v="En bon état"/>
    <s v="oui"/>
    <s v="oui"/>
    <s v="Chef de quartier"/>
    <m/>
    <x v="2"/>
    <s v="oui"/>
    <n v="4"/>
    <s v="non"/>
    <m/>
    <s v="non"/>
    <m/>
    <s v="non"/>
    <m/>
    <s v="oui"/>
    <n v="5"/>
    <s v="oui"/>
    <s v="Leaders Communautaires"/>
    <m/>
    <s v="Vol/cambriolage"/>
    <n v="1"/>
    <n v="0"/>
    <n v="0"/>
    <n v="0"/>
    <n v="0"/>
    <n v="0"/>
    <n v="0"/>
    <n v="0"/>
    <s v="oui"/>
    <s v="oui"/>
    <s v="oui"/>
    <s v="ne sait pas"/>
    <s v="oui"/>
    <s v="Communauté locale"/>
    <m/>
    <s v="Bonne cohésion"/>
    <m/>
    <s v="Puits traditionnel/A ciel ouvert Forage a pompe manuelle Eau courante/du robinet"/>
    <n v="1"/>
    <n v="1"/>
    <n v="0"/>
    <n v="0"/>
    <n v="0"/>
    <n v="0"/>
    <n v="0"/>
    <n v="1"/>
    <n v="0"/>
    <s v="Entre 5 et 10 litres par jour"/>
    <s v="0-15 min"/>
    <s v="oui"/>
    <s v="Odeur Eau trouble / brune Eau non potable"/>
    <n v="1"/>
    <n v="0"/>
    <n v="1"/>
    <n v="1"/>
    <s v="Inutilisables"/>
    <s v="non"/>
    <m/>
    <m/>
    <m/>
    <m/>
    <m/>
    <m/>
    <m/>
    <m/>
    <m/>
    <s v="Oui, tous"/>
    <s v="Production agricole de subsistance Don des communautés hôtes et voisines Achat sur le marché"/>
    <n v="1"/>
    <n v="1"/>
    <n v="0"/>
    <n v="1"/>
    <n v="0"/>
    <n v="0"/>
    <n v="0"/>
    <m/>
    <s v="0-15 min"/>
    <s v="oui"/>
    <m/>
    <m/>
    <m/>
    <m/>
    <m/>
    <m/>
    <m/>
    <m/>
    <m/>
    <s v="non"/>
    <m/>
    <m/>
    <m/>
    <m/>
    <m/>
    <m/>
    <m/>
    <m/>
    <m/>
    <m/>
    <m/>
    <m/>
    <m/>
    <m/>
    <m/>
    <m/>
    <m/>
    <m/>
    <s v="Diarrhée Paludisme Fièvre"/>
    <n v="1"/>
    <n v="1"/>
    <n v="0"/>
    <n v="0"/>
    <n v="0"/>
    <n v="1"/>
    <n v="0"/>
    <n v="0"/>
    <n v="0"/>
    <n v="0"/>
    <n v="0"/>
    <n v="0"/>
    <m/>
    <s v="Oui, tous"/>
    <m/>
    <m/>
    <m/>
    <m/>
    <m/>
    <m/>
    <m/>
    <m/>
    <m/>
    <m/>
    <m/>
    <m/>
    <m/>
    <m/>
    <s v="Assistance humanitaire Situation dans le lieu d’origine Possibilités de retour (etat du lieu d’origine, aide humanitaire…)"/>
    <n v="1"/>
    <n v="1"/>
    <n v="0"/>
    <n v="0"/>
    <n v="1"/>
    <n v="0"/>
    <s v="Service de santé"/>
    <s v="Eau potable"/>
    <s v="Nourriture"/>
    <m/>
    <n v="0"/>
    <n v="10"/>
    <s v="Ce quartier est partiellement  inondé et accueil  les pdi qui sont restés  dans le quartier l on a constaté aussi des eaux stagnantes  qui sont présents et provoque  les maladies  pour la population du dite quartier_x000a_"/>
    <n v="1326768"/>
    <s v="29e8f45f-98ee-4fd2-a16f-b7f96ea82980"/>
    <d v="2019-11-06T15:50:08"/>
    <m/>
    <n v="1"/>
  </r>
  <r>
    <d v="2019-11-07T00:00:00"/>
    <s v="Mahamat"/>
    <s v="Bangui"/>
    <s v="Bangui"/>
    <x v="1"/>
    <x v="20"/>
    <s v="Partiellement inondé"/>
    <s v="Oui"/>
    <n v="4.3563096999999997"/>
    <n v="18.538808100000001"/>
    <n v="402.39999389648438"/>
    <n v="10"/>
    <n v="3"/>
    <s v="Oui"/>
    <n v="28"/>
    <n v="140"/>
    <s v="Catastrophe naturelle (inondations, pluies torrentielles etc)"/>
    <m/>
    <x v="18"/>
    <n v="5"/>
    <n v="0"/>
    <n v="0"/>
    <n v="28"/>
    <m/>
    <m/>
    <n v="28"/>
    <s v="En bon état"/>
    <s v="oui"/>
    <s v="oui"/>
    <s v="Chef de quartier"/>
    <m/>
    <x v="3"/>
    <s v="oui"/>
    <n v="5"/>
    <s v="non"/>
    <m/>
    <s v="oui"/>
    <n v="2"/>
    <s v="non"/>
    <m/>
    <s v="oui"/>
    <n v="6"/>
    <s v="oui"/>
    <s v="Police"/>
    <m/>
    <s v="Vol/cambriolage Abus des forces de sécurité Contrôles ou arrestations arbitraires"/>
    <n v="1"/>
    <n v="0"/>
    <n v="1"/>
    <n v="1"/>
    <n v="0"/>
    <n v="0"/>
    <n v="0"/>
    <n v="0"/>
    <s v="oui"/>
    <s v="oui"/>
    <s v="oui"/>
    <s v="non"/>
    <s v="oui"/>
    <s v="Police"/>
    <m/>
    <s v="Très bonne cohésion"/>
    <m/>
    <s v="Forage a pompe manuelle Vendeur d’eau Eau courante/du robinet"/>
    <n v="0"/>
    <n v="1"/>
    <n v="0"/>
    <n v="0"/>
    <n v="0"/>
    <n v="1"/>
    <n v="0"/>
    <n v="1"/>
    <n v="0"/>
    <s v="Entre 10 et 15 litres par jour"/>
    <s v="15-30 min"/>
    <s v="oui"/>
    <s v="Odeur Goût Eau non potable"/>
    <n v="1"/>
    <n v="1"/>
    <n v="0"/>
    <n v="1"/>
    <s v="Opérationnelles"/>
    <s v="non"/>
    <m/>
    <m/>
    <m/>
    <m/>
    <m/>
    <m/>
    <m/>
    <m/>
    <m/>
    <s v="Oui, tous"/>
    <s v="Achat sur le marché Emprunt Troc (échanges)"/>
    <n v="0"/>
    <n v="0"/>
    <n v="0"/>
    <n v="1"/>
    <n v="1"/>
    <n v="1"/>
    <n v="0"/>
    <m/>
    <s v="15-30 min"/>
    <s v="oui"/>
    <m/>
    <m/>
    <m/>
    <m/>
    <m/>
    <m/>
    <m/>
    <m/>
    <m/>
    <s v="oui"/>
    <s v="Hôpital Centre de santé Clinique privée"/>
    <n v="0"/>
    <n v="1"/>
    <n v="1"/>
    <n v="1"/>
    <n v="0"/>
    <m/>
    <s v="oui"/>
    <s v="15-30 min"/>
    <s v="oui"/>
    <s v="Le service est trop loin Manque de moyens financiers Absence de personnel médical"/>
    <n v="0"/>
    <n v="1"/>
    <n v="1"/>
    <n v="0"/>
    <n v="0"/>
    <n v="1"/>
    <n v="0"/>
    <s v="Diarrhée Paludisme Maux de ventre"/>
    <n v="1"/>
    <n v="1"/>
    <n v="0"/>
    <n v="0"/>
    <n v="0"/>
    <n v="0"/>
    <n v="0"/>
    <n v="0"/>
    <n v="1"/>
    <n v="0"/>
    <n v="0"/>
    <n v="0"/>
    <m/>
    <s v="Oui, une partie"/>
    <s v="Pas d'école Ecole trop loin Manque de moyens financiers (transport, etc)"/>
    <n v="1"/>
    <n v="0"/>
    <n v="0"/>
    <n v="1"/>
    <n v="0"/>
    <n v="0"/>
    <n v="1"/>
    <n v="0"/>
    <n v="0"/>
    <n v="0"/>
    <n v="0"/>
    <m/>
    <m/>
    <s v="Situation dans le lieu d’origine Possibilités de retour (etat du lieu d’origine, aide humanitaire…) Documentation (certificat de naissance, etc.)"/>
    <n v="0"/>
    <n v="1"/>
    <n v="0"/>
    <n v="0"/>
    <n v="1"/>
    <n v="1"/>
    <s v="Abri"/>
    <s v="Service de santé"/>
    <s v="Hygiène/assainissement"/>
    <m/>
    <n v="0"/>
    <n v="10"/>
    <s v="La population n'a pas reçu de l'aide humanitaire "/>
    <n v="1340905"/>
    <s v="b5e7bde5-a00e-4a7e-9976-7f61060c0e5f"/>
    <d v="2019-11-07T17:20:35"/>
    <m/>
    <n v="44"/>
  </r>
  <r>
    <d v="2019-11-07T00:00:00"/>
    <s v="Mahamat"/>
    <s v="Bangui"/>
    <s v="Bangui"/>
    <x v="1"/>
    <x v="21"/>
    <s v="Partiellement inondé"/>
    <s v="Oui"/>
    <n v="4.3456491000000002"/>
    <n v="18.543981299999999"/>
    <n v="352"/>
    <n v="10"/>
    <n v="3"/>
    <s v="Oui"/>
    <n v="120"/>
    <n v="600"/>
    <s v="Catastrophe naturelle (inondations, pluies torrentielles etc)"/>
    <m/>
    <x v="19"/>
    <n v="0"/>
    <n v="14"/>
    <n v="6"/>
    <n v="100"/>
    <n v="20"/>
    <m/>
    <n v="120"/>
    <s v="Partiellement endommagés"/>
    <s v="oui"/>
    <s v="oui"/>
    <s v="Chef de quartier"/>
    <m/>
    <x v="3"/>
    <s v="oui"/>
    <n v="25"/>
    <s v="non"/>
    <m/>
    <s v="oui"/>
    <n v="4"/>
    <s v="non"/>
    <m/>
    <s v="oui"/>
    <n v="3"/>
    <s v="oui"/>
    <s v="Police"/>
    <m/>
    <s v="Vol/cambriolage Abus des forces de sécurité Violences sexuelles ou basées sur le genre"/>
    <n v="1"/>
    <n v="0"/>
    <n v="1"/>
    <n v="0"/>
    <n v="1"/>
    <n v="0"/>
    <n v="0"/>
    <n v="0"/>
    <s v="oui"/>
    <s v="oui"/>
    <s v="oui"/>
    <s v="non"/>
    <s v="oui"/>
    <s v="Police"/>
    <m/>
    <s v="Très bonne cohésion"/>
    <m/>
    <s v="Puits traditionnel/A ciel ouvert Eau courante/du robinet Eau de pluie"/>
    <n v="1"/>
    <n v="0"/>
    <n v="0"/>
    <n v="0"/>
    <n v="0"/>
    <n v="0"/>
    <n v="0"/>
    <n v="1"/>
    <n v="1"/>
    <s v="Entre 10 et 15 litres par jour"/>
    <s v="15-30 min"/>
    <s v="oui"/>
    <s v="Odeur Goût Eau non potable"/>
    <n v="1"/>
    <n v="1"/>
    <n v="0"/>
    <n v="1"/>
    <s v="En mauvais état/non hygiéniques"/>
    <s v="oui"/>
    <s v="Conflit liés à la gestion communautaire des points d’eau Violence/agression physique Discrimination"/>
    <n v="0"/>
    <n v="1"/>
    <n v="1"/>
    <n v="1"/>
    <n v="0"/>
    <n v="0"/>
    <n v="0"/>
    <m/>
    <s v="Oui, tous"/>
    <s v="Don des communautés hôtes et voisines Achat sur le marché Troc (échanges)"/>
    <n v="0"/>
    <n v="1"/>
    <n v="0"/>
    <n v="1"/>
    <n v="0"/>
    <n v="1"/>
    <n v="0"/>
    <m/>
    <s v="15-30 min"/>
    <s v="oui"/>
    <m/>
    <m/>
    <m/>
    <m/>
    <m/>
    <m/>
    <m/>
    <m/>
    <m/>
    <s v="oui"/>
    <s v="Hôpital Centre de santé Clinique privée"/>
    <n v="0"/>
    <n v="1"/>
    <n v="1"/>
    <n v="1"/>
    <n v="0"/>
    <m/>
    <s v="oui"/>
    <s v="15-30 min"/>
    <s v="oui"/>
    <s v="Le service est trop loin Manque de moyens financiers Absence de personnel médical"/>
    <n v="0"/>
    <n v="1"/>
    <n v="1"/>
    <n v="0"/>
    <n v="0"/>
    <n v="1"/>
    <n v="0"/>
    <s v="Paludisme Maladie de peau Maux de ventre"/>
    <n v="0"/>
    <n v="1"/>
    <n v="0"/>
    <n v="0"/>
    <n v="1"/>
    <n v="0"/>
    <n v="0"/>
    <n v="0"/>
    <n v="1"/>
    <n v="0"/>
    <n v="0"/>
    <n v="0"/>
    <m/>
    <s v="Oui, une partie"/>
    <s v="Pas d'école Ecole trop loin Manque de moyens financiers (transport, etc)"/>
    <n v="1"/>
    <n v="0"/>
    <n v="0"/>
    <n v="1"/>
    <n v="0"/>
    <n v="0"/>
    <n v="1"/>
    <n v="0"/>
    <n v="0"/>
    <n v="0"/>
    <n v="0"/>
    <m/>
    <m/>
    <s v="Situation dans le lieu d’origine Situation des membres de la famille Possibilités de retour (etat du lieu d’origine, aide humanitaire…)"/>
    <n v="0"/>
    <n v="1"/>
    <n v="1"/>
    <n v="0"/>
    <n v="1"/>
    <n v="0"/>
    <s v="Service de santé"/>
    <s v="Hygiène/assainissement"/>
    <s v="Scolarisation"/>
    <m/>
    <n v="0"/>
    <n v="10"/>
    <s v="Quartier partiellement inondé risque d'épidémie"/>
    <n v="1340900"/>
    <s v="1ff48034-0e3d-41d9-a3cc-2a9769857a07"/>
    <d v="2019-11-07T17:20:28"/>
    <m/>
    <n v="43"/>
  </r>
  <r>
    <d v="2019-11-08T00:00:00"/>
    <s v="Nainguira"/>
    <s v="Bangui"/>
    <s v="Bangui"/>
    <x v="1"/>
    <x v="22"/>
    <s v="Non inondé"/>
    <s v="Oui"/>
    <n v="4.3595790000000001"/>
    <n v="18.536813299999999"/>
    <n v="359.89999389648438"/>
    <n v="9"/>
    <n v="3"/>
    <s v="Oui"/>
    <n v="40"/>
    <n v="200"/>
    <s v="Catastrophe naturelle (inondations, pluies torrentielles etc)"/>
    <m/>
    <x v="20"/>
    <n v="5"/>
    <n v="0"/>
    <n v="0"/>
    <n v="40"/>
    <m/>
    <m/>
    <n v="40"/>
    <s v="En bon état"/>
    <s v="oui"/>
    <s v="non"/>
    <m/>
    <m/>
    <x v="3"/>
    <s v="oui"/>
    <n v="25"/>
    <s v="non"/>
    <m/>
    <s v="oui"/>
    <n v="5"/>
    <s v="non"/>
    <m/>
    <s v="oui"/>
    <n v="5"/>
    <s v="oui"/>
    <s v="Police"/>
    <m/>
    <s v="Vol/cambriolage Abus des forces de sécurité Contrôles ou arrestations arbitraires"/>
    <n v="1"/>
    <n v="0"/>
    <n v="1"/>
    <n v="1"/>
    <n v="0"/>
    <n v="0"/>
    <n v="0"/>
    <n v="0"/>
    <s v="non"/>
    <s v="non"/>
    <s v="non"/>
    <s v="oui"/>
    <s v="oui"/>
    <s v="Police"/>
    <m/>
    <s v="Bonne cohésion"/>
    <m/>
    <s v="Puits traditionnel/A ciel ouvert Forage a pompe manuelle Eau de pluie"/>
    <n v="1"/>
    <n v="1"/>
    <n v="0"/>
    <n v="0"/>
    <n v="0"/>
    <n v="0"/>
    <n v="0"/>
    <n v="0"/>
    <n v="1"/>
    <s v="Plus de 15 litres par jour"/>
    <s v="0-15 min"/>
    <s v="non"/>
    <m/>
    <m/>
    <m/>
    <m/>
    <m/>
    <s v="Opérationnelles"/>
    <s v="oui"/>
    <s v="Conflit liés à la gestion communautaire des points d’eau Discrimination"/>
    <n v="0"/>
    <n v="1"/>
    <n v="0"/>
    <n v="1"/>
    <n v="0"/>
    <n v="0"/>
    <n v="0"/>
    <m/>
    <s v="Oui, une partie"/>
    <s v="Don des communautés hôtes et voisines Assistance humanitaire (incluant cash) Troc (échanges)"/>
    <n v="0"/>
    <n v="1"/>
    <n v="1"/>
    <n v="0"/>
    <n v="0"/>
    <n v="1"/>
    <n v="0"/>
    <m/>
    <s v="15-30 min"/>
    <s v="oui"/>
    <m/>
    <m/>
    <m/>
    <m/>
    <m/>
    <m/>
    <m/>
    <m/>
    <m/>
    <s v="oui"/>
    <s v="Clinique privée"/>
    <n v="0"/>
    <n v="0"/>
    <n v="0"/>
    <n v="1"/>
    <n v="0"/>
    <m/>
    <s v="oui"/>
    <s v="15-30 min"/>
    <s v="oui"/>
    <s v="Manque de moyens financiers Pas de médicaments ou d’équipements"/>
    <n v="0"/>
    <n v="0"/>
    <n v="1"/>
    <n v="0"/>
    <n v="0"/>
    <n v="0"/>
    <n v="1"/>
    <s v="Diarrhée Paludisme Fièvre"/>
    <n v="1"/>
    <n v="1"/>
    <n v="0"/>
    <n v="0"/>
    <n v="0"/>
    <n v="1"/>
    <n v="0"/>
    <n v="0"/>
    <n v="0"/>
    <n v="0"/>
    <n v="0"/>
    <n v="0"/>
    <m/>
    <s v="Non"/>
    <s v="Pas d'école Ecole trop loin Manque de moyens financiers (transport, etc)"/>
    <n v="1"/>
    <n v="0"/>
    <n v="0"/>
    <n v="1"/>
    <n v="0"/>
    <n v="0"/>
    <n v="1"/>
    <n v="0"/>
    <n v="0"/>
    <n v="0"/>
    <n v="0"/>
    <m/>
    <m/>
    <s v="Assistance humanitaire Situation dans le lieu d’origine Possibilités de retour (etat du lieu d’origine, aide humanitaire…)"/>
    <n v="1"/>
    <n v="1"/>
    <n v="0"/>
    <n v="0"/>
    <n v="1"/>
    <n v="0"/>
    <s v="Nourriture"/>
    <s v="Abri"/>
    <s v="Service de santé"/>
    <m/>
    <n v="0"/>
    <n v="10"/>
    <s v="Les déplacés ont besoin une assistance générale. Donc leur condition de vie ne marche pas."/>
    <n v="1349330"/>
    <s v="c8635382-1edd-4f57-8a1e-af7246fbbd77"/>
    <d v="2019-11-08T15:28:29"/>
    <m/>
    <n v="51"/>
  </r>
  <r>
    <d v="2019-11-06T00:00:00"/>
    <s v="NGONAINDO Delalie"/>
    <s v="Bangui"/>
    <s v="Bangui"/>
    <x v="1"/>
    <x v="23"/>
    <s v="Totalement inondé"/>
    <s v="Oui"/>
    <n v="4.3490634000000004"/>
    <n v="18.5504754"/>
    <n v="332.89999389648438"/>
    <n v="10"/>
    <n v="3"/>
    <s v="Oui"/>
    <n v="96"/>
    <n v="480"/>
    <s v="Catastrophe naturelle (inondations, pluies torrentielles etc)"/>
    <m/>
    <x v="21"/>
    <n v="0"/>
    <n v="40"/>
    <n v="0"/>
    <n v="56"/>
    <n v="40"/>
    <m/>
    <n v="96"/>
    <s v="Sérieusement endommagés"/>
    <s v="oui"/>
    <s v="oui"/>
    <s v="Autre, préciser"/>
    <s v="Proprietaire"/>
    <x v="4"/>
    <s v="oui"/>
    <n v="20"/>
    <s v="non"/>
    <m/>
    <s v="oui"/>
    <n v="15"/>
    <s v="non"/>
    <m/>
    <s v="oui"/>
    <n v="25"/>
    <s v="non"/>
    <m/>
    <m/>
    <s v="Vol/cambriolage"/>
    <n v="1"/>
    <n v="0"/>
    <n v="0"/>
    <n v="0"/>
    <n v="0"/>
    <n v="0"/>
    <n v="0"/>
    <n v="0"/>
    <s v="non"/>
    <s v="non"/>
    <s v="non"/>
    <s v="non"/>
    <s v="non"/>
    <m/>
    <m/>
    <s v="Très bonne cohésion"/>
    <m/>
    <s v="Puits traditionnel/A ciel ouvert Eau de surface (riviere, cours d’eau…) Eau de pluie"/>
    <n v="1"/>
    <n v="0"/>
    <n v="0"/>
    <n v="0"/>
    <n v="1"/>
    <n v="0"/>
    <n v="0"/>
    <n v="0"/>
    <n v="1"/>
    <s v="Entre 10 et 15 litres par jour"/>
    <s v="0-15 min"/>
    <s v="oui"/>
    <s v="Odeur Goût Eau non potable"/>
    <n v="1"/>
    <n v="1"/>
    <n v="0"/>
    <n v="1"/>
    <s v="En mauvais état/non hygiéniques"/>
    <s v="non"/>
    <m/>
    <m/>
    <m/>
    <m/>
    <m/>
    <m/>
    <m/>
    <m/>
    <m/>
    <s v="Ne sait pas"/>
    <s v="Achat sur le marché"/>
    <n v="0"/>
    <n v="0"/>
    <n v="0"/>
    <n v="1"/>
    <n v="0"/>
    <n v="0"/>
    <n v="0"/>
    <m/>
    <s v="0-15 min"/>
    <s v="oui"/>
    <m/>
    <m/>
    <m/>
    <m/>
    <m/>
    <m/>
    <m/>
    <m/>
    <m/>
    <s v="non"/>
    <m/>
    <m/>
    <m/>
    <m/>
    <m/>
    <m/>
    <m/>
    <m/>
    <m/>
    <m/>
    <m/>
    <m/>
    <m/>
    <m/>
    <m/>
    <m/>
    <m/>
    <m/>
    <s v="Diarrhée Paludisme Maladie de peau"/>
    <n v="1"/>
    <n v="1"/>
    <n v="0"/>
    <n v="0"/>
    <n v="1"/>
    <n v="0"/>
    <n v="0"/>
    <n v="0"/>
    <n v="0"/>
    <n v="0"/>
    <n v="0"/>
    <n v="0"/>
    <m/>
    <s v="Oui, une partie"/>
    <s v="Ecole détruite ou endommagée Chemin dangereux Manque de moyens financiers (transport, etc)"/>
    <n v="0"/>
    <n v="1"/>
    <n v="0"/>
    <n v="0"/>
    <n v="1"/>
    <n v="0"/>
    <n v="1"/>
    <n v="0"/>
    <n v="0"/>
    <n v="0"/>
    <n v="0"/>
    <m/>
    <m/>
    <s v="Assistance humanitaire Situation dans le lieu d’origine Documentation (certificat de naissance, etc.)"/>
    <n v="1"/>
    <n v="1"/>
    <n v="0"/>
    <n v="0"/>
    <n v="0"/>
    <n v="1"/>
    <s v="Abri"/>
    <s v="Eau potable"/>
    <s v="Service de santé"/>
    <m/>
    <n v="0"/>
    <n v="10"/>
    <s v="Les personnes deplacés ont un sérieux problème par rapport à leur condition de vie surtout en santé."/>
    <n v="1326952"/>
    <s v="040f0144-4ae2-4569-8682-992dceda4aae"/>
    <d v="2019-11-06T16:04:58"/>
    <m/>
    <n v="5"/>
  </r>
  <r>
    <d v="2019-11-08T00:00:00"/>
    <s v="Mahamat"/>
    <s v="Bangui"/>
    <s v="Bangui"/>
    <x v="1"/>
    <x v="24"/>
    <s v="Partiellement inondé"/>
    <s v="Oui"/>
    <n v="4.3604165000000004"/>
    <n v="18.5372849"/>
    <n v="373.5"/>
    <n v="10"/>
    <n v="3"/>
    <s v="Oui"/>
    <n v="80"/>
    <n v="400"/>
    <s v="Catastrophe naturelle (inondations, pluies torrentielles etc)"/>
    <m/>
    <x v="12"/>
    <n v="25"/>
    <n v="0"/>
    <n v="5"/>
    <n v="70"/>
    <n v="10"/>
    <m/>
    <n v="80"/>
    <s v="En bon état"/>
    <s v="oui"/>
    <s v="oui"/>
    <s v="Chef de quartier"/>
    <m/>
    <x v="3"/>
    <s v="oui"/>
    <n v="50"/>
    <s v="non"/>
    <m/>
    <s v="oui"/>
    <n v="4"/>
    <s v="non"/>
    <m/>
    <s v="oui"/>
    <n v="12"/>
    <s v="non"/>
    <m/>
    <m/>
    <s v="Vol/cambriolage Abus des forces de sécurité Contrôles ou arrestations arbitraires"/>
    <n v="1"/>
    <n v="0"/>
    <n v="1"/>
    <n v="1"/>
    <n v="0"/>
    <n v="0"/>
    <n v="0"/>
    <n v="0"/>
    <s v="non"/>
    <s v="non"/>
    <s v="non"/>
    <s v="non"/>
    <s v="oui"/>
    <s v="Police"/>
    <m/>
    <s v="Très bonne cohésion"/>
    <m/>
    <s v="Puits traditionnel/A ciel ouvert Eau courante/du robinet Eau de pluie"/>
    <n v="1"/>
    <n v="0"/>
    <n v="0"/>
    <n v="0"/>
    <n v="0"/>
    <n v="0"/>
    <n v="0"/>
    <n v="1"/>
    <n v="1"/>
    <s v="Entre 10 et 15 litres par jour"/>
    <s v="15-30 min"/>
    <s v="oui"/>
    <s v="Odeur Goût Eau non potable"/>
    <n v="1"/>
    <n v="1"/>
    <n v="0"/>
    <n v="1"/>
    <s v="Opérationnelles"/>
    <s v="non"/>
    <m/>
    <m/>
    <m/>
    <m/>
    <m/>
    <m/>
    <m/>
    <m/>
    <m/>
    <s v="Oui, tous"/>
    <s v="Achat sur le marché Emprunt Troc (échanges)"/>
    <n v="0"/>
    <n v="0"/>
    <n v="0"/>
    <n v="1"/>
    <n v="1"/>
    <n v="1"/>
    <n v="0"/>
    <m/>
    <s v="15-30 min"/>
    <s v="oui"/>
    <m/>
    <m/>
    <m/>
    <m/>
    <m/>
    <m/>
    <m/>
    <m/>
    <m/>
    <s v="oui"/>
    <s v="Hôpital Centre de santé Clinique privée"/>
    <n v="0"/>
    <n v="1"/>
    <n v="1"/>
    <n v="1"/>
    <n v="0"/>
    <m/>
    <s v="oui"/>
    <s v="15-30 min"/>
    <s v="oui"/>
    <s v="Le service est trop loin Manque de moyens financiers Absence de personnel médical"/>
    <n v="0"/>
    <n v="1"/>
    <n v="1"/>
    <n v="0"/>
    <n v="0"/>
    <n v="1"/>
    <n v="0"/>
    <s v="Diarrhée Paludisme Maux de ventre"/>
    <n v="1"/>
    <n v="1"/>
    <n v="0"/>
    <n v="0"/>
    <n v="0"/>
    <n v="0"/>
    <n v="0"/>
    <n v="0"/>
    <n v="1"/>
    <n v="0"/>
    <n v="0"/>
    <n v="0"/>
    <m/>
    <s v="Non"/>
    <s v="Ecole trop loin Manque de moyens financiers (transport, etc) Autre, préciser"/>
    <n v="0"/>
    <n v="0"/>
    <n v="0"/>
    <n v="1"/>
    <n v="0"/>
    <n v="0"/>
    <n v="1"/>
    <n v="0"/>
    <n v="0"/>
    <n v="0"/>
    <n v="1"/>
    <s v="École est complètement inondé"/>
    <m/>
    <s v="Situation dans le lieu d’origine Possibilités de retour (etat du lieu d’origine, aide humanitaire…) Documentation (certificat de naissance, etc.)"/>
    <n v="0"/>
    <n v="1"/>
    <n v="0"/>
    <n v="0"/>
    <n v="1"/>
    <n v="1"/>
    <s v="Service de santé"/>
    <s v="Hygiène/assainissement"/>
    <s v="Scolarisation"/>
    <m/>
    <n v="0"/>
    <n v="10"/>
    <s v="Besoin d'assistance au PDis, manque de sécurité dans la zone"/>
    <n v="1349317"/>
    <s v="7f1e2e3d-c85d-4570-a6cf-b2b5812fe717"/>
    <d v="2019-11-08T15:28:14"/>
    <m/>
    <n v="50"/>
  </r>
  <r>
    <d v="2019-11-07T00:00:00"/>
    <s v="Binibanguili Mathurin "/>
    <s v="Bangui"/>
    <s v="Bangui"/>
    <x v="2"/>
    <x v="25"/>
    <s v="Totalement inondé"/>
    <s v="Oui"/>
    <n v="4.3733490000000002"/>
    <n v="18.6085423"/>
    <n v="323.5"/>
    <n v="8.5"/>
    <n v="3"/>
    <s v="Oui"/>
    <n v="60"/>
    <n v="300"/>
    <s v="Catastrophe naturelle (inondations, pluies torrentielles etc)"/>
    <m/>
    <x v="6"/>
    <n v="5"/>
    <n v="25"/>
    <n v="0"/>
    <n v="35"/>
    <m/>
    <n v="25"/>
    <n v="60"/>
    <s v="Sérieusement endommagés"/>
    <s v="oui"/>
    <s v="oui"/>
    <s v="Chef de quartier"/>
    <m/>
    <x v="1"/>
    <s v="non"/>
    <m/>
    <s v="oui"/>
    <n v="22"/>
    <s v="non"/>
    <m/>
    <s v="non"/>
    <m/>
    <s v="oui"/>
    <n v="10"/>
    <s v="non"/>
    <m/>
    <m/>
    <m/>
    <m/>
    <m/>
    <m/>
    <m/>
    <m/>
    <m/>
    <m/>
    <m/>
    <s v="non"/>
    <s v="non"/>
    <s v="non"/>
    <s v="non"/>
    <s v="non"/>
    <m/>
    <m/>
    <s v="Tendue"/>
    <s v="Souvent les ménages avec plusieurs enfants ne sont pas très bien accueilli par les familles d'accueil "/>
    <s v="Forage a pompe manuelle Eau de surface (riviere, cours d’eau…)"/>
    <n v="0"/>
    <n v="1"/>
    <n v="0"/>
    <n v="0"/>
    <n v="1"/>
    <n v="0"/>
    <n v="0"/>
    <n v="0"/>
    <n v="0"/>
    <s v="Plus de 15 litres par jour"/>
    <s v="0-15 min"/>
    <s v="oui"/>
    <s v="Eau non potable"/>
    <n v="0"/>
    <n v="0"/>
    <n v="0"/>
    <n v="1"/>
    <s v="En mauvais état/non hygiéniques"/>
    <s v="non"/>
    <m/>
    <m/>
    <m/>
    <m/>
    <m/>
    <m/>
    <m/>
    <m/>
    <m/>
    <s v="Oui, une partie"/>
    <s v="Production agricole de subsistance Achat sur le marché"/>
    <n v="1"/>
    <n v="0"/>
    <n v="0"/>
    <n v="1"/>
    <n v="0"/>
    <n v="0"/>
    <n v="0"/>
    <m/>
    <s v="Plus de 60 min"/>
    <s v="oui"/>
    <m/>
    <m/>
    <m/>
    <m/>
    <m/>
    <m/>
    <m/>
    <m/>
    <m/>
    <s v="non"/>
    <m/>
    <m/>
    <m/>
    <m/>
    <m/>
    <m/>
    <m/>
    <m/>
    <m/>
    <m/>
    <m/>
    <m/>
    <m/>
    <m/>
    <m/>
    <m/>
    <m/>
    <m/>
    <s v="Paludisme Malnutrition Fièvre"/>
    <n v="0"/>
    <n v="1"/>
    <n v="1"/>
    <n v="0"/>
    <n v="0"/>
    <n v="1"/>
    <n v="0"/>
    <n v="0"/>
    <n v="0"/>
    <n v="0"/>
    <n v="0"/>
    <n v="0"/>
    <m/>
    <s v="Oui, tous"/>
    <m/>
    <m/>
    <m/>
    <m/>
    <m/>
    <m/>
    <m/>
    <m/>
    <m/>
    <m/>
    <m/>
    <m/>
    <m/>
    <m/>
    <s v="Assistance humanitaire Possibilités de retour (etat du lieu d’origine, aide humanitaire…)"/>
    <n v="1"/>
    <n v="0"/>
    <n v="0"/>
    <n v="0"/>
    <n v="1"/>
    <n v="0"/>
    <s v="Nourriture"/>
    <s v="Article non alimentaire (vêtements, couvertures, ustensiles de cuisine"/>
    <s v="Abri"/>
    <m/>
    <n v="1"/>
    <n v="10"/>
    <s v="Nous avons besoin des aides multiformes et surtout des produits désinfectants puisque les latrines sont tous détruites et qu'il y est un grand risque des maladies chroniques après cette catastrophe. Trouvez nous une solution pour l'eau potable."/>
    <n v="1340341"/>
    <s v="1910d4e8-f17e-40aa-8f15-73640165a222"/>
    <d v="2019-11-07T16:37:52"/>
    <m/>
    <n v="32"/>
  </r>
  <r>
    <d v="2019-11-08T00:00:00"/>
    <s v="GARAMBLYOPIE Cesaire Don de Dieu"/>
    <s v="Bangui"/>
    <s v="Bangui"/>
    <x v="2"/>
    <x v="26"/>
    <s v="Non inondé"/>
    <s v="Oui"/>
    <n v="4.3674670000000004"/>
    <n v="18.621865499999998"/>
    <n v="382.20001220703125"/>
    <n v="7"/>
    <n v="3"/>
    <s v="Oui"/>
    <n v="25"/>
    <n v="125"/>
    <s v="Catastrophe naturelle (inondations, pluies torrentielles etc)"/>
    <m/>
    <x v="22"/>
    <n v="5"/>
    <n v="0"/>
    <n v="0"/>
    <n v="25"/>
    <m/>
    <m/>
    <n v="25"/>
    <s v="Sérieusement endommagés"/>
    <s v="oui"/>
    <s v="oui"/>
    <s v="Chef de quartier"/>
    <m/>
    <x v="3"/>
    <s v="oui"/>
    <n v="21"/>
    <s v="non"/>
    <m/>
    <s v="non"/>
    <m/>
    <s v="non"/>
    <m/>
    <s v="non"/>
    <m/>
    <s v="oui"/>
    <s v="Autorités locales"/>
    <m/>
    <s v="Vol/cambriolage Abus des forces de sécurité Violences sexuelles ou basées sur le genre"/>
    <n v="1"/>
    <n v="0"/>
    <n v="1"/>
    <n v="0"/>
    <n v="1"/>
    <n v="0"/>
    <n v="0"/>
    <n v="0"/>
    <s v="oui"/>
    <s v="oui"/>
    <s v="oui"/>
    <s v="non"/>
    <s v="oui"/>
    <s v="Communauté locale"/>
    <m/>
    <s v="Ne sait pas"/>
    <m/>
    <s v="Puits traditionnel/A ciel ouvert Vendeur d’eau Eau de pluie"/>
    <n v="1"/>
    <n v="0"/>
    <n v="0"/>
    <n v="0"/>
    <n v="0"/>
    <n v="1"/>
    <n v="0"/>
    <n v="0"/>
    <n v="1"/>
    <s v="Entre 10 et 15 litres par jour"/>
    <s v="Plus de 60 min"/>
    <s v="oui"/>
    <s v="Odeur Goût Eau non potable"/>
    <n v="1"/>
    <n v="1"/>
    <n v="0"/>
    <n v="1"/>
    <s v="En mauvais état/non hygiéniques"/>
    <s v="non"/>
    <m/>
    <m/>
    <m/>
    <m/>
    <m/>
    <m/>
    <m/>
    <m/>
    <m/>
    <s v="Oui, une partie"/>
    <s v="Production agricole de subsistance Achat sur le marché Troc (échanges)"/>
    <n v="1"/>
    <n v="0"/>
    <n v="0"/>
    <n v="1"/>
    <n v="0"/>
    <n v="1"/>
    <n v="0"/>
    <m/>
    <s v="15-30 min"/>
    <s v="oui"/>
    <m/>
    <m/>
    <m/>
    <m/>
    <m/>
    <m/>
    <m/>
    <m/>
    <m/>
    <s v="non"/>
    <m/>
    <m/>
    <m/>
    <m/>
    <m/>
    <m/>
    <m/>
    <m/>
    <m/>
    <m/>
    <m/>
    <m/>
    <m/>
    <m/>
    <m/>
    <m/>
    <m/>
    <m/>
    <s v="Diarrhée Paludisme Fièvre"/>
    <n v="1"/>
    <n v="1"/>
    <n v="0"/>
    <n v="0"/>
    <n v="0"/>
    <n v="1"/>
    <n v="0"/>
    <n v="0"/>
    <n v="0"/>
    <n v="0"/>
    <n v="0"/>
    <n v="0"/>
    <m/>
    <s v="Oui, une partie"/>
    <s v="Ecole trop loin Manque de moyens financiers (transport, etc) Problèmes de cohabitation avec la communauté où se trouve l'école"/>
    <n v="0"/>
    <n v="0"/>
    <n v="0"/>
    <n v="1"/>
    <n v="0"/>
    <n v="0"/>
    <n v="1"/>
    <n v="1"/>
    <n v="0"/>
    <n v="0"/>
    <n v="0"/>
    <m/>
    <m/>
    <s v="Assistance humanitaire Situation dans le lieu d’origine Situation des membres de la famille"/>
    <n v="1"/>
    <n v="1"/>
    <n v="1"/>
    <n v="0"/>
    <n v="0"/>
    <n v="0"/>
    <s v="Abri"/>
    <s v="Nourriture"/>
    <s v="Service de santé"/>
    <m/>
    <n v="0"/>
    <n v="10"/>
    <s v="Sante, assistance humanitaire, service medical, abris"/>
    <n v="1350486"/>
    <s v="ab021587-43f2-4112-8152-52b763b7fca0"/>
    <d v="2019-11-08T16:08:11"/>
    <m/>
    <n v="58"/>
  </r>
  <r>
    <d v="2019-11-07T00:00:00"/>
    <s v="Anilengbe Victor"/>
    <s v="Bangui"/>
    <s v="Bangui"/>
    <x v="2"/>
    <x v="27"/>
    <s v="Non inondé"/>
    <s v="Oui"/>
    <n v="4.3774708999999996"/>
    <n v="18.617961699999999"/>
    <n v="349.39999389648438"/>
    <n v="10"/>
    <n v="3"/>
    <s v="Oui"/>
    <n v="5"/>
    <n v="23"/>
    <s v="Catastrophe naturelle (inondations, pluies torrentielles etc)"/>
    <m/>
    <x v="23"/>
    <n v="0"/>
    <n v="0"/>
    <n v="0"/>
    <m/>
    <n v="5"/>
    <m/>
    <n v="5"/>
    <s v="En bon état"/>
    <s v="oui"/>
    <s v="non"/>
    <m/>
    <m/>
    <x v="2"/>
    <s v="oui"/>
    <n v="2"/>
    <s v="non"/>
    <m/>
    <s v="non"/>
    <m/>
    <s v="non"/>
    <m/>
    <s v="non"/>
    <m/>
    <s v="ne sait pas"/>
    <m/>
    <m/>
    <s v="Vol/cambriolage Contrôles ou arrestations arbitraires Travail forcé de mineurs"/>
    <n v="1"/>
    <n v="0"/>
    <n v="0"/>
    <n v="1"/>
    <n v="0"/>
    <n v="0"/>
    <n v="0"/>
    <n v="1"/>
    <s v="ne sait pas"/>
    <s v="ne sait pas"/>
    <s v="ne sait pas"/>
    <s v="non"/>
    <s v="oui"/>
    <s v="Chefs traditionnels"/>
    <m/>
    <s v="Bonne cohésion"/>
    <m/>
    <s v="Puits traditionnel/A ciel ouvert Forage a pompe manuelle Eau de pluie"/>
    <n v="1"/>
    <n v="1"/>
    <n v="0"/>
    <n v="0"/>
    <n v="0"/>
    <n v="0"/>
    <n v="0"/>
    <n v="0"/>
    <n v="1"/>
    <s v="Entre 10 et 15 litres par jour"/>
    <s v="15-30 min"/>
    <s v="ne sait pas"/>
    <m/>
    <m/>
    <m/>
    <m/>
    <m/>
    <s v="En mauvais état/non hygiéniques"/>
    <s v="non"/>
    <m/>
    <m/>
    <m/>
    <m/>
    <m/>
    <m/>
    <m/>
    <m/>
    <m/>
    <s v="Ne sait pas"/>
    <s v="Production agricole de subsistance Assistance humanitaire (incluant cash) Achat sur le marché"/>
    <n v="1"/>
    <n v="0"/>
    <n v="1"/>
    <n v="1"/>
    <n v="0"/>
    <n v="0"/>
    <n v="0"/>
    <m/>
    <s v="30-60 Min"/>
    <s v="oui"/>
    <m/>
    <m/>
    <m/>
    <m/>
    <m/>
    <m/>
    <m/>
    <m/>
    <m/>
    <s v="non"/>
    <m/>
    <m/>
    <m/>
    <m/>
    <m/>
    <m/>
    <m/>
    <m/>
    <m/>
    <m/>
    <m/>
    <m/>
    <m/>
    <m/>
    <m/>
    <m/>
    <m/>
    <m/>
    <s v="Diarrhée Paludisme Maux de tête"/>
    <n v="1"/>
    <n v="1"/>
    <n v="0"/>
    <n v="0"/>
    <n v="0"/>
    <n v="0"/>
    <n v="0"/>
    <n v="1"/>
    <n v="0"/>
    <n v="0"/>
    <n v="0"/>
    <n v="0"/>
    <m/>
    <s v="Non"/>
    <s v="Ecole trop loin Manque de moyens financiers (transport, etc) Pas d'intérêt pour l'éducation des enfants"/>
    <n v="0"/>
    <n v="0"/>
    <n v="0"/>
    <n v="1"/>
    <n v="0"/>
    <n v="0"/>
    <n v="1"/>
    <n v="0"/>
    <n v="0"/>
    <n v="1"/>
    <n v="0"/>
    <m/>
    <m/>
    <s v="Assistance humanitaire Situation dans le lieu d’origine Documentation (certificat de naissance, etc.)"/>
    <n v="1"/>
    <n v="1"/>
    <n v="0"/>
    <n v="0"/>
    <n v="0"/>
    <n v="1"/>
    <s v="Nourriture"/>
    <s v="Service de santé"/>
    <s v="Argent liquide"/>
    <m/>
    <n v="0"/>
    <n v="5"/>
    <s v="Les personnes déplacées de cette localité recommande et plaident pour une assistance en abris et un appui en AGR."/>
    <n v="1340353"/>
    <s v="77c8361a-2d97-423d-9699-c6e86dcc73e0"/>
    <d v="2019-11-07T16:41:28"/>
    <m/>
    <n v="34"/>
  </r>
  <r>
    <d v="2019-11-08T00:00:00"/>
    <s v="Banga benidan"/>
    <s v="Bangui"/>
    <s v="Bangui"/>
    <x v="2"/>
    <x v="28"/>
    <s v="Partiellement inondé"/>
    <s v="Oui"/>
    <n v="4.3747724999999997"/>
    <n v="18.613215400000001"/>
    <n v="370.60000610351563"/>
    <n v="10"/>
    <n v="3"/>
    <s v="Oui"/>
    <n v="1"/>
    <n v="5"/>
    <s v="Catastrophe naturelle (inondations, pluies torrentielles etc)"/>
    <m/>
    <x v="24"/>
    <n v="0"/>
    <n v="0"/>
    <n v="0"/>
    <n v="1"/>
    <m/>
    <m/>
    <n v="1"/>
    <s v="En bon état"/>
    <s v="oui"/>
    <s v="non"/>
    <m/>
    <m/>
    <x v="2"/>
    <s v="non"/>
    <m/>
    <s v="non"/>
    <m/>
    <s v="non"/>
    <m/>
    <s v="non"/>
    <m/>
    <s v="oui"/>
    <n v="1"/>
    <s v="oui"/>
    <s v="Police"/>
    <m/>
    <s v="Vol/cambriolage Travail forcé de mineurs"/>
    <n v="1"/>
    <n v="0"/>
    <n v="0"/>
    <n v="0"/>
    <n v="0"/>
    <n v="0"/>
    <n v="0"/>
    <n v="1"/>
    <s v="oui"/>
    <s v="oui"/>
    <s v="oui"/>
    <s v="non"/>
    <s v="oui"/>
    <s v="MINUSCA"/>
    <m/>
    <s v="Très bonne cohésion"/>
    <m/>
    <s v="Puits traditionnel/A ciel ouvert Eau de pluie"/>
    <n v="1"/>
    <n v="0"/>
    <n v="0"/>
    <n v="0"/>
    <n v="0"/>
    <n v="0"/>
    <n v="0"/>
    <n v="0"/>
    <n v="1"/>
    <s v="Entre 5 et 10 litres par jour"/>
    <s v="15-30 min"/>
    <s v="oui"/>
    <s v="Goût Eau non potable"/>
    <n v="0"/>
    <n v="1"/>
    <n v="0"/>
    <n v="1"/>
    <s v="Opérationnelles"/>
    <s v="non"/>
    <m/>
    <m/>
    <m/>
    <m/>
    <m/>
    <m/>
    <m/>
    <m/>
    <m/>
    <s v="Oui, une partie"/>
    <s v="Production agricole de subsistance Emprunt"/>
    <n v="1"/>
    <n v="0"/>
    <n v="0"/>
    <n v="0"/>
    <n v="1"/>
    <n v="0"/>
    <n v="0"/>
    <m/>
    <s v="30-60 Min"/>
    <s v="oui"/>
    <m/>
    <m/>
    <m/>
    <m/>
    <m/>
    <m/>
    <m/>
    <m/>
    <m/>
    <s v="oui"/>
    <s v="Centre de santé"/>
    <n v="0"/>
    <n v="0"/>
    <n v="1"/>
    <n v="0"/>
    <n v="0"/>
    <m/>
    <s v="oui"/>
    <s v="15-30 min"/>
    <s v="oui"/>
    <s v="Manque de moyens financiers Pas de médicaments ou d’équipements"/>
    <n v="0"/>
    <n v="0"/>
    <n v="1"/>
    <n v="0"/>
    <n v="0"/>
    <n v="0"/>
    <n v="1"/>
    <s v="Paludisme Fièvre Problèmes de tensions"/>
    <n v="0"/>
    <n v="1"/>
    <n v="0"/>
    <n v="0"/>
    <n v="0"/>
    <n v="1"/>
    <n v="0"/>
    <n v="0"/>
    <n v="0"/>
    <n v="0"/>
    <n v="1"/>
    <n v="0"/>
    <m/>
    <s v="Oui, tous"/>
    <m/>
    <m/>
    <m/>
    <m/>
    <m/>
    <m/>
    <m/>
    <m/>
    <m/>
    <m/>
    <m/>
    <m/>
    <m/>
    <m/>
    <s v="Assistance humanitaire Documentation (certificat de naissance, etc.)"/>
    <n v="1"/>
    <n v="0"/>
    <n v="0"/>
    <n v="0"/>
    <n v="0"/>
    <n v="1"/>
    <s v="Abri"/>
    <s v="Argent liquide"/>
    <s v="Article non alimentaire (vêtements, couvertures, ustensiles de cuisine"/>
    <m/>
    <n v="0"/>
    <n v="1"/>
    <s v="Dans cette localité un seul ménage est innonde  à cause d'un bassin débordé donc ce ménage  à besoin d'un abri et la documentation."/>
    <n v="1350461"/>
    <s v="41753eff-28af-4f1d-9061-19f790eee589"/>
    <d v="2019-11-08T16:07:16"/>
    <m/>
    <n v="57"/>
  </r>
  <r>
    <d v="2019-11-08T00:00:00"/>
    <s v="Binibanguili Mathurin"/>
    <s v="Bangui"/>
    <s v="Bangui"/>
    <x v="2"/>
    <x v="29"/>
    <s v="Partiellement inondé"/>
    <s v="Oui"/>
    <n v="4.3769115000000003"/>
    <n v="18.604423600000001"/>
    <n v="353.79998779296875"/>
    <n v="9"/>
    <n v="3"/>
    <s v="Oui"/>
    <n v="45"/>
    <n v="225"/>
    <s v="Catastrophe naturelle (inondations, pluies torrentielles etc)"/>
    <m/>
    <x v="3"/>
    <n v="20"/>
    <n v="0"/>
    <n v="0"/>
    <n v="25"/>
    <m/>
    <n v="20"/>
    <n v="45"/>
    <s v="En bon état"/>
    <s v="oui"/>
    <s v="oui"/>
    <s v="Sous-préfecture"/>
    <m/>
    <x v="3"/>
    <s v="ne sait pas"/>
    <m/>
    <s v="non"/>
    <m/>
    <s v="non"/>
    <m/>
    <s v="non"/>
    <m/>
    <s v="oui"/>
    <n v="7"/>
    <s v="non"/>
    <m/>
    <m/>
    <m/>
    <m/>
    <m/>
    <m/>
    <m/>
    <m/>
    <m/>
    <m/>
    <m/>
    <s v="oui"/>
    <s v="oui"/>
    <s v="oui"/>
    <s v="non"/>
    <s v="non"/>
    <m/>
    <m/>
    <s v="Bonne cohésion"/>
    <m/>
    <s v="Forage a pompe manuelle"/>
    <n v="0"/>
    <n v="1"/>
    <n v="0"/>
    <n v="0"/>
    <n v="0"/>
    <n v="0"/>
    <n v="0"/>
    <n v="0"/>
    <n v="0"/>
    <s v="Plus de 15 litres par jour"/>
    <s v="0-15 min"/>
    <s v="non"/>
    <m/>
    <m/>
    <m/>
    <m/>
    <m/>
    <s v="En mauvais état/non hygiéniques"/>
    <s v="oui"/>
    <s v="Autre, préciser"/>
    <n v="0"/>
    <n v="0"/>
    <n v="0"/>
    <n v="0"/>
    <n v="0"/>
    <n v="0"/>
    <n v="1"/>
    <s v="Le nombre des gens qui fait qu'il y ait l'attroupement"/>
    <s v="Oui, tous"/>
    <s v="Production agricole de subsistance Assistance humanitaire (incluant cash) Achat sur le marché"/>
    <n v="1"/>
    <n v="0"/>
    <n v="1"/>
    <n v="1"/>
    <n v="0"/>
    <n v="0"/>
    <n v="0"/>
    <m/>
    <s v="Plus de 60 min"/>
    <s v="oui"/>
    <m/>
    <m/>
    <m/>
    <m/>
    <m/>
    <m/>
    <m/>
    <m/>
    <m/>
    <s v="oui"/>
    <s v="Centre de santé"/>
    <n v="0"/>
    <n v="0"/>
    <n v="1"/>
    <n v="0"/>
    <n v="0"/>
    <m/>
    <s v="oui"/>
    <s v="15-30 min"/>
    <s v="non"/>
    <m/>
    <m/>
    <m/>
    <m/>
    <m/>
    <m/>
    <m/>
    <m/>
    <s v="Paludisme Fièvre Autre"/>
    <n v="0"/>
    <n v="1"/>
    <n v="0"/>
    <n v="0"/>
    <n v="0"/>
    <n v="1"/>
    <n v="0"/>
    <n v="0"/>
    <n v="0"/>
    <n v="0"/>
    <n v="0"/>
    <n v="1"/>
    <s v="Parasitoses"/>
    <s v="Oui, tous"/>
    <m/>
    <m/>
    <m/>
    <m/>
    <m/>
    <m/>
    <m/>
    <m/>
    <m/>
    <m/>
    <m/>
    <m/>
    <m/>
    <m/>
    <s v="Assistance humanitaire Situation dans le lieu d’origine Possibilités de retour (etat du lieu d’origine, aide humanitaire…)"/>
    <n v="1"/>
    <n v="1"/>
    <n v="0"/>
    <n v="0"/>
    <n v="1"/>
    <n v="0"/>
    <s v="Abri"/>
    <s v="Hygiène/assainissement"/>
    <s v="Nourriture"/>
    <m/>
    <n v="3"/>
    <n v="10"/>
    <s v="La localité se situe au bas fond de la rivière et les fondations de la majorité des maisons écroulées ne sont pas élevées. Les PDIs demandent une assistante humanitaire en Wash."/>
    <n v="1350390"/>
    <s v="c1e86600-32f6-462b-b828-9b0a72d7ea75"/>
    <d v="2019-11-08T16:04:48"/>
    <m/>
    <n v="56"/>
  </r>
  <r>
    <d v="2019-11-06T00:00:00"/>
    <s v="Binibanguili Mathurin "/>
    <s v="Bangui"/>
    <s v="Bangui"/>
    <x v="2"/>
    <x v="30"/>
    <s v="Non inondé"/>
    <s v="Oui"/>
    <n v="4.3653488999999999"/>
    <n v="18.620463099999998"/>
    <n v="364.70001220703125"/>
    <n v="10"/>
    <n v="3"/>
    <s v="Oui"/>
    <n v="6"/>
    <n v="30"/>
    <s v="Catastrophe naturelle (inondations, pluies torrentielles etc)"/>
    <m/>
    <x v="25"/>
    <n v="0"/>
    <n v="0"/>
    <n v="0"/>
    <n v="6"/>
    <m/>
    <m/>
    <n v="6"/>
    <s v="En bon état"/>
    <s v="ne sait pas"/>
    <m/>
    <m/>
    <m/>
    <x v="3"/>
    <s v="non"/>
    <m/>
    <s v="non"/>
    <m/>
    <s v="oui"/>
    <n v="2"/>
    <s v="non"/>
    <m/>
    <s v="oui"/>
    <n v="1"/>
    <s v="non"/>
    <m/>
    <m/>
    <m/>
    <m/>
    <m/>
    <m/>
    <m/>
    <m/>
    <m/>
    <m/>
    <m/>
    <s v="oui"/>
    <s v="oui"/>
    <s v="oui"/>
    <s v="non"/>
    <s v="non"/>
    <m/>
    <m/>
    <s v="Bonne cohésion"/>
    <m/>
    <s v="Forage a pompe manuelle Eau de surface (riviere, cours d’eau…)"/>
    <n v="0"/>
    <n v="1"/>
    <n v="0"/>
    <n v="0"/>
    <n v="1"/>
    <n v="0"/>
    <n v="0"/>
    <n v="0"/>
    <n v="0"/>
    <s v="Plus de 15 litres par jour"/>
    <s v="15-30 min"/>
    <s v="non"/>
    <m/>
    <m/>
    <m/>
    <m/>
    <m/>
    <s v="Opérationnelles"/>
    <s v="non"/>
    <m/>
    <m/>
    <m/>
    <m/>
    <m/>
    <m/>
    <m/>
    <m/>
    <m/>
    <s v="Oui, une partie"/>
    <s v="Production agricole de subsistance Achat sur le marché"/>
    <n v="1"/>
    <n v="0"/>
    <n v="0"/>
    <n v="1"/>
    <n v="0"/>
    <n v="0"/>
    <n v="0"/>
    <m/>
    <s v="15-30 min"/>
    <s v="oui"/>
    <m/>
    <m/>
    <m/>
    <m/>
    <m/>
    <m/>
    <m/>
    <m/>
    <m/>
    <s v="non"/>
    <m/>
    <m/>
    <m/>
    <m/>
    <m/>
    <m/>
    <m/>
    <m/>
    <m/>
    <m/>
    <m/>
    <m/>
    <m/>
    <m/>
    <m/>
    <m/>
    <m/>
    <m/>
    <s v="Diarrhée Paludisme Maux de tête"/>
    <n v="1"/>
    <n v="1"/>
    <n v="0"/>
    <n v="0"/>
    <n v="0"/>
    <n v="0"/>
    <n v="0"/>
    <n v="1"/>
    <n v="0"/>
    <n v="0"/>
    <n v="0"/>
    <n v="0"/>
    <m/>
    <s v="Oui, tous"/>
    <m/>
    <m/>
    <m/>
    <m/>
    <m/>
    <m/>
    <m/>
    <m/>
    <m/>
    <m/>
    <m/>
    <m/>
    <m/>
    <m/>
    <s v="Assistance humanitaire Situation dans le lieu d’origine Possibilités de retour (etat du lieu d’origine, aide humanitaire…)"/>
    <n v="1"/>
    <n v="1"/>
    <n v="0"/>
    <n v="0"/>
    <n v="1"/>
    <n v="0"/>
    <s v="Abri"/>
    <s v="Nourriture"/>
    <s v="Article non alimentaire (vêtements, couvertures, ustensiles de cuisine"/>
    <m/>
    <n v="0"/>
    <n v="6"/>
    <s v="Les victimes de l'inondation recommande qu'une assistance soit dilligentée vers ceux ci, car depuis qu'ils sont là, il y a eu aucune assistance. Et ils demande avoir appui en kits abris ."/>
    <n v="1328118"/>
    <s v="75d4a52f-1d4f-4bd3-870b-f0ecb6bc643a"/>
    <d v="2019-11-06T17:11:10"/>
    <m/>
    <n v="16"/>
  </r>
  <r>
    <d v="2019-11-07T00:00:00"/>
    <s v="GARAMBOLY Ces aire Don de Dieu"/>
    <s v="Bangui"/>
    <s v="Bangui"/>
    <x v="2"/>
    <x v="31"/>
    <s v="Partiellement inondé"/>
    <s v="Oui"/>
    <n v="4.3614300000000004"/>
    <n v="18.625720000000001"/>
    <n v="356.21499999999997"/>
    <n v="0"/>
    <n v="3"/>
    <s v="Oui"/>
    <n v="10"/>
    <n v="50"/>
    <s v="Catastrophe naturelle (inondations, pluies torrentielles etc)"/>
    <m/>
    <x v="0"/>
    <n v="0"/>
    <n v="0"/>
    <n v="0"/>
    <n v="10"/>
    <m/>
    <m/>
    <n v="10"/>
    <s v="Partiellement endommagés"/>
    <s v="oui"/>
    <s v="oui"/>
    <s v="Chef de quartier"/>
    <m/>
    <x v="1"/>
    <s v="oui"/>
    <n v="8"/>
    <s v="non"/>
    <m/>
    <s v="non"/>
    <m/>
    <s v="non"/>
    <m/>
    <s v="non"/>
    <m/>
    <s v="oui"/>
    <s v="MINUSCA"/>
    <m/>
    <s v="Vol/cambriolage Contrôles ou arrestations arbitraires"/>
    <n v="1"/>
    <n v="0"/>
    <n v="0"/>
    <n v="1"/>
    <n v="0"/>
    <n v="0"/>
    <n v="0"/>
    <n v="0"/>
    <s v="oui"/>
    <s v="oui"/>
    <s v="oui"/>
    <s v="non"/>
    <s v="non"/>
    <m/>
    <m/>
    <s v="Ne sait pas"/>
    <m/>
    <s v="Puits traditionnel/A ciel ouvert Forage a pompe manuelle Vendeur d’eau"/>
    <n v="1"/>
    <n v="1"/>
    <n v="0"/>
    <n v="0"/>
    <n v="0"/>
    <n v="1"/>
    <n v="0"/>
    <n v="0"/>
    <n v="0"/>
    <s v="Entre 10 et 15 litres par jour"/>
    <s v="Plus de 60 min"/>
    <s v="oui"/>
    <s v="Odeur Goût Eau non potable"/>
    <n v="1"/>
    <n v="1"/>
    <n v="0"/>
    <n v="1"/>
    <s v="En mauvais état/non hygiéniques"/>
    <s v="non"/>
    <m/>
    <m/>
    <m/>
    <m/>
    <m/>
    <m/>
    <m/>
    <m/>
    <m/>
    <s v="Oui, tous"/>
    <s v="Production agricole de subsistance Assistance humanitaire (incluant cash) Achat sur le marché"/>
    <n v="1"/>
    <n v="0"/>
    <n v="1"/>
    <n v="1"/>
    <n v="0"/>
    <n v="0"/>
    <n v="0"/>
    <m/>
    <s v="30-60 Min"/>
    <s v="oui"/>
    <m/>
    <m/>
    <m/>
    <m/>
    <m/>
    <m/>
    <m/>
    <m/>
    <m/>
    <s v="non"/>
    <m/>
    <m/>
    <m/>
    <m/>
    <m/>
    <m/>
    <m/>
    <m/>
    <m/>
    <m/>
    <m/>
    <m/>
    <m/>
    <m/>
    <m/>
    <m/>
    <m/>
    <m/>
    <s v="Diarrhée Paludisme Fièvre"/>
    <n v="1"/>
    <n v="1"/>
    <n v="0"/>
    <n v="0"/>
    <n v="0"/>
    <n v="1"/>
    <n v="0"/>
    <n v="0"/>
    <n v="0"/>
    <n v="0"/>
    <n v="0"/>
    <n v="0"/>
    <m/>
    <s v="Oui, tous"/>
    <m/>
    <m/>
    <m/>
    <m/>
    <m/>
    <m/>
    <m/>
    <m/>
    <m/>
    <m/>
    <m/>
    <m/>
    <m/>
    <m/>
    <s v="Assistance humanitaire Situation dans le lieu d’origine Situation des membres de la famille"/>
    <n v="1"/>
    <n v="1"/>
    <n v="1"/>
    <n v="0"/>
    <n v="0"/>
    <n v="0"/>
    <s v="Abri"/>
    <s v="Nourriture"/>
    <s v="Service de santé"/>
    <m/>
    <n v="0"/>
    <n v="10"/>
    <s v="Création de forage d'eau et une clinique medicale ou centre de santé"/>
    <n v="1340354"/>
    <s v="6254baf5-b814-473f-a21a-6dd1f8842bd1"/>
    <d v="2019-11-07T16:42:08"/>
    <m/>
    <n v="35"/>
  </r>
  <r>
    <d v="2019-11-06T00:00:00"/>
    <s v="LAHERE Toutana"/>
    <s v="Bangui"/>
    <s v="Bangui"/>
    <x v="2"/>
    <x v="32"/>
    <s v="Partiellement inondé"/>
    <s v="Oui"/>
    <n v="4.3618519999999998"/>
    <n v="18.628812499999999"/>
    <n v="339.79998779296875"/>
    <n v="9.5"/>
    <n v="3"/>
    <s v="Oui"/>
    <n v="70"/>
    <n v="350"/>
    <s v="Catastrophe naturelle (inondations, pluies torrentielles etc)"/>
    <m/>
    <x v="16"/>
    <n v="30"/>
    <n v="0"/>
    <n v="0"/>
    <n v="69"/>
    <n v="1"/>
    <m/>
    <n v="70"/>
    <s v="Partiellement endommagés"/>
    <s v="oui"/>
    <s v="oui"/>
    <s v="Chef de quartier"/>
    <m/>
    <x v="3"/>
    <s v="oui"/>
    <n v="40"/>
    <s v="non"/>
    <m/>
    <s v="oui"/>
    <n v="20"/>
    <s v="non"/>
    <m/>
    <s v="oui"/>
    <n v="10"/>
    <s v="non"/>
    <m/>
    <m/>
    <s v="Vol/cambriolage"/>
    <n v="1"/>
    <n v="0"/>
    <n v="0"/>
    <n v="0"/>
    <n v="0"/>
    <n v="0"/>
    <n v="0"/>
    <n v="0"/>
    <s v="non"/>
    <s v="oui"/>
    <s v="oui"/>
    <s v="oui"/>
    <s v="non"/>
    <m/>
    <m/>
    <s v="Très bonne cohésion"/>
    <m/>
    <s v="Eau de surface (riviere, cours d’eau…) Eau courante/du robinet"/>
    <n v="0"/>
    <n v="0"/>
    <n v="0"/>
    <n v="0"/>
    <n v="1"/>
    <n v="0"/>
    <n v="0"/>
    <n v="1"/>
    <n v="0"/>
    <s v="Plus de 15 litres par jour"/>
    <s v="0-15 min"/>
    <s v="oui"/>
    <s v="Eau trouble / brune Eau non potable"/>
    <n v="0"/>
    <n v="0"/>
    <n v="1"/>
    <n v="1"/>
    <s v="Inutilisables"/>
    <s v="non"/>
    <m/>
    <m/>
    <m/>
    <m/>
    <m/>
    <m/>
    <m/>
    <m/>
    <m/>
    <s v="Ne sait pas"/>
    <s v="Assistance humanitaire (incluant cash) Autre, preciser"/>
    <n v="0"/>
    <n v="0"/>
    <n v="1"/>
    <n v="0"/>
    <n v="0"/>
    <n v="0"/>
    <n v="1"/>
    <s v="Ministre Dondra à distribuer des NFI"/>
    <s v="15-30 min"/>
    <s v="oui"/>
    <m/>
    <m/>
    <m/>
    <m/>
    <m/>
    <m/>
    <m/>
    <m/>
    <m/>
    <s v="non"/>
    <m/>
    <m/>
    <m/>
    <m/>
    <m/>
    <m/>
    <m/>
    <m/>
    <m/>
    <m/>
    <m/>
    <m/>
    <m/>
    <m/>
    <m/>
    <m/>
    <m/>
    <m/>
    <s v="Paludisme Fièvre Maux de ventre"/>
    <n v="0"/>
    <n v="1"/>
    <n v="0"/>
    <n v="0"/>
    <n v="0"/>
    <n v="1"/>
    <n v="0"/>
    <n v="0"/>
    <n v="1"/>
    <n v="0"/>
    <n v="0"/>
    <n v="0"/>
    <m/>
    <s v="Oui, une partie"/>
    <s v="Ecole trop loin Manque de moyens financiers (transport, etc) Manque de personnel enseignant"/>
    <n v="0"/>
    <n v="0"/>
    <n v="0"/>
    <n v="1"/>
    <n v="0"/>
    <n v="0"/>
    <n v="1"/>
    <n v="0"/>
    <n v="1"/>
    <n v="0"/>
    <n v="0"/>
    <m/>
    <m/>
    <s v="Accès aux services de base Possibilités de retour (etat du lieu d’origine, aide humanitaire…) Documentation (certificat de naissance, etc.)"/>
    <n v="0"/>
    <n v="0"/>
    <n v="0"/>
    <n v="1"/>
    <n v="1"/>
    <n v="1"/>
    <s v="Nourriture"/>
    <s v="Abri"/>
    <s v="Service de santé"/>
    <m/>
    <n v="3"/>
    <n v="10"/>
    <s v="Les déplacés de kami ont un sérieux problème en Wash puisque si le point d'eau de sodeca  (payable ) est coupé ils sont obligés d'aller puiser l'eau de fleuve. Ils ont pas de WC ils sont obligés d'aller dans la brousse ou à côté du fleuve. Pas de sécurité ni service sanitaire"/>
    <n v="1328121"/>
    <s v="44697e6f-36a4-4afc-9dcd-78d648827f98"/>
    <d v="2019-11-06T17:17:54"/>
    <m/>
    <n v="17"/>
  </r>
  <r>
    <d v="2019-11-06T00:00:00"/>
    <s v="LAHERE Toutana"/>
    <s v="Bangui"/>
    <s v="Bangui"/>
    <x v="2"/>
    <x v="33"/>
    <s v="Non inondé"/>
    <s v="Oui"/>
    <n v="4.3641113999999996"/>
    <n v="18.623371500000001"/>
    <n v="352.39999389648438"/>
    <n v="8"/>
    <n v="5"/>
    <s v="Oui"/>
    <n v="35"/>
    <n v="175"/>
    <s v="Catastrophe naturelle (inondations, pluies torrentielles etc)"/>
    <m/>
    <x v="11"/>
    <n v="2"/>
    <n v="0"/>
    <n v="0"/>
    <n v="25"/>
    <n v="10"/>
    <m/>
    <n v="35"/>
    <s v="En bon état"/>
    <s v="oui"/>
    <s v="non"/>
    <m/>
    <m/>
    <x v="2"/>
    <s v="oui"/>
    <n v="24"/>
    <s v="non"/>
    <m/>
    <s v="oui"/>
    <n v="2"/>
    <s v="non"/>
    <m/>
    <s v="oui"/>
    <n v="8"/>
    <s v="oui"/>
    <s v="Leaders Communautaires"/>
    <m/>
    <s v="Vol/cambriolage"/>
    <n v="1"/>
    <n v="0"/>
    <n v="0"/>
    <n v="0"/>
    <n v="0"/>
    <n v="0"/>
    <n v="0"/>
    <n v="0"/>
    <s v="oui"/>
    <s v="oui"/>
    <s v="oui"/>
    <s v="non"/>
    <s v="oui"/>
    <s v="Chefs traditionnels"/>
    <m/>
    <s v="Très bonne cohésion"/>
    <m/>
    <s v="Eau courante/du robinet"/>
    <n v="0"/>
    <n v="0"/>
    <n v="0"/>
    <n v="0"/>
    <n v="0"/>
    <n v="0"/>
    <n v="0"/>
    <n v="1"/>
    <n v="0"/>
    <s v="Plus de 15 litres par jour"/>
    <s v="0-15 min"/>
    <s v="non"/>
    <m/>
    <m/>
    <m/>
    <m/>
    <m/>
    <s v="Opérationnelles"/>
    <s v="non"/>
    <m/>
    <m/>
    <m/>
    <m/>
    <m/>
    <m/>
    <m/>
    <m/>
    <m/>
    <s v="Oui, tous"/>
    <s v="Don des communautés hôtes et voisines Achat sur le marché Autre, preciser"/>
    <n v="0"/>
    <n v="1"/>
    <n v="0"/>
    <n v="1"/>
    <n v="0"/>
    <n v="0"/>
    <n v="1"/>
    <s v="Chaque chef de ménage s'occupe de sa famille comme il le peut, même si certains ménages viennent d'une même localité ils vivent sous différents toits"/>
    <s v="0-15 min"/>
    <s v="oui"/>
    <m/>
    <m/>
    <m/>
    <m/>
    <m/>
    <m/>
    <m/>
    <m/>
    <m/>
    <s v="oui"/>
    <s v="Hôpital Centre de santé"/>
    <n v="0"/>
    <n v="1"/>
    <n v="1"/>
    <n v="0"/>
    <n v="0"/>
    <m/>
    <s v="oui"/>
    <s v="0-15 min"/>
    <s v="oui"/>
    <s v="Manque de moyens financiers"/>
    <n v="0"/>
    <n v="0"/>
    <n v="1"/>
    <n v="0"/>
    <n v="0"/>
    <n v="0"/>
    <n v="0"/>
    <s v="Diarrhée Paludisme Maux de ventre"/>
    <n v="1"/>
    <n v="1"/>
    <n v="0"/>
    <n v="0"/>
    <n v="0"/>
    <n v="0"/>
    <n v="0"/>
    <n v="0"/>
    <n v="1"/>
    <n v="0"/>
    <n v="0"/>
    <n v="0"/>
    <m/>
    <s v="Non"/>
    <s v="Manque de moyens financiers (transport, etc) Autre, préciser"/>
    <n v="0"/>
    <n v="0"/>
    <n v="0"/>
    <n v="0"/>
    <n v="0"/>
    <n v="0"/>
    <n v="1"/>
    <n v="0"/>
    <n v="0"/>
    <n v="0"/>
    <n v="1"/>
    <s v="Les fournitures sont tous emporter par l'eau"/>
    <m/>
    <s v="Assistance humanitaire Accès aux services de base Documentation (certificat de naissance, etc.)"/>
    <n v="1"/>
    <n v="0"/>
    <n v="0"/>
    <n v="1"/>
    <n v="0"/>
    <n v="1"/>
    <s v="Nourriture"/>
    <s v="Article non alimentaire (vêtements, couvertures, ustensiles de cuisine"/>
    <s v="Scolarisation"/>
    <m/>
    <n v="0"/>
    <n v="10"/>
    <s v="Les déplacés sont venus de plusieurs localités voisines et lointaines (les villages riverains ) suite à l'inondation. Ils ont un sérieux d'accès à l'eau, parce que c'est une fontaine payante de sodeca qui fournit de l'eau aux deplacés et aux populations hôtes,  il y a coupure répétitive d'eau et cela peut durer des jours. La majorité est propriétaire de leurs maisons, mais au village quand tu paye un terrain l'obtention des papiers sont difficiles c'est pourquoi il n'y a que des témoins"/>
    <n v="1328122"/>
    <s v="aa1463a5-3143-4c85-9315-161659d9d991"/>
    <d v="2019-11-06T17:18:01"/>
    <m/>
    <n v="18"/>
  </r>
  <r>
    <d v="2019-11-07T00:00:00"/>
    <s v="Anilengbe Victor"/>
    <s v="Bangui"/>
    <s v="Bangui"/>
    <x v="2"/>
    <x v="34"/>
    <s v="Partiellement inondé"/>
    <s v="Oui"/>
    <n v="4.3653164000000002"/>
    <n v="18.626486799999999"/>
    <n v="291.39999389648438"/>
    <n v="9"/>
    <n v="3"/>
    <s v="Oui"/>
    <n v="20"/>
    <n v="112"/>
    <s v="Catastrophe naturelle (inondations, pluies torrentielles etc)"/>
    <m/>
    <x v="22"/>
    <n v="0"/>
    <n v="0"/>
    <n v="0"/>
    <n v="20"/>
    <m/>
    <m/>
    <n v="20"/>
    <s v="En bon état"/>
    <s v="oui"/>
    <s v="non"/>
    <m/>
    <m/>
    <x v="0"/>
    <s v="oui"/>
    <n v="9"/>
    <s v="non"/>
    <m/>
    <s v="oui"/>
    <n v="4"/>
    <s v="non"/>
    <m/>
    <s v="oui"/>
    <n v="3"/>
    <s v="oui"/>
    <s v="Autorités locales"/>
    <m/>
    <s v="Vol/cambriolage Contrôles ou arrestations arbitraires Travail forcé de mineurs"/>
    <n v="1"/>
    <n v="0"/>
    <n v="0"/>
    <n v="1"/>
    <n v="0"/>
    <n v="0"/>
    <n v="0"/>
    <n v="1"/>
    <s v="oui"/>
    <s v="oui"/>
    <s v="oui"/>
    <s v="non"/>
    <s v="oui"/>
    <s v="Communauté locale"/>
    <m/>
    <s v="Bonne cohésion"/>
    <m/>
    <s v="Puits traditionnel/A ciel ouvert Eau courante/du robinet Eau de pluie"/>
    <n v="1"/>
    <n v="0"/>
    <n v="0"/>
    <n v="0"/>
    <n v="0"/>
    <n v="0"/>
    <n v="0"/>
    <n v="1"/>
    <n v="1"/>
    <s v="Entre 5 et 10 litres par jour"/>
    <s v="30-60 Min"/>
    <s v="oui"/>
    <s v="Odeur Eau trouble / brune Eau non potable"/>
    <n v="1"/>
    <n v="0"/>
    <n v="1"/>
    <n v="1"/>
    <s v="Inutilisables"/>
    <s v="non"/>
    <m/>
    <m/>
    <m/>
    <m/>
    <m/>
    <m/>
    <m/>
    <m/>
    <m/>
    <s v="Ne sait pas"/>
    <s v="Production agricole de subsistance Don des communautés hôtes et voisines Assistance humanitaire (incluant cash)"/>
    <n v="1"/>
    <n v="1"/>
    <n v="1"/>
    <n v="0"/>
    <n v="0"/>
    <n v="0"/>
    <n v="0"/>
    <m/>
    <s v="15-30 min"/>
    <s v="oui"/>
    <m/>
    <m/>
    <m/>
    <m/>
    <m/>
    <m/>
    <m/>
    <m/>
    <m/>
    <s v="oui"/>
    <s v="Hôpital Centre de santé Clinique privée"/>
    <n v="0"/>
    <n v="1"/>
    <n v="1"/>
    <n v="1"/>
    <n v="0"/>
    <m/>
    <s v="oui"/>
    <s v="15-30 min"/>
    <s v="non"/>
    <m/>
    <m/>
    <m/>
    <m/>
    <m/>
    <m/>
    <m/>
    <m/>
    <s v="Diarrhée Paludisme Maux de tête"/>
    <n v="1"/>
    <n v="1"/>
    <n v="0"/>
    <n v="0"/>
    <n v="0"/>
    <n v="0"/>
    <n v="0"/>
    <n v="1"/>
    <n v="0"/>
    <n v="0"/>
    <n v="0"/>
    <n v="0"/>
    <m/>
    <s v="Oui, tous"/>
    <m/>
    <m/>
    <m/>
    <m/>
    <m/>
    <m/>
    <m/>
    <m/>
    <m/>
    <m/>
    <m/>
    <m/>
    <m/>
    <m/>
    <s v="Assistance humanitaire Possibilités de retour (etat du lieu d’origine, aide humanitaire…) Documentation (certificat de naissance, etc.)"/>
    <n v="1"/>
    <n v="0"/>
    <n v="0"/>
    <n v="0"/>
    <n v="1"/>
    <n v="1"/>
    <s v="Service de santé"/>
    <s v="Nourriture"/>
    <s v="Article non alimentaire (vêtements, couvertures, ustensiles de cuisine"/>
    <m/>
    <n v="0"/>
    <n v="10"/>
    <s v="La localité de magombassa a de problème de latrines car la plus part des gens ont des latrines construites en sac en plus certains  n ont pas de latrines. L eau également pose de sérieux problème, il faut mettre plus de 30 à 45 minutes pour accéder à un point de eau ."/>
    <n v="1340352"/>
    <s v="b980c22b-01e6-4268-9aac-b56e2fe41ce7"/>
    <d v="2019-11-07T16:41:22"/>
    <m/>
    <n v="33"/>
  </r>
  <r>
    <d v="2019-11-06T00:00:00"/>
    <s v="Anilengbe Victor "/>
    <s v="Bangui"/>
    <s v="Bangui"/>
    <x v="2"/>
    <x v="35"/>
    <s v="Partiellement inondé"/>
    <s v="Oui"/>
    <n v="4.3612077999999999"/>
    <n v="18.625927399999998"/>
    <n v="339.20001220703125"/>
    <n v="10"/>
    <n v="3"/>
    <s v="Oui"/>
    <n v="26"/>
    <n v="156"/>
    <s v="Catastrophe naturelle (inondations, pluies torrentielles etc)"/>
    <m/>
    <x v="26"/>
    <n v="8"/>
    <n v="0"/>
    <n v="0"/>
    <n v="26"/>
    <m/>
    <m/>
    <n v="26"/>
    <s v="Partiellement endommagés"/>
    <s v="oui"/>
    <s v="ne sait pas"/>
    <m/>
    <m/>
    <x v="3"/>
    <s v="oui"/>
    <n v="6"/>
    <s v="non"/>
    <m/>
    <s v="oui"/>
    <n v="6"/>
    <s v="non"/>
    <m/>
    <s v="oui"/>
    <n v="4"/>
    <s v="oui"/>
    <s v="Police"/>
    <m/>
    <s v="Vol/cambriolage Contrôles ou arrestations arbitraires Travail forcé de mineurs"/>
    <n v="1"/>
    <n v="0"/>
    <n v="0"/>
    <n v="1"/>
    <n v="0"/>
    <n v="0"/>
    <n v="0"/>
    <n v="1"/>
    <s v="oui"/>
    <s v="oui"/>
    <s v="oui"/>
    <s v="non"/>
    <s v="oui"/>
    <s v="Police"/>
    <m/>
    <s v="Bonne cohésion"/>
    <m/>
    <s v="Puits traditionnel/A ciel ouvert Forage a pompe manuelle Eau de surface (riviere, cours d’eau…)"/>
    <n v="1"/>
    <n v="1"/>
    <n v="0"/>
    <n v="0"/>
    <n v="1"/>
    <n v="0"/>
    <n v="0"/>
    <n v="0"/>
    <n v="0"/>
    <s v="Plus de 15 litres par jour"/>
    <s v="15-30 min"/>
    <s v="non"/>
    <m/>
    <m/>
    <m/>
    <m/>
    <m/>
    <s v="En mauvais état/non hygiéniques"/>
    <s v="non"/>
    <m/>
    <m/>
    <m/>
    <m/>
    <m/>
    <m/>
    <m/>
    <m/>
    <m/>
    <s v="Ne sait pas"/>
    <s v="Production agricole de subsistance Assistance humanitaire (incluant cash) Achat sur le marché"/>
    <n v="1"/>
    <n v="0"/>
    <n v="1"/>
    <n v="1"/>
    <n v="0"/>
    <n v="0"/>
    <n v="0"/>
    <m/>
    <s v="0-15 min"/>
    <s v="oui"/>
    <m/>
    <m/>
    <m/>
    <m/>
    <m/>
    <m/>
    <m/>
    <m/>
    <m/>
    <s v="oui"/>
    <s v="Centre de santé Clinique privée Autres (à préciser)"/>
    <n v="0"/>
    <n v="0"/>
    <n v="1"/>
    <n v="1"/>
    <n v="1"/>
    <s v="Mini pharmacie privée "/>
    <s v="oui"/>
    <s v="15-30 min"/>
    <s v="oui"/>
    <s v="Manque de moyens financiers Absence de personnel médical Pas de médicaments ou d’équipements"/>
    <n v="0"/>
    <n v="0"/>
    <n v="1"/>
    <n v="0"/>
    <n v="0"/>
    <n v="1"/>
    <n v="1"/>
    <s v="Diarrhée Paludisme Maux de ventre"/>
    <n v="1"/>
    <n v="1"/>
    <n v="0"/>
    <n v="0"/>
    <n v="0"/>
    <n v="0"/>
    <n v="0"/>
    <n v="0"/>
    <n v="1"/>
    <n v="0"/>
    <n v="0"/>
    <n v="0"/>
    <m/>
    <s v="Oui, tous"/>
    <m/>
    <m/>
    <m/>
    <m/>
    <m/>
    <m/>
    <m/>
    <m/>
    <m/>
    <m/>
    <m/>
    <m/>
    <m/>
    <m/>
    <s v="Assistance humanitaire Possibilités de retour (etat du lieu d’origine, aide humanitaire…) Documentation (certificat de naissance, etc.)"/>
    <n v="1"/>
    <n v="0"/>
    <n v="0"/>
    <n v="0"/>
    <n v="1"/>
    <n v="1"/>
    <s v="Service de santé"/>
    <s v="Hygiène/assainissement"/>
    <s v="Article non alimentaire (vêtements, couvertures, ustensiles de cuisine"/>
    <m/>
    <n v="1"/>
    <n v="10"/>
    <s v="C'est un quartier qui se trouve dans la zone marécageuse et au  bas fond .En plus ,cette communauté a besoin plus d'assainissement ,et un problème sanitaire est urgent après l'inondation."/>
    <n v="1327822"/>
    <s v="0245476b-c46b-40d2-957a-46de8f708afd"/>
    <d v="2019-11-06T16:57:32"/>
    <m/>
    <n v="15"/>
  </r>
  <r>
    <d v="2019-11-06T00:00:00"/>
    <s v="Banga benidan"/>
    <s v="Bangui"/>
    <s v="Bangui"/>
    <x v="2"/>
    <x v="36"/>
    <s v="Partiellement inondé"/>
    <s v="Oui"/>
    <n v="4.3616992999999997"/>
    <n v="18.620280900000001"/>
    <n v="354.5"/>
    <n v="9.5"/>
    <n v="3"/>
    <s v="Oui"/>
    <n v="3"/>
    <n v="15"/>
    <s v="Catastrophe naturelle (inondations, pluies torrentielles etc)"/>
    <m/>
    <x v="27"/>
    <n v="1"/>
    <n v="0"/>
    <n v="0"/>
    <n v="3"/>
    <m/>
    <m/>
    <n v="3"/>
    <s v="En bon état"/>
    <s v="oui"/>
    <s v="ne sait pas"/>
    <m/>
    <m/>
    <x v="2"/>
    <s v="oui"/>
    <n v="1"/>
    <s v="ne sait pas"/>
    <m/>
    <s v="non"/>
    <m/>
    <s v="ne sait pas"/>
    <m/>
    <s v="non"/>
    <m/>
    <s v="oui"/>
    <s v="Armée"/>
    <m/>
    <s v="Vol/cambriolage Travail forcé de mineurs"/>
    <n v="1"/>
    <n v="0"/>
    <n v="0"/>
    <n v="0"/>
    <n v="0"/>
    <n v="0"/>
    <n v="0"/>
    <n v="1"/>
    <s v="oui"/>
    <s v="oui"/>
    <s v="oui"/>
    <s v="non"/>
    <s v="oui"/>
    <s v="Armée"/>
    <m/>
    <s v="Bonne cohésion"/>
    <m/>
    <s v="Puits traditionnel/A ciel ouvert Vendeur d’eau Eau de pluie"/>
    <n v="1"/>
    <n v="0"/>
    <n v="0"/>
    <n v="0"/>
    <n v="0"/>
    <n v="1"/>
    <n v="0"/>
    <n v="0"/>
    <n v="1"/>
    <s v="Entre 5 et 10 litres par jour"/>
    <s v="0-15 min"/>
    <s v="oui"/>
    <s v="Odeur Goût Eau non potable"/>
    <n v="1"/>
    <n v="1"/>
    <n v="0"/>
    <n v="1"/>
    <s v="En mauvais état/non hygiéniques"/>
    <s v="non"/>
    <m/>
    <m/>
    <m/>
    <m/>
    <m/>
    <m/>
    <m/>
    <m/>
    <m/>
    <s v="Ne sait pas"/>
    <s v="Production agricole de subsistance Achat sur le marché Emprunt"/>
    <n v="1"/>
    <n v="0"/>
    <n v="0"/>
    <n v="1"/>
    <n v="1"/>
    <n v="0"/>
    <n v="0"/>
    <m/>
    <s v="0-15 min"/>
    <s v="oui"/>
    <m/>
    <m/>
    <m/>
    <m/>
    <m/>
    <m/>
    <m/>
    <m/>
    <m/>
    <s v="non"/>
    <m/>
    <m/>
    <m/>
    <m/>
    <m/>
    <m/>
    <m/>
    <m/>
    <m/>
    <m/>
    <m/>
    <m/>
    <m/>
    <m/>
    <m/>
    <m/>
    <m/>
    <m/>
    <s v="Diarrhée Paludisme Fièvre"/>
    <n v="1"/>
    <n v="1"/>
    <n v="0"/>
    <n v="0"/>
    <n v="0"/>
    <n v="1"/>
    <n v="0"/>
    <n v="0"/>
    <n v="0"/>
    <n v="0"/>
    <n v="0"/>
    <n v="0"/>
    <m/>
    <s v="Oui, tous"/>
    <m/>
    <m/>
    <m/>
    <m/>
    <m/>
    <m/>
    <m/>
    <m/>
    <m/>
    <m/>
    <m/>
    <m/>
    <m/>
    <m/>
    <s v="Assistance humanitaire Situation dans le lieu d’origine Documentation (certificat de naissance, etc.)"/>
    <n v="1"/>
    <n v="1"/>
    <n v="0"/>
    <n v="0"/>
    <n v="0"/>
    <n v="1"/>
    <s v="Abri"/>
    <s v="Argent liquide"/>
    <s v="Nourriture"/>
    <m/>
    <n v="0"/>
    <n v="3"/>
    <s v="Sur cette localité 3 menages ont été  innondee dont juste un petit décalage dans même  localité,  leur besoln se situe sur les abris,"/>
    <n v="1327527"/>
    <s v="4ccd812b-e8d6-4c59-a390-a6eaed23f26d"/>
    <d v="2019-11-06T16:27:20"/>
    <m/>
    <n v="11"/>
  </r>
  <r>
    <d v="2019-11-06T00:00:00"/>
    <s v="GARAMBOLY Don de Dieu Cesaire"/>
    <s v="Bangui"/>
    <s v="Bangui"/>
    <x v="2"/>
    <x v="37"/>
    <s v="Partiellement inondé"/>
    <s v="Oui"/>
    <n v="4.3677099999999998"/>
    <n v="18.618220000000001"/>
    <n v="364.69"/>
    <n v="0"/>
    <n v="3"/>
    <s v="Oui"/>
    <n v="30"/>
    <n v="150"/>
    <s v="Catastrophe naturelle (inondations, pluies torrentielles etc)"/>
    <m/>
    <x v="6"/>
    <n v="0"/>
    <n v="0"/>
    <n v="0"/>
    <n v="30"/>
    <m/>
    <m/>
    <n v="30"/>
    <s v="Partiellement endommagés"/>
    <s v="oui"/>
    <s v="oui"/>
    <s v="Sous-préfecture"/>
    <m/>
    <x v="3"/>
    <s v="oui"/>
    <n v="14"/>
    <s v="non"/>
    <m/>
    <s v="non"/>
    <m/>
    <s v="non"/>
    <m/>
    <s v="non"/>
    <m/>
    <s v="oui"/>
    <s v="Autorités locales"/>
    <m/>
    <s v="Présence de groupes armés Abus des forces de sécurité Violences sexuelles ou basées sur le genre"/>
    <n v="0"/>
    <n v="1"/>
    <n v="1"/>
    <n v="0"/>
    <n v="1"/>
    <n v="0"/>
    <n v="0"/>
    <n v="0"/>
    <s v="oui"/>
    <s v="oui"/>
    <s v="oui"/>
    <s v="non"/>
    <s v="oui"/>
    <s v="Chefs traditionnels"/>
    <m/>
    <s v="Ne sait pas"/>
    <m/>
    <s v="Puits traditionnel/A ciel ouvert Vendeur d’eau Eau de pluie"/>
    <n v="1"/>
    <n v="0"/>
    <n v="0"/>
    <n v="0"/>
    <n v="0"/>
    <n v="1"/>
    <n v="0"/>
    <n v="0"/>
    <n v="1"/>
    <s v="Entre 10 et 15 litres par jour"/>
    <s v="Plus de 60 min"/>
    <s v="oui"/>
    <s v="Odeur Goût Eau non potable"/>
    <n v="1"/>
    <n v="1"/>
    <n v="0"/>
    <n v="1"/>
    <s v="En mauvais état/non hygiéniques"/>
    <s v="non"/>
    <m/>
    <m/>
    <m/>
    <m/>
    <m/>
    <m/>
    <m/>
    <m/>
    <m/>
    <s v="Oui, une partie"/>
    <s v="Production agricole de subsistance Don des communautés hôtes et voisines Achat sur le marché"/>
    <n v="1"/>
    <n v="1"/>
    <n v="0"/>
    <n v="1"/>
    <n v="0"/>
    <n v="0"/>
    <n v="0"/>
    <m/>
    <s v="30-60 Min"/>
    <s v="oui"/>
    <m/>
    <m/>
    <m/>
    <m/>
    <m/>
    <m/>
    <m/>
    <m/>
    <m/>
    <s v="oui"/>
    <s v="Centre de santé Clinique privée"/>
    <n v="0"/>
    <n v="0"/>
    <n v="1"/>
    <n v="1"/>
    <n v="0"/>
    <m/>
    <s v="non"/>
    <m/>
    <m/>
    <m/>
    <m/>
    <m/>
    <m/>
    <m/>
    <m/>
    <m/>
    <m/>
    <s v="Diarrhée Paludisme Fièvre"/>
    <n v="1"/>
    <n v="1"/>
    <n v="0"/>
    <n v="0"/>
    <n v="0"/>
    <n v="1"/>
    <n v="0"/>
    <n v="0"/>
    <n v="0"/>
    <n v="0"/>
    <n v="0"/>
    <n v="0"/>
    <m/>
    <s v="Oui, une partie"/>
    <s v="Ecole trop loin Manque de moyens financiers (transport, etc) Pas d'intérêt pour l'éducation des enfants"/>
    <n v="0"/>
    <n v="0"/>
    <n v="0"/>
    <n v="1"/>
    <n v="0"/>
    <n v="0"/>
    <n v="1"/>
    <n v="0"/>
    <n v="0"/>
    <n v="1"/>
    <n v="0"/>
    <m/>
    <m/>
    <s v="Assistance humanitaire Situation dans le lieu d’origine Possibilités de retour (etat du lieu d’origine, aide humanitaire…)"/>
    <n v="1"/>
    <n v="1"/>
    <n v="0"/>
    <n v="0"/>
    <n v="1"/>
    <n v="0"/>
    <s v="Scolarisation"/>
    <s v="Nourriture"/>
    <s v="Hygiène/assainissement"/>
    <m/>
    <n v="0"/>
    <n v="10"/>
    <s v="Les PDI vivant dans le même quartier ont besoin de la scolarisation de ses enfants, une aide alimentaire suivie de la santé."/>
    <n v="1328124"/>
    <s v="70e8fc36-4485-42af-a466-bab588f35d35"/>
    <d v="2019-11-06T17:21:08"/>
    <m/>
    <n v="20"/>
  </r>
  <r>
    <d v="2019-11-08T00:00:00"/>
    <s v="Toutana Lahere"/>
    <s v="Bangui"/>
    <s v="Bangui"/>
    <x v="2"/>
    <x v="38"/>
    <s v="Non inondé"/>
    <s v="Oui"/>
    <n v="4.3800087999999997"/>
    <n v="18.601122499999999"/>
    <n v="362.29998779296875"/>
    <n v="8.5"/>
    <n v="3"/>
    <s v="Oui"/>
    <n v="10"/>
    <n v="50"/>
    <s v="Catastrophe naturelle (inondations, pluies torrentielles etc)"/>
    <m/>
    <x v="28"/>
    <n v="6"/>
    <n v="0"/>
    <n v="0"/>
    <n v="10"/>
    <m/>
    <m/>
    <n v="10"/>
    <s v="En bon état"/>
    <s v="oui"/>
    <s v="oui"/>
    <s v="Chef de quartier"/>
    <m/>
    <x v="3"/>
    <s v="oui"/>
    <n v="3"/>
    <s v="non"/>
    <m/>
    <s v="non"/>
    <m/>
    <s v="non"/>
    <m/>
    <s v="oui"/>
    <n v="2"/>
    <s v="oui"/>
    <s v="Leaders Communautaires"/>
    <m/>
    <s v="Vol/cambriolage"/>
    <n v="1"/>
    <n v="0"/>
    <n v="0"/>
    <n v="0"/>
    <n v="0"/>
    <n v="0"/>
    <n v="0"/>
    <n v="0"/>
    <s v="oui"/>
    <s v="oui"/>
    <s v="oui"/>
    <s v="non"/>
    <s v="oui"/>
    <s v="Chefs traditionnels"/>
    <m/>
    <s v="Très bonne cohésion"/>
    <m/>
    <s v="Puits traditionnel/A ciel ouvert Eau courante/du robinet"/>
    <n v="1"/>
    <n v="0"/>
    <n v="0"/>
    <n v="0"/>
    <n v="0"/>
    <n v="0"/>
    <n v="0"/>
    <n v="1"/>
    <n v="0"/>
    <s v="Plus de 15 litres par jour"/>
    <s v="0-15 min"/>
    <s v="non"/>
    <m/>
    <m/>
    <m/>
    <m/>
    <m/>
    <s v="Opérationnelles"/>
    <s v="non"/>
    <m/>
    <m/>
    <m/>
    <m/>
    <m/>
    <m/>
    <m/>
    <m/>
    <m/>
    <s v="Ne sait pas"/>
    <s v="Achat sur le marché"/>
    <n v="0"/>
    <n v="0"/>
    <n v="0"/>
    <n v="1"/>
    <n v="0"/>
    <n v="0"/>
    <n v="0"/>
    <m/>
    <s v="0-15 min"/>
    <s v="oui"/>
    <m/>
    <m/>
    <m/>
    <m/>
    <m/>
    <m/>
    <m/>
    <m/>
    <m/>
    <s v="oui"/>
    <s v="Clinique privée Autres (à préciser)"/>
    <n v="0"/>
    <n v="0"/>
    <n v="0"/>
    <n v="1"/>
    <n v="1"/>
    <s v="Vendeur ambulant"/>
    <s v="oui"/>
    <s v="0-15 min"/>
    <s v="non"/>
    <m/>
    <m/>
    <m/>
    <m/>
    <m/>
    <m/>
    <m/>
    <m/>
    <s v="Paludisme Fièvre Maux de ventre"/>
    <n v="0"/>
    <n v="1"/>
    <n v="0"/>
    <n v="0"/>
    <n v="0"/>
    <n v="1"/>
    <n v="0"/>
    <n v="0"/>
    <n v="1"/>
    <n v="0"/>
    <n v="0"/>
    <n v="0"/>
    <m/>
    <s v="Oui, une partie"/>
    <s v="Ecole trop loin Manque de moyens financiers (transport, etc)"/>
    <n v="0"/>
    <n v="0"/>
    <n v="0"/>
    <n v="1"/>
    <n v="0"/>
    <n v="0"/>
    <n v="1"/>
    <n v="0"/>
    <n v="0"/>
    <n v="0"/>
    <n v="0"/>
    <m/>
    <m/>
    <s v="Assistance humanitaire Accès aux services de base Documentation (certificat de naissance, etc.)"/>
    <n v="1"/>
    <n v="0"/>
    <n v="0"/>
    <n v="1"/>
    <n v="0"/>
    <n v="1"/>
    <s v="Scolarisation"/>
    <s v="Nourriture"/>
    <s v="Article non alimentaire (vêtements, couvertures, ustensiles de cuisine"/>
    <m/>
    <n v="0"/>
    <n v="10"/>
    <s v="Dans ce quartier les PDI sont bcp mais les informateurs clés n'ont pas eu connaissances de leur emplacement. Ils mettent l'accent sur la scolarisation des enfants et sur la documentation aussi. Leurs abris sont complément détruit dans leur quartier de provenance (gbotoro)"/>
    <n v="1350318"/>
    <s v="36a27289-c20e-4eb5-9356-067c0b880425"/>
    <d v="2019-11-08T16:03:35"/>
    <m/>
    <n v="55"/>
  </r>
  <r>
    <d v="2019-11-07T00:00:00"/>
    <s v="Banga benidan"/>
    <s v="Bangui"/>
    <s v="Bangui"/>
    <x v="2"/>
    <x v="39"/>
    <s v="Partiellement inondé"/>
    <s v="Oui"/>
    <n v="4.3745323000000003"/>
    <n v="18.615364400000001"/>
    <n v="397.79998779296875"/>
    <n v="9.5"/>
    <n v="3"/>
    <s v="Oui"/>
    <n v="2"/>
    <n v="10"/>
    <s v="Catastrophe naturelle (inondations, pluies torrentielles etc)"/>
    <m/>
    <x v="27"/>
    <n v="0"/>
    <n v="0"/>
    <n v="0"/>
    <n v="2"/>
    <m/>
    <m/>
    <n v="2"/>
    <s v="En bon état"/>
    <s v="oui"/>
    <s v="non"/>
    <m/>
    <m/>
    <x v="2"/>
    <s v="non"/>
    <m/>
    <s v="non"/>
    <m/>
    <s v="non"/>
    <m/>
    <s v="ne sait pas"/>
    <m/>
    <s v="oui"/>
    <n v="1"/>
    <s v="oui"/>
    <s v="Police"/>
    <m/>
    <s v="Vol/cambriolage"/>
    <n v="1"/>
    <n v="0"/>
    <n v="0"/>
    <n v="0"/>
    <n v="0"/>
    <n v="0"/>
    <n v="0"/>
    <n v="0"/>
    <s v="oui"/>
    <s v="oui"/>
    <s v="oui"/>
    <s v="non"/>
    <s v="oui"/>
    <s v="Chefs traditionnels"/>
    <m/>
    <s v="Bonne cohésion"/>
    <m/>
    <s v="Puits traditionnel/A ciel ouvert Eau de pluie"/>
    <n v="1"/>
    <n v="0"/>
    <n v="0"/>
    <n v="0"/>
    <n v="0"/>
    <n v="0"/>
    <n v="0"/>
    <n v="0"/>
    <n v="1"/>
    <s v="Entre 5 et 10 litres par jour"/>
    <s v="0-15 min"/>
    <s v="oui"/>
    <s v="Eau non potable"/>
    <n v="0"/>
    <n v="0"/>
    <n v="0"/>
    <n v="1"/>
    <s v="Opérationnelles"/>
    <s v="non"/>
    <m/>
    <m/>
    <m/>
    <m/>
    <m/>
    <m/>
    <m/>
    <m/>
    <m/>
    <s v="Ne sait pas"/>
    <s v="Production agricole de subsistance Emprunt"/>
    <n v="1"/>
    <n v="0"/>
    <n v="0"/>
    <n v="0"/>
    <n v="1"/>
    <n v="0"/>
    <n v="0"/>
    <m/>
    <s v="15-30 min"/>
    <s v="oui"/>
    <m/>
    <m/>
    <m/>
    <m/>
    <m/>
    <m/>
    <m/>
    <m/>
    <m/>
    <s v="oui"/>
    <s v="Clinique mobile Centre de santé"/>
    <n v="1"/>
    <n v="0"/>
    <n v="1"/>
    <n v="0"/>
    <n v="0"/>
    <m/>
    <s v="oui"/>
    <s v="15-30 min"/>
    <s v="oui"/>
    <s v="Manque de moyens financiers Pas de médicaments ou d’équipements"/>
    <n v="0"/>
    <n v="0"/>
    <n v="1"/>
    <n v="0"/>
    <n v="0"/>
    <n v="0"/>
    <n v="1"/>
    <s v="Paludisme Fièvre Problèmes de tensions"/>
    <n v="0"/>
    <n v="1"/>
    <n v="0"/>
    <n v="0"/>
    <n v="0"/>
    <n v="1"/>
    <n v="0"/>
    <n v="0"/>
    <n v="0"/>
    <n v="0"/>
    <n v="1"/>
    <n v="0"/>
    <m/>
    <s v="Oui, tous"/>
    <m/>
    <m/>
    <m/>
    <m/>
    <m/>
    <m/>
    <m/>
    <m/>
    <m/>
    <m/>
    <m/>
    <m/>
    <m/>
    <m/>
    <s v="Assistance humanitaire Situation dans le lieu d’origine"/>
    <n v="1"/>
    <n v="1"/>
    <n v="0"/>
    <n v="0"/>
    <n v="0"/>
    <n v="0"/>
    <s v="Abri"/>
    <s v="Article non alimentaire (vêtements, couvertures, ustensiles de cuisine"/>
    <s v="Argent liquide"/>
    <m/>
    <n v="1"/>
    <n v="2"/>
    <s v="Dans cette localité  seulement 2 ménages ont subis l'inondation et ils ont besoinde regagner leurs maisons d'origines et avec quelques articles alimentaire."/>
    <n v="1340340"/>
    <s v="991a0a77-9d6e-41de-b5ad-b9ee9e18427e"/>
    <d v="2019-11-07T16:36:58"/>
    <m/>
    <n v="31"/>
  </r>
  <r>
    <d v="2019-11-06T00:00:00"/>
    <s v="Banga benidan"/>
    <s v="Bangui"/>
    <s v="Bangui"/>
    <x v="2"/>
    <x v="40"/>
    <s v="Non inondé"/>
    <s v="Oui"/>
    <n v="4.3615146999999999"/>
    <n v="18.625190700000001"/>
    <n v="372.79998779296875"/>
    <n v="10"/>
    <n v="3"/>
    <s v="Oui"/>
    <n v="15"/>
    <n v="75"/>
    <s v="Catastrophe naturelle (inondations, pluies torrentielles etc)"/>
    <m/>
    <x v="25"/>
    <n v="9"/>
    <n v="0"/>
    <n v="0"/>
    <n v="12"/>
    <n v="3"/>
    <m/>
    <n v="15"/>
    <s v="En bon état"/>
    <s v="ne sait pas"/>
    <m/>
    <m/>
    <m/>
    <x v="2"/>
    <s v="oui"/>
    <n v="10"/>
    <s v="non"/>
    <m/>
    <s v="oui"/>
    <n v="6"/>
    <s v="ne sait pas"/>
    <m/>
    <s v="oui"/>
    <n v="3"/>
    <s v="oui"/>
    <s v="Police"/>
    <m/>
    <s v="Vol/cambriolage Travail forcé de mineurs"/>
    <n v="1"/>
    <n v="0"/>
    <n v="0"/>
    <n v="0"/>
    <n v="0"/>
    <n v="0"/>
    <n v="0"/>
    <n v="1"/>
    <s v="oui"/>
    <s v="oui"/>
    <s v="oui"/>
    <s v="non"/>
    <s v="oui"/>
    <s v="Police"/>
    <m/>
    <s v="Bonne cohésion"/>
    <m/>
    <s v="Puits traditionnel/A ciel ouvert Forage a pompe manuelle Vendeur d’eau"/>
    <n v="1"/>
    <n v="1"/>
    <n v="0"/>
    <n v="0"/>
    <n v="0"/>
    <n v="1"/>
    <n v="0"/>
    <n v="0"/>
    <n v="0"/>
    <s v="Entre 10 et 15 litres par jour"/>
    <s v="0-15 min"/>
    <s v="oui"/>
    <s v="Odeur Eau trouble / brune"/>
    <n v="1"/>
    <n v="0"/>
    <n v="1"/>
    <n v="0"/>
    <s v="Opérationnelles"/>
    <s v="non"/>
    <m/>
    <m/>
    <m/>
    <m/>
    <m/>
    <m/>
    <m/>
    <m/>
    <m/>
    <s v="Oui, une partie"/>
    <s v="Production agricole de subsistance Achat sur le marché Emprunt"/>
    <n v="1"/>
    <n v="0"/>
    <n v="0"/>
    <n v="1"/>
    <n v="1"/>
    <n v="0"/>
    <n v="0"/>
    <m/>
    <s v="15-30 min"/>
    <s v="oui"/>
    <m/>
    <m/>
    <m/>
    <m/>
    <m/>
    <m/>
    <m/>
    <m/>
    <m/>
    <s v="oui"/>
    <s v="Centre de santé Clinique privée"/>
    <n v="0"/>
    <n v="0"/>
    <n v="1"/>
    <n v="1"/>
    <n v="0"/>
    <m/>
    <s v="oui"/>
    <s v="0-15 min"/>
    <s v="non"/>
    <m/>
    <m/>
    <m/>
    <m/>
    <m/>
    <m/>
    <m/>
    <m/>
    <s v="Diarrhée Paludisme Fièvre"/>
    <n v="1"/>
    <n v="1"/>
    <n v="0"/>
    <n v="0"/>
    <n v="0"/>
    <n v="1"/>
    <n v="0"/>
    <n v="0"/>
    <n v="0"/>
    <n v="0"/>
    <n v="0"/>
    <n v="0"/>
    <m/>
    <s v="Oui, une partie"/>
    <s v="Ecole détruite ou endommagée Manque de moyens financiers (transport, etc)"/>
    <n v="0"/>
    <n v="1"/>
    <n v="0"/>
    <n v="0"/>
    <n v="0"/>
    <n v="0"/>
    <n v="1"/>
    <n v="0"/>
    <n v="0"/>
    <n v="0"/>
    <n v="0"/>
    <m/>
    <m/>
    <s v="Assistance humanitaire Situation dans le lieu d’origine Possibilités de retour (etat du lieu d’origine, aide humanitaire…)"/>
    <n v="1"/>
    <n v="1"/>
    <n v="0"/>
    <n v="0"/>
    <n v="1"/>
    <n v="0"/>
    <s v="Abri"/>
    <s v="Nourriture"/>
    <s v="Travail/moyen de subsistance"/>
    <m/>
    <n v="1"/>
    <n v="10"/>
    <s v="Lors de cette evaluation le quarrtier sao dans le 7em arrondissement  accueil peu les pdi mais avec un  menage ..de 10 personnes en moyenne leur besoin prioritaire est de reprendre les abris d'origine"/>
    <n v="1327523"/>
    <s v="c4b28ec9-0c27-410b-bc96-2f40d24c4b5c"/>
    <d v="2019-11-06T16:27:15"/>
    <m/>
    <n v="10"/>
  </r>
  <r>
    <d v="2019-11-06T00:00:00"/>
    <s v="GARAMBOLY Ces aire Don de Dieu"/>
    <s v="Bangui"/>
    <s v="Bangui"/>
    <x v="2"/>
    <x v="41"/>
    <s v="Non inondé"/>
    <s v="Oui"/>
    <n v="4.3614300000000004"/>
    <n v="18.625720000000001"/>
    <n v="356.21499999999997"/>
    <n v="0"/>
    <n v="3"/>
    <s v="Oui"/>
    <n v="15"/>
    <n v="75"/>
    <s v="Catastrophe naturelle (inondations, pluies torrentielles etc)"/>
    <m/>
    <x v="10"/>
    <n v="0"/>
    <n v="0"/>
    <n v="0"/>
    <n v="15"/>
    <m/>
    <m/>
    <n v="15"/>
    <s v="Partiellement endommagés"/>
    <s v="oui"/>
    <s v="oui"/>
    <s v="Sous-préfecture"/>
    <m/>
    <x v="3"/>
    <s v="oui"/>
    <n v="10"/>
    <s v="non"/>
    <m/>
    <s v="non"/>
    <m/>
    <s v="non"/>
    <m/>
    <s v="non"/>
    <m/>
    <s v="oui"/>
    <s v="Autorités locales"/>
    <m/>
    <s v="Vol/cambriolage Contrôles ou arrestations arbitraires"/>
    <n v="1"/>
    <n v="0"/>
    <n v="0"/>
    <n v="1"/>
    <n v="0"/>
    <n v="0"/>
    <n v="0"/>
    <n v="0"/>
    <s v="oui"/>
    <s v="oui"/>
    <s v="oui"/>
    <s v="non"/>
    <s v="non"/>
    <m/>
    <m/>
    <s v="Ne sait pas"/>
    <m/>
    <s v="Forage a pompe manuelle Vendeur d’eau Eau de pluie"/>
    <n v="0"/>
    <n v="1"/>
    <n v="0"/>
    <n v="0"/>
    <n v="0"/>
    <n v="1"/>
    <n v="0"/>
    <n v="0"/>
    <n v="1"/>
    <s v="Entre 10 et 15 litres par jour"/>
    <s v="15-30 min"/>
    <s v="oui"/>
    <s v="Odeur Goût Eau non potable"/>
    <n v="1"/>
    <n v="1"/>
    <n v="0"/>
    <n v="1"/>
    <s v="En mauvais état/non hygiéniques"/>
    <s v="non"/>
    <m/>
    <m/>
    <m/>
    <m/>
    <m/>
    <m/>
    <m/>
    <m/>
    <m/>
    <s v="Oui, une partie"/>
    <s v="Production agricole de subsistance Assistance humanitaire (incluant cash) Achat sur le marché"/>
    <n v="1"/>
    <n v="0"/>
    <n v="1"/>
    <n v="1"/>
    <n v="0"/>
    <n v="0"/>
    <n v="0"/>
    <m/>
    <s v="Plus de 60 min"/>
    <s v="oui"/>
    <m/>
    <m/>
    <m/>
    <m/>
    <m/>
    <m/>
    <m/>
    <m/>
    <m/>
    <s v="non"/>
    <m/>
    <m/>
    <m/>
    <m/>
    <m/>
    <m/>
    <m/>
    <m/>
    <m/>
    <m/>
    <m/>
    <m/>
    <m/>
    <m/>
    <m/>
    <m/>
    <m/>
    <m/>
    <s v="Diarrhée Paludisme Fièvre"/>
    <n v="1"/>
    <n v="1"/>
    <n v="0"/>
    <n v="0"/>
    <n v="0"/>
    <n v="1"/>
    <n v="0"/>
    <n v="0"/>
    <n v="0"/>
    <n v="0"/>
    <n v="0"/>
    <n v="0"/>
    <m/>
    <s v="Oui, une partie"/>
    <s v="Ecole trop loin Manque de moyens financiers (transport, etc) Pas d'intérêt pour l'éducation des enfants"/>
    <n v="0"/>
    <n v="0"/>
    <n v="0"/>
    <n v="1"/>
    <n v="0"/>
    <n v="0"/>
    <n v="1"/>
    <n v="0"/>
    <n v="0"/>
    <n v="1"/>
    <n v="0"/>
    <m/>
    <m/>
    <s v="Assistance humanitaire Situation dans le lieu d’origine Situation des membres de la famille"/>
    <n v="1"/>
    <n v="1"/>
    <n v="1"/>
    <n v="0"/>
    <n v="0"/>
    <n v="0"/>
    <s v="Abri"/>
    <s v="Nourriture"/>
    <s v="Service de santé"/>
    <m/>
    <n v="0"/>
    <n v="10"/>
    <s v="Vu l'évaluation du quartier SOUNGA, la PDI demande une  assistance humanitaire et gouvernementale."/>
    <n v="1328123"/>
    <s v="97575bbb-3215-42e7-baa6-3685788800fc"/>
    <d v="2019-11-06T17:20:59"/>
    <m/>
    <n v="19"/>
  </r>
  <r>
    <d v="2019-11-07T00:00:00"/>
    <s v="GARAMBOLY Ces aire Don de Dieu"/>
    <s v="Bangui"/>
    <s v="Bangui"/>
    <x v="2"/>
    <x v="42"/>
    <s v="Non inondé"/>
    <s v="Oui"/>
    <n v="4.3665799999999999"/>
    <n v="18.62246"/>
    <n v="373.46899999999999"/>
    <n v="0"/>
    <n v="3"/>
    <s v="Oui"/>
    <n v="25"/>
    <n v="125"/>
    <s v="Catastrophe naturelle (inondations, pluies torrentielles etc)"/>
    <m/>
    <x v="3"/>
    <n v="0"/>
    <n v="0"/>
    <n v="0"/>
    <n v="25"/>
    <m/>
    <m/>
    <n v="25"/>
    <s v="Partiellement endommagés"/>
    <s v="oui"/>
    <s v="oui"/>
    <s v="Chef de quartier"/>
    <m/>
    <x v="3"/>
    <s v="non"/>
    <m/>
    <s v="non"/>
    <m/>
    <s v="non"/>
    <m/>
    <s v="non"/>
    <m/>
    <s v="non"/>
    <m/>
    <s v="oui"/>
    <s v="Police"/>
    <m/>
    <s v="Vol/cambriolage Contrôles ou arrestations arbitraires"/>
    <n v="1"/>
    <n v="0"/>
    <n v="0"/>
    <n v="1"/>
    <n v="0"/>
    <n v="0"/>
    <n v="0"/>
    <n v="0"/>
    <s v="oui"/>
    <s v="oui"/>
    <s v="oui"/>
    <s v="non"/>
    <s v="oui"/>
    <s v="Communauté locale"/>
    <m/>
    <s v="Ne sait pas"/>
    <m/>
    <s v="Forage a pompe manuelle Vendeur d’eau Eau de pluie"/>
    <n v="0"/>
    <n v="1"/>
    <n v="0"/>
    <n v="0"/>
    <n v="0"/>
    <n v="1"/>
    <n v="0"/>
    <n v="0"/>
    <n v="1"/>
    <s v="Entre 10 et 15 litres par jour"/>
    <s v="30-60 Min"/>
    <s v="oui"/>
    <s v="Odeur Goût Eau non potable"/>
    <n v="1"/>
    <n v="1"/>
    <n v="0"/>
    <n v="1"/>
    <s v="En mauvais état/non hygiéniques"/>
    <s v="non"/>
    <m/>
    <m/>
    <m/>
    <m/>
    <m/>
    <m/>
    <m/>
    <m/>
    <m/>
    <s v="Oui, une partie"/>
    <s v="Production agricole de subsistance Assistance humanitaire (incluant cash) Achat sur le marché"/>
    <n v="1"/>
    <n v="0"/>
    <n v="1"/>
    <n v="1"/>
    <n v="0"/>
    <n v="0"/>
    <n v="0"/>
    <m/>
    <s v="15-30 min"/>
    <s v="non"/>
    <s v="Harcèlement Autre, préciser"/>
    <n v="0"/>
    <n v="1"/>
    <n v="0"/>
    <n v="0"/>
    <n v="0"/>
    <n v="0"/>
    <n v="1"/>
    <s v="Manque financement"/>
    <s v="non"/>
    <m/>
    <m/>
    <m/>
    <m/>
    <m/>
    <m/>
    <m/>
    <m/>
    <m/>
    <m/>
    <m/>
    <m/>
    <m/>
    <m/>
    <m/>
    <m/>
    <m/>
    <m/>
    <s v="Diarrhée Paludisme Fièvre"/>
    <n v="1"/>
    <n v="1"/>
    <n v="0"/>
    <n v="0"/>
    <n v="0"/>
    <n v="1"/>
    <n v="0"/>
    <n v="0"/>
    <n v="0"/>
    <n v="0"/>
    <n v="0"/>
    <n v="0"/>
    <m/>
    <s v="Non"/>
    <s v="Manque de moyens financiers (transport, etc)"/>
    <n v="0"/>
    <n v="0"/>
    <n v="0"/>
    <n v="0"/>
    <n v="0"/>
    <n v="0"/>
    <n v="1"/>
    <n v="0"/>
    <n v="0"/>
    <n v="0"/>
    <n v="0"/>
    <m/>
    <m/>
    <s v="Assistance humanitaire Situation dans le lieu d’origine"/>
    <n v="1"/>
    <n v="1"/>
    <n v="0"/>
    <n v="0"/>
    <n v="0"/>
    <n v="0"/>
    <s v="Abri"/>
    <s v="Service de santé"/>
    <s v="Nourriture"/>
    <m/>
    <n v="0"/>
    <n v="10"/>
    <s v="Assistante en  eau potable, nourriture et abris"/>
    <n v="1340355"/>
    <s v="49b5c17b-ac05-4aef-86ae-f82a750f08fc"/>
    <d v="2019-11-07T16:42:12"/>
    <m/>
    <n v="36"/>
  </r>
  <r>
    <d v="2019-11-07T00:00:00"/>
    <s v="Missayo marien alfred"/>
    <s v="Ombella MPoko"/>
    <s v="Bimbo"/>
    <x v="3"/>
    <x v="43"/>
    <s v="Non inondé"/>
    <s v="Oui"/>
    <n v="4.3249236"/>
    <n v="18.528027900000001"/>
    <n v="303.79998779296875"/>
    <n v="7"/>
    <n v="3"/>
    <s v="Oui"/>
    <n v="11"/>
    <n v="55"/>
    <s v="Catastrophe naturelle (inondations, pluies torrentielles etc)"/>
    <m/>
    <x v="29"/>
    <n v="2"/>
    <n v="0"/>
    <n v="0"/>
    <n v="11"/>
    <m/>
    <m/>
    <n v="11"/>
    <s v="En bon état"/>
    <s v="oui"/>
    <s v="oui"/>
    <s v="Autre, préciser"/>
    <s v="Octroyer par le service cadastral"/>
    <x v="1"/>
    <s v="ne sait pas"/>
    <m/>
    <s v="non"/>
    <m/>
    <s v="non"/>
    <m/>
    <s v="non"/>
    <m/>
    <s v="non"/>
    <m/>
    <s v="non"/>
    <m/>
    <m/>
    <s v="Vol/cambriolage"/>
    <n v="1"/>
    <n v="0"/>
    <n v="0"/>
    <n v="0"/>
    <n v="0"/>
    <n v="0"/>
    <n v="0"/>
    <n v="0"/>
    <s v="oui"/>
    <s v="oui"/>
    <s v="oui"/>
    <s v="non"/>
    <s v="oui"/>
    <s v="Communauté locale"/>
    <m/>
    <s v="Bonne cohésion"/>
    <m/>
    <s v="Puits traditionnel/A ciel ouvert Puits amélioré Eau de pluie"/>
    <n v="1"/>
    <n v="0"/>
    <n v="1"/>
    <n v="0"/>
    <n v="0"/>
    <n v="0"/>
    <n v="0"/>
    <n v="0"/>
    <n v="1"/>
    <s v="Entre 10 et 15 litres par jour"/>
    <s v="0-15 min"/>
    <s v="oui"/>
    <s v="Eau trouble / brune"/>
    <n v="0"/>
    <n v="0"/>
    <n v="1"/>
    <n v="0"/>
    <s v="Opérationnelles"/>
    <s v="non"/>
    <m/>
    <m/>
    <m/>
    <m/>
    <m/>
    <m/>
    <m/>
    <m/>
    <m/>
    <s v="Oui, tous"/>
    <s v="Don des communautés hôtes et voisines Achat sur le marché Troc (échanges)"/>
    <n v="0"/>
    <n v="1"/>
    <n v="0"/>
    <n v="1"/>
    <n v="0"/>
    <n v="1"/>
    <n v="0"/>
    <m/>
    <s v="15-30 min"/>
    <s v="oui"/>
    <m/>
    <m/>
    <m/>
    <m/>
    <m/>
    <m/>
    <m/>
    <m/>
    <m/>
    <s v="non"/>
    <m/>
    <m/>
    <m/>
    <m/>
    <m/>
    <m/>
    <m/>
    <m/>
    <m/>
    <m/>
    <m/>
    <m/>
    <m/>
    <m/>
    <m/>
    <m/>
    <m/>
    <m/>
    <s v="Diarrhée Paludisme Toux"/>
    <n v="1"/>
    <n v="1"/>
    <n v="0"/>
    <n v="0"/>
    <n v="0"/>
    <n v="0"/>
    <n v="1"/>
    <n v="0"/>
    <n v="0"/>
    <n v="0"/>
    <n v="0"/>
    <n v="0"/>
    <m/>
    <s v="Oui, tous"/>
    <m/>
    <m/>
    <m/>
    <m/>
    <m/>
    <m/>
    <m/>
    <m/>
    <m/>
    <m/>
    <m/>
    <m/>
    <m/>
    <m/>
    <s v="Assistance humanitaire Situation dans le lieu d’origine Accès aux services de base"/>
    <n v="1"/>
    <n v="1"/>
    <n v="0"/>
    <n v="1"/>
    <n v="0"/>
    <n v="0"/>
    <s v="Nourriture"/>
    <s v="Service de santé"/>
    <s v="Hygiène/assainissement"/>
    <m/>
    <n v="0"/>
    <n v="10"/>
    <s v="Plus part des chefs nont pas des ignorent la presence des pdi dans leur localité. Ils ne font pas declares. nous avons fait le sondage nous même. Il ny a pas un centre de sante dans le quartier. Les pdi n'ont as d accès  à leur champ situé à l'autre côté du fleuve. Ils vivent que des achats de nourriture  sur le marcher. Mais les moyens de subsistance est encore un defis pour cette population affectee."/>
    <n v="1340126"/>
    <s v="9e988849-5e1e-427b-b359-eba054e36cfe"/>
    <d v="2019-11-07T16:15:07"/>
    <m/>
    <n v="22"/>
  </r>
  <r>
    <d v="2019-11-07T00:00:00"/>
    <s v="MANSSOUR-KABARA"/>
    <s v="Ombella MPoko"/>
    <s v="Bimbo"/>
    <x v="3"/>
    <x v="44"/>
    <s v="Non inondé"/>
    <s v="Oui"/>
    <n v="4.3284058999999999"/>
    <n v="18.531480200000001"/>
    <n v="328.60000610351563"/>
    <n v="10"/>
    <n v="3"/>
    <s v="Oui"/>
    <n v="15"/>
    <n v="75"/>
    <s v="Catastrophe naturelle (inondations, pluies torrentielles etc)"/>
    <m/>
    <x v="10"/>
    <n v="0"/>
    <n v="0"/>
    <n v="0"/>
    <n v="11"/>
    <n v="4"/>
    <m/>
    <n v="15"/>
    <s v="En bon état"/>
    <s v="oui"/>
    <s v="non"/>
    <m/>
    <m/>
    <x v="4"/>
    <s v="oui"/>
    <n v="16"/>
    <s v="non"/>
    <m/>
    <s v="oui"/>
    <n v="6"/>
    <s v="non"/>
    <m/>
    <s v="oui"/>
    <n v="12"/>
    <s v="oui"/>
    <s v="Autorités locales"/>
    <m/>
    <m/>
    <m/>
    <m/>
    <m/>
    <m/>
    <m/>
    <m/>
    <m/>
    <m/>
    <s v="oui"/>
    <s v="oui"/>
    <s v="oui"/>
    <s v="non"/>
    <s v="oui"/>
    <s v="Communauté locale"/>
    <m/>
    <s v="Très bonne cohésion"/>
    <m/>
    <s v="Puits traditionnel/A ciel ouvert Eau de pluie"/>
    <n v="1"/>
    <n v="0"/>
    <n v="0"/>
    <n v="0"/>
    <n v="0"/>
    <n v="0"/>
    <n v="0"/>
    <n v="0"/>
    <n v="1"/>
    <s v="Entre 10 et 15 litres par jour"/>
    <s v="0-15 min"/>
    <s v="oui"/>
    <s v="Odeur"/>
    <n v="1"/>
    <n v="0"/>
    <n v="0"/>
    <n v="0"/>
    <s v="En mauvais état/non hygiéniques"/>
    <s v="non"/>
    <m/>
    <m/>
    <m/>
    <m/>
    <m/>
    <m/>
    <m/>
    <m/>
    <m/>
    <s v="Oui, tous"/>
    <s v="Achat sur le marché"/>
    <n v="0"/>
    <n v="0"/>
    <n v="0"/>
    <n v="1"/>
    <n v="0"/>
    <n v="0"/>
    <n v="0"/>
    <m/>
    <s v="0-15 min"/>
    <s v="oui"/>
    <m/>
    <m/>
    <m/>
    <m/>
    <m/>
    <m/>
    <m/>
    <m/>
    <m/>
    <s v="non"/>
    <m/>
    <m/>
    <m/>
    <m/>
    <m/>
    <m/>
    <m/>
    <m/>
    <m/>
    <m/>
    <m/>
    <m/>
    <m/>
    <m/>
    <m/>
    <m/>
    <m/>
    <m/>
    <s v="Diarrhée Paludisme Fièvre"/>
    <n v="1"/>
    <n v="1"/>
    <n v="0"/>
    <n v="0"/>
    <n v="0"/>
    <n v="1"/>
    <n v="0"/>
    <n v="0"/>
    <n v="0"/>
    <n v="0"/>
    <n v="0"/>
    <n v="0"/>
    <m/>
    <s v="Non"/>
    <s v="Ecole détruite ou endommagée"/>
    <n v="0"/>
    <n v="1"/>
    <n v="0"/>
    <n v="0"/>
    <n v="0"/>
    <n v="0"/>
    <n v="0"/>
    <n v="0"/>
    <n v="0"/>
    <n v="0"/>
    <n v="0"/>
    <m/>
    <m/>
    <s v="Assistance humanitaire Situation des membres de la famille Possibilités de retour (etat du lieu d’origine, aide humanitaire…)"/>
    <n v="1"/>
    <n v="0"/>
    <n v="1"/>
    <n v="0"/>
    <n v="1"/>
    <n v="0"/>
    <s v="Nourriture"/>
    <s v="Article non alimentaire (vêtements, couvertures, ustensiles de cuisine"/>
    <s v="Abri"/>
    <m/>
    <n v="0"/>
    <n v="10"/>
    <s v="BALAPA2 n'est pas touché mais il a des PDIS."/>
    <n v="1340233"/>
    <s v="2700363d-3e84-4a7b-8e10-44fe9ec51c93"/>
    <d v="2019-11-07T16:20:44"/>
    <m/>
    <n v="30"/>
  </r>
  <r>
    <d v="2019-11-07T00:00:00"/>
    <s v="Gomdigue Martine "/>
    <s v="Ombella MPoko"/>
    <s v="Bimbo"/>
    <x v="3"/>
    <x v="45"/>
    <s v="Partiellement inondé"/>
    <s v="Oui"/>
    <n v="4.3244185999999996"/>
    <n v="18.520665900000001"/>
    <n v="356.10000610351563"/>
    <n v="10"/>
    <n v="3"/>
    <s v="Oui"/>
    <n v="65"/>
    <n v="325"/>
    <s v="Catastrophe naturelle (inondations, pluies torrentielles etc)"/>
    <m/>
    <x v="13"/>
    <n v="0"/>
    <n v="0"/>
    <n v="0"/>
    <m/>
    <m/>
    <n v="65"/>
    <n v="65"/>
    <s v="Partiellement endommagés"/>
    <s v="oui"/>
    <s v="non"/>
    <m/>
    <m/>
    <x v="1"/>
    <s v="oui"/>
    <n v="10"/>
    <s v="non"/>
    <m/>
    <s v="oui"/>
    <n v="2"/>
    <s v="non"/>
    <m/>
    <s v="oui"/>
    <n v="20"/>
    <s v="ne sait pas"/>
    <m/>
    <m/>
    <m/>
    <m/>
    <m/>
    <m/>
    <m/>
    <m/>
    <m/>
    <m/>
    <m/>
    <s v="non"/>
    <s v="non"/>
    <s v="non"/>
    <s v="non"/>
    <s v="ne sait pas"/>
    <m/>
    <m/>
    <s v="Bonne cohésion"/>
    <m/>
    <s v="Puits traditionnel/A ciel ouvert Eau de surface (riviere, cours d’eau…) Vendeur d’eau"/>
    <n v="1"/>
    <n v="0"/>
    <n v="0"/>
    <n v="0"/>
    <n v="1"/>
    <n v="1"/>
    <n v="0"/>
    <n v="0"/>
    <n v="0"/>
    <s v="Plus de 15 litres par jour"/>
    <s v="30-60 Min"/>
    <s v="oui"/>
    <s v="Odeur Goût"/>
    <n v="1"/>
    <n v="1"/>
    <n v="0"/>
    <n v="0"/>
    <s v="En mauvais état/non hygiéniques"/>
    <s v="non"/>
    <m/>
    <m/>
    <m/>
    <m/>
    <m/>
    <m/>
    <m/>
    <m/>
    <m/>
    <s v="Oui, une partie"/>
    <s v="Achat sur le marché Emprunt Troc (échanges)"/>
    <n v="0"/>
    <n v="0"/>
    <n v="0"/>
    <n v="1"/>
    <n v="1"/>
    <n v="1"/>
    <n v="0"/>
    <m/>
    <s v="30-60 Min"/>
    <s v="oui"/>
    <m/>
    <m/>
    <m/>
    <m/>
    <m/>
    <m/>
    <m/>
    <m/>
    <m/>
    <s v="oui"/>
    <s v="Clinique mobile Hôpital"/>
    <n v="1"/>
    <n v="1"/>
    <n v="0"/>
    <n v="0"/>
    <n v="0"/>
    <m/>
    <s v="oui"/>
    <s v="30-60 Min"/>
    <s v="oui"/>
    <s v="Manque de moyens financiers Absence de personnel médical Pas de médicaments ou d’équipements"/>
    <n v="0"/>
    <n v="0"/>
    <n v="1"/>
    <n v="0"/>
    <n v="0"/>
    <n v="1"/>
    <n v="1"/>
    <s v="Diarrhée Fièvre Toux"/>
    <n v="1"/>
    <n v="0"/>
    <n v="0"/>
    <n v="0"/>
    <n v="0"/>
    <n v="1"/>
    <n v="1"/>
    <n v="0"/>
    <n v="0"/>
    <n v="0"/>
    <n v="0"/>
    <n v="0"/>
    <m/>
    <s v="Non"/>
    <s v="Pas d'école Ecole détruite ou endommagée Ecole occupée par des PDI"/>
    <n v="1"/>
    <n v="1"/>
    <n v="1"/>
    <n v="0"/>
    <n v="0"/>
    <n v="0"/>
    <n v="0"/>
    <n v="0"/>
    <n v="0"/>
    <n v="0"/>
    <n v="0"/>
    <m/>
    <m/>
    <s v="Assistance humanitaire"/>
    <n v="1"/>
    <n v="0"/>
    <n v="0"/>
    <n v="0"/>
    <n v="0"/>
    <n v="0"/>
    <s v="Abri"/>
    <s v="Nourriture"/>
    <s v="Scolarisation"/>
    <m/>
    <n v="0"/>
    <n v="10"/>
    <s v="Les pdi ont trop des difficultés "/>
    <n v="1340139"/>
    <s v="0e13ee65-520a-42eb-b91d-5b8fc9a6f3a5"/>
    <d v="2019-11-07T16:17:22"/>
    <m/>
    <n v="25"/>
  </r>
  <r>
    <d v="2019-11-07T00:00:00"/>
    <s v="MANSSOUR-KABARA"/>
    <s v="Ombella MPoko"/>
    <s v="Bimbo"/>
    <x v="3"/>
    <x v="46"/>
    <s v="Non inondé"/>
    <s v="Oui"/>
    <n v="4.3269605999999996"/>
    <n v="18.5259927"/>
    <n v="366.29998779296875"/>
    <n v="9"/>
    <n v="3"/>
    <s v="Oui"/>
    <n v="20"/>
    <n v="100"/>
    <s v="Catastrophe naturelle (inondations, pluies torrentielles etc)"/>
    <m/>
    <x v="10"/>
    <n v="5"/>
    <n v="0"/>
    <n v="0"/>
    <n v="20"/>
    <m/>
    <m/>
    <n v="20"/>
    <s v="En bon état"/>
    <s v="oui"/>
    <s v="ne sait pas"/>
    <m/>
    <m/>
    <x v="1"/>
    <s v="oui"/>
    <n v="22"/>
    <s v="non"/>
    <m/>
    <s v="oui"/>
    <n v="2"/>
    <s v="non"/>
    <m/>
    <s v="oui"/>
    <n v="6"/>
    <s v="oui"/>
    <s v="Autorités locales"/>
    <m/>
    <m/>
    <m/>
    <m/>
    <m/>
    <m/>
    <m/>
    <m/>
    <m/>
    <m/>
    <s v="oui"/>
    <s v="oui"/>
    <s v="oui"/>
    <s v="non"/>
    <s v="oui"/>
    <s v="Communauté locale"/>
    <m/>
    <s v="Bonne cohésion"/>
    <m/>
    <s v="Puits traditionnel/A ciel ouvert Forage a pompe manuelle Eau de pluie"/>
    <n v="1"/>
    <n v="1"/>
    <n v="0"/>
    <n v="0"/>
    <n v="0"/>
    <n v="0"/>
    <n v="0"/>
    <n v="0"/>
    <n v="1"/>
    <s v="Plus de 15 litres par jour"/>
    <s v="0-15 min"/>
    <s v="oui"/>
    <s v="Odeur Goût"/>
    <n v="1"/>
    <n v="1"/>
    <n v="0"/>
    <n v="0"/>
    <s v="En mauvais état/non hygiéniques"/>
    <s v="non"/>
    <m/>
    <m/>
    <m/>
    <m/>
    <m/>
    <m/>
    <m/>
    <m/>
    <m/>
    <s v="Oui, tous"/>
    <s v="Production agricole de subsistance Achat sur le marché"/>
    <n v="1"/>
    <n v="0"/>
    <n v="0"/>
    <n v="1"/>
    <n v="0"/>
    <n v="0"/>
    <n v="0"/>
    <m/>
    <s v="0-15 min"/>
    <s v="oui"/>
    <m/>
    <m/>
    <m/>
    <m/>
    <m/>
    <m/>
    <m/>
    <m/>
    <m/>
    <s v="non"/>
    <m/>
    <m/>
    <m/>
    <m/>
    <m/>
    <m/>
    <m/>
    <m/>
    <m/>
    <m/>
    <m/>
    <m/>
    <m/>
    <m/>
    <m/>
    <m/>
    <m/>
    <m/>
    <s v="Diarrhée Paludisme Fièvre"/>
    <n v="1"/>
    <n v="1"/>
    <n v="0"/>
    <n v="0"/>
    <n v="0"/>
    <n v="1"/>
    <n v="0"/>
    <n v="0"/>
    <n v="0"/>
    <n v="0"/>
    <n v="0"/>
    <n v="0"/>
    <m/>
    <s v="Oui, une partie"/>
    <s v="Ecole détruite ou endommagée"/>
    <n v="0"/>
    <n v="1"/>
    <n v="0"/>
    <n v="0"/>
    <n v="0"/>
    <n v="0"/>
    <n v="0"/>
    <n v="0"/>
    <n v="0"/>
    <n v="0"/>
    <n v="0"/>
    <m/>
    <m/>
    <s v="Assistance humanitaire Situation dans le lieu d’origine Possibilités de retour (etat du lieu d’origine, aide humanitaire…)"/>
    <n v="1"/>
    <n v="1"/>
    <n v="0"/>
    <n v="0"/>
    <n v="1"/>
    <n v="0"/>
    <s v="Nourriture"/>
    <s v="Service de santé"/>
    <s v="Abri"/>
    <m/>
    <n v="0"/>
    <n v="10"/>
    <s v="BATALIMO2 à accueillit un petit nombre de PDIS."/>
    <n v="1340230"/>
    <s v="2a3b0d1b-c0d7-4501-ba79-701198d6fa96"/>
    <d v="2019-11-07T16:20:41"/>
    <m/>
    <n v="29"/>
  </r>
  <r>
    <d v="2019-11-07T00:00:00"/>
    <s v="Gomdigue Martine "/>
    <s v="Ombella MPoko"/>
    <s v="Bimbo"/>
    <x v="3"/>
    <x v="47"/>
    <s v="Partiellement inondé"/>
    <s v="Oui"/>
    <n v="4.3281152000000001"/>
    <n v="18.521876500000001"/>
    <n v="409.20001220703125"/>
    <n v="10"/>
    <n v="3"/>
    <s v="Oui"/>
    <n v="10"/>
    <n v="50"/>
    <s v="Catastrophe naturelle (inondations, pluies torrentielles etc)"/>
    <m/>
    <x v="0"/>
    <n v="0"/>
    <n v="0"/>
    <n v="0"/>
    <n v="6"/>
    <n v="4"/>
    <m/>
    <n v="10"/>
    <s v="Complètement détruits"/>
    <s v="oui"/>
    <s v="ne sait pas"/>
    <m/>
    <m/>
    <x v="2"/>
    <s v="ne sait pas"/>
    <m/>
    <s v="ne sait pas"/>
    <m/>
    <s v="ne sait pas"/>
    <m/>
    <s v="ne sait pas"/>
    <m/>
    <s v="ne sait pas"/>
    <m/>
    <s v="ne sait pas"/>
    <m/>
    <m/>
    <m/>
    <m/>
    <m/>
    <m/>
    <m/>
    <m/>
    <m/>
    <m/>
    <m/>
    <s v="oui"/>
    <s v="oui"/>
    <s v="oui"/>
    <s v="oui"/>
    <s v="ne sait pas"/>
    <m/>
    <m/>
    <s v="Très bonne cohésion"/>
    <m/>
    <s v="Puits traditionnel/A ciel ouvert"/>
    <n v="1"/>
    <n v="0"/>
    <n v="0"/>
    <n v="0"/>
    <n v="0"/>
    <n v="0"/>
    <n v="0"/>
    <n v="0"/>
    <n v="0"/>
    <s v="Plus de 15 litres par jour"/>
    <s v="0-15 min"/>
    <s v="oui"/>
    <s v="Odeur Goût Eau non potable"/>
    <n v="1"/>
    <n v="1"/>
    <n v="0"/>
    <n v="1"/>
    <s v="En mauvais état/non hygiéniques"/>
    <s v="oui"/>
    <s v="Présence de groupes armés Conflit liés à la gestion communautaire des points d’eau"/>
    <n v="1"/>
    <n v="1"/>
    <n v="0"/>
    <n v="0"/>
    <n v="0"/>
    <n v="0"/>
    <n v="0"/>
    <m/>
    <s v="Oui, tous"/>
    <s v="Achat sur le marché Emprunt Troc (échanges)"/>
    <n v="0"/>
    <n v="0"/>
    <n v="0"/>
    <n v="1"/>
    <n v="1"/>
    <n v="1"/>
    <n v="0"/>
    <m/>
    <s v="30-60 Min"/>
    <s v="oui"/>
    <m/>
    <m/>
    <m/>
    <m/>
    <m/>
    <m/>
    <m/>
    <m/>
    <m/>
    <s v="oui"/>
    <s v="Hôpital Centre de santé"/>
    <n v="0"/>
    <n v="1"/>
    <n v="1"/>
    <n v="0"/>
    <n v="0"/>
    <m/>
    <s v="oui"/>
    <s v="30-60 Min"/>
    <s v="non"/>
    <m/>
    <m/>
    <m/>
    <m/>
    <m/>
    <m/>
    <m/>
    <m/>
    <s v="Diarrhée Paludisme Fièvre"/>
    <n v="1"/>
    <n v="1"/>
    <n v="0"/>
    <n v="0"/>
    <n v="0"/>
    <n v="1"/>
    <n v="0"/>
    <n v="0"/>
    <n v="0"/>
    <n v="0"/>
    <n v="0"/>
    <n v="0"/>
    <m/>
    <s v="Oui, tous"/>
    <m/>
    <m/>
    <m/>
    <m/>
    <m/>
    <m/>
    <m/>
    <m/>
    <m/>
    <m/>
    <m/>
    <m/>
    <m/>
    <m/>
    <s v="Assistance humanitaire Situation des membres de la famille Accès aux services de base"/>
    <n v="1"/>
    <n v="0"/>
    <n v="1"/>
    <n v="1"/>
    <n v="0"/>
    <n v="0"/>
    <s v="Eau potable"/>
    <s v="Nourriture"/>
    <s v="Abri"/>
    <m/>
    <n v="0"/>
    <n v="10"/>
    <s v="Les déplacés ont beaucoup de difficultés. _x000a_"/>
    <n v="1340136"/>
    <s v="8d3ebbff-65f6-4f71-957a-65731b41af5f"/>
    <d v="2019-11-07T16:17:18"/>
    <m/>
    <n v="24"/>
  </r>
  <r>
    <d v="2019-11-09T00:00:00"/>
    <s v="NGONAINDO Delalie"/>
    <s v="Ombella MPoko"/>
    <s v="Bimbo"/>
    <x v="3"/>
    <x v="48"/>
    <s v="Non inondé"/>
    <s v="Oui"/>
    <n v="4.3739758999999996"/>
    <n v="18.522506"/>
    <n v="364.60000610351563"/>
    <n v="10"/>
    <n v="3"/>
    <s v="Oui"/>
    <n v="10"/>
    <n v="50"/>
    <s v="Catastrophe naturelle (inondations, pluies torrentielles etc)"/>
    <m/>
    <x v="25"/>
    <n v="4"/>
    <n v="0"/>
    <n v="0"/>
    <n v="10"/>
    <m/>
    <m/>
    <n v="10"/>
    <s v="Partiellement endommagés"/>
    <s v="oui"/>
    <s v="oui"/>
    <s v="Chef de quartier"/>
    <m/>
    <x v="3"/>
    <s v="oui"/>
    <n v="5"/>
    <s v="non"/>
    <m/>
    <s v="oui"/>
    <n v="11"/>
    <s v="non"/>
    <m/>
    <s v="oui"/>
    <n v="10"/>
    <s v="non"/>
    <m/>
    <m/>
    <s v="Vol/cambriolage Présence de groupes armés"/>
    <n v="1"/>
    <n v="1"/>
    <n v="0"/>
    <n v="0"/>
    <n v="0"/>
    <n v="0"/>
    <n v="0"/>
    <n v="0"/>
    <s v="non"/>
    <s v="non"/>
    <s v="non"/>
    <s v="oui"/>
    <s v="non"/>
    <m/>
    <m/>
    <s v="Très bonne cohésion"/>
    <m/>
    <s v="Puits traditionnel/A ciel ouvert Eau courante/du robinet Eau de pluie"/>
    <n v="1"/>
    <n v="0"/>
    <n v="0"/>
    <n v="0"/>
    <n v="0"/>
    <n v="0"/>
    <n v="0"/>
    <n v="1"/>
    <n v="1"/>
    <s v="Entre 10 et 15 litres par jour"/>
    <s v="30-60 Min"/>
    <s v="oui"/>
    <s v="Odeur Goût Eau non potable"/>
    <n v="1"/>
    <n v="1"/>
    <n v="0"/>
    <n v="1"/>
    <s v="En mauvais état/non hygiéniques"/>
    <s v="oui"/>
    <s v="Présence de groupes armés"/>
    <n v="1"/>
    <n v="0"/>
    <n v="0"/>
    <n v="0"/>
    <n v="0"/>
    <n v="0"/>
    <n v="0"/>
    <m/>
    <s v="Oui, une partie"/>
    <s v="Production agricole de subsistance Don des communautés hôtes et voisines Achat sur le marché"/>
    <n v="1"/>
    <n v="1"/>
    <n v="0"/>
    <n v="1"/>
    <n v="0"/>
    <n v="0"/>
    <n v="0"/>
    <m/>
    <s v="15-30 min"/>
    <s v="non"/>
    <s v="La route est trop dangereuse/risque d’attaques"/>
    <n v="0"/>
    <n v="0"/>
    <n v="0"/>
    <n v="0"/>
    <n v="1"/>
    <n v="0"/>
    <n v="0"/>
    <m/>
    <s v="non"/>
    <m/>
    <m/>
    <m/>
    <m/>
    <m/>
    <m/>
    <m/>
    <m/>
    <m/>
    <m/>
    <m/>
    <m/>
    <m/>
    <m/>
    <m/>
    <m/>
    <m/>
    <m/>
    <s v="Diarrhée Paludisme Maladie de peau"/>
    <n v="1"/>
    <n v="1"/>
    <n v="0"/>
    <n v="0"/>
    <n v="1"/>
    <n v="0"/>
    <n v="0"/>
    <n v="0"/>
    <n v="0"/>
    <n v="0"/>
    <n v="0"/>
    <n v="0"/>
    <m/>
    <s v="Non"/>
    <s v="Ecole détruite ou endommagée Chemin dangereux Manque de moyens financiers (transport, etc)"/>
    <n v="0"/>
    <n v="1"/>
    <n v="0"/>
    <n v="0"/>
    <n v="1"/>
    <n v="0"/>
    <n v="1"/>
    <n v="0"/>
    <n v="0"/>
    <n v="0"/>
    <n v="0"/>
    <m/>
    <m/>
    <s v="Assistance humanitaire Situation dans le lieu d’origine Documentation (certificat de naissance, etc.)"/>
    <n v="1"/>
    <n v="1"/>
    <n v="0"/>
    <n v="0"/>
    <n v="0"/>
    <n v="1"/>
    <s v="Abri"/>
    <s v="Nourriture"/>
    <s v="Service de santé"/>
    <m/>
    <n v="0"/>
    <n v="10"/>
    <s v="Les pdis ont besoin  d'aide  sur le domaine de la santé,  eau potable et des vivre."/>
    <n v="1358726"/>
    <s v="57124c98-ec54-4488-9f46-0a4864e80a9c"/>
    <d v="2019-11-09T14:33:01"/>
    <m/>
    <n v="64"/>
  </r>
  <r>
    <d v="2019-11-09T00:00:00"/>
    <s v="Nainguira"/>
    <s v="Ombella MPoko"/>
    <s v="Bimbo"/>
    <x v="3"/>
    <x v="49"/>
    <s v="Non inondé"/>
    <s v="Oui"/>
    <n v="4.3717968999999997"/>
    <n v="18.523427900000002"/>
    <n v="363"/>
    <n v="10"/>
    <n v="3"/>
    <s v="Oui"/>
    <n v="20"/>
    <n v="100"/>
    <s v="Catastrophe naturelle (inondations, pluies torrentielles etc)"/>
    <m/>
    <x v="8"/>
    <n v="8"/>
    <n v="0"/>
    <n v="0"/>
    <n v="20"/>
    <m/>
    <m/>
    <n v="20"/>
    <s v="En bon état"/>
    <s v="oui"/>
    <s v="oui"/>
    <s v="Chef de quartier"/>
    <m/>
    <x v="3"/>
    <s v="oui"/>
    <n v="10"/>
    <s v="non"/>
    <m/>
    <s v="oui"/>
    <n v="2"/>
    <s v="non"/>
    <m/>
    <s v="oui"/>
    <n v="5"/>
    <s v="oui"/>
    <s v="Police"/>
    <m/>
    <s v="Vol/cambriolage Abus des forces de sécurité Contrôles ou arrestations arbitraires"/>
    <n v="1"/>
    <n v="0"/>
    <n v="1"/>
    <n v="1"/>
    <n v="0"/>
    <n v="0"/>
    <n v="0"/>
    <n v="0"/>
    <s v="oui"/>
    <s v="non"/>
    <s v="non"/>
    <s v="oui"/>
    <s v="oui"/>
    <s v="Police"/>
    <m/>
    <s v="Bonne cohésion"/>
    <m/>
    <s v="Puits traditionnel/A ciel ouvert Vendeur d’eau Eau de pluie"/>
    <n v="1"/>
    <n v="0"/>
    <n v="0"/>
    <n v="0"/>
    <n v="0"/>
    <n v="1"/>
    <n v="0"/>
    <n v="0"/>
    <n v="1"/>
    <s v="Entre 10 et 15 litres par jour"/>
    <s v="0-15 min"/>
    <s v="oui"/>
    <s v="Odeur"/>
    <n v="1"/>
    <n v="0"/>
    <n v="0"/>
    <n v="0"/>
    <s v="En mauvais état/non hygiéniques"/>
    <s v="oui"/>
    <s v="Conflit liés à la gestion communautaire des points d’eau Discrimination"/>
    <n v="0"/>
    <n v="1"/>
    <n v="0"/>
    <n v="1"/>
    <n v="0"/>
    <n v="0"/>
    <n v="0"/>
    <m/>
    <s v="Oui, tous"/>
    <s v="Don des communautés hôtes et voisines Assistance humanitaire (incluant cash) Troc (échanges)"/>
    <n v="0"/>
    <n v="1"/>
    <n v="1"/>
    <n v="0"/>
    <n v="0"/>
    <n v="1"/>
    <n v="0"/>
    <m/>
    <s v="0-15 min"/>
    <s v="oui"/>
    <m/>
    <m/>
    <m/>
    <m/>
    <m/>
    <m/>
    <m/>
    <m/>
    <m/>
    <s v="oui"/>
    <s v="Centre de santé"/>
    <n v="0"/>
    <n v="0"/>
    <n v="1"/>
    <n v="0"/>
    <n v="0"/>
    <m/>
    <s v="oui"/>
    <s v="15-30 min"/>
    <s v="oui"/>
    <s v="Le service est trop loin Manque de moyens financiers"/>
    <n v="0"/>
    <n v="1"/>
    <n v="1"/>
    <n v="0"/>
    <n v="0"/>
    <n v="0"/>
    <n v="0"/>
    <s v="Diarrhée Paludisme Fièvre"/>
    <n v="1"/>
    <n v="1"/>
    <n v="0"/>
    <n v="0"/>
    <n v="0"/>
    <n v="1"/>
    <n v="0"/>
    <n v="0"/>
    <n v="0"/>
    <n v="0"/>
    <n v="0"/>
    <n v="0"/>
    <m/>
    <s v="Non"/>
    <s v="Pas d'école Ecole trop loin Manque de moyens financiers (transport, etc)"/>
    <n v="1"/>
    <n v="0"/>
    <n v="0"/>
    <n v="1"/>
    <n v="0"/>
    <n v="0"/>
    <n v="1"/>
    <n v="0"/>
    <n v="0"/>
    <n v="0"/>
    <n v="0"/>
    <m/>
    <m/>
    <s v="Assistance humanitaire Situation dans le lieu d’origine Documentation (certificat de naissance, etc.)"/>
    <n v="1"/>
    <n v="1"/>
    <n v="0"/>
    <n v="0"/>
    <n v="0"/>
    <n v="1"/>
    <s v="Nourriture"/>
    <s v="Eau potable"/>
    <s v="Abri"/>
    <m/>
    <n v="0"/>
    <n v="10"/>
    <s v="Les déplacés ont tous besoin d'une assistance de vivre, santé et scolarisation des enfants."/>
    <n v="1358673"/>
    <s v="bac05aee-a576-47db-a323-5ef25a68b838"/>
    <d v="2019-11-09T14:26:29"/>
    <m/>
    <n v="61"/>
  </r>
  <r>
    <d v="2019-11-09T00:00:00"/>
    <s v="Djimadoum.arcadu"/>
    <s v="Ombella MPoko"/>
    <s v="Bimbo"/>
    <x v="3"/>
    <x v="50"/>
    <s v="Partiellement inondé"/>
    <s v="Oui"/>
    <n v="4.3708638000000004"/>
    <n v="18.505961599999999"/>
    <n v="362.20001220703125"/>
    <n v="9.5"/>
    <n v="3"/>
    <s v="Oui"/>
    <n v="50"/>
    <n v="250"/>
    <s v="Catastrophe naturelle (inondations, pluies torrentielles etc)"/>
    <m/>
    <x v="12"/>
    <n v="0"/>
    <n v="0"/>
    <n v="0"/>
    <n v="50"/>
    <m/>
    <m/>
    <n v="50"/>
    <s v="En bon état"/>
    <s v="oui"/>
    <s v="oui"/>
    <s v="Chef de quartier"/>
    <m/>
    <x v="3"/>
    <s v="oui"/>
    <n v="15"/>
    <s v="non"/>
    <m/>
    <s v="oui"/>
    <n v="10"/>
    <s v="non"/>
    <m/>
    <s v="non"/>
    <m/>
    <s v="oui"/>
    <s v="Autorités locales"/>
    <m/>
    <s v="Vol/cambriolage"/>
    <n v="1"/>
    <n v="0"/>
    <n v="0"/>
    <n v="0"/>
    <n v="0"/>
    <n v="0"/>
    <n v="0"/>
    <n v="0"/>
    <s v="oui"/>
    <s v="oui"/>
    <s v="oui"/>
    <s v="non"/>
    <s v="non"/>
    <m/>
    <m/>
    <s v="Bonne cohésion"/>
    <m/>
    <s v="Puits traditionnel/A ciel ouvert Forage a pompe manuelle Eau de pluie"/>
    <n v="1"/>
    <n v="1"/>
    <n v="0"/>
    <n v="0"/>
    <n v="0"/>
    <n v="0"/>
    <n v="0"/>
    <n v="0"/>
    <n v="1"/>
    <s v="Entre 5 et 10 litres par jour"/>
    <s v="0-15 min"/>
    <s v="non"/>
    <m/>
    <m/>
    <m/>
    <m/>
    <m/>
    <s v="En mauvais état/non hygiéniques"/>
    <s v="non"/>
    <m/>
    <m/>
    <m/>
    <m/>
    <m/>
    <m/>
    <m/>
    <m/>
    <m/>
    <s v="Oui, une partie"/>
    <s v="Don des communautés hôtes et voisines Achat sur le marché"/>
    <n v="0"/>
    <n v="1"/>
    <n v="0"/>
    <n v="1"/>
    <n v="0"/>
    <n v="0"/>
    <n v="0"/>
    <m/>
    <s v="30-60 Min"/>
    <s v="oui"/>
    <m/>
    <m/>
    <m/>
    <m/>
    <m/>
    <m/>
    <m/>
    <m/>
    <m/>
    <s v="oui"/>
    <s v="Autres (à préciser)"/>
    <n v="0"/>
    <n v="0"/>
    <n v="0"/>
    <n v="0"/>
    <n v="1"/>
    <s v="Association  de santé"/>
    <s v="oui"/>
    <s v="0-15 min"/>
    <s v="oui"/>
    <s v="Manque de moyens financiers"/>
    <n v="0"/>
    <n v="0"/>
    <n v="1"/>
    <n v="0"/>
    <n v="0"/>
    <n v="0"/>
    <n v="0"/>
    <s v="Diarrhée Paludisme Maladie de peau"/>
    <n v="1"/>
    <n v="1"/>
    <n v="0"/>
    <n v="0"/>
    <n v="1"/>
    <n v="0"/>
    <n v="0"/>
    <n v="0"/>
    <n v="0"/>
    <n v="0"/>
    <n v="0"/>
    <n v="0"/>
    <m/>
    <s v="Non"/>
    <s v="Ecole détruite ou endommagée Chemin dangereux Manque de moyens financiers (transport, etc)"/>
    <n v="0"/>
    <n v="1"/>
    <n v="0"/>
    <n v="0"/>
    <n v="1"/>
    <n v="0"/>
    <n v="1"/>
    <n v="0"/>
    <n v="0"/>
    <n v="0"/>
    <n v="0"/>
    <m/>
    <m/>
    <s v="Assistance humanitaire Situation dans le lieu d’origine Documentation (certificat de naissance, etc.)"/>
    <n v="1"/>
    <n v="1"/>
    <n v="0"/>
    <n v="0"/>
    <n v="0"/>
    <n v="1"/>
    <s v="Nourriture"/>
    <s v="Service de santé"/>
    <s v="Article non alimentaire (vêtements, couvertures, ustensiles de cuisine"/>
    <m/>
    <n v="0"/>
    <n v="10"/>
    <s v="Les déplacées ont besoins d'une assistance en soins de santé et des vivres."/>
    <n v="1366914"/>
    <s v="ff286bb0-130e-4ee2-a163-5693c8aee54a"/>
    <d v="2019-11-10T11:16:09"/>
    <m/>
    <n v="78"/>
  </r>
  <r>
    <d v="2019-11-10T00:00:00"/>
    <s v="Mahamat ali"/>
    <s v="Ombella MPoko"/>
    <s v="Bimbo"/>
    <x v="3"/>
    <x v="51"/>
    <s v="Partiellement inondé"/>
    <s v="Oui"/>
    <n v="4.3917697999999996"/>
    <n v="18.5145546"/>
    <n v="351"/>
    <n v="10"/>
    <n v="3"/>
    <s v="Oui"/>
    <n v="16"/>
    <n v="80"/>
    <s v="Catastrophe naturelle (inondations, pluies torrentielles etc)"/>
    <m/>
    <x v="8"/>
    <n v="4"/>
    <n v="0"/>
    <n v="0"/>
    <n v="16"/>
    <m/>
    <m/>
    <n v="16"/>
    <s v="En bon état"/>
    <s v="oui"/>
    <s v="oui"/>
    <s v="Chef de quartier"/>
    <m/>
    <x v="3"/>
    <s v="oui"/>
    <n v="27"/>
    <s v="non"/>
    <m/>
    <s v="oui"/>
    <n v="2"/>
    <s v="non"/>
    <m/>
    <s v="oui"/>
    <n v="3"/>
    <s v="oui"/>
    <s v="Police"/>
    <m/>
    <s v="Vol/cambriolage Abus des forces de sécurité Contrôles ou arrestations arbitraires"/>
    <n v="1"/>
    <n v="0"/>
    <n v="1"/>
    <n v="1"/>
    <n v="0"/>
    <n v="0"/>
    <n v="0"/>
    <n v="0"/>
    <s v="oui"/>
    <s v="oui"/>
    <s v="oui"/>
    <s v="non"/>
    <s v="oui"/>
    <s v="Police"/>
    <m/>
    <s v="Très bonne cohésion"/>
    <m/>
    <s v="Puits traditionnel/A ciel ouvert Forage a pompe manuelle Vendeur d’eau"/>
    <n v="1"/>
    <n v="1"/>
    <n v="0"/>
    <n v="0"/>
    <n v="0"/>
    <n v="1"/>
    <n v="0"/>
    <n v="0"/>
    <n v="0"/>
    <s v="Entre 10 et 15 litres par jour"/>
    <s v="15-30 min"/>
    <s v="oui"/>
    <s v="Odeur Goût Eau non potable"/>
    <n v="1"/>
    <n v="1"/>
    <n v="0"/>
    <n v="1"/>
    <s v="Opérationnelles"/>
    <s v="non"/>
    <m/>
    <m/>
    <m/>
    <m/>
    <m/>
    <m/>
    <m/>
    <m/>
    <m/>
    <s v="Oui, une partie"/>
    <s v="Assistance humanitaire (incluant cash) Achat sur le marché Troc (échanges)"/>
    <n v="0"/>
    <n v="0"/>
    <n v="1"/>
    <n v="1"/>
    <n v="0"/>
    <n v="1"/>
    <n v="0"/>
    <m/>
    <s v="15-30 min"/>
    <s v="oui"/>
    <m/>
    <m/>
    <m/>
    <m/>
    <m/>
    <m/>
    <m/>
    <m/>
    <m/>
    <s v="oui"/>
    <s v="Clinique mobile Hôpital Centre de santé"/>
    <n v="1"/>
    <n v="1"/>
    <n v="1"/>
    <n v="0"/>
    <n v="0"/>
    <m/>
    <s v="oui"/>
    <s v="15-30 min"/>
    <s v="oui"/>
    <s v="Le service est trop loin Manque de moyens financiers Absence de personnel médical"/>
    <n v="0"/>
    <n v="1"/>
    <n v="1"/>
    <n v="0"/>
    <n v="0"/>
    <n v="1"/>
    <n v="0"/>
    <s v="Diarrhée Paludisme Maux de ventre"/>
    <n v="1"/>
    <n v="1"/>
    <n v="0"/>
    <n v="0"/>
    <n v="0"/>
    <n v="0"/>
    <n v="0"/>
    <n v="0"/>
    <n v="1"/>
    <n v="0"/>
    <n v="0"/>
    <n v="0"/>
    <m/>
    <s v="Oui, une partie"/>
    <s v="Pas d'école Ecole trop loin Manque de moyens financiers (transport, etc)"/>
    <n v="1"/>
    <n v="0"/>
    <n v="0"/>
    <n v="1"/>
    <n v="0"/>
    <n v="0"/>
    <n v="1"/>
    <n v="0"/>
    <n v="0"/>
    <n v="0"/>
    <n v="0"/>
    <m/>
    <m/>
    <s v="Assistance humanitaire Possibilités de retour (etat du lieu d’origine, aide humanitaire…) Documentation (certificat de naissance, etc.)"/>
    <n v="1"/>
    <n v="0"/>
    <n v="0"/>
    <n v="0"/>
    <n v="1"/>
    <n v="1"/>
    <s v="Article non alimentaire (vêtements, couvertures, ustensiles de cuisine"/>
    <s v="Service de santé"/>
    <s v="Argent liquide"/>
    <m/>
    <n v="0"/>
    <n v="10"/>
    <s v="Assistance des articles alimentaire et non alimentaire"/>
    <n v="1366908"/>
    <s v="158465a1-b3df-441f-a9ef-b9a9e8c271c8"/>
    <d v="2019-11-10T11:08:20"/>
    <m/>
    <n v="77"/>
  </r>
  <r>
    <d v="2019-11-09T00:00:00"/>
    <s v="GARAMBOLY Cesaire Don de Dieu"/>
    <s v="Ombella MPoko"/>
    <s v="Bimbo"/>
    <x v="3"/>
    <x v="52"/>
    <s v="Partiellement inondé"/>
    <s v="Oui"/>
    <n v="4.3645383000000004"/>
    <n v="18.6345019"/>
    <n v="355"/>
    <n v="9"/>
    <n v="3"/>
    <s v="Oui"/>
    <n v="193"/>
    <n v="965"/>
    <s v="Catastrophe naturelle (inondations, pluies torrentielles etc)"/>
    <m/>
    <x v="2"/>
    <n v="0"/>
    <n v="133"/>
    <n v="0"/>
    <m/>
    <m/>
    <n v="193"/>
    <n v="193"/>
    <s v="Partiellement endommagés"/>
    <s v="oui"/>
    <s v="oui"/>
    <s v="Chef de quartier"/>
    <m/>
    <x v="3"/>
    <s v="oui"/>
    <n v="127"/>
    <s v="non"/>
    <m/>
    <s v="oui"/>
    <n v="5"/>
    <s v="non"/>
    <m/>
    <s v="non"/>
    <m/>
    <s v="oui"/>
    <s v="Autorités locales"/>
    <m/>
    <s v="Vol/cambriolage Abus des forces de sécurité"/>
    <n v="1"/>
    <n v="0"/>
    <n v="1"/>
    <n v="0"/>
    <n v="0"/>
    <n v="0"/>
    <n v="0"/>
    <n v="0"/>
    <s v="oui"/>
    <s v="oui"/>
    <s v="oui"/>
    <s v="non"/>
    <s v="oui"/>
    <s v="Communauté locale"/>
    <m/>
    <s v="Bonne cohésion"/>
    <m/>
    <s v="Puits traditionnel/A ciel ouvert Forage a pompe manuelle Eau de pluie"/>
    <n v="1"/>
    <n v="1"/>
    <n v="0"/>
    <n v="0"/>
    <n v="0"/>
    <n v="0"/>
    <n v="0"/>
    <n v="0"/>
    <n v="1"/>
    <s v="Entre 10 et 15 litres par jour"/>
    <s v="Plus de 60 min"/>
    <s v="non"/>
    <m/>
    <m/>
    <m/>
    <m/>
    <m/>
    <s v="En mauvais état/non hygiéniques"/>
    <s v="non"/>
    <m/>
    <m/>
    <m/>
    <m/>
    <m/>
    <m/>
    <m/>
    <m/>
    <m/>
    <s v="Oui, tous"/>
    <s v="Production agricole de subsistance Achat sur le marché Troc (échanges)"/>
    <n v="1"/>
    <n v="0"/>
    <n v="0"/>
    <n v="1"/>
    <n v="0"/>
    <n v="1"/>
    <n v="0"/>
    <m/>
    <s v="Plus de 60 min"/>
    <s v="oui"/>
    <m/>
    <m/>
    <m/>
    <m/>
    <m/>
    <m/>
    <m/>
    <m/>
    <m/>
    <s v="non"/>
    <m/>
    <m/>
    <m/>
    <m/>
    <m/>
    <m/>
    <m/>
    <m/>
    <m/>
    <m/>
    <m/>
    <m/>
    <m/>
    <m/>
    <m/>
    <m/>
    <m/>
    <m/>
    <s v="Diarrhée Paludisme Fièvre"/>
    <n v="1"/>
    <n v="1"/>
    <n v="0"/>
    <n v="0"/>
    <n v="0"/>
    <n v="1"/>
    <n v="0"/>
    <n v="0"/>
    <n v="0"/>
    <n v="0"/>
    <n v="0"/>
    <n v="0"/>
    <m/>
    <s v="Oui, tous"/>
    <m/>
    <m/>
    <m/>
    <m/>
    <m/>
    <m/>
    <m/>
    <m/>
    <m/>
    <m/>
    <m/>
    <m/>
    <m/>
    <m/>
    <s v="Assistance humanitaire Situation dans le lieu d’origine Possibilités de retour (etat du lieu d’origine, aide humanitaire…)"/>
    <n v="1"/>
    <n v="1"/>
    <n v="0"/>
    <n v="0"/>
    <n v="1"/>
    <n v="0"/>
    <s v="Abri"/>
    <s v="Nourriture"/>
    <s v="Service de santé"/>
    <m/>
    <n v="1"/>
    <n v="10"/>
    <s v="Assistance humanitaire, création d'abri d'urgence et de forage d'eau"/>
    <n v="1358872"/>
    <s v="80b8a886-6110-4d5b-a202-3ef85aa99041"/>
    <d v="2019-11-09T15:09:47"/>
    <m/>
    <n v="72"/>
  </r>
  <r>
    <d v="2019-11-08T00:00:00"/>
    <s v="Missayo marien alfred"/>
    <s v="Ombella MPoko"/>
    <s v="Bimbo"/>
    <x v="3"/>
    <x v="53"/>
    <s v="Partiellement inondé"/>
    <s v="Oui"/>
    <n v="4.3298372000000001"/>
    <n v="18.516660900000002"/>
    <n v="357.29998779296875"/>
    <n v="9"/>
    <n v="3"/>
    <s v="Oui"/>
    <n v="35"/>
    <n v="175"/>
    <s v="Catastrophe naturelle (inondations, pluies torrentielles etc)"/>
    <m/>
    <x v="10"/>
    <n v="20"/>
    <n v="0"/>
    <n v="0"/>
    <n v="35"/>
    <m/>
    <m/>
    <n v="35"/>
    <s v="En bon état"/>
    <s v="oui"/>
    <s v="ne sait pas"/>
    <m/>
    <m/>
    <x v="3"/>
    <s v="ne sait pas"/>
    <m/>
    <s v="non"/>
    <m/>
    <s v="ne sait pas"/>
    <m/>
    <s v="non"/>
    <m/>
    <s v="non"/>
    <m/>
    <s v="oui"/>
    <s v="Police"/>
    <m/>
    <s v="Vol/cambriolage"/>
    <n v="1"/>
    <n v="0"/>
    <n v="0"/>
    <n v="0"/>
    <n v="0"/>
    <n v="0"/>
    <n v="0"/>
    <n v="0"/>
    <s v="oui"/>
    <s v="oui"/>
    <s v="oui"/>
    <s v="non"/>
    <s v="oui"/>
    <s v="Chefs traditionnels"/>
    <m/>
    <s v="Bonne cohésion"/>
    <m/>
    <s v="Puits traditionnel/A ciel ouvert Puits amélioré Eau de pluie"/>
    <n v="1"/>
    <n v="0"/>
    <n v="1"/>
    <n v="0"/>
    <n v="0"/>
    <n v="0"/>
    <n v="0"/>
    <n v="0"/>
    <n v="1"/>
    <s v="Entre 10 et 15 litres par jour"/>
    <s v="0-15 min"/>
    <s v="oui"/>
    <s v="Goût"/>
    <n v="0"/>
    <n v="1"/>
    <n v="0"/>
    <n v="0"/>
    <s v="Opérationnelles"/>
    <s v="non"/>
    <m/>
    <m/>
    <m/>
    <m/>
    <m/>
    <m/>
    <m/>
    <m/>
    <m/>
    <s v="Oui, tous"/>
    <s v="Achat sur le marché Troc (échanges)"/>
    <n v="0"/>
    <n v="0"/>
    <n v="0"/>
    <n v="1"/>
    <n v="0"/>
    <n v="1"/>
    <n v="0"/>
    <m/>
    <s v="Plus de 60 min"/>
    <s v="oui"/>
    <m/>
    <m/>
    <m/>
    <m/>
    <m/>
    <m/>
    <m/>
    <m/>
    <m/>
    <s v="non"/>
    <m/>
    <m/>
    <m/>
    <m/>
    <m/>
    <m/>
    <m/>
    <m/>
    <m/>
    <m/>
    <m/>
    <m/>
    <m/>
    <m/>
    <m/>
    <m/>
    <m/>
    <m/>
    <s v="Paludisme Fièvre Maux de tête"/>
    <n v="0"/>
    <n v="1"/>
    <n v="0"/>
    <n v="0"/>
    <n v="0"/>
    <n v="1"/>
    <n v="0"/>
    <n v="1"/>
    <n v="0"/>
    <n v="0"/>
    <n v="0"/>
    <n v="0"/>
    <m/>
    <s v="Oui, tous"/>
    <m/>
    <m/>
    <m/>
    <m/>
    <m/>
    <m/>
    <m/>
    <m/>
    <m/>
    <m/>
    <m/>
    <m/>
    <m/>
    <m/>
    <s v="Assistance humanitaire Situation dans le lieu d’origine Accès aux services de base"/>
    <n v="1"/>
    <n v="1"/>
    <n v="0"/>
    <n v="1"/>
    <n v="0"/>
    <n v="0"/>
    <s v="Nourriture"/>
    <s v="Eau potable"/>
    <s v="Service de santé"/>
    <m/>
    <n v="0"/>
    <n v="10"/>
    <s v="Il n ya pas de structjre de santé, dans la localité pas  d eau potable, les PDI sont en rupture avec leur champs ce qui pose un sérieux problème alimentaires. La majorité des PDI loue les maisons le prix de loyer sont en hausse"/>
    <n v="1349168"/>
    <s v="ef0fec86-5442-4676-a28d-a15d9f2a5ec5"/>
    <d v="2019-11-08T15:14:28"/>
    <m/>
    <n v="47"/>
  </r>
  <r>
    <d v="2019-11-09T00:00:00"/>
    <s v="GARAMBOLY Cesaire Don de Dieu"/>
    <s v="Ombella MPoko"/>
    <s v="Bimbo"/>
    <x v="3"/>
    <x v="54"/>
    <s v="Partiellement inondé"/>
    <s v="Oui"/>
    <n v="4.3684200000000004"/>
    <n v="18.6364898"/>
    <n v="340.39999389648438"/>
    <n v="7.5"/>
    <n v="3"/>
    <s v="Oui"/>
    <n v="150"/>
    <n v="750"/>
    <s v="Catastrophe naturelle (inondations, pluies torrentielles etc)"/>
    <m/>
    <x v="30"/>
    <n v="5"/>
    <n v="0"/>
    <n v="0"/>
    <n v="150"/>
    <m/>
    <m/>
    <n v="150"/>
    <s v="Partiellement endommagés"/>
    <s v="oui"/>
    <s v="oui"/>
    <s v="Chef de quartier"/>
    <m/>
    <x v="3"/>
    <s v="oui"/>
    <n v="127"/>
    <s v="non"/>
    <m/>
    <s v="non"/>
    <m/>
    <s v="non"/>
    <m/>
    <s v="non"/>
    <m/>
    <s v="oui"/>
    <s v="Autorités locales"/>
    <m/>
    <s v="Vol/cambriolage Abus des forces de sécurité"/>
    <n v="1"/>
    <n v="0"/>
    <n v="1"/>
    <n v="0"/>
    <n v="0"/>
    <n v="0"/>
    <n v="0"/>
    <n v="0"/>
    <s v="oui"/>
    <s v="oui"/>
    <s v="oui"/>
    <s v="non"/>
    <s v="oui"/>
    <s v="Communauté locale"/>
    <m/>
    <s v="Bonne cohésion"/>
    <m/>
    <s v="Puits traditionnel/A ciel ouvert Vendeur d’eau Eau de pluie"/>
    <n v="1"/>
    <n v="0"/>
    <n v="0"/>
    <n v="0"/>
    <n v="0"/>
    <n v="1"/>
    <n v="0"/>
    <n v="0"/>
    <n v="1"/>
    <s v="Entre 10 et 15 litres par jour"/>
    <s v="Plus de 60 min"/>
    <s v="oui"/>
    <s v="Odeur Eau trouble / brune Eau non potable"/>
    <n v="1"/>
    <n v="0"/>
    <n v="1"/>
    <n v="1"/>
    <s v="En mauvais état/non hygiéniques"/>
    <s v="oui"/>
    <s v="Conflit liés à la gestion communautaire des points d’eau Discrimination"/>
    <n v="0"/>
    <n v="1"/>
    <n v="0"/>
    <n v="1"/>
    <n v="0"/>
    <n v="0"/>
    <n v="0"/>
    <m/>
    <s v="Oui, tous"/>
    <s v="Production agricole de subsistance Achat sur le marché Troc (échanges)"/>
    <n v="1"/>
    <n v="0"/>
    <n v="0"/>
    <n v="1"/>
    <n v="0"/>
    <n v="1"/>
    <n v="0"/>
    <m/>
    <s v="Plus de 60 min"/>
    <s v="oui"/>
    <m/>
    <m/>
    <m/>
    <m/>
    <m/>
    <m/>
    <m/>
    <m/>
    <m/>
    <s v="non"/>
    <m/>
    <m/>
    <m/>
    <m/>
    <m/>
    <m/>
    <m/>
    <m/>
    <m/>
    <m/>
    <m/>
    <m/>
    <m/>
    <m/>
    <m/>
    <m/>
    <m/>
    <m/>
    <s v="Diarrhée Paludisme Fièvre"/>
    <n v="1"/>
    <n v="1"/>
    <n v="0"/>
    <n v="0"/>
    <n v="0"/>
    <n v="1"/>
    <n v="0"/>
    <n v="0"/>
    <n v="0"/>
    <n v="0"/>
    <n v="0"/>
    <n v="0"/>
    <m/>
    <s v="Oui, une partie"/>
    <s v="Ecole trop loin Manque de moyens financiers (transport, etc) Problèmes de cohabitation avec la communauté où se trouve l'école"/>
    <n v="0"/>
    <n v="0"/>
    <n v="0"/>
    <n v="1"/>
    <n v="0"/>
    <n v="0"/>
    <n v="1"/>
    <n v="1"/>
    <n v="0"/>
    <n v="0"/>
    <n v="0"/>
    <m/>
    <m/>
    <s v="Assistance humanitaire Situation dans le lieu d’origine Possibilités de retour (etat du lieu d’origine, aide humanitaire…)"/>
    <n v="1"/>
    <n v="1"/>
    <n v="0"/>
    <n v="0"/>
    <n v="1"/>
    <n v="0"/>
    <s v="Abri"/>
    <s v="Nourriture"/>
    <s v="Service de santé"/>
    <m/>
    <n v="0"/>
    <n v="10"/>
    <s v="Abris, assistance humanitaire, santé et création de points d'eau."/>
    <n v="1358871"/>
    <s v="37350104-2336-4849-92a3-2ce6e23fbaed"/>
    <d v="2019-11-09T15:09:43"/>
    <m/>
    <n v="71"/>
  </r>
  <r>
    <d v="2019-11-09T00:00:00"/>
    <s v="Ngouandjia martial"/>
    <s v="Ombella MPoko"/>
    <s v="Bimbo"/>
    <x v="3"/>
    <x v="55"/>
    <s v="Non inondé"/>
    <s v="Oui"/>
    <n v="4.3481820000000004"/>
    <n v="18.5255343"/>
    <n v="386.70001220703125"/>
    <n v="9.5"/>
    <n v="3"/>
    <s v="Oui"/>
    <n v="40"/>
    <n v="200"/>
    <s v="Catastrophe naturelle (inondations, pluies torrentielles etc)"/>
    <m/>
    <x v="16"/>
    <n v="0"/>
    <n v="0"/>
    <n v="0"/>
    <n v="40"/>
    <m/>
    <m/>
    <n v="40"/>
    <s v="Partiellement endommagés"/>
    <s v="oui"/>
    <s v="oui"/>
    <s v="Sous-préfecture"/>
    <m/>
    <x v="1"/>
    <s v="oui"/>
    <n v="10"/>
    <s v="non"/>
    <m/>
    <s v="ne sait pas"/>
    <m/>
    <s v="non"/>
    <m/>
    <s v="oui"/>
    <n v="4"/>
    <s v="oui"/>
    <s v="Autorités locales"/>
    <m/>
    <m/>
    <m/>
    <m/>
    <m/>
    <m/>
    <m/>
    <m/>
    <m/>
    <m/>
    <s v="oui"/>
    <s v="oui"/>
    <s v="oui"/>
    <s v="oui"/>
    <s v="oui"/>
    <s v="Chefs traditionnels"/>
    <m/>
    <s v="Bonne cohésion"/>
    <m/>
    <s v="Puits traditionnel/A ciel ouvert Forage a pompe manuelle Eau de pluie"/>
    <n v="1"/>
    <n v="1"/>
    <n v="0"/>
    <n v="0"/>
    <n v="0"/>
    <n v="0"/>
    <n v="0"/>
    <n v="0"/>
    <n v="1"/>
    <s v="Entre 10 et 15 litres par jour"/>
    <s v="15-30 min"/>
    <s v="oui"/>
    <s v="Odeur Eau trouble / brune"/>
    <n v="1"/>
    <n v="0"/>
    <n v="1"/>
    <n v="0"/>
    <s v="En mauvais état/non hygiéniques"/>
    <s v="oui"/>
    <s v="Conflit liés à la gestion communautaire des points d’eau"/>
    <n v="0"/>
    <n v="1"/>
    <n v="0"/>
    <n v="0"/>
    <n v="0"/>
    <n v="0"/>
    <n v="0"/>
    <m/>
    <s v="Oui, tous"/>
    <s v="Production agricole de subsistance Don des communautés hôtes et voisines"/>
    <n v="1"/>
    <n v="1"/>
    <n v="0"/>
    <n v="0"/>
    <n v="0"/>
    <n v="0"/>
    <n v="0"/>
    <m/>
    <s v="30-60 Min"/>
    <s v="non"/>
    <s v="Autre, préciser"/>
    <n v="0"/>
    <n v="0"/>
    <n v="0"/>
    <n v="0"/>
    <n v="0"/>
    <n v="0"/>
    <n v="1"/>
    <s v="Le manque de moyens"/>
    <s v="oui"/>
    <s v="Centre de santé"/>
    <n v="0"/>
    <n v="0"/>
    <n v="1"/>
    <n v="0"/>
    <n v="0"/>
    <m/>
    <s v="non"/>
    <m/>
    <m/>
    <m/>
    <m/>
    <m/>
    <m/>
    <m/>
    <m/>
    <m/>
    <m/>
    <s v="Paludisme Fièvre"/>
    <n v="0"/>
    <n v="1"/>
    <n v="0"/>
    <n v="0"/>
    <n v="0"/>
    <n v="1"/>
    <n v="0"/>
    <n v="0"/>
    <n v="0"/>
    <n v="0"/>
    <n v="0"/>
    <n v="0"/>
    <m/>
    <s v="Non"/>
    <s v="Manque de moyens financiers (transport, etc)"/>
    <n v="0"/>
    <n v="0"/>
    <n v="0"/>
    <n v="0"/>
    <n v="0"/>
    <n v="0"/>
    <n v="1"/>
    <n v="0"/>
    <n v="0"/>
    <n v="0"/>
    <n v="0"/>
    <m/>
    <m/>
    <s v="Situation dans le lieu d’origine Possibilités de retour (etat du lieu d’origine, aide humanitaire…) Documentation (certificat de naissance, etc.)"/>
    <n v="0"/>
    <n v="1"/>
    <n v="0"/>
    <n v="0"/>
    <n v="1"/>
    <n v="1"/>
    <s v="Nourriture"/>
    <s v="Abri"/>
    <s v="Scolarisation"/>
    <m/>
    <n v="0"/>
    <n v="10"/>
    <s v="S'agissant des PDI évalué dans la localité de Nazareth.Depui qu'ils sont la y'a aucun assistance,donc les besoins les plus sollicité des PDI sont,Nourriture,Santé,Abris,Vêtements."/>
    <n v="1358782"/>
    <s v="0dfce754-1bd6-40fd-99d0-88c3ce034691"/>
    <d v="2019-11-09T14:42:18"/>
    <m/>
    <n v="67"/>
  </r>
  <r>
    <d v="2019-11-10T00:00:00"/>
    <s v="Fidelia"/>
    <s v="Ombella MPoko"/>
    <s v="Bimbo"/>
    <x v="3"/>
    <x v="56"/>
    <s v="Non inondé"/>
    <s v="Oui"/>
    <n v="4.3406003999999996"/>
    <n v="18.534482799999999"/>
    <n v="333.89999389648438"/>
    <n v="9.5"/>
    <n v="3"/>
    <s v="Oui"/>
    <n v="100"/>
    <n v="500"/>
    <s v="Catastrophe naturelle (inondations, pluies torrentielles etc)"/>
    <m/>
    <x v="31"/>
    <n v="10"/>
    <n v="0"/>
    <n v="0"/>
    <n v="100"/>
    <m/>
    <m/>
    <n v="100"/>
    <s v="En bon état"/>
    <s v="oui"/>
    <s v="ne sait pas"/>
    <m/>
    <m/>
    <x v="0"/>
    <s v="oui"/>
    <n v="100"/>
    <s v="non"/>
    <m/>
    <s v="non"/>
    <m/>
    <s v="non"/>
    <m/>
    <s v="oui"/>
    <n v="150"/>
    <s v="oui"/>
    <s v="Autogestion"/>
    <m/>
    <s v="Vol/cambriolage"/>
    <n v="1"/>
    <n v="0"/>
    <n v="0"/>
    <n v="0"/>
    <n v="0"/>
    <n v="0"/>
    <n v="0"/>
    <n v="0"/>
    <s v="oui"/>
    <s v="oui"/>
    <s v="oui"/>
    <s v="oui"/>
    <s v="oui"/>
    <s v="Police"/>
    <m/>
    <s v="Bonne cohésion"/>
    <m/>
    <s v="Puits traditionnel/A ciel ouvert Vendeur d’eau"/>
    <n v="1"/>
    <n v="0"/>
    <n v="0"/>
    <n v="0"/>
    <n v="0"/>
    <n v="1"/>
    <n v="0"/>
    <n v="0"/>
    <n v="0"/>
    <s v="Plus de 15 litres par jour"/>
    <s v="Plus de 60 min"/>
    <s v="oui"/>
    <s v="Eau trouble / brune"/>
    <n v="0"/>
    <n v="0"/>
    <n v="1"/>
    <n v="0"/>
    <s v="Opérationnelles"/>
    <s v="non"/>
    <m/>
    <m/>
    <m/>
    <m/>
    <m/>
    <m/>
    <m/>
    <m/>
    <m/>
    <s v="Ne sait pas"/>
    <s v="Don des communautés hôtes et voisines"/>
    <n v="0"/>
    <n v="1"/>
    <n v="0"/>
    <n v="0"/>
    <n v="0"/>
    <n v="0"/>
    <n v="0"/>
    <m/>
    <s v="Plus de 60 min"/>
    <s v="oui"/>
    <m/>
    <m/>
    <m/>
    <m/>
    <m/>
    <m/>
    <m/>
    <m/>
    <m/>
    <s v="non"/>
    <m/>
    <m/>
    <m/>
    <m/>
    <m/>
    <m/>
    <m/>
    <m/>
    <m/>
    <m/>
    <m/>
    <m/>
    <m/>
    <m/>
    <m/>
    <m/>
    <m/>
    <m/>
    <s v="Paludisme Toux Autre"/>
    <n v="0"/>
    <n v="1"/>
    <n v="0"/>
    <n v="0"/>
    <n v="0"/>
    <n v="0"/>
    <n v="1"/>
    <n v="0"/>
    <n v="0"/>
    <n v="0"/>
    <n v="0"/>
    <n v="1"/>
    <s v="Famine"/>
    <s v="Non"/>
    <s v="Ecole détruite ou endommagée"/>
    <n v="0"/>
    <n v="1"/>
    <n v="0"/>
    <n v="0"/>
    <n v="0"/>
    <n v="0"/>
    <n v="0"/>
    <n v="0"/>
    <n v="0"/>
    <n v="0"/>
    <n v="0"/>
    <m/>
    <m/>
    <s v="Assistance humanitaire Situation dans le lieu d’origine Possibilités de retour (etat du lieu d’origine, aide humanitaire…)"/>
    <n v="1"/>
    <n v="1"/>
    <n v="0"/>
    <n v="0"/>
    <n v="1"/>
    <n v="0"/>
    <s v="Nourriture"/>
    <s v="Article non alimentaire (vêtements, couvertures, ustensiles de cuisine"/>
    <s v="Scolarisation"/>
    <m/>
    <n v="0"/>
    <n v="10"/>
    <s v="La localité  de Mbalicola1 sont pas affecté mais elles reçoivent des PDI qui sont dans les familles d'accueil et d'autre loue des maison, les enfants ne vont même pas à l'école parce que les déplacés sont maya et pètevo, mais  la zone n'est pas sécurisé. S'il y a une pendant la nuit,les otorité Appele la police et la gendarmerie eu n'intervient pas."/>
    <n v="1367102"/>
    <s v="c01d5041-a2a7-4ea6-9c0c-a0806f9d2686"/>
    <d v="2019-11-10T11:33:33"/>
    <m/>
    <n v="80"/>
  </r>
  <r>
    <d v="2019-11-10T00:00:00"/>
    <s v="Roger Aristide ZEGUINO"/>
    <s v="Ombella MPoko"/>
    <s v="Bimbo"/>
    <x v="3"/>
    <x v="57"/>
    <s v="Non inondé"/>
    <s v="Oui"/>
    <n v="4.3332682"/>
    <n v="18.532770299999999"/>
    <n v="345"/>
    <n v="10"/>
    <n v="3"/>
    <s v="Oui"/>
    <n v="30"/>
    <n v="150"/>
    <s v="Catastrophe naturelle (inondations, pluies torrentielles etc)"/>
    <m/>
    <x v="18"/>
    <n v="7"/>
    <n v="0"/>
    <n v="0"/>
    <n v="26"/>
    <n v="4"/>
    <m/>
    <n v="30"/>
    <s v="En bon état"/>
    <s v="oui"/>
    <s v="non"/>
    <m/>
    <m/>
    <x v="3"/>
    <s v="oui"/>
    <n v="14"/>
    <s v="non"/>
    <m/>
    <s v="ne sait pas"/>
    <m/>
    <s v="non"/>
    <m/>
    <s v="oui"/>
    <n v="10"/>
    <s v="non"/>
    <m/>
    <m/>
    <s v="Vol/cambriolage Contrôles ou arrestations arbitraires Violences sexuelles ou basées sur le genre"/>
    <n v="1"/>
    <n v="0"/>
    <n v="0"/>
    <n v="1"/>
    <n v="1"/>
    <n v="0"/>
    <n v="0"/>
    <n v="0"/>
    <s v="non"/>
    <s v="non"/>
    <s v="non"/>
    <s v="oui"/>
    <s v="oui"/>
    <s v="Communauté locale"/>
    <m/>
    <s v="Bonne cohésion"/>
    <m/>
    <s v="Puits traditionnel/A ciel ouvert Forage a pompe manuelle Vendeur d’eau"/>
    <n v="1"/>
    <n v="1"/>
    <n v="0"/>
    <n v="0"/>
    <n v="0"/>
    <n v="1"/>
    <n v="0"/>
    <n v="0"/>
    <n v="0"/>
    <s v="Entre 5 et 10 litres par jour"/>
    <s v="0-15 min"/>
    <s v="oui"/>
    <s v="Eau trouble / brune Eau non potable"/>
    <n v="0"/>
    <n v="0"/>
    <n v="1"/>
    <n v="1"/>
    <s v="En mauvais état/non hygiéniques"/>
    <s v="non"/>
    <m/>
    <m/>
    <m/>
    <m/>
    <m/>
    <m/>
    <m/>
    <m/>
    <m/>
    <s v="Ne sait pas"/>
    <s v="Production agricole de subsistance Don des communautés hôtes et voisines Achat sur le marché"/>
    <n v="1"/>
    <n v="1"/>
    <n v="0"/>
    <n v="1"/>
    <n v="0"/>
    <n v="0"/>
    <n v="0"/>
    <m/>
    <s v="15-30 min"/>
    <s v="oui"/>
    <m/>
    <m/>
    <m/>
    <m/>
    <m/>
    <m/>
    <m/>
    <m/>
    <m/>
    <s v="non"/>
    <m/>
    <m/>
    <m/>
    <m/>
    <m/>
    <m/>
    <m/>
    <m/>
    <m/>
    <m/>
    <m/>
    <m/>
    <m/>
    <m/>
    <m/>
    <m/>
    <m/>
    <m/>
    <s v="Diarrhée Paludisme Fièvre"/>
    <n v="1"/>
    <n v="1"/>
    <n v="0"/>
    <n v="0"/>
    <n v="0"/>
    <n v="1"/>
    <n v="0"/>
    <n v="0"/>
    <n v="0"/>
    <n v="0"/>
    <n v="0"/>
    <n v="0"/>
    <m/>
    <s v="Non"/>
    <s v="Autre, préciser"/>
    <n v="0"/>
    <n v="0"/>
    <n v="0"/>
    <n v="0"/>
    <n v="0"/>
    <n v="0"/>
    <n v="0"/>
    <n v="0"/>
    <n v="0"/>
    <n v="0"/>
    <n v="1"/>
    <s v="Ils veulent rentrer seulement dans leur localité d'origine car ils n'ont qu'à l'esprit l'intention de retour."/>
    <m/>
    <s v="Assistance humanitaire Possibilités de retour (etat du lieu d’origine, aide humanitaire…) Documentation (certificat de naissance, etc.)"/>
    <n v="1"/>
    <n v="0"/>
    <n v="0"/>
    <n v="0"/>
    <n v="1"/>
    <n v="1"/>
    <s v="Article non alimentaire (vêtements, couvertures, ustensiles de cuisine"/>
    <s v="Nourriture"/>
    <s v="Scolarisation"/>
    <m/>
    <n v="0"/>
    <n v="10"/>
    <s v="La majorité des pdis  ne sont que des femmes et enfants  et sont dans une situation défavorable car  ils sont confronter à des problèmes d'ordre de santé,  nourriture, biens de cuisines,vêtements et aussi la sécurité. Le  quartier necessite sollicite une aide dans des dominés cité. Les enfants pdis  ne fréquentent pas l'école car ils sont toujours dans l'attente de la descente des eaux pour rentrer."/>
    <n v="1367054"/>
    <s v="1c7c9858-e02e-47aa-afa3-f7a8da2616ad"/>
    <d v="2019-11-10T11:29:33"/>
    <m/>
    <n v="79"/>
  </r>
  <r>
    <d v="2019-11-08T00:00:00"/>
    <s v="Halilou"/>
    <s v="Ombella MPoko"/>
    <s v="Bimbo"/>
    <x v="3"/>
    <x v="58"/>
    <s v="Partiellement inondé"/>
    <s v="Oui"/>
    <n v="4.3324943999999999"/>
    <n v="18.534269900000002"/>
    <n v="355.5"/>
    <n v="10"/>
    <n v="3"/>
    <s v="Oui"/>
    <n v="12"/>
    <n v="60"/>
    <s v="Catastrophe naturelle (inondations, pluies torrentielles etc)"/>
    <m/>
    <x v="8"/>
    <n v="0"/>
    <n v="0"/>
    <n v="0"/>
    <n v="12"/>
    <m/>
    <m/>
    <n v="12"/>
    <s v="En bon état"/>
    <s v="oui"/>
    <s v="oui"/>
    <s v="Chef de quartier"/>
    <m/>
    <x v="3"/>
    <s v="oui"/>
    <n v="10"/>
    <s v="non"/>
    <m/>
    <s v="oui"/>
    <n v="15"/>
    <s v="non"/>
    <m/>
    <s v="oui"/>
    <n v="15"/>
    <s v="non"/>
    <m/>
    <m/>
    <s v="Vol/cambriolage Abus des forces de sécurité"/>
    <n v="1"/>
    <n v="0"/>
    <n v="1"/>
    <n v="0"/>
    <n v="0"/>
    <n v="0"/>
    <n v="0"/>
    <n v="0"/>
    <s v="oui"/>
    <s v="non"/>
    <s v="oui"/>
    <s v="oui"/>
    <s v="oui"/>
    <s v="Police"/>
    <m/>
    <s v="Bonne cohésion"/>
    <m/>
    <s v="Puits traditionnel/A ciel ouvert Eau de pluie"/>
    <n v="1"/>
    <n v="0"/>
    <n v="0"/>
    <n v="0"/>
    <n v="0"/>
    <n v="0"/>
    <n v="0"/>
    <n v="0"/>
    <n v="1"/>
    <s v="Entre 5 et 10 litres par jour"/>
    <s v="Plus de 60 min"/>
    <s v="oui"/>
    <s v="Odeur Goût"/>
    <n v="1"/>
    <n v="1"/>
    <n v="0"/>
    <n v="0"/>
    <s v="En mauvais état/non hygiéniques"/>
    <s v="oui"/>
    <s v="Conflit liés à la gestion communautaire des points d’eau"/>
    <n v="0"/>
    <n v="1"/>
    <n v="0"/>
    <n v="0"/>
    <n v="0"/>
    <n v="0"/>
    <n v="0"/>
    <m/>
    <s v="Oui, une partie"/>
    <s v="Production agricole de subsistance Achat sur le marché"/>
    <n v="1"/>
    <n v="0"/>
    <n v="0"/>
    <n v="1"/>
    <n v="0"/>
    <n v="0"/>
    <n v="0"/>
    <m/>
    <s v="15-30 min"/>
    <s v="oui"/>
    <m/>
    <m/>
    <m/>
    <m/>
    <m/>
    <m/>
    <m/>
    <m/>
    <m/>
    <s v="oui"/>
    <s v="Clinique mobile Centre de santé"/>
    <n v="1"/>
    <n v="0"/>
    <n v="1"/>
    <n v="0"/>
    <n v="0"/>
    <m/>
    <s v="oui"/>
    <s v="30-60 Min"/>
    <s v="oui"/>
    <s v="Le service est trop loin Manque de moyens financiers"/>
    <n v="0"/>
    <n v="1"/>
    <n v="1"/>
    <n v="0"/>
    <n v="0"/>
    <n v="0"/>
    <n v="0"/>
    <s v="Diarrhée Paludisme Maux de ventre"/>
    <n v="1"/>
    <n v="1"/>
    <n v="0"/>
    <n v="0"/>
    <n v="0"/>
    <n v="0"/>
    <n v="0"/>
    <n v="0"/>
    <n v="1"/>
    <n v="0"/>
    <n v="0"/>
    <n v="0"/>
    <m/>
    <s v="Non"/>
    <s v="Ecole détruite ou endommagée Ecole occupée par des PDI Manque de moyens financiers (transport, etc)"/>
    <n v="0"/>
    <n v="1"/>
    <n v="1"/>
    <n v="0"/>
    <n v="0"/>
    <n v="0"/>
    <n v="1"/>
    <n v="0"/>
    <n v="0"/>
    <n v="0"/>
    <n v="0"/>
    <m/>
    <m/>
    <s v="Assistance humanitaire Situation des membres de la famille"/>
    <n v="1"/>
    <n v="0"/>
    <n v="1"/>
    <n v="0"/>
    <n v="0"/>
    <n v="0"/>
    <s v="Abri"/>
    <s v="Nourriture"/>
    <s v="Eau potable"/>
    <m/>
    <n v="0"/>
    <n v="10"/>
    <s v="Ce que j'ai vue dans la secteur de GBANIKOLA 4 vraiment c'est grave ils sont besoin d'une d'aide."/>
    <n v="1349178"/>
    <s v="27f14bcc-882e-4db4-b24b-3d5d0afce804"/>
    <d v="2019-11-08T15:15:20"/>
    <m/>
    <n v="48"/>
  </r>
  <r>
    <d v="2019-11-09T00:00:00"/>
    <s v="Mahamat ali"/>
    <s v="Ombella MPoko"/>
    <s v="Bimbo"/>
    <x v="3"/>
    <x v="59"/>
    <s v="Partiellement inondé"/>
    <s v="Oui"/>
    <n v="4.3493408999999996"/>
    <n v="18.531815699999999"/>
    <n v="365.60000610351563"/>
    <n v="9"/>
    <n v="3"/>
    <s v="Oui"/>
    <n v="40"/>
    <n v="200"/>
    <s v="Catastrophe naturelle (inondations, pluies torrentielles etc)"/>
    <m/>
    <x v="3"/>
    <n v="15"/>
    <n v="0"/>
    <n v="0"/>
    <n v="40"/>
    <m/>
    <m/>
    <n v="40"/>
    <s v="En bon état"/>
    <s v="oui"/>
    <s v="oui"/>
    <s v="Chef de quartier"/>
    <m/>
    <x v="3"/>
    <s v="oui"/>
    <n v="12"/>
    <s v="non"/>
    <m/>
    <s v="oui"/>
    <n v="2"/>
    <s v="non"/>
    <m/>
    <s v="oui"/>
    <n v="4"/>
    <s v="non"/>
    <m/>
    <m/>
    <s v="Vol/cambriolage Abus des forces de sécurité Violences sexuelles ou basées sur le genre"/>
    <n v="1"/>
    <n v="0"/>
    <n v="1"/>
    <n v="0"/>
    <n v="1"/>
    <n v="0"/>
    <n v="0"/>
    <n v="0"/>
    <s v="non"/>
    <s v="non"/>
    <s v="non"/>
    <s v="non"/>
    <s v="oui"/>
    <s v="Police"/>
    <m/>
    <s v="Bonne cohésion"/>
    <m/>
    <s v="Puits traditionnel/A ciel ouvert Forage a pompe manuelle Eau courante/du robinet"/>
    <n v="1"/>
    <n v="1"/>
    <n v="0"/>
    <n v="0"/>
    <n v="0"/>
    <n v="0"/>
    <n v="0"/>
    <n v="1"/>
    <n v="0"/>
    <s v="Entre 10 et 15 litres par jour"/>
    <s v="15-30 min"/>
    <s v="oui"/>
    <s v="Odeur Goût Eau non potable"/>
    <n v="1"/>
    <n v="1"/>
    <n v="0"/>
    <n v="1"/>
    <s v="Opérationnelles"/>
    <s v="non"/>
    <m/>
    <m/>
    <m/>
    <m/>
    <m/>
    <m/>
    <m/>
    <m/>
    <m/>
    <s v="Oui, tous"/>
    <s v="Assistance humanitaire (incluant cash) Achat sur le marché Troc (échanges)"/>
    <n v="0"/>
    <n v="0"/>
    <n v="1"/>
    <n v="1"/>
    <n v="0"/>
    <n v="1"/>
    <n v="0"/>
    <m/>
    <s v="15-30 min"/>
    <s v="oui"/>
    <m/>
    <m/>
    <m/>
    <m/>
    <m/>
    <m/>
    <m/>
    <m/>
    <m/>
    <s v="oui"/>
    <s v="Hôpital Centre de santé Clinique privée"/>
    <n v="0"/>
    <n v="1"/>
    <n v="1"/>
    <n v="1"/>
    <n v="0"/>
    <m/>
    <s v="oui"/>
    <s v="15-30 min"/>
    <s v="oui"/>
    <s v="Le service est trop loin Manque de moyens financiers Absence de personnel médical"/>
    <n v="0"/>
    <n v="1"/>
    <n v="1"/>
    <n v="0"/>
    <n v="0"/>
    <n v="1"/>
    <n v="0"/>
    <s v="Paludisme Maladie de peau Maux de ventre"/>
    <n v="0"/>
    <n v="1"/>
    <n v="0"/>
    <n v="0"/>
    <n v="1"/>
    <n v="0"/>
    <n v="0"/>
    <n v="0"/>
    <n v="1"/>
    <n v="0"/>
    <n v="0"/>
    <n v="0"/>
    <m/>
    <s v="Oui, une partie"/>
    <s v="Pas d'école Ecole trop loin Manque de moyens financiers (transport, etc)"/>
    <n v="1"/>
    <n v="0"/>
    <n v="0"/>
    <n v="1"/>
    <n v="0"/>
    <n v="0"/>
    <n v="1"/>
    <n v="0"/>
    <n v="0"/>
    <n v="0"/>
    <n v="0"/>
    <m/>
    <m/>
    <s v="Assistance humanitaire Situation des membres de la famille Possibilités de retour (etat du lieu d’origine, aide humanitaire…)"/>
    <n v="1"/>
    <n v="0"/>
    <n v="1"/>
    <n v="0"/>
    <n v="1"/>
    <n v="0"/>
    <s v="Service de santé"/>
    <s v="Article non alimentaire (vêtements, couvertures, ustensiles de cuisine"/>
    <s v="Argent liquide"/>
    <m/>
    <n v="0"/>
    <n v="10"/>
    <s v="Besoin d'assistance on article alimentaire non alimentaire "/>
    <n v="1358724"/>
    <s v="d26fcc53-0c85-40f4-8283-ceef999beeaa"/>
    <d v="2019-11-09T14:31:58"/>
    <m/>
    <n v="62"/>
  </r>
  <r>
    <d v="2019-11-09T00:00:00"/>
    <s v="Nainguira"/>
    <s v="Ombella MPoko"/>
    <s v="Bimbo"/>
    <x v="3"/>
    <x v="60"/>
    <s v="Non inondé"/>
    <s v="Oui"/>
    <n v="4.3555019000000001"/>
    <n v="18.5319349"/>
    <n v="306.5"/>
    <n v="7.5"/>
    <n v="3"/>
    <s v="Oui"/>
    <n v="70"/>
    <n v="350"/>
    <s v="Catastrophe naturelle (inondations, pluies torrentielles etc)"/>
    <m/>
    <x v="32"/>
    <n v="25"/>
    <n v="0"/>
    <n v="0"/>
    <n v="70"/>
    <m/>
    <m/>
    <n v="70"/>
    <s v="En bon état"/>
    <s v="oui"/>
    <s v="oui"/>
    <s v="Chef de quartier"/>
    <m/>
    <x v="3"/>
    <s v="oui"/>
    <n v="15"/>
    <s v="non"/>
    <m/>
    <s v="oui"/>
    <n v="5"/>
    <s v="non"/>
    <m/>
    <s v="oui"/>
    <n v="10"/>
    <s v="non"/>
    <m/>
    <m/>
    <s v="Vol/cambriolage"/>
    <n v="1"/>
    <n v="0"/>
    <n v="0"/>
    <n v="0"/>
    <n v="0"/>
    <n v="0"/>
    <n v="0"/>
    <n v="0"/>
    <s v="non"/>
    <s v="non"/>
    <s v="non"/>
    <s v="oui"/>
    <s v="oui"/>
    <s v="Police"/>
    <m/>
    <s v="Bonne cohésion"/>
    <m/>
    <s v="Puits traditionnel/A ciel ouvert Vendeur d’eau Eau de pluie"/>
    <n v="1"/>
    <n v="0"/>
    <n v="0"/>
    <n v="0"/>
    <n v="0"/>
    <n v="1"/>
    <n v="0"/>
    <n v="0"/>
    <n v="1"/>
    <s v="Entre 10 et 15 litres par jour"/>
    <s v="0-15 min"/>
    <s v="oui"/>
    <s v="Odeur Eau non potable"/>
    <n v="1"/>
    <n v="0"/>
    <n v="0"/>
    <n v="1"/>
    <s v="En mauvais état/non hygiéniques"/>
    <s v="oui"/>
    <s v="Conflit liés à la gestion communautaire des points d’eau Violence/agression physique Discrimination"/>
    <n v="0"/>
    <n v="1"/>
    <n v="1"/>
    <n v="1"/>
    <n v="0"/>
    <n v="0"/>
    <n v="0"/>
    <m/>
    <s v="Oui, une partie"/>
    <s v="Don des communautés hôtes et voisines Achat sur le marché Troc (échanges)"/>
    <n v="0"/>
    <n v="1"/>
    <n v="0"/>
    <n v="1"/>
    <n v="0"/>
    <n v="1"/>
    <n v="0"/>
    <m/>
    <s v="15-30 min"/>
    <s v="oui"/>
    <m/>
    <m/>
    <m/>
    <m/>
    <m/>
    <m/>
    <m/>
    <m/>
    <m/>
    <s v="oui"/>
    <s v="Centre de santé"/>
    <n v="0"/>
    <n v="0"/>
    <n v="1"/>
    <n v="0"/>
    <n v="0"/>
    <m/>
    <s v="oui"/>
    <s v="30-60 Min"/>
    <s v="oui"/>
    <s v="Manque de moyens financiers"/>
    <n v="0"/>
    <n v="0"/>
    <n v="1"/>
    <n v="0"/>
    <n v="0"/>
    <n v="0"/>
    <n v="0"/>
    <s v="Paludisme Fièvre Maux de ventre"/>
    <n v="0"/>
    <n v="1"/>
    <n v="0"/>
    <n v="0"/>
    <n v="0"/>
    <n v="1"/>
    <n v="0"/>
    <n v="0"/>
    <n v="1"/>
    <n v="0"/>
    <n v="0"/>
    <n v="0"/>
    <m/>
    <s v="Non"/>
    <s v="Pas d'école Ecole trop loin Manque de moyens financiers (transport, etc)"/>
    <n v="1"/>
    <n v="0"/>
    <n v="0"/>
    <n v="1"/>
    <n v="0"/>
    <n v="0"/>
    <n v="1"/>
    <n v="0"/>
    <n v="0"/>
    <n v="0"/>
    <n v="0"/>
    <m/>
    <m/>
    <s v="Assistance humanitaire Possibilités de retour (etat du lieu d’origine, aide humanitaire…) Documentation (certificat de naissance, etc.)"/>
    <n v="1"/>
    <n v="0"/>
    <n v="0"/>
    <n v="0"/>
    <n v="1"/>
    <n v="1"/>
    <s v="Nourriture"/>
    <s v="Abri"/>
    <s v="Service de santé"/>
    <m/>
    <n v="0"/>
    <n v="10"/>
    <s v="Nous avons constaté  que la majorité  des déplacés  ont besoin une assistance."/>
    <n v="1358671"/>
    <s v="22e4e042-45e9-4d37-97ac-662d06c666d9"/>
    <d v="2019-11-09T14:26:21"/>
    <m/>
    <n v="60"/>
  </r>
  <r>
    <d v="2019-11-09T00:00:00"/>
    <s v="Roger Aristide ZEGUINO"/>
    <s v="Ombella MPoko"/>
    <s v="Bimbo"/>
    <x v="3"/>
    <x v="61"/>
    <s v="Non inondé"/>
    <s v="Oui"/>
    <n v="4.3551311999999998"/>
    <n v="18.527206700000001"/>
    <n v="343.29998779296875"/>
    <n v="10"/>
    <n v="3"/>
    <s v="Oui"/>
    <n v="28"/>
    <n v="136"/>
    <s v="Catastrophe naturelle (inondations, pluies torrentielles etc)"/>
    <m/>
    <x v="17"/>
    <n v="7"/>
    <n v="0"/>
    <n v="0"/>
    <n v="22"/>
    <n v="6"/>
    <m/>
    <n v="28"/>
    <s v="Partiellement endommagés"/>
    <s v="oui"/>
    <s v="oui"/>
    <s v="Chef de quartier"/>
    <m/>
    <x v="1"/>
    <s v="oui"/>
    <n v="9"/>
    <s v="non"/>
    <m/>
    <s v="non"/>
    <m/>
    <s v="non"/>
    <m/>
    <s v="oui"/>
    <n v="6"/>
    <s v="non"/>
    <m/>
    <m/>
    <s v="Vol/cambriolage Violences sexuelles ou basées sur le genre Extorsion ou taxes illégales"/>
    <n v="1"/>
    <n v="0"/>
    <n v="0"/>
    <n v="0"/>
    <n v="1"/>
    <n v="1"/>
    <n v="0"/>
    <n v="0"/>
    <s v="non"/>
    <s v="non"/>
    <s v="non"/>
    <s v="oui"/>
    <s v="oui"/>
    <s v="Communauté locale"/>
    <m/>
    <s v="Bonne cohésion"/>
    <m/>
    <s v="Puits traditionnel/A ciel ouvert Forage a pompe manuelle Vendeur d’eau"/>
    <n v="1"/>
    <n v="1"/>
    <n v="0"/>
    <n v="0"/>
    <n v="0"/>
    <n v="1"/>
    <n v="0"/>
    <n v="0"/>
    <n v="0"/>
    <s v="Entre 10 et 15 litres par jour"/>
    <s v="0-15 min"/>
    <s v="non"/>
    <m/>
    <m/>
    <m/>
    <m/>
    <m/>
    <s v="En mauvais état/non hygiéniques"/>
    <s v="non"/>
    <m/>
    <m/>
    <m/>
    <m/>
    <m/>
    <m/>
    <m/>
    <m/>
    <m/>
    <s v="Ne sait pas"/>
    <s v="Don des communautés hôtes et voisines Achat sur le marché"/>
    <n v="0"/>
    <n v="1"/>
    <n v="0"/>
    <n v="1"/>
    <n v="0"/>
    <n v="0"/>
    <n v="0"/>
    <m/>
    <s v="15-30 min"/>
    <s v="oui"/>
    <m/>
    <m/>
    <m/>
    <m/>
    <m/>
    <m/>
    <m/>
    <m/>
    <m/>
    <s v="non"/>
    <m/>
    <m/>
    <m/>
    <m/>
    <m/>
    <m/>
    <m/>
    <m/>
    <m/>
    <m/>
    <m/>
    <m/>
    <m/>
    <m/>
    <m/>
    <m/>
    <m/>
    <m/>
    <s v="Paludisme Maux de tête"/>
    <n v="0"/>
    <n v="1"/>
    <n v="0"/>
    <n v="0"/>
    <n v="0"/>
    <n v="0"/>
    <n v="0"/>
    <n v="1"/>
    <n v="0"/>
    <n v="0"/>
    <n v="0"/>
    <n v="0"/>
    <m/>
    <s v="Oui, une partie"/>
    <s v="Manque de moyens financiers (transport, etc)"/>
    <n v="0"/>
    <n v="0"/>
    <n v="0"/>
    <n v="0"/>
    <n v="0"/>
    <n v="0"/>
    <n v="1"/>
    <n v="0"/>
    <n v="0"/>
    <n v="0"/>
    <n v="0"/>
    <m/>
    <m/>
    <s v="Assistance humanitaire Accès aux services de base Documentation (certificat de naissance, etc.)"/>
    <n v="1"/>
    <n v="0"/>
    <n v="0"/>
    <n v="1"/>
    <n v="0"/>
    <n v="1"/>
    <s v="Nourriture"/>
    <s v="Article non alimentaire (vêtements, couvertures, ustensiles de cuisine"/>
    <s v="Protection/sécurité"/>
    <m/>
    <n v="0"/>
    <n v="10"/>
    <s v="Les PDI  sont dans une situation déplorable ce qui nécessite pour eux une aide en terme des nourritures, santé, matériel de cuisine et habits car ils ont tous perdu avec les l'incident. Le quartier nécessité plus de sécurité car elle est laissé à son sort car parfois y'a des crépitement d'armes des personnes non identifiées."/>
    <n v="1358803"/>
    <s v="60abcf19-54b6-46eb-9a35-2e8a07010b2a"/>
    <d v="2019-11-09T14:43:42"/>
    <m/>
    <n v="69"/>
  </r>
  <r>
    <d v="2019-11-09T00:00:00"/>
    <s v="Roger Aristide ZEGUINO"/>
    <s v="Ombella MPoko"/>
    <s v="Bimbo"/>
    <x v="3"/>
    <x v="62"/>
    <s v="Non inondé"/>
    <s v="Oui"/>
    <n v="4.3525175000000003"/>
    <n v="18.532697500000001"/>
    <n v="353.39999389648438"/>
    <n v="10"/>
    <n v="3"/>
    <s v="Oui"/>
    <n v="13"/>
    <n v="76"/>
    <s v="Catastrophe naturelle (inondations, pluies torrentielles etc)"/>
    <m/>
    <x v="33"/>
    <n v="0"/>
    <n v="0"/>
    <n v="0"/>
    <n v="13"/>
    <m/>
    <m/>
    <n v="13"/>
    <s v="Partiellement endommagés"/>
    <s v="oui"/>
    <s v="non"/>
    <m/>
    <m/>
    <x v="1"/>
    <s v="oui"/>
    <n v="6"/>
    <s v="non"/>
    <m/>
    <s v="non"/>
    <m/>
    <s v="non"/>
    <m/>
    <s v="oui"/>
    <n v="8"/>
    <s v="oui"/>
    <s v="MINUSCA"/>
    <m/>
    <s v="Vol/cambriolage Violences sexuelles ou basées sur le genre"/>
    <n v="1"/>
    <n v="0"/>
    <n v="0"/>
    <n v="0"/>
    <n v="1"/>
    <n v="0"/>
    <n v="0"/>
    <n v="0"/>
    <s v="oui"/>
    <s v="oui"/>
    <s v="oui"/>
    <s v="oui"/>
    <s v="oui"/>
    <s v="Communauté locale"/>
    <m/>
    <s v="Bonne cohésion"/>
    <m/>
    <s v="Forage a pompe manuelle Puits amélioré Vendeur d’eau"/>
    <n v="0"/>
    <n v="1"/>
    <n v="1"/>
    <n v="0"/>
    <n v="0"/>
    <n v="1"/>
    <n v="0"/>
    <n v="0"/>
    <n v="0"/>
    <s v="Entre 10 et 15 litres par jour"/>
    <s v="0-15 min"/>
    <s v="non"/>
    <m/>
    <m/>
    <m/>
    <m/>
    <m/>
    <s v="Opérationnelles"/>
    <s v="non"/>
    <m/>
    <m/>
    <m/>
    <m/>
    <m/>
    <m/>
    <m/>
    <m/>
    <m/>
    <s v="Ne sait pas"/>
    <s v="Don des communautés hôtes et voisines Achat sur le marché"/>
    <n v="0"/>
    <n v="1"/>
    <n v="0"/>
    <n v="1"/>
    <n v="0"/>
    <n v="0"/>
    <n v="0"/>
    <m/>
    <s v="0-15 min"/>
    <s v="oui"/>
    <m/>
    <m/>
    <m/>
    <m/>
    <m/>
    <m/>
    <m/>
    <m/>
    <m/>
    <s v="non"/>
    <m/>
    <m/>
    <m/>
    <m/>
    <m/>
    <m/>
    <m/>
    <m/>
    <m/>
    <m/>
    <m/>
    <m/>
    <m/>
    <m/>
    <m/>
    <m/>
    <m/>
    <m/>
    <s v="Diarrhée Paludisme Fièvre"/>
    <n v="1"/>
    <n v="1"/>
    <n v="0"/>
    <n v="0"/>
    <n v="0"/>
    <n v="1"/>
    <n v="0"/>
    <n v="0"/>
    <n v="0"/>
    <n v="0"/>
    <n v="0"/>
    <n v="0"/>
    <m/>
    <s v="Oui, une partie"/>
    <s v="Manque de moyens financiers (transport, etc)"/>
    <n v="0"/>
    <n v="0"/>
    <n v="0"/>
    <n v="0"/>
    <n v="0"/>
    <n v="0"/>
    <n v="1"/>
    <n v="0"/>
    <n v="0"/>
    <n v="0"/>
    <n v="0"/>
    <m/>
    <m/>
    <s v="Assistance humanitaire Accès aux services de base Documentation (certificat de naissance, etc.)"/>
    <n v="1"/>
    <n v="0"/>
    <n v="0"/>
    <n v="1"/>
    <n v="0"/>
    <n v="1"/>
    <s v="Service de santé"/>
    <s v="Nourriture"/>
    <s v="Abri"/>
    <m/>
    <n v="0"/>
    <n v="10"/>
    <s v="Le constat est à noter que la majorité des PDI  n'ont que des femmes pour chef de ménage car leur maris sont encore en voyage ce qui a entraîner leur déplacement sur vers cette localité ou se trouvent leur parents. Ils sont dans le grand soucis en santé car ils manque des moyens pour payer les frais au centre de santé et aussi la scolarisation de leur enfants qui sont majoritaire à la maison pour des raisons de moyens financiers. La localité n'habite pas un centre de santé  mais les PDI  se rendent dans la localité voisine pour se soigner."/>
    <n v="1358801"/>
    <s v="705ee0c6-4f56-4546-a17d-16d730823c03"/>
    <d v="2019-11-09T14:43:36"/>
    <m/>
    <n v="68"/>
  </r>
  <r>
    <d v="2019-11-09T00:00:00"/>
    <s v="Konamna fidelia"/>
    <s v="Ombella MPoko"/>
    <s v="Bimbo"/>
    <x v="3"/>
    <x v="63"/>
    <s v="Non inondé"/>
    <s v="Oui"/>
    <n v="4.3508177999999997"/>
    <n v="18.528214599999998"/>
    <n v="348.10000610351563"/>
    <n v="9.5"/>
    <n v="3"/>
    <s v="Oui"/>
    <n v="50"/>
    <n v="250"/>
    <s v="Catastrophe naturelle (inondations, pluies torrentielles etc)"/>
    <m/>
    <x v="12"/>
    <n v="0"/>
    <n v="0"/>
    <n v="0"/>
    <m/>
    <n v="50"/>
    <m/>
    <n v="50"/>
    <s v="Partiellement endommagés"/>
    <s v="oui"/>
    <s v="oui"/>
    <s v="Chef de quartier"/>
    <m/>
    <x v="2"/>
    <s v="oui"/>
    <n v="20"/>
    <s v="non"/>
    <m/>
    <s v="oui"/>
    <n v="6"/>
    <s v="non"/>
    <m/>
    <s v="oui"/>
    <n v="7"/>
    <s v="oui"/>
    <s v="Autorités locales"/>
    <m/>
    <m/>
    <m/>
    <m/>
    <m/>
    <m/>
    <m/>
    <m/>
    <m/>
    <m/>
    <s v="oui"/>
    <s v="oui"/>
    <s v="oui"/>
    <s v="non"/>
    <s v="oui"/>
    <s v="Chefs traditionnels"/>
    <m/>
    <s v="Très bonne cohésion"/>
    <m/>
    <s v="Puits traditionnel/A ciel ouvert Forage a pompe manuelle Vendeur d’eau"/>
    <n v="1"/>
    <n v="1"/>
    <n v="0"/>
    <n v="0"/>
    <n v="0"/>
    <n v="1"/>
    <n v="0"/>
    <n v="0"/>
    <n v="0"/>
    <s v="Plus de 15 litres par jour"/>
    <s v="Plus de 60 min"/>
    <s v="non"/>
    <m/>
    <m/>
    <m/>
    <m/>
    <m/>
    <s v="Opérationnelles"/>
    <s v="non"/>
    <m/>
    <m/>
    <m/>
    <m/>
    <m/>
    <m/>
    <m/>
    <m/>
    <m/>
    <s v="Oui, tous"/>
    <s v="Achat sur le marché"/>
    <n v="0"/>
    <n v="0"/>
    <n v="0"/>
    <n v="1"/>
    <n v="0"/>
    <n v="0"/>
    <n v="0"/>
    <m/>
    <s v="0-15 min"/>
    <s v="oui"/>
    <m/>
    <m/>
    <m/>
    <m/>
    <m/>
    <m/>
    <m/>
    <m/>
    <m/>
    <s v="oui"/>
    <s v="Centre de santé"/>
    <n v="0"/>
    <n v="0"/>
    <n v="1"/>
    <n v="0"/>
    <n v="0"/>
    <m/>
    <s v="oui"/>
    <s v="0-15 min"/>
    <s v="non"/>
    <m/>
    <m/>
    <m/>
    <m/>
    <m/>
    <m/>
    <m/>
    <m/>
    <s v="Diarrhée Paludisme Fièvre"/>
    <n v="1"/>
    <n v="1"/>
    <n v="0"/>
    <n v="0"/>
    <n v="0"/>
    <n v="1"/>
    <n v="0"/>
    <n v="0"/>
    <n v="0"/>
    <n v="0"/>
    <n v="0"/>
    <n v="0"/>
    <m/>
    <s v="Oui, tous"/>
    <m/>
    <m/>
    <m/>
    <m/>
    <m/>
    <m/>
    <m/>
    <m/>
    <m/>
    <m/>
    <m/>
    <m/>
    <m/>
    <m/>
    <s v="Assistance humanitaire Situation dans le lieu d’origine Documentation (certificat de naissance, etc.)"/>
    <n v="1"/>
    <n v="1"/>
    <n v="0"/>
    <n v="0"/>
    <n v="0"/>
    <n v="1"/>
    <s v="Nourriture"/>
    <s v="Eau potable"/>
    <s v="Protection/sécurité"/>
    <m/>
    <n v="0"/>
    <n v="10"/>
    <s v="La localité  de guitangola5 n'est pas affecté mais ils accueille les lPDI , les enfants deplacé vont à l'école mais les PDI ont des problèmes de nourriture et santé et ils ont accès à l'eau dans la localité."/>
    <n v="1358807"/>
    <s v="f90162a7-43c4-4f11-97ac-82a16cd15da0"/>
    <d v="2019-11-09T14:44:57"/>
    <m/>
    <n v="70"/>
  </r>
  <r>
    <d v="2019-11-09T00:00:00"/>
    <s v="Mahamat ali"/>
    <s v="Ombella MPoko"/>
    <s v="Bimbo"/>
    <x v="3"/>
    <x v="64"/>
    <s v="Partiellement inondé"/>
    <s v="Oui"/>
    <n v="4.3591905000000004"/>
    <n v="18.5271109"/>
    <n v="361.79998779296875"/>
    <n v="9.5"/>
    <n v="3"/>
    <s v="Oui"/>
    <n v="20"/>
    <n v="100"/>
    <s v="Catastrophe naturelle (inondations, pluies torrentielles etc)"/>
    <m/>
    <x v="0"/>
    <n v="10"/>
    <n v="0"/>
    <n v="0"/>
    <n v="15"/>
    <n v="5"/>
    <m/>
    <n v="20"/>
    <s v="En bon état"/>
    <s v="oui"/>
    <s v="oui"/>
    <s v="Chef de quartier"/>
    <m/>
    <x v="3"/>
    <s v="oui"/>
    <n v="15"/>
    <s v="non"/>
    <m/>
    <s v="oui"/>
    <n v="2"/>
    <s v="non"/>
    <m/>
    <s v="oui"/>
    <n v="4"/>
    <s v="oui"/>
    <s v="Police"/>
    <m/>
    <s v="Vol/cambriolage Contrôles ou arrestations arbitraires Violences sexuelles ou basées sur le genre"/>
    <n v="1"/>
    <n v="0"/>
    <n v="0"/>
    <n v="1"/>
    <n v="1"/>
    <n v="0"/>
    <n v="0"/>
    <n v="0"/>
    <s v="oui"/>
    <s v="oui"/>
    <s v="oui"/>
    <s v="non"/>
    <s v="oui"/>
    <s v="Police"/>
    <m/>
    <s v="Bonne cohésion"/>
    <m/>
    <s v="Puits traditionnel/A ciel ouvert Forage a pompe manuelle Eau de pluie"/>
    <n v="1"/>
    <n v="1"/>
    <n v="0"/>
    <n v="0"/>
    <n v="0"/>
    <n v="0"/>
    <n v="0"/>
    <n v="0"/>
    <n v="1"/>
    <s v="Entre 10 et 15 litres par jour"/>
    <s v="15-30 min"/>
    <s v="oui"/>
    <s v="Odeur Goût Eau non potable"/>
    <n v="1"/>
    <n v="1"/>
    <n v="0"/>
    <n v="1"/>
    <s v="Opérationnelles"/>
    <s v="oui"/>
    <s v="Conflit liés à la gestion communautaire des points d’eau Violence/agression physique Discrimination"/>
    <n v="0"/>
    <n v="1"/>
    <n v="1"/>
    <n v="1"/>
    <n v="0"/>
    <n v="0"/>
    <n v="0"/>
    <m/>
    <s v="Oui, tous"/>
    <s v="Achat sur le marché Emprunt Troc (échanges)"/>
    <n v="0"/>
    <n v="0"/>
    <n v="0"/>
    <n v="1"/>
    <n v="1"/>
    <n v="1"/>
    <n v="0"/>
    <m/>
    <s v="15-30 min"/>
    <s v="oui"/>
    <m/>
    <m/>
    <m/>
    <m/>
    <m/>
    <m/>
    <m/>
    <m/>
    <m/>
    <s v="oui"/>
    <s v="Hôpital Centre de santé Clinique privée"/>
    <n v="0"/>
    <n v="1"/>
    <n v="1"/>
    <n v="1"/>
    <n v="0"/>
    <m/>
    <s v="oui"/>
    <s v="15-30 min"/>
    <s v="oui"/>
    <s v="Discrimination Le service est trop loin Manque de moyens financiers"/>
    <n v="1"/>
    <n v="1"/>
    <n v="1"/>
    <n v="0"/>
    <n v="0"/>
    <n v="0"/>
    <n v="0"/>
    <s v="Diarrhée Paludisme Maux de ventre"/>
    <n v="1"/>
    <n v="1"/>
    <n v="0"/>
    <n v="0"/>
    <n v="0"/>
    <n v="0"/>
    <n v="0"/>
    <n v="0"/>
    <n v="1"/>
    <n v="0"/>
    <n v="0"/>
    <n v="0"/>
    <m/>
    <s v="Oui, une partie"/>
    <s v="Pas d'école Ecole trop loin Manque de moyens financiers (transport, etc)"/>
    <n v="1"/>
    <n v="0"/>
    <n v="0"/>
    <n v="1"/>
    <n v="0"/>
    <n v="0"/>
    <n v="1"/>
    <n v="0"/>
    <n v="0"/>
    <n v="0"/>
    <n v="0"/>
    <m/>
    <m/>
    <s v="Assistance humanitaire Situation des membres de la famille Documentation (certificat de naissance, etc.)"/>
    <n v="1"/>
    <n v="0"/>
    <n v="1"/>
    <n v="0"/>
    <n v="0"/>
    <n v="1"/>
    <s v="Article non alimentaire (vêtements, couvertures, ustensiles de cuisine"/>
    <s v="Service de santé"/>
    <s v="Hygiène/assainissement"/>
    <m/>
    <n v="0"/>
    <n v="10"/>
    <s v="Besoin d'assistance alimentaire et non alimentaire "/>
    <n v="1358725"/>
    <s v="abf3363e-340d-4836-88c9-d0005b3c9985"/>
    <d v="2019-11-09T14:32:03"/>
    <m/>
    <n v="63"/>
  </r>
  <r>
    <d v="2019-11-09T00:00:00"/>
    <s v="Anilengbe Victor"/>
    <s v="Ombella MPoko"/>
    <s v="Bimbo"/>
    <x v="3"/>
    <x v="65"/>
    <s v="Partiellement inondé"/>
    <s v="Oui"/>
    <n v="4.3694034000000004"/>
    <n v="18.633899199999998"/>
    <n v="356.70001220703125"/>
    <n v="6"/>
    <n v="3"/>
    <s v="Oui"/>
    <n v="32"/>
    <n v="158"/>
    <s v="Catastrophe naturelle (inondations, pluies torrentielles etc)"/>
    <m/>
    <x v="34"/>
    <n v="0"/>
    <n v="0"/>
    <n v="0"/>
    <n v="32"/>
    <m/>
    <m/>
    <n v="32"/>
    <s v="Partiellement endommagés"/>
    <s v="oui"/>
    <s v="non"/>
    <m/>
    <m/>
    <x v="2"/>
    <s v="oui"/>
    <n v="53"/>
    <s v="non"/>
    <m/>
    <s v="oui"/>
    <n v="2"/>
    <s v="non"/>
    <m/>
    <s v="oui"/>
    <n v="20"/>
    <s v="oui"/>
    <s v="Autre, préciser"/>
    <s v="Gendarmerie"/>
    <s v="Vol/cambriolage Abus des forces de sécurité Travail forcé de mineurs"/>
    <n v="1"/>
    <n v="0"/>
    <n v="1"/>
    <n v="0"/>
    <n v="0"/>
    <n v="0"/>
    <n v="0"/>
    <n v="1"/>
    <s v="oui"/>
    <s v="oui"/>
    <s v="oui"/>
    <s v="oui"/>
    <s v="non"/>
    <m/>
    <m/>
    <s v="Bonne cohésion"/>
    <m/>
    <s v="Puits traditionnel/A ciel ouvert Forage a pompe manuelle Eau de surface (riviere, cours d’eau…)"/>
    <n v="1"/>
    <n v="1"/>
    <n v="0"/>
    <n v="0"/>
    <n v="1"/>
    <n v="0"/>
    <n v="0"/>
    <n v="0"/>
    <n v="0"/>
    <s v="Entre 5 et 10 litres par jour"/>
    <s v="15-30 min"/>
    <s v="oui"/>
    <s v="Odeur Eau trouble / brune Eau non potable"/>
    <n v="1"/>
    <n v="0"/>
    <n v="1"/>
    <n v="1"/>
    <s v="En mauvais état/non hygiéniques"/>
    <s v="non"/>
    <m/>
    <m/>
    <m/>
    <m/>
    <m/>
    <m/>
    <m/>
    <m/>
    <m/>
    <s v="Ne sait pas"/>
    <s v="Production agricole de subsistance Assistance humanitaire (incluant cash) Achat sur le marché"/>
    <n v="1"/>
    <n v="0"/>
    <n v="1"/>
    <n v="1"/>
    <n v="0"/>
    <n v="0"/>
    <n v="0"/>
    <m/>
    <s v="Plus de 60 min"/>
    <s v="oui"/>
    <m/>
    <m/>
    <m/>
    <m/>
    <m/>
    <m/>
    <m/>
    <m/>
    <m/>
    <s v="non"/>
    <m/>
    <m/>
    <m/>
    <m/>
    <m/>
    <m/>
    <m/>
    <m/>
    <m/>
    <m/>
    <m/>
    <m/>
    <m/>
    <m/>
    <m/>
    <m/>
    <m/>
    <m/>
    <s v="Diarrhée Paludisme Maux de tête"/>
    <n v="1"/>
    <n v="1"/>
    <n v="0"/>
    <n v="0"/>
    <n v="0"/>
    <n v="0"/>
    <n v="0"/>
    <n v="1"/>
    <n v="0"/>
    <n v="0"/>
    <n v="0"/>
    <n v="0"/>
    <m/>
    <s v="Oui, une partie"/>
    <s v="Ecole détruite ou endommagée Manque de moyens financiers (transport, etc) Pas d'intérêt pour l'éducation des enfants"/>
    <n v="0"/>
    <n v="1"/>
    <n v="0"/>
    <n v="0"/>
    <n v="0"/>
    <n v="0"/>
    <n v="1"/>
    <n v="0"/>
    <n v="0"/>
    <n v="1"/>
    <n v="0"/>
    <m/>
    <m/>
    <s v="Assistance humanitaire Possibilités de retour (etat du lieu d’origine, aide humanitaire…) Documentation (certificat de naissance, etc.)"/>
    <n v="1"/>
    <n v="0"/>
    <n v="0"/>
    <n v="0"/>
    <n v="1"/>
    <n v="1"/>
    <s v="Service de santé"/>
    <s v="Nourriture"/>
    <s v="Scolarisation"/>
    <m/>
    <n v="0"/>
    <n v="10"/>
    <s v="Bien que la localité ne est pas affecté en directe, mais elle a accueillie beaucoup plus les PDIS vénus en amont du fleuve que vous contacte tout une liste en dessus.Les PDIs ont problème  de scolarisation de leurs enfants. Pratiquement il n'y ya pas de structure  de santé."/>
    <n v="1358875"/>
    <s v="610598f8-5591-42b1-8a8d-00c324615f29"/>
    <d v="2019-11-09T15:10:09"/>
    <m/>
    <n v="75"/>
  </r>
  <r>
    <d v="2019-11-09T00:00:00"/>
    <s v="Ngouandjia martial"/>
    <s v="Ombella MPoko"/>
    <s v="Bimbo"/>
    <x v="3"/>
    <x v="66"/>
    <s v="Non inondé"/>
    <s v="Oui"/>
    <n v="4.3425589000000002"/>
    <n v="18.5239923"/>
    <n v="391.10000610351563"/>
    <n v="10"/>
    <n v="3"/>
    <s v="Oui"/>
    <n v="10"/>
    <n v="50"/>
    <s v="Catastrophe naturelle (inondations, pluies torrentielles etc)"/>
    <m/>
    <x v="28"/>
    <n v="6"/>
    <n v="0"/>
    <n v="0"/>
    <n v="10"/>
    <m/>
    <m/>
    <n v="10"/>
    <s v="Partiellement endommagés"/>
    <s v="oui"/>
    <s v="oui"/>
    <s v="Sous-préfecture"/>
    <m/>
    <x v="3"/>
    <s v="oui"/>
    <n v="12"/>
    <s v="ne sait pas"/>
    <m/>
    <s v="oui"/>
    <n v="7"/>
    <s v="non"/>
    <m/>
    <s v="oui"/>
    <n v="2"/>
    <s v="oui"/>
    <s v="Police"/>
    <m/>
    <m/>
    <m/>
    <m/>
    <m/>
    <m/>
    <m/>
    <m/>
    <m/>
    <m/>
    <s v="oui"/>
    <s v="oui"/>
    <s v="oui"/>
    <s v="non"/>
    <s v="oui"/>
    <s v="Police"/>
    <m/>
    <s v="Très bonne cohésion"/>
    <m/>
    <s v="Puits traditionnel/A ciel ouvert Forage a pompe manuelle Eau de pluie"/>
    <n v="1"/>
    <n v="1"/>
    <n v="0"/>
    <n v="0"/>
    <n v="0"/>
    <n v="0"/>
    <n v="0"/>
    <n v="0"/>
    <n v="1"/>
    <s v="Entre 10 et 15 litres par jour"/>
    <s v="15-30 min"/>
    <s v="non"/>
    <m/>
    <m/>
    <m/>
    <m/>
    <m/>
    <s v="Opérationnelles"/>
    <s v="non"/>
    <m/>
    <m/>
    <m/>
    <m/>
    <m/>
    <m/>
    <m/>
    <m/>
    <m/>
    <s v="Oui, tous"/>
    <s v="Don des communautés hôtes et voisines Achat sur le marché"/>
    <n v="0"/>
    <n v="1"/>
    <n v="0"/>
    <n v="1"/>
    <n v="0"/>
    <n v="0"/>
    <n v="0"/>
    <m/>
    <s v="15-30 min"/>
    <s v="oui"/>
    <m/>
    <m/>
    <m/>
    <m/>
    <m/>
    <m/>
    <m/>
    <m/>
    <m/>
    <s v="oui"/>
    <s v="Hôpital Centre de santé"/>
    <n v="0"/>
    <n v="1"/>
    <n v="1"/>
    <n v="0"/>
    <n v="0"/>
    <m/>
    <s v="non"/>
    <m/>
    <m/>
    <m/>
    <m/>
    <m/>
    <m/>
    <m/>
    <m/>
    <m/>
    <m/>
    <s v="Diarrhée Paludisme Fièvre"/>
    <n v="1"/>
    <n v="1"/>
    <n v="0"/>
    <n v="0"/>
    <n v="0"/>
    <n v="1"/>
    <n v="0"/>
    <n v="0"/>
    <n v="0"/>
    <n v="0"/>
    <n v="0"/>
    <n v="0"/>
    <m/>
    <s v="Non"/>
    <s v="Manque de moyens financiers (transport, etc)"/>
    <n v="0"/>
    <n v="0"/>
    <n v="0"/>
    <n v="0"/>
    <n v="0"/>
    <n v="0"/>
    <n v="1"/>
    <n v="0"/>
    <n v="0"/>
    <n v="0"/>
    <n v="0"/>
    <m/>
    <m/>
    <s v="Assistance humanitaire Situation dans le lieu d’origine Documentation (certificat de naissance, etc.)"/>
    <n v="1"/>
    <n v="1"/>
    <n v="0"/>
    <n v="0"/>
    <n v="0"/>
    <n v="1"/>
    <s v="Nourriture"/>
    <s v="Hygiène/assainissement"/>
    <s v="Scolarisation"/>
    <m/>
    <n v="0"/>
    <n v="10"/>
    <s v="Vue les conditions des PDI de cette localité les PDI sollicite des aides pour eux qui sont, santé,nourriture,vêtements,car leurs situation est déplorable."/>
    <n v="1358780"/>
    <s v="709bcfd0-e833-462a-a65e-a3c29da479ea"/>
    <d v="2019-11-09T14:42:14"/>
    <m/>
    <n v="66"/>
  </r>
  <r>
    <d v="2019-11-09T00:00:00"/>
    <s v="DJIMTOLOUMA Anicet"/>
    <s v="Ombella MPoko"/>
    <s v="Bimbo"/>
    <x v="3"/>
    <x v="67"/>
    <s v="Non inondé"/>
    <s v="Oui"/>
    <n v="4.3386813000000002"/>
    <n v="18.523403099999999"/>
    <n v="377.89999389648438"/>
    <n v="10"/>
    <n v="3"/>
    <s v="Oui"/>
    <n v="30"/>
    <n v="150"/>
    <s v="Catastrophe naturelle (inondations, pluies torrentielles etc)"/>
    <m/>
    <x v="6"/>
    <n v="0"/>
    <n v="0"/>
    <n v="0"/>
    <n v="30"/>
    <m/>
    <m/>
    <n v="30"/>
    <s v="Partiellement endommagés"/>
    <s v="oui"/>
    <s v="oui"/>
    <s v="Chef de quartier"/>
    <m/>
    <x v="3"/>
    <s v="oui"/>
    <n v="15"/>
    <s v="non"/>
    <m/>
    <s v="oui"/>
    <n v="5"/>
    <s v="non"/>
    <m/>
    <s v="oui"/>
    <n v="15"/>
    <s v="oui"/>
    <s v="Autorités locales"/>
    <m/>
    <s v="Vol/cambriolage"/>
    <n v="1"/>
    <n v="0"/>
    <n v="0"/>
    <n v="0"/>
    <n v="0"/>
    <n v="0"/>
    <n v="0"/>
    <n v="0"/>
    <s v="oui"/>
    <s v="oui"/>
    <s v="oui"/>
    <s v="non"/>
    <s v="non"/>
    <m/>
    <m/>
    <s v="Très bonne cohésion"/>
    <m/>
    <s v="Puits traditionnel/A ciel ouvert Forage a pompe manuelle Eau de pluie"/>
    <n v="1"/>
    <n v="1"/>
    <n v="0"/>
    <n v="0"/>
    <n v="0"/>
    <n v="0"/>
    <n v="0"/>
    <n v="0"/>
    <n v="1"/>
    <s v="Entre 10 et 15 litres par jour"/>
    <s v="0-15 min"/>
    <s v="non"/>
    <m/>
    <m/>
    <m/>
    <m/>
    <m/>
    <s v="Opérationnelles"/>
    <s v="non"/>
    <m/>
    <m/>
    <m/>
    <m/>
    <m/>
    <m/>
    <m/>
    <m/>
    <m/>
    <s v="Oui, tous"/>
    <s v="Production agricole de subsistance Achat sur le marché"/>
    <n v="1"/>
    <n v="0"/>
    <n v="0"/>
    <n v="1"/>
    <n v="0"/>
    <n v="0"/>
    <n v="0"/>
    <m/>
    <s v="0-15 min"/>
    <s v="oui"/>
    <m/>
    <m/>
    <m/>
    <m/>
    <m/>
    <m/>
    <m/>
    <m/>
    <m/>
    <s v="non"/>
    <m/>
    <m/>
    <m/>
    <m/>
    <m/>
    <m/>
    <m/>
    <m/>
    <m/>
    <m/>
    <m/>
    <m/>
    <m/>
    <m/>
    <m/>
    <m/>
    <m/>
    <m/>
    <s v="Diarrhée Paludisme Infection de plaie"/>
    <n v="1"/>
    <n v="1"/>
    <n v="0"/>
    <n v="1"/>
    <n v="0"/>
    <n v="0"/>
    <n v="0"/>
    <n v="0"/>
    <n v="0"/>
    <n v="0"/>
    <n v="0"/>
    <n v="0"/>
    <m/>
    <s v="Oui, une partie"/>
    <s v="Ecole détruite ou endommagée Chemin dangereux Manque de moyens financiers (transport, etc)"/>
    <n v="0"/>
    <n v="1"/>
    <n v="0"/>
    <n v="0"/>
    <n v="1"/>
    <n v="0"/>
    <n v="1"/>
    <n v="0"/>
    <n v="0"/>
    <n v="0"/>
    <n v="0"/>
    <m/>
    <m/>
    <s v="Assistance humanitaire Situation dans le lieu d’origine Documentation (certificat de naissance, etc.)"/>
    <n v="1"/>
    <n v="1"/>
    <n v="0"/>
    <n v="0"/>
    <n v="0"/>
    <n v="1"/>
    <s v="Abri"/>
    <s v="Nourriture"/>
    <s v="Service de santé"/>
    <m/>
    <n v="0"/>
    <n v="10"/>
    <s v="Les victimes sont dépourvu et ont besoins d'assistance Humanitaire  pour survivre."/>
    <n v="1358769"/>
    <s v="ae84c24f-c208-4cc6-a3d4-e1a28021dd7c"/>
    <d v="2019-11-09T14:40:06"/>
    <m/>
    <n v="65"/>
  </r>
  <r>
    <d v="2019-11-09T00:00:00"/>
    <s v="Banga benidan"/>
    <s v="Ombella MPoko"/>
    <s v="Bimbo"/>
    <x v="3"/>
    <x v="68"/>
    <s v="Partiellement inondé"/>
    <s v="Oui"/>
    <n v="4.3678198000000004"/>
    <n v="18.6671473"/>
    <n v="324.10000610351563"/>
    <n v="8.5"/>
    <n v="3"/>
    <s v="Oui"/>
    <n v="3"/>
    <n v="15"/>
    <s v="Catastrophe naturelle (inondations, pluies torrentielles etc)"/>
    <m/>
    <x v="27"/>
    <n v="1"/>
    <n v="0"/>
    <n v="0"/>
    <n v="2"/>
    <n v="1"/>
    <m/>
    <n v="3"/>
    <s v="Partiellement endommagés"/>
    <s v="oui"/>
    <s v="ne sait pas"/>
    <m/>
    <m/>
    <x v="2"/>
    <s v="oui"/>
    <n v="1"/>
    <s v="non"/>
    <m/>
    <s v="oui"/>
    <n v="1"/>
    <s v="ne sait pas"/>
    <m/>
    <s v="non"/>
    <m/>
    <s v="oui"/>
    <s v="Armée"/>
    <m/>
    <s v="Vol/cambriolage Extorsion ou taxes illégales"/>
    <n v="1"/>
    <n v="0"/>
    <n v="0"/>
    <n v="0"/>
    <n v="0"/>
    <n v="1"/>
    <n v="0"/>
    <n v="0"/>
    <s v="oui"/>
    <s v="oui"/>
    <s v="oui"/>
    <s v="non"/>
    <s v="non"/>
    <m/>
    <m/>
    <s v="Bonne cohésion"/>
    <m/>
    <s v="Puits traditionnel/A ciel ouvert Eau de pluie"/>
    <n v="1"/>
    <n v="0"/>
    <n v="0"/>
    <n v="0"/>
    <n v="0"/>
    <n v="0"/>
    <n v="0"/>
    <n v="0"/>
    <n v="1"/>
    <s v="Entre 5 et 10 litres par jour"/>
    <s v="0-15 min"/>
    <s v="oui"/>
    <s v="Odeur Goût Eau non potable"/>
    <n v="1"/>
    <n v="1"/>
    <n v="0"/>
    <n v="1"/>
    <s v="Opérationnelles"/>
    <s v="non"/>
    <m/>
    <m/>
    <m/>
    <m/>
    <m/>
    <m/>
    <m/>
    <m/>
    <m/>
    <s v="Oui, tous"/>
    <s v="Production agricole de subsistance Emprunt"/>
    <n v="1"/>
    <n v="0"/>
    <n v="0"/>
    <n v="0"/>
    <n v="1"/>
    <n v="0"/>
    <n v="0"/>
    <m/>
    <s v="Plus de 60 min"/>
    <s v="oui"/>
    <m/>
    <m/>
    <m/>
    <m/>
    <m/>
    <m/>
    <m/>
    <m/>
    <m/>
    <s v="non"/>
    <m/>
    <m/>
    <m/>
    <m/>
    <m/>
    <m/>
    <m/>
    <m/>
    <m/>
    <m/>
    <m/>
    <m/>
    <m/>
    <m/>
    <m/>
    <m/>
    <m/>
    <m/>
    <s v="Paludisme Infection de plaie Fièvre"/>
    <n v="0"/>
    <n v="1"/>
    <n v="0"/>
    <n v="1"/>
    <n v="0"/>
    <n v="1"/>
    <n v="0"/>
    <n v="0"/>
    <n v="0"/>
    <n v="0"/>
    <n v="0"/>
    <n v="0"/>
    <m/>
    <s v="Oui, tous"/>
    <m/>
    <m/>
    <m/>
    <m/>
    <m/>
    <m/>
    <m/>
    <m/>
    <m/>
    <m/>
    <m/>
    <m/>
    <m/>
    <m/>
    <s v="Assistance humanitaire Possibilités de retour (etat du lieu d’origine, aide humanitaire…)"/>
    <n v="1"/>
    <n v="0"/>
    <n v="0"/>
    <n v="0"/>
    <n v="1"/>
    <n v="0"/>
    <s v="Abri"/>
    <s v="Service de santé"/>
    <s v="Nourriture"/>
    <m/>
    <n v="0"/>
    <n v="3"/>
    <s v="Dans le quartier mboko 1 aucun centre de santé les habitants utilisent le fleuve ."/>
    <n v="1358873"/>
    <s v="7501bba0-a883-4a83-ba6d-c2e42254c8ed"/>
    <d v="2019-11-09T15:10:03"/>
    <m/>
    <n v="73"/>
  </r>
  <r>
    <d v="2019-11-09T00:00:00"/>
    <s v="Banga benidan"/>
    <s v="Ombella MPoko"/>
    <s v="Bimbo"/>
    <x v="3"/>
    <x v="69"/>
    <s v="Partiellement inondé"/>
    <s v="Oui"/>
    <n v="4.3765524999999998"/>
    <n v="18.700399999999998"/>
    <n v="321.70001220703125"/>
    <n v="9"/>
    <n v="3"/>
    <s v="Oui"/>
    <n v="10"/>
    <n v="50"/>
    <s v="Catastrophe naturelle (inondations, pluies torrentielles etc)"/>
    <m/>
    <x v="0"/>
    <n v="0"/>
    <n v="0"/>
    <n v="0"/>
    <n v="9"/>
    <n v="1"/>
    <m/>
    <n v="10"/>
    <s v="Partiellement endommagés"/>
    <s v="oui"/>
    <s v="ne sait pas"/>
    <m/>
    <m/>
    <x v="2"/>
    <s v="oui"/>
    <n v="7"/>
    <s v="non"/>
    <m/>
    <s v="oui"/>
    <n v="2"/>
    <s v="ne sait pas"/>
    <m/>
    <s v="oui"/>
    <n v="1"/>
    <s v="oui"/>
    <s v="Leaders Communautaires"/>
    <m/>
    <s v="Vol/cambriolage Présence de groupes armés"/>
    <n v="1"/>
    <n v="1"/>
    <n v="0"/>
    <n v="0"/>
    <n v="0"/>
    <n v="0"/>
    <n v="0"/>
    <n v="0"/>
    <s v="oui"/>
    <s v="oui"/>
    <s v="oui"/>
    <s v="non"/>
    <s v="oui"/>
    <s v="Police"/>
    <m/>
    <s v="Bonne cohésion"/>
    <m/>
    <s v="Puits traditionnel/A ciel ouvert Forage a pompe manuelle Eau de pluie"/>
    <n v="1"/>
    <n v="1"/>
    <n v="0"/>
    <n v="0"/>
    <n v="0"/>
    <n v="0"/>
    <n v="0"/>
    <n v="0"/>
    <n v="1"/>
    <s v="Entre 5 et 10 litres par jour"/>
    <s v="0-15 min"/>
    <s v="oui"/>
    <s v="Odeur Goût Eau non potable"/>
    <n v="1"/>
    <n v="1"/>
    <n v="0"/>
    <n v="1"/>
    <s v="Opérationnelles"/>
    <s v="non"/>
    <m/>
    <m/>
    <m/>
    <m/>
    <m/>
    <m/>
    <m/>
    <m/>
    <m/>
    <s v="Oui, tous"/>
    <s v="Production agricole de subsistance Emprunt"/>
    <n v="1"/>
    <n v="0"/>
    <n v="0"/>
    <n v="0"/>
    <n v="1"/>
    <n v="0"/>
    <n v="0"/>
    <m/>
    <s v="Plus de 60 min"/>
    <s v="oui"/>
    <m/>
    <m/>
    <m/>
    <m/>
    <m/>
    <m/>
    <m/>
    <m/>
    <m/>
    <s v="oui"/>
    <s v="Clinique mobile Centre de santé"/>
    <n v="1"/>
    <n v="0"/>
    <n v="1"/>
    <n v="0"/>
    <n v="0"/>
    <m/>
    <s v="oui"/>
    <s v="0-15 min"/>
    <s v="oui"/>
    <s v="Manque de moyens financiers Pas de médicaments ou d’équipements"/>
    <n v="0"/>
    <n v="0"/>
    <n v="1"/>
    <n v="0"/>
    <n v="0"/>
    <n v="0"/>
    <n v="1"/>
    <s v="Diarrhée Paludisme Fièvre"/>
    <n v="1"/>
    <n v="1"/>
    <n v="0"/>
    <n v="0"/>
    <n v="0"/>
    <n v="1"/>
    <n v="0"/>
    <n v="0"/>
    <n v="0"/>
    <n v="0"/>
    <n v="0"/>
    <n v="0"/>
    <m/>
    <s v="Oui, tous"/>
    <m/>
    <m/>
    <m/>
    <m/>
    <m/>
    <m/>
    <m/>
    <m/>
    <m/>
    <m/>
    <m/>
    <m/>
    <m/>
    <m/>
    <s v="Assistance humanitaire Situation dans le lieu d’origine"/>
    <n v="1"/>
    <n v="1"/>
    <n v="0"/>
    <n v="0"/>
    <n v="0"/>
    <n v="0"/>
    <s v="Abri"/>
    <s v="Service de santé"/>
    <s v="Argent liquide"/>
    <m/>
    <n v="0"/>
    <n v="10"/>
    <s v="Dans mboko 2 accueil 10 ménages un problème énorme    sur l'eau concernant la couleur, odeur. "/>
    <n v="1358874"/>
    <s v="3cf45573-b528-4945-8570-a3dd92189f14"/>
    <d v="2019-11-09T15:10:07"/>
    <m/>
    <n v="74"/>
  </r>
  <r>
    <d v="2019-11-07T00:00:00"/>
    <s v="Missayo marien alfred"/>
    <s v="Ombella MPoko"/>
    <s v="Bimbo"/>
    <x v="3"/>
    <x v="70"/>
    <s v="Partiellement inondé"/>
    <s v="Oui"/>
    <n v="4.3255241"/>
    <n v="18.5045134"/>
    <n v="356.70001220703125"/>
    <n v="10"/>
    <n v="3"/>
    <s v="Oui"/>
    <n v="30"/>
    <n v="150"/>
    <s v="Catastrophe naturelle (inondations, pluies torrentielles etc)"/>
    <m/>
    <x v="18"/>
    <n v="7"/>
    <n v="0"/>
    <n v="0"/>
    <n v="30"/>
    <m/>
    <m/>
    <n v="30"/>
    <s v="En bon état"/>
    <s v="oui"/>
    <s v="oui"/>
    <s v="Chef de quartier"/>
    <m/>
    <x v="4"/>
    <s v="ne sait pas"/>
    <m/>
    <s v="non"/>
    <m/>
    <s v="oui"/>
    <n v="3"/>
    <s v="non"/>
    <m/>
    <s v="non"/>
    <m/>
    <s v="oui"/>
    <s v="Police"/>
    <m/>
    <s v="Vol/cambriolage"/>
    <n v="1"/>
    <n v="0"/>
    <n v="0"/>
    <n v="0"/>
    <n v="0"/>
    <n v="0"/>
    <n v="0"/>
    <n v="0"/>
    <s v="oui"/>
    <s v="oui"/>
    <s v="oui"/>
    <s v="non"/>
    <s v="oui"/>
    <s v="Chefs traditionnels"/>
    <m/>
    <s v="Bonne cohésion"/>
    <m/>
    <s v="Puits traditionnel/A ciel ouvert Forage a pompe manuelle Eau de pluie"/>
    <n v="1"/>
    <n v="1"/>
    <n v="0"/>
    <n v="0"/>
    <n v="0"/>
    <n v="0"/>
    <n v="0"/>
    <n v="0"/>
    <n v="1"/>
    <s v="Entre 10 et 15 litres par jour"/>
    <s v="0-15 min"/>
    <s v="oui"/>
    <s v="Eau trouble / brune"/>
    <n v="0"/>
    <n v="0"/>
    <n v="1"/>
    <n v="0"/>
    <s v="En mauvais état/non hygiéniques"/>
    <s v="non"/>
    <m/>
    <m/>
    <m/>
    <m/>
    <m/>
    <m/>
    <m/>
    <m/>
    <m/>
    <s v="Oui, tous"/>
    <s v="Production agricole de subsistance Achat sur le marché Emprunt"/>
    <n v="1"/>
    <n v="0"/>
    <n v="0"/>
    <n v="1"/>
    <n v="1"/>
    <n v="0"/>
    <n v="0"/>
    <m/>
    <s v="Plus de 60 min"/>
    <s v="oui"/>
    <m/>
    <m/>
    <m/>
    <m/>
    <m/>
    <m/>
    <m/>
    <m/>
    <m/>
    <s v="non"/>
    <m/>
    <m/>
    <m/>
    <m/>
    <m/>
    <m/>
    <m/>
    <m/>
    <m/>
    <m/>
    <m/>
    <m/>
    <m/>
    <m/>
    <m/>
    <m/>
    <m/>
    <m/>
    <s v="Paludisme Malnutrition Fièvre"/>
    <n v="0"/>
    <n v="1"/>
    <n v="1"/>
    <n v="0"/>
    <n v="0"/>
    <n v="1"/>
    <n v="0"/>
    <n v="0"/>
    <n v="0"/>
    <n v="0"/>
    <n v="0"/>
    <n v="0"/>
    <m/>
    <s v="Oui, tous"/>
    <m/>
    <m/>
    <m/>
    <m/>
    <m/>
    <m/>
    <m/>
    <m/>
    <m/>
    <m/>
    <m/>
    <m/>
    <m/>
    <m/>
    <s v="Assistance humanitaire Situation dans le lieu d’origine Accès aux services de base"/>
    <n v="1"/>
    <n v="1"/>
    <n v="0"/>
    <n v="1"/>
    <n v="0"/>
    <n v="0"/>
    <s v="Nourriture"/>
    <s v="Eau potable"/>
    <s v="Service de santé"/>
    <m/>
    <n v="0"/>
    <n v="10"/>
    <s v="Il ÿa manque d'une couverture sanitaire, éloignement du marché situe à 9km. La localité manque de l'eau potable,  pour la location, les bailleurs augmente le loyer et exige une caution de trois mois."/>
    <n v="1340127"/>
    <s v="11a096eb-9d01-464f-846d-c85a1e69efb4"/>
    <d v="2019-11-07T16:15:10"/>
    <m/>
    <n v="23"/>
  </r>
  <r>
    <d v="2019-11-06T00:00:00"/>
    <s v="Marien missayo"/>
    <s v="Ombella MPoko"/>
    <s v="Bimbo"/>
    <x v="3"/>
    <x v="71"/>
    <s v="Partiellement inondé"/>
    <s v="Oui"/>
    <n v="4.3248388999999996"/>
    <n v="18.536718799999999"/>
    <n v="321.5"/>
    <n v="9.5"/>
    <n v="3"/>
    <s v="Oui"/>
    <n v="92"/>
    <n v="460"/>
    <s v="Catastrophe naturelle (inondations, pluies torrentielles etc)"/>
    <m/>
    <x v="35"/>
    <n v="12"/>
    <n v="0"/>
    <n v="0"/>
    <m/>
    <n v="92"/>
    <m/>
    <n v="92"/>
    <s v="Partiellement endommagés"/>
    <s v="oui"/>
    <s v="ne sait pas"/>
    <m/>
    <m/>
    <x v="2"/>
    <s v="ne sait pas"/>
    <m/>
    <s v="oui"/>
    <n v="137"/>
    <s v="ne sait pas"/>
    <m/>
    <s v="ne sait pas"/>
    <m/>
    <s v="ne sait pas"/>
    <m/>
    <s v="oui"/>
    <s v="Autre, préciser"/>
    <s v="Risque de circulation sur l'eau présence des serpents partout."/>
    <s v="Vol/cambriolage"/>
    <n v="1"/>
    <n v="0"/>
    <n v="0"/>
    <n v="0"/>
    <n v="0"/>
    <n v="0"/>
    <n v="0"/>
    <n v="0"/>
    <s v="non"/>
    <s v="non"/>
    <s v="non"/>
    <s v="non"/>
    <s v="oui"/>
    <s v="Comités"/>
    <m/>
    <s v="Bonne cohésion"/>
    <m/>
    <s v="Puits traditionnel/A ciel ouvert Eau de pluie"/>
    <n v="1"/>
    <n v="0"/>
    <n v="0"/>
    <n v="0"/>
    <n v="0"/>
    <n v="0"/>
    <n v="0"/>
    <n v="0"/>
    <n v="1"/>
    <s v="Entre 10 et 15 litres par jour"/>
    <s v="0-15 min"/>
    <s v="oui"/>
    <s v="Eau trouble / brune"/>
    <n v="0"/>
    <n v="0"/>
    <n v="1"/>
    <n v="0"/>
    <s v="En mauvais état/non hygiéniques"/>
    <s v="non"/>
    <m/>
    <m/>
    <m/>
    <m/>
    <m/>
    <m/>
    <m/>
    <m/>
    <m/>
    <s v="Oui, une partie"/>
    <s v="Achat sur le marché"/>
    <n v="0"/>
    <n v="0"/>
    <n v="0"/>
    <n v="1"/>
    <n v="0"/>
    <n v="0"/>
    <n v="0"/>
    <m/>
    <s v="15-30 min"/>
    <s v="oui"/>
    <m/>
    <m/>
    <m/>
    <m/>
    <m/>
    <m/>
    <m/>
    <m/>
    <m/>
    <s v="oui"/>
    <s v="Centre de santé"/>
    <n v="0"/>
    <n v="0"/>
    <n v="1"/>
    <n v="0"/>
    <n v="0"/>
    <m/>
    <s v="oui"/>
    <s v="0-15 min"/>
    <s v="non"/>
    <m/>
    <m/>
    <m/>
    <m/>
    <m/>
    <m/>
    <m/>
    <m/>
    <s v="Paludisme Toux Maux de ventre"/>
    <n v="0"/>
    <n v="1"/>
    <n v="0"/>
    <n v="0"/>
    <n v="0"/>
    <n v="0"/>
    <n v="1"/>
    <n v="0"/>
    <n v="1"/>
    <n v="0"/>
    <n v="0"/>
    <n v="0"/>
    <m/>
    <s v="Non"/>
    <s v="Ecole détruite ou endommagée Autre, préciser"/>
    <n v="0"/>
    <n v="1"/>
    <n v="0"/>
    <n v="0"/>
    <n v="0"/>
    <n v="0"/>
    <n v="0"/>
    <n v="0"/>
    <n v="0"/>
    <n v="0"/>
    <n v="1"/>
    <s v="Les enfants sont en congés depuis trois semaines . A cause d'inondation  d'une bonne partie de la cours et des salles de classe."/>
    <m/>
    <s v="Assistance humanitaire Situation des membres de la famille Accès aux services de base"/>
    <n v="1"/>
    <n v="0"/>
    <n v="1"/>
    <n v="1"/>
    <n v="0"/>
    <n v="0"/>
    <s v="Nourriture"/>
    <s v="Eau potable"/>
    <s v="Scolarisation"/>
    <m/>
    <n v="2"/>
    <n v="10"/>
    <s v="La situation  alimentaire des PDI et de la population hôte  bon nombre ont leur champ à l'autre côté du fleuve. L'assistance fournie par quelque ONG sont très insuffisant. Certains PDI ont proposé la delocalisation comme solution durable. La localité continue d'accueillir les PDI par rapport  à la progression du niveau de l'eau"/>
    <n v="1327400"/>
    <s v="6fe4826d-6988-41ac-8ce5-f927c43f95af"/>
    <d v="2019-11-06T16:23:31"/>
    <m/>
    <n v="9"/>
  </r>
  <r>
    <d v="2019-11-06T00:00:00"/>
    <s v="Manssour Kabara"/>
    <s v="Ombella MPoko"/>
    <s v="Bimbo"/>
    <x v="3"/>
    <x v="72"/>
    <s v="Partiellement inondé"/>
    <s v="Oui"/>
    <n v="4.3250868999999996"/>
    <n v="18.5368891"/>
    <n v="345.5"/>
    <n v="9.5"/>
    <n v="3"/>
    <s v="Oui"/>
    <n v="10"/>
    <n v="50"/>
    <s v="Catastrophe naturelle (inondations, pluies torrentielles etc)"/>
    <m/>
    <x v="0"/>
    <n v="0"/>
    <n v="0"/>
    <n v="0"/>
    <n v="10"/>
    <m/>
    <m/>
    <n v="10"/>
    <s v="En bon état"/>
    <s v="oui"/>
    <s v="non"/>
    <m/>
    <m/>
    <x v="1"/>
    <s v="non"/>
    <m/>
    <s v="ne sait pas"/>
    <m/>
    <s v="non"/>
    <m/>
    <s v="non"/>
    <m/>
    <s v="oui"/>
    <n v="5"/>
    <s v="oui"/>
    <s v="Autorités locales"/>
    <m/>
    <s v="Vol/cambriolage"/>
    <n v="1"/>
    <n v="0"/>
    <n v="0"/>
    <n v="0"/>
    <n v="0"/>
    <n v="0"/>
    <n v="0"/>
    <n v="0"/>
    <s v="oui"/>
    <s v="oui"/>
    <s v="oui"/>
    <s v="non"/>
    <s v="oui"/>
    <s v="Communauté locale"/>
    <m/>
    <s v="Bonne cohésion"/>
    <m/>
    <s v="Puits traditionnel/A ciel ouvert Camion-citerne Eau de pluie"/>
    <n v="1"/>
    <n v="0"/>
    <n v="0"/>
    <n v="0"/>
    <n v="0"/>
    <n v="0"/>
    <n v="1"/>
    <n v="0"/>
    <n v="1"/>
    <s v="Entre 10 et 15 litres par jour"/>
    <s v="0-15 min"/>
    <s v="oui"/>
    <s v="Odeur Goût Eau non potable"/>
    <n v="1"/>
    <n v="1"/>
    <n v="0"/>
    <n v="1"/>
    <s v="En mauvais état/non hygiéniques"/>
    <s v="non"/>
    <m/>
    <m/>
    <m/>
    <m/>
    <m/>
    <m/>
    <m/>
    <m/>
    <m/>
    <s v="Oui, tous"/>
    <s v="Production agricole de subsistance Assistance humanitaire (incluant cash) Achat sur le marché"/>
    <n v="1"/>
    <n v="0"/>
    <n v="1"/>
    <n v="1"/>
    <n v="0"/>
    <n v="0"/>
    <n v="0"/>
    <m/>
    <s v="0-15 min"/>
    <s v="oui"/>
    <m/>
    <m/>
    <m/>
    <m/>
    <m/>
    <m/>
    <m/>
    <m/>
    <m/>
    <s v="oui"/>
    <s v="Centre de santé"/>
    <n v="0"/>
    <n v="0"/>
    <n v="1"/>
    <n v="0"/>
    <n v="0"/>
    <m/>
    <s v="oui"/>
    <s v="0-15 min"/>
    <s v="non"/>
    <m/>
    <m/>
    <m/>
    <m/>
    <m/>
    <m/>
    <m/>
    <m/>
    <s v="Diarrhée Paludisme Maladie de peau"/>
    <n v="1"/>
    <n v="1"/>
    <n v="0"/>
    <n v="0"/>
    <n v="1"/>
    <n v="0"/>
    <n v="0"/>
    <n v="0"/>
    <n v="0"/>
    <n v="0"/>
    <n v="0"/>
    <n v="0"/>
    <m/>
    <s v="Non"/>
    <s v="Ecole détruite ou endommagée"/>
    <n v="0"/>
    <n v="1"/>
    <n v="0"/>
    <n v="0"/>
    <n v="0"/>
    <n v="0"/>
    <n v="0"/>
    <n v="0"/>
    <n v="0"/>
    <n v="0"/>
    <n v="0"/>
    <m/>
    <m/>
    <s v="Assistance humanitaire Situation dans le lieu d’origine Situation des membres de la famille"/>
    <n v="1"/>
    <n v="1"/>
    <n v="1"/>
    <n v="0"/>
    <n v="0"/>
    <n v="0"/>
    <s v="Nourriture"/>
    <s v="Abri"/>
    <s v="Eau potable"/>
    <m/>
    <n v="3"/>
    <n v="10"/>
    <s v="Ce quartier de M'POKO-BAC2 est presque touché à 75%,tous ses habitants se trouvent actuellement  dans le  site  MICHELINE, mais il a accueillit quand même 10 ménages venant de M'POKO-BAC1."/>
    <n v="1327348"/>
    <s v="6fce80ef-ab1a-4d23-bf84-e35241b495bf"/>
    <d v="2019-11-06T16:22:38"/>
    <m/>
    <n v="7"/>
  </r>
  <r>
    <d v="2019-11-06T00:00:00"/>
    <s v="Halilou"/>
    <s v="Ombella MPoko"/>
    <s v="Bimbo"/>
    <x v="3"/>
    <x v="73"/>
    <s v="Partiellement inondé"/>
    <s v="Oui"/>
    <n v="4.3217318000000002"/>
    <n v="18.532321799999998"/>
    <n v="380.89999389648438"/>
    <n v="8.5"/>
    <n v="3"/>
    <s v="Oui"/>
    <n v="46"/>
    <n v="230"/>
    <s v="Catastrophe naturelle (inondations, pluies torrentielles etc)"/>
    <m/>
    <x v="16"/>
    <n v="2"/>
    <n v="2"/>
    <n v="2"/>
    <m/>
    <n v="46"/>
    <m/>
    <n v="46"/>
    <s v="Partiellement endommagés"/>
    <s v="non"/>
    <m/>
    <m/>
    <m/>
    <x v="3"/>
    <s v="oui"/>
    <n v="15"/>
    <s v="non"/>
    <m/>
    <s v="non"/>
    <m/>
    <s v="non"/>
    <m/>
    <s v="oui"/>
    <n v="10"/>
    <s v="non"/>
    <m/>
    <m/>
    <s v="Vol/cambriolage Violences sexuelles ou basées sur le genre"/>
    <n v="1"/>
    <n v="0"/>
    <n v="0"/>
    <n v="0"/>
    <n v="1"/>
    <n v="0"/>
    <n v="0"/>
    <n v="0"/>
    <s v="oui"/>
    <s v="oui"/>
    <s v="oui"/>
    <s v="non"/>
    <s v="non"/>
    <m/>
    <m/>
    <s v="Bonne cohésion"/>
    <m/>
    <s v="Puits traditionnel/A ciel ouvert"/>
    <n v="1"/>
    <n v="0"/>
    <n v="0"/>
    <n v="0"/>
    <n v="0"/>
    <n v="0"/>
    <n v="0"/>
    <n v="0"/>
    <n v="0"/>
    <s v="Entre 10 et 15 litres par jour"/>
    <s v="15-30 min"/>
    <s v="oui"/>
    <s v="Odeur Eau non potable"/>
    <n v="1"/>
    <n v="0"/>
    <n v="0"/>
    <n v="1"/>
    <s v="En mauvais état/non hygiéniques"/>
    <s v="non"/>
    <m/>
    <m/>
    <m/>
    <m/>
    <m/>
    <m/>
    <m/>
    <m/>
    <m/>
    <s v="Oui, tous"/>
    <s v="Production agricole de subsistance"/>
    <n v="1"/>
    <n v="0"/>
    <n v="0"/>
    <n v="0"/>
    <n v="0"/>
    <n v="0"/>
    <n v="0"/>
    <m/>
    <s v="Plus de 60 min"/>
    <s v="oui"/>
    <m/>
    <m/>
    <m/>
    <m/>
    <m/>
    <m/>
    <m/>
    <m/>
    <m/>
    <s v="non"/>
    <m/>
    <m/>
    <m/>
    <m/>
    <m/>
    <m/>
    <m/>
    <m/>
    <m/>
    <m/>
    <m/>
    <m/>
    <m/>
    <m/>
    <m/>
    <m/>
    <m/>
    <m/>
    <s v="Paludisme Maux de tête Maux de ventre"/>
    <n v="0"/>
    <n v="1"/>
    <n v="0"/>
    <n v="0"/>
    <n v="0"/>
    <n v="0"/>
    <n v="0"/>
    <n v="1"/>
    <n v="1"/>
    <n v="0"/>
    <n v="0"/>
    <n v="0"/>
    <m/>
    <s v="Oui, une partie"/>
    <s v="Ecole détruite ou endommagée Ecole occupée par des PDI Manque de moyens financiers (transport, etc)"/>
    <n v="0"/>
    <n v="1"/>
    <n v="1"/>
    <n v="0"/>
    <n v="0"/>
    <n v="0"/>
    <n v="1"/>
    <n v="0"/>
    <n v="0"/>
    <n v="0"/>
    <n v="0"/>
    <m/>
    <m/>
    <s v="Assistance humanitaire Possibilités de retour (etat du lieu d’origine, aide humanitaire…)"/>
    <n v="1"/>
    <n v="0"/>
    <n v="0"/>
    <n v="0"/>
    <n v="1"/>
    <n v="0"/>
    <s v="Nourriture"/>
    <s v="Eau potable"/>
    <s v="Hygiène/assainissement"/>
    <m/>
    <n v="0"/>
    <n v="10"/>
    <s v="On n'avait monté dans les pirogue ce que on vue lamba les jean souffre par les inondations toute la maison son inondée donc c'est fort."/>
    <n v="1327379"/>
    <s v="9dc590a3-9159-41a9-8275-542890097601"/>
    <d v="2019-11-06T16:23:07"/>
    <m/>
    <n v="8"/>
  </r>
  <r>
    <d v="2019-11-09T00:00:00"/>
    <s v="Missayo marien "/>
    <s v="Ombella MPoko"/>
    <s v="Bimbo"/>
    <x v="3"/>
    <x v="74"/>
    <s v="Partiellement inondé"/>
    <s v="Oui"/>
    <n v="4.2957406999999996"/>
    <n v="18.544441599999999"/>
    <n v="322.29998779296875"/>
    <n v="9.5"/>
    <n v="3"/>
    <s v="Oui"/>
    <n v="8"/>
    <n v="40"/>
    <s v="Catastrophe naturelle (inondations, pluies torrentielles etc)"/>
    <m/>
    <x v="23"/>
    <n v="3"/>
    <n v="0"/>
    <n v="0"/>
    <n v="8"/>
    <m/>
    <m/>
    <n v="8"/>
    <s v="En bon état"/>
    <s v="non"/>
    <m/>
    <m/>
    <m/>
    <x v="3"/>
    <s v="oui"/>
    <n v="6"/>
    <s v="ne sait pas"/>
    <m/>
    <s v="ne sait pas"/>
    <m/>
    <s v="non"/>
    <m/>
    <s v="non"/>
    <m/>
    <s v="oui"/>
    <s v="Police"/>
    <m/>
    <s v="Vol/cambriolage"/>
    <n v="1"/>
    <n v="0"/>
    <n v="0"/>
    <n v="0"/>
    <n v="0"/>
    <n v="0"/>
    <n v="0"/>
    <n v="0"/>
    <s v="oui"/>
    <s v="oui"/>
    <s v="oui"/>
    <s v="non"/>
    <s v="oui"/>
    <s v="Communauté locale"/>
    <m/>
    <s v="Bonne cohésion"/>
    <m/>
    <s v="Puits traditionnel/A ciel ouvert Forage a pompe manuelle Eau de pluie"/>
    <n v="1"/>
    <n v="1"/>
    <n v="0"/>
    <n v="0"/>
    <n v="0"/>
    <n v="0"/>
    <n v="0"/>
    <n v="0"/>
    <n v="1"/>
    <s v="Entre 10 et 15 litres par jour"/>
    <s v="0-15 min"/>
    <s v="oui"/>
    <s v="Odeur Goût Eau trouble / brune Eau non potable"/>
    <n v="1"/>
    <n v="1"/>
    <n v="1"/>
    <n v="1"/>
    <s v="En mauvais état/non hygiéniques"/>
    <s v="non"/>
    <m/>
    <m/>
    <m/>
    <m/>
    <m/>
    <m/>
    <m/>
    <m/>
    <m/>
    <s v="Oui, une partie"/>
    <s v="Production agricole de subsistance Troc (échanges)"/>
    <n v="1"/>
    <n v="0"/>
    <n v="0"/>
    <n v="0"/>
    <n v="0"/>
    <n v="1"/>
    <n v="0"/>
    <m/>
    <s v="Plus de 60 min"/>
    <s v="non"/>
    <s v="Le marché est trop loin"/>
    <n v="0"/>
    <n v="0"/>
    <n v="1"/>
    <n v="0"/>
    <n v="0"/>
    <n v="0"/>
    <n v="0"/>
    <m/>
    <s v="non"/>
    <m/>
    <m/>
    <m/>
    <m/>
    <m/>
    <m/>
    <m/>
    <m/>
    <m/>
    <m/>
    <m/>
    <m/>
    <m/>
    <m/>
    <m/>
    <m/>
    <m/>
    <m/>
    <s v="Paludisme Fièvre Toux"/>
    <n v="0"/>
    <n v="1"/>
    <n v="0"/>
    <n v="0"/>
    <n v="0"/>
    <n v="1"/>
    <n v="1"/>
    <n v="0"/>
    <n v="0"/>
    <n v="0"/>
    <n v="0"/>
    <n v="0"/>
    <m/>
    <s v="Oui, une partie"/>
    <s v="Manque de moyens financiers (transport, etc) Manque de personnel enseignant Autre, préciser"/>
    <n v="0"/>
    <n v="0"/>
    <n v="0"/>
    <n v="0"/>
    <n v="0"/>
    <n v="0"/>
    <n v="1"/>
    <n v="0"/>
    <n v="1"/>
    <n v="0"/>
    <n v="1"/>
    <s v="Il y a un sérieux problème des enseignants qualifiés ce qui démotivé certains parents"/>
    <m/>
    <s v="Assistance humanitaire Situation dans le lieu d’origine Accès aux services de base"/>
    <n v="1"/>
    <n v="1"/>
    <n v="0"/>
    <n v="1"/>
    <n v="0"/>
    <n v="0"/>
    <s v="Nourriture"/>
    <s v="Eau potable"/>
    <s v="Service de santé"/>
    <m/>
    <n v="0"/>
    <n v="8"/>
    <s v="Les pdi ont des maladies liée à l'eau 'staphylocoque ' et aussi une énorme difficultés d'accès au marché situe à 9km au port pétrolier.  Il ÿa également un besoin en éducation de qualité. L'école est tenue que par des paire éducateurs."/>
    <n v="1358541"/>
    <s v="2b0b459e-6365-419c-bf43-370b989f782b"/>
    <d v="2019-11-09T14:14:42"/>
    <m/>
    <n v="59"/>
  </r>
  <r>
    <d v="2019-11-07T00:00:00"/>
    <s v="MANSSOUR-KABARA"/>
    <s v="Ombella MPoko"/>
    <s v="Bimbo"/>
    <x v="3"/>
    <x v="75"/>
    <s v="Non inondé"/>
    <s v="Oui"/>
    <n v="4.3170516000000001"/>
    <n v="18.498666499999999"/>
    <n v="352.60000610351563"/>
    <n v="8.5"/>
    <n v="3"/>
    <s v="Oui"/>
    <n v="18"/>
    <n v="90"/>
    <s v="Catastrophe naturelle (inondations, pluies torrentielles etc)"/>
    <m/>
    <x v="36"/>
    <n v="2"/>
    <n v="0"/>
    <n v="0"/>
    <n v="8"/>
    <n v="10"/>
    <m/>
    <n v="18"/>
    <s v="En bon état"/>
    <s v="ne sait pas"/>
    <m/>
    <m/>
    <m/>
    <x v="1"/>
    <s v="oui"/>
    <n v="9"/>
    <s v="non"/>
    <m/>
    <s v="oui"/>
    <n v="4"/>
    <s v="non"/>
    <m/>
    <s v="oui"/>
    <n v="10"/>
    <s v="oui"/>
    <s v="Autorités locales"/>
    <m/>
    <m/>
    <m/>
    <m/>
    <m/>
    <m/>
    <m/>
    <m/>
    <m/>
    <m/>
    <s v="oui"/>
    <s v="oui"/>
    <s v="oui"/>
    <s v="non"/>
    <s v="oui"/>
    <s v="Communauté locale"/>
    <m/>
    <s v="Bonne cohésion"/>
    <m/>
    <s v="Puits traditionnel/A ciel ouvert Forage a pompe manuelle Eau de surface (riviere, cours d’eau…)"/>
    <n v="1"/>
    <n v="1"/>
    <n v="0"/>
    <n v="0"/>
    <n v="1"/>
    <n v="0"/>
    <n v="0"/>
    <n v="0"/>
    <n v="0"/>
    <s v="Plus de 15 litres par jour"/>
    <s v="0-15 min"/>
    <s v="non"/>
    <m/>
    <m/>
    <m/>
    <m/>
    <m/>
    <s v="En mauvais état/non hygiéniques"/>
    <s v="non"/>
    <m/>
    <m/>
    <m/>
    <m/>
    <m/>
    <m/>
    <m/>
    <m/>
    <m/>
    <s v="Oui, tous"/>
    <s v="Production agricole de subsistance Achat sur le marché Emprunt"/>
    <n v="1"/>
    <n v="0"/>
    <n v="0"/>
    <n v="1"/>
    <n v="1"/>
    <n v="0"/>
    <n v="0"/>
    <m/>
    <s v="Plus de 60 min"/>
    <s v="oui"/>
    <m/>
    <m/>
    <m/>
    <m/>
    <m/>
    <m/>
    <m/>
    <m/>
    <m/>
    <s v="non"/>
    <m/>
    <m/>
    <m/>
    <m/>
    <m/>
    <m/>
    <m/>
    <m/>
    <m/>
    <m/>
    <m/>
    <m/>
    <m/>
    <m/>
    <m/>
    <m/>
    <m/>
    <m/>
    <s v="Diarrhée Paludisme Malnutrition"/>
    <n v="1"/>
    <n v="1"/>
    <n v="1"/>
    <n v="0"/>
    <n v="0"/>
    <n v="0"/>
    <n v="0"/>
    <n v="0"/>
    <n v="0"/>
    <n v="0"/>
    <n v="0"/>
    <n v="0"/>
    <m/>
    <s v="Non"/>
    <s v="Manque de moyens financiers (transport, etc)"/>
    <n v="0"/>
    <n v="0"/>
    <n v="0"/>
    <n v="0"/>
    <n v="0"/>
    <n v="0"/>
    <n v="1"/>
    <n v="0"/>
    <n v="0"/>
    <n v="0"/>
    <n v="0"/>
    <m/>
    <m/>
    <s v="Assistance humanitaire Situation dans le lieu d’origine Situation des membres de la famille"/>
    <n v="1"/>
    <n v="1"/>
    <n v="1"/>
    <n v="0"/>
    <n v="0"/>
    <n v="0"/>
    <s v="Abri"/>
    <s v="Nourriture"/>
    <s v="Scolarisation"/>
    <m/>
    <n v="0"/>
    <n v="10"/>
    <s v="NZILA est un quartier non affecté mais il a accueillit un petit nombre de PDIS et il y'a une bonne cohésion entre eux."/>
    <n v="1340227"/>
    <s v="4a01726a-c981-4c09-9982-f53dbae62a51"/>
    <d v="2019-11-07T16:20:24"/>
    <m/>
    <n v="26"/>
  </r>
  <r>
    <d v="2019-11-07T00:00:00"/>
    <s v="MANSSOUR-KABARA"/>
    <s v="Ombella MPoko"/>
    <s v="Bimbo"/>
    <x v="3"/>
    <x v="76"/>
    <s v="Non inondé"/>
    <s v="Oui"/>
    <n v="4.3275094000000003"/>
    <n v="18.528469900000001"/>
    <n v="339.20001220703125"/>
    <n v="8"/>
    <n v="3"/>
    <s v="Oui"/>
    <n v="30"/>
    <n v="150"/>
    <s v="Catastrophe naturelle (inondations, pluies torrentielles etc)"/>
    <m/>
    <x v="22"/>
    <n v="10"/>
    <n v="0"/>
    <n v="0"/>
    <n v="25"/>
    <n v="5"/>
    <m/>
    <n v="30"/>
    <s v="En bon état"/>
    <s v="oui"/>
    <s v="non"/>
    <m/>
    <m/>
    <x v="1"/>
    <s v="oui"/>
    <n v="8"/>
    <s v="non"/>
    <m/>
    <s v="oui"/>
    <n v="9"/>
    <s v="non"/>
    <m/>
    <s v="oui"/>
    <n v="20"/>
    <s v="oui"/>
    <s v="Autorités locales"/>
    <m/>
    <m/>
    <m/>
    <m/>
    <m/>
    <m/>
    <m/>
    <m/>
    <m/>
    <m/>
    <s v="oui"/>
    <s v="oui"/>
    <s v="oui"/>
    <s v="non"/>
    <s v="oui"/>
    <s v="Communauté locale"/>
    <m/>
    <s v="Bonne cohésion"/>
    <m/>
    <s v="Puits traditionnel/A ciel ouvert"/>
    <n v="1"/>
    <n v="0"/>
    <n v="0"/>
    <n v="0"/>
    <n v="0"/>
    <n v="0"/>
    <n v="0"/>
    <n v="0"/>
    <n v="0"/>
    <s v="Entre 10 et 15 litres par jour"/>
    <s v="0-15 min"/>
    <s v="oui"/>
    <s v="Odeur Goût"/>
    <n v="1"/>
    <n v="1"/>
    <n v="0"/>
    <n v="0"/>
    <s v="En mauvais état/non hygiéniques"/>
    <s v="non"/>
    <m/>
    <m/>
    <m/>
    <m/>
    <m/>
    <m/>
    <m/>
    <m/>
    <m/>
    <s v="Oui, tous"/>
    <s v="Production agricole de subsistance Don des communautés hôtes et voisines Achat sur le marché"/>
    <n v="1"/>
    <n v="1"/>
    <n v="0"/>
    <n v="1"/>
    <n v="0"/>
    <n v="0"/>
    <n v="0"/>
    <m/>
    <s v="0-15 min"/>
    <s v="oui"/>
    <m/>
    <m/>
    <m/>
    <m/>
    <m/>
    <m/>
    <m/>
    <m/>
    <m/>
    <s v="non"/>
    <m/>
    <m/>
    <m/>
    <m/>
    <m/>
    <m/>
    <m/>
    <m/>
    <m/>
    <m/>
    <m/>
    <m/>
    <m/>
    <m/>
    <m/>
    <m/>
    <m/>
    <m/>
    <s v="Diarrhée Paludisme Malnutrition"/>
    <n v="1"/>
    <n v="1"/>
    <n v="1"/>
    <n v="0"/>
    <n v="0"/>
    <n v="0"/>
    <n v="0"/>
    <n v="0"/>
    <n v="0"/>
    <n v="0"/>
    <n v="0"/>
    <n v="0"/>
    <m/>
    <s v="Oui, tous"/>
    <m/>
    <m/>
    <m/>
    <m/>
    <m/>
    <m/>
    <m/>
    <m/>
    <m/>
    <m/>
    <m/>
    <m/>
    <m/>
    <m/>
    <s v="Assistance humanitaire Situation dans le lieu d’origine Documentation (certificat de naissance, etc.)"/>
    <n v="1"/>
    <n v="1"/>
    <n v="0"/>
    <n v="0"/>
    <n v="0"/>
    <n v="1"/>
    <s v="Nourriture"/>
    <s v="Eau potable"/>
    <s v="Service de santé"/>
    <m/>
    <n v="0"/>
    <n v="10"/>
    <s v="PALA 1 est un quartier non affecté mais il a reçu des PDIS avec une bonne cohésion."/>
    <n v="1340229"/>
    <s v="490ae7fe-60c6-40f8-a261-7cae2e62179f"/>
    <d v="2019-11-07T16:20:37"/>
    <m/>
    <n v="28"/>
  </r>
  <r>
    <d v="2019-11-07T00:00:00"/>
    <s v="MANSSOUR-KABARA"/>
    <s v="Ombella MPoko"/>
    <s v="Bimbo"/>
    <x v="3"/>
    <x v="77"/>
    <s v="Non inondé"/>
    <s v="Oui"/>
    <n v="4.3273970000000004"/>
    <n v="18.528548900000001"/>
    <n v="325.39999389648438"/>
    <n v="9.5"/>
    <n v="3"/>
    <s v="Oui"/>
    <n v="12"/>
    <n v="60"/>
    <s v="Catastrophe naturelle (inondations, pluies torrentielles etc)"/>
    <m/>
    <x v="37"/>
    <n v="3"/>
    <n v="2"/>
    <n v="0"/>
    <n v="10"/>
    <n v="2"/>
    <m/>
    <n v="12"/>
    <s v="En bon état"/>
    <s v="oui"/>
    <s v="non"/>
    <m/>
    <m/>
    <x v="1"/>
    <s v="oui"/>
    <n v="6"/>
    <s v="non"/>
    <m/>
    <s v="oui"/>
    <n v="2"/>
    <s v="non"/>
    <m/>
    <s v="oui"/>
    <n v="3"/>
    <s v="oui"/>
    <s v="Autorités locales"/>
    <m/>
    <m/>
    <m/>
    <m/>
    <m/>
    <m/>
    <m/>
    <m/>
    <m/>
    <m/>
    <s v="oui"/>
    <s v="oui"/>
    <s v="oui"/>
    <s v="non"/>
    <s v="oui"/>
    <s v="Communauté locale"/>
    <m/>
    <s v="Bonne cohésion"/>
    <m/>
    <s v="Puits traditionnel/A ciel ouvert Eau de pluie"/>
    <n v="1"/>
    <n v="0"/>
    <n v="0"/>
    <n v="0"/>
    <n v="0"/>
    <n v="0"/>
    <n v="0"/>
    <n v="0"/>
    <n v="1"/>
    <s v="Entre 10 et 15 litres par jour"/>
    <s v="0-15 min"/>
    <s v="oui"/>
    <s v="Odeur Goût Eau non potable"/>
    <n v="1"/>
    <n v="1"/>
    <n v="0"/>
    <n v="1"/>
    <s v="En mauvais état/non hygiéniques"/>
    <s v="non"/>
    <m/>
    <m/>
    <m/>
    <m/>
    <m/>
    <m/>
    <m/>
    <m/>
    <m/>
    <s v="Oui, tous"/>
    <s v="Production agricole de subsistance Achat sur le marché"/>
    <n v="1"/>
    <n v="0"/>
    <n v="0"/>
    <n v="1"/>
    <n v="0"/>
    <n v="0"/>
    <n v="0"/>
    <m/>
    <s v="0-15 min"/>
    <s v="oui"/>
    <m/>
    <m/>
    <m/>
    <m/>
    <m/>
    <m/>
    <m/>
    <m/>
    <m/>
    <s v="oui"/>
    <s v="Clinique mobile"/>
    <n v="1"/>
    <n v="0"/>
    <n v="0"/>
    <n v="0"/>
    <n v="0"/>
    <m/>
    <s v="oui"/>
    <s v="0-15 min"/>
    <s v="non"/>
    <m/>
    <m/>
    <m/>
    <m/>
    <m/>
    <m/>
    <m/>
    <m/>
    <s v="Diarrhée Paludisme Malnutrition"/>
    <n v="1"/>
    <n v="1"/>
    <n v="1"/>
    <n v="0"/>
    <n v="0"/>
    <n v="0"/>
    <n v="0"/>
    <n v="0"/>
    <n v="0"/>
    <n v="0"/>
    <n v="0"/>
    <n v="0"/>
    <m/>
    <s v="Oui, une partie"/>
    <s v="Ecole détruite ou endommagée"/>
    <n v="0"/>
    <n v="1"/>
    <n v="0"/>
    <n v="0"/>
    <n v="0"/>
    <n v="0"/>
    <n v="0"/>
    <n v="0"/>
    <n v="0"/>
    <n v="0"/>
    <n v="0"/>
    <m/>
    <m/>
    <s v="Assistance humanitaire Situation dans le lieu d’origine Documentation (certificat de naissance, etc.)"/>
    <n v="1"/>
    <n v="1"/>
    <n v="0"/>
    <n v="0"/>
    <n v="0"/>
    <n v="1"/>
    <s v="Nourriture"/>
    <s v="Abri"/>
    <s v="Scolarisation"/>
    <m/>
    <n v="0"/>
    <n v="10"/>
    <s v="PALA2 est partiellement  touché avec un nombre de ménage élevé."/>
    <n v="1340228"/>
    <s v="9b3a41ea-62c2-4463-ab5e-f01749953542"/>
    <d v="2019-11-07T16:20:28"/>
    <m/>
    <n v="27"/>
  </r>
  <r>
    <d v="2019-11-07T00:00:00"/>
    <s v="Halilou"/>
    <s v="Ombella MPoko"/>
    <s v="Bimbo"/>
    <x v="3"/>
    <x v="78"/>
    <s v="Partiellement inondé"/>
    <s v="Oui"/>
    <n v="4.3181212000000002"/>
    <n v="18.537539299999999"/>
    <n v="363.89999389648438"/>
    <n v="9.5"/>
    <n v="3"/>
    <s v="Oui"/>
    <n v="47"/>
    <n v="231"/>
    <s v="Catastrophe naturelle (inondations, pluies torrentielles etc)"/>
    <m/>
    <x v="38"/>
    <n v="30"/>
    <n v="0"/>
    <n v="0"/>
    <m/>
    <n v="47"/>
    <m/>
    <n v="47"/>
    <s v="Partiellement endommagés"/>
    <s v="oui"/>
    <s v="non"/>
    <m/>
    <m/>
    <x v="3"/>
    <s v="oui"/>
    <n v="40"/>
    <s v="oui"/>
    <n v="15"/>
    <s v="oui"/>
    <n v="10"/>
    <s v="non"/>
    <m/>
    <s v="oui"/>
    <n v="12"/>
    <s v="oui"/>
    <s v="Autogestion"/>
    <m/>
    <s v="Vol/cambriolage"/>
    <n v="1"/>
    <n v="0"/>
    <n v="0"/>
    <n v="0"/>
    <n v="0"/>
    <n v="0"/>
    <n v="0"/>
    <n v="0"/>
    <s v="oui"/>
    <s v="oui"/>
    <s v="oui"/>
    <s v="non"/>
    <s v="non"/>
    <m/>
    <m/>
    <s v="Bonne cohésion"/>
    <m/>
    <s v="Puits traditionnel/A ciel ouvert Eau de surface (riviere, cours d’eau…)"/>
    <n v="1"/>
    <n v="0"/>
    <n v="0"/>
    <n v="0"/>
    <n v="1"/>
    <n v="0"/>
    <n v="0"/>
    <n v="0"/>
    <n v="0"/>
    <s v="Entre 10 et 15 litres par jour"/>
    <s v="15-30 min"/>
    <s v="oui"/>
    <s v="Odeur Goût Eau trouble / brune Eau non potable"/>
    <n v="1"/>
    <n v="1"/>
    <n v="1"/>
    <n v="1"/>
    <s v="Inutilisables"/>
    <s v="non"/>
    <m/>
    <m/>
    <m/>
    <m/>
    <m/>
    <m/>
    <m/>
    <m/>
    <m/>
    <s v="Oui, une partie"/>
    <s v="Production agricole de subsistance"/>
    <n v="1"/>
    <n v="0"/>
    <n v="0"/>
    <n v="0"/>
    <n v="0"/>
    <n v="0"/>
    <n v="0"/>
    <m/>
    <s v="Plus de 60 min"/>
    <s v="non"/>
    <s v="Autre, préciser"/>
    <n v="0"/>
    <n v="0"/>
    <n v="0"/>
    <n v="0"/>
    <n v="0"/>
    <n v="0"/>
    <n v="1"/>
    <s v="Pas de marché"/>
    <s v="non"/>
    <m/>
    <m/>
    <m/>
    <m/>
    <m/>
    <m/>
    <m/>
    <m/>
    <m/>
    <m/>
    <m/>
    <m/>
    <m/>
    <m/>
    <m/>
    <m/>
    <m/>
    <m/>
    <s v="Diarrhée Paludisme Infection de plaie"/>
    <n v="1"/>
    <n v="1"/>
    <n v="0"/>
    <n v="1"/>
    <n v="0"/>
    <n v="0"/>
    <n v="0"/>
    <n v="0"/>
    <n v="0"/>
    <n v="0"/>
    <n v="0"/>
    <n v="0"/>
    <m/>
    <s v="Non"/>
    <s v="Ecole détruite ou endommagée Manque de moyens financiers (transport, etc)"/>
    <n v="0"/>
    <n v="1"/>
    <n v="0"/>
    <n v="0"/>
    <n v="0"/>
    <n v="0"/>
    <n v="1"/>
    <n v="0"/>
    <n v="0"/>
    <n v="0"/>
    <n v="0"/>
    <m/>
    <m/>
    <s v="Assistance humanitaire"/>
    <n v="1"/>
    <n v="0"/>
    <n v="0"/>
    <n v="0"/>
    <n v="0"/>
    <n v="0"/>
    <s v="Abri"/>
    <s v="Eau potable"/>
    <s v="Nourriture"/>
    <m/>
    <n v="1"/>
    <n v="10"/>
    <s v="Ce j'ai observer vers quartier  POTOPOTO  ses for les jean souffre  beaucoup."/>
    <n v="1340117"/>
    <s v="30e02bf9-e428-4773-a72a-99d238df7699"/>
    <d v="2019-11-07T16:14:37"/>
    <m/>
    <n v="21"/>
  </r>
  <r>
    <d v="2019-11-09T00:00:00"/>
    <s v="Banga beninidan"/>
    <s v="Ombella MPoko"/>
    <s v="Bimbo"/>
    <x v="3"/>
    <x v="79"/>
    <s v="Totalement inondé"/>
    <s v="Oui"/>
    <n v="4.4075866000000001"/>
    <n v="18.756971700000001"/>
    <n v="398.5"/>
    <n v="8"/>
    <n v="3"/>
    <s v="Oui"/>
    <n v="35"/>
    <n v="175"/>
    <s v="Catastrophe naturelle (inondations, pluies torrentielles etc)"/>
    <m/>
    <x v="20"/>
    <n v="0"/>
    <n v="0"/>
    <n v="0"/>
    <n v="15"/>
    <n v="20"/>
    <m/>
    <n v="35"/>
    <s v="Partiellement endommagés"/>
    <s v="oui"/>
    <s v="non"/>
    <m/>
    <m/>
    <x v="3"/>
    <s v="oui"/>
    <n v="30"/>
    <s v="non"/>
    <m/>
    <s v="oui"/>
    <n v="3"/>
    <s v="non"/>
    <m/>
    <s v="oui"/>
    <n v="10"/>
    <s v="oui"/>
    <s v="Autre, préciser"/>
    <s v="La population  elle même, "/>
    <s v="Vol/cambriolage"/>
    <n v="1"/>
    <n v="0"/>
    <n v="0"/>
    <n v="0"/>
    <n v="0"/>
    <n v="0"/>
    <n v="0"/>
    <n v="0"/>
    <s v="oui"/>
    <s v="oui"/>
    <s v="oui"/>
    <s v="non"/>
    <s v="oui"/>
    <s v="Communauté locale"/>
    <m/>
    <s v="Bonne cohésion"/>
    <m/>
    <s v="Eau de surface (riviere, cours d’eau…)"/>
    <n v="0"/>
    <n v="0"/>
    <n v="0"/>
    <n v="0"/>
    <n v="1"/>
    <n v="0"/>
    <n v="0"/>
    <n v="0"/>
    <n v="0"/>
    <s v="Entre 10 et 15 litres par jour"/>
    <s v="15-30 min"/>
    <s v="oui"/>
    <s v="Odeur Goût Eau non potable"/>
    <n v="1"/>
    <n v="1"/>
    <n v="0"/>
    <n v="1"/>
    <s v="Opérationnelles"/>
    <s v="non"/>
    <m/>
    <m/>
    <m/>
    <m/>
    <m/>
    <m/>
    <m/>
    <m/>
    <m/>
    <s v="Oui, tous"/>
    <s v="Production agricole de subsistance Emprunt"/>
    <n v="1"/>
    <n v="0"/>
    <n v="0"/>
    <n v="0"/>
    <n v="1"/>
    <n v="0"/>
    <n v="0"/>
    <m/>
    <s v="Plus de 60 min"/>
    <s v="oui"/>
    <m/>
    <m/>
    <m/>
    <m/>
    <m/>
    <m/>
    <m/>
    <m/>
    <m/>
    <s v="non"/>
    <m/>
    <m/>
    <m/>
    <m/>
    <m/>
    <m/>
    <m/>
    <m/>
    <m/>
    <m/>
    <m/>
    <m/>
    <m/>
    <m/>
    <m/>
    <m/>
    <m/>
    <m/>
    <s v="Paludisme Malnutrition Maladie de peau"/>
    <n v="0"/>
    <n v="1"/>
    <n v="1"/>
    <n v="0"/>
    <n v="1"/>
    <n v="0"/>
    <n v="0"/>
    <n v="0"/>
    <n v="0"/>
    <n v="0"/>
    <n v="0"/>
    <n v="0"/>
    <m/>
    <s v="Oui, tous"/>
    <m/>
    <m/>
    <m/>
    <m/>
    <m/>
    <m/>
    <m/>
    <m/>
    <m/>
    <m/>
    <m/>
    <m/>
    <m/>
    <m/>
    <s v="Assistance humanitaire Accès aux services de base"/>
    <n v="1"/>
    <n v="0"/>
    <n v="0"/>
    <n v="1"/>
    <n v="0"/>
    <n v="0"/>
    <s v="Abri"/>
    <s v="Eau potable"/>
    <s v="Service de santé"/>
    <m/>
    <n v="0"/>
    <n v="10"/>
    <s v="Dans cette localité se trouve 1 lieu  de regroupement et la zone  est totalement innondee. "/>
    <n v="1358876"/>
    <s v="13526ebc-77a7-4733-9ffa-139e33356f82"/>
    <d v="2019-11-09T15:10:12"/>
    <m/>
    <n v="76"/>
  </r>
</pivotCacheRecords>
</file>

<file path=xl/pivotCache/pivotCacheRecords5.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758">
  <r>
    <s v="Bangui"/>
    <s v="Bangui"/>
    <x v="0"/>
    <s v="MODOUA"/>
    <x v="0"/>
    <n v="0"/>
    <n v="0"/>
    <n v="1"/>
    <n v="1"/>
    <n v="1"/>
    <n v="0"/>
    <n v="0"/>
    <n v="0"/>
    <n v="2"/>
    <n v="0"/>
    <n v="0"/>
    <n v="0"/>
    <n v="4"/>
    <n v="1"/>
    <n v="5"/>
    <n v="1"/>
    <n v="1"/>
    <n v="0"/>
  </r>
  <r>
    <s v="Bangui"/>
    <s v="Bangui"/>
    <x v="0"/>
    <s v="MODOUA"/>
    <x v="0"/>
    <n v="0"/>
    <n v="0"/>
    <n v="0"/>
    <n v="0"/>
    <n v="0"/>
    <n v="0"/>
    <n v="1"/>
    <n v="0"/>
    <n v="2"/>
    <n v="0"/>
    <n v="0"/>
    <n v="0"/>
    <n v="3"/>
    <n v="0"/>
    <n v="3"/>
    <n v="0"/>
    <n v="1"/>
    <n v="0"/>
  </r>
  <r>
    <s v="Bangui"/>
    <s v="Bangui"/>
    <x v="0"/>
    <s v="MODOUA"/>
    <x v="0"/>
    <n v="1"/>
    <n v="1"/>
    <n v="0"/>
    <n v="0"/>
    <n v="1"/>
    <n v="0"/>
    <n v="0"/>
    <n v="1"/>
    <n v="1"/>
    <n v="1"/>
    <n v="0"/>
    <n v="0"/>
    <n v="3"/>
    <n v="3"/>
    <n v="6"/>
    <n v="1"/>
    <n v="1"/>
    <n v="0"/>
  </r>
  <r>
    <s v="Bangui"/>
    <s v="Bangui"/>
    <x v="0"/>
    <s v="MODOUA"/>
    <x v="0"/>
    <n v="1"/>
    <n v="0"/>
    <n v="0"/>
    <n v="0"/>
    <n v="1"/>
    <n v="0"/>
    <n v="0"/>
    <n v="1"/>
    <n v="1"/>
    <n v="2"/>
    <n v="0"/>
    <n v="0"/>
    <n v="3"/>
    <n v="3"/>
    <n v="6"/>
    <n v="1"/>
    <n v="1"/>
    <n v="0"/>
  </r>
  <r>
    <s v="Bangui"/>
    <s v="Bangui"/>
    <x v="0"/>
    <s v="MODOUA"/>
    <x v="0"/>
    <n v="0"/>
    <n v="0"/>
    <n v="0"/>
    <n v="1"/>
    <n v="1"/>
    <n v="0"/>
    <n v="0"/>
    <n v="0"/>
    <n v="0"/>
    <n v="1"/>
    <n v="0"/>
    <n v="1"/>
    <n v="1"/>
    <n v="3"/>
    <n v="4"/>
    <n v="1"/>
    <n v="1"/>
    <n v="1"/>
  </r>
  <r>
    <s v="Bangui"/>
    <s v="Bangui"/>
    <x v="0"/>
    <s v="MODOUA"/>
    <x v="0"/>
    <n v="0"/>
    <n v="0"/>
    <n v="0"/>
    <n v="0"/>
    <n v="0"/>
    <n v="0"/>
    <n v="1"/>
    <n v="0"/>
    <n v="1"/>
    <n v="1"/>
    <n v="0"/>
    <n v="0"/>
    <n v="2"/>
    <n v="1"/>
    <n v="3"/>
    <n v="0"/>
    <n v="1"/>
    <n v="0"/>
  </r>
  <r>
    <s v="Bangui"/>
    <s v="Bangui"/>
    <x v="0"/>
    <s v="MODOUA"/>
    <x v="0"/>
    <n v="0"/>
    <n v="0"/>
    <n v="1"/>
    <n v="1"/>
    <n v="0"/>
    <n v="0"/>
    <n v="1"/>
    <n v="0"/>
    <n v="1"/>
    <n v="1"/>
    <n v="1"/>
    <n v="0"/>
    <n v="4"/>
    <n v="2"/>
    <n v="6"/>
    <n v="1"/>
    <n v="1"/>
    <n v="1"/>
  </r>
  <r>
    <s v="Bangui"/>
    <s v="Bangui"/>
    <x v="0"/>
    <s v="MODOUA"/>
    <x v="0"/>
    <n v="1"/>
    <n v="1"/>
    <n v="0"/>
    <n v="0"/>
    <n v="1"/>
    <n v="0"/>
    <n v="0"/>
    <n v="1"/>
    <n v="1"/>
    <n v="1"/>
    <n v="1"/>
    <n v="0"/>
    <n v="4"/>
    <n v="3"/>
    <n v="7"/>
    <n v="1"/>
    <n v="1"/>
    <n v="1"/>
  </r>
  <r>
    <s v="Bangui"/>
    <s v="Bangui"/>
    <x v="0"/>
    <s v="MODOUA"/>
    <x v="0"/>
    <n v="1"/>
    <n v="1"/>
    <n v="1"/>
    <n v="1"/>
    <n v="0"/>
    <n v="0"/>
    <n v="1"/>
    <n v="1"/>
    <n v="1"/>
    <n v="1"/>
    <n v="0"/>
    <n v="0"/>
    <n v="4"/>
    <n v="4"/>
    <n v="8"/>
    <n v="1"/>
    <n v="1"/>
    <n v="0"/>
  </r>
  <r>
    <s v="Bangui"/>
    <s v="Bangui"/>
    <x v="0"/>
    <s v="MODOUA"/>
    <x v="0"/>
    <n v="1"/>
    <n v="1"/>
    <n v="1"/>
    <n v="1"/>
    <n v="2"/>
    <n v="1"/>
    <n v="0"/>
    <n v="0"/>
    <n v="1"/>
    <n v="1"/>
    <n v="1"/>
    <n v="0"/>
    <n v="6"/>
    <n v="4"/>
    <n v="10"/>
    <n v="1"/>
    <n v="1"/>
    <n v="1"/>
  </r>
  <r>
    <s v="Bangui"/>
    <s v="Bangui"/>
    <x v="0"/>
    <s v="MANDJA OTTO"/>
    <x v="0"/>
    <n v="1"/>
    <n v="0"/>
    <n v="0"/>
    <n v="1"/>
    <n v="0"/>
    <n v="1"/>
    <n v="0"/>
    <n v="0"/>
    <n v="1"/>
    <n v="1"/>
    <n v="0"/>
    <n v="0"/>
    <n v="2"/>
    <n v="3"/>
    <n v="5"/>
    <n v="1"/>
    <n v="1"/>
    <n v="0"/>
  </r>
  <r>
    <s v="Bangui"/>
    <s v="Bangui"/>
    <x v="0"/>
    <s v="MANDJA OTTO"/>
    <x v="0"/>
    <n v="1"/>
    <n v="0"/>
    <n v="0"/>
    <n v="0"/>
    <n v="0"/>
    <n v="0"/>
    <n v="0"/>
    <n v="0"/>
    <n v="1"/>
    <n v="1"/>
    <n v="0"/>
    <n v="0"/>
    <n v="2"/>
    <n v="1"/>
    <n v="3"/>
    <n v="1"/>
    <n v="1"/>
    <n v="0"/>
  </r>
  <r>
    <s v="Bangui"/>
    <s v="Bangui"/>
    <x v="0"/>
    <s v="MANDJA OTTO"/>
    <x v="0"/>
    <n v="0"/>
    <n v="1"/>
    <n v="0"/>
    <n v="0"/>
    <n v="1"/>
    <n v="0"/>
    <n v="1"/>
    <n v="0"/>
    <n v="1"/>
    <n v="1"/>
    <n v="0"/>
    <n v="0"/>
    <n v="3"/>
    <n v="2"/>
    <n v="5"/>
    <n v="1"/>
    <n v="1"/>
    <n v="0"/>
  </r>
  <r>
    <s v="Bangui"/>
    <s v="Bangui"/>
    <x v="0"/>
    <s v="MANDJA OTTO"/>
    <x v="0"/>
    <n v="0"/>
    <n v="0"/>
    <n v="1"/>
    <n v="0"/>
    <n v="0"/>
    <n v="2"/>
    <n v="0"/>
    <n v="0"/>
    <n v="1"/>
    <n v="1"/>
    <n v="1"/>
    <n v="0"/>
    <n v="3"/>
    <n v="3"/>
    <n v="6"/>
    <n v="1"/>
    <n v="1"/>
    <n v="1"/>
  </r>
  <r>
    <s v="Bangui"/>
    <s v="Bangui"/>
    <x v="0"/>
    <s v="MANDJA OTTO"/>
    <x v="0"/>
    <n v="0"/>
    <n v="0"/>
    <n v="0"/>
    <n v="1"/>
    <n v="1"/>
    <n v="0"/>
    <n v="1"/>
    <n v="0"/>
    <n v="1"/>
    <n v="1"/>
    <n v="0"/>
    <n v="0"/>
    <n v="3"/>
    <n v="2"/>
    <n v="5"/>
    <n v="1"/>
    <n v="1"/>
    <n v="0"/>
  </r>
  <r>
    <s v="Bangui"/>
    <s v="Bangui"/>
    <x v="0"/>
    <s v="MANDJA OTTO"/>
    <x v="0"/>
    <n v="1"/>
    <n v="0"/>
    <n v="0"/>
    <n v="1"/>
    <n v="2"/>
    <n v="0"/>
    <n v="0"/>
    <n v="1"/>
    <n v="1"/>
    <n v="1"/>
    <n v="0"/>
    <n v="0"/>
    <n v="4"/>
    <n v="3"/>
    <n v="7"/>
    <n v="1"/>
    <n v="1"/>
    <n v="0"/>
  </r>
  <r>
    <s v="Bangui"/>
    <s v="Bangui"/>
    <x v="0"/>
    <s v="MANDJA OTTO"/>
    <x v="0"/>
    <n v="1"/>
    <n v="0"/>
    <n v="0"/>
    <n v="1"/>
    <n v="0"/>
    <n v="1"/>
    <n v="0"/>
    <n v="0"/>
    <n v="1"/>
    <n v="1"/>
    <n v="0"/>
    <n v="0"/>
    <n v="2"/>
    <n v="3"/>
    <n v="5"/>
    <n v="1"/>
    <n v="1"/>
    <n v="0"/>
  </r>
  <r>
    <s v="Bangui"/>
    <s v="Bangui"/>
    <x v="0"/>
    <s v="MANDJA OTTO"/>
    <x v="0"/>
    <n v="1"/>
    <n v="0"/>
    <n v="0"/>
    <n v="0"/>
    <n v="0"/>
    <n v="0"/>
    <n v="0"/>
    <n v="0"/>
    <n v="1"/>
    <n v="1"/>
    <n v="0"/>
    <n v="0"/>
    <n v="2"/>
    <n v="1"/>
    <n v="3"/>
    <n v="1"/>
    <n v="1"/>
    <n v="0"/>
  </r>
  <r>
    <s v="Bangui"/>
    <s v="Bangui"/>
    <x v="0"/>
    <s v="MANDJA OTTO"/>
    <x v="0"/>
    <n v="0"/>
    <n v="0"/>
    <n v="1"/>
    <n v="1"/>
    <n v="0"/>
    <n v="0"/>
    <n v="1"/>
    <n v="0"/>
    <n v="1"/>
    <n v="1"/>
    <n v="0"/>
    <n v="0"/>
    <n v="3"/>
    <n v="2"/>
    <n v="5"/>
    <n v="1"/>
    <n v="1"/>
    <n v="0"/>
  </r>
  <r>
    <s v="Bangui"/>
    <s v="Bangui"/>
    <x v="0"/>
    <s v="MANDJA OTTO"/>
    <x v="0"/>
    <n v="0"/>
    <n v="0"/>
    <n v="1"/>
    <n v="0"/>
    <n v="0"/>
    <n v="1"/>
    <n v="0"/>
    <n v="0"/>
    <n v="1"/>
    <n v="1"/>
    <n v="1"/>
    <n v="0"/>
    <n v="3"/>
    <n v="2"/>
    <n v="5"/>
    <n v="1"/>
    <n v="1"/>
    <n v="1"/>
  </r>
  <r>
    <s v="Bangui"/>
    <s v="Bangui"/>
    <x v="0"/>
    <s v="GBANIKOLA II"/>
    <x v="0"/>
    <n v="2"/>
    <n v="3"/>
    <n v="1"/>
    <n v="0"/>
    <n v="1"/>
    <n v="2"/>
    <n v="0"/>
    <n v="0"/>
    <n v="1"/>
    <n v="0"/>
    <n v="0"/>
    <n v="1"/>
    <n v="5"/>
    <n v="6"/>
    <n v="11"/>
    <n v="1"/>
    <n v="1"/>
    <n v="1"/>
  </r>
  <r>
    <s v="Bangui"/>
    <s v="Bangui"/>
    <x v="0"/>
    <s v="GBANIKOLA II"/>
    <x v="0"/>
    <n v="1"/>
    <n v="0"/>
    <n v="1"/>
    <n v="2"/>
    <n v="0"/>
    <n v="1"/>
    <n v="0"/>
    <n v="2"/>
    <n v="1"/>
    <n v="0"/>
    <n v="1"/>
    <n v="1"/>
    <n v="4"/>
    <n v="6"/>
    <n v="10"/>
    <n v="1"/>
    <n v="1"/>
    <n v="1"/>
  </r>
  <r>
    <s v="Bangui"/>
    <s v="Bangui"/>
    <x v="0"/>
    <s v="GBANIKOLA II"/>
    <x v="0"/>
    <n v="0"/>
    <n v="0"/>
    <n v="2"/>
    <n v="1"/>
    <n v="2"/>
    <n v="0"/>
    <n v="0"/>
    <n v="2"/>
    <n v="0"/>
    <n v="1"/>
    <n v="1"/>
    <n v="1"/>
    <n v="5"/>
    <n v="5"/>
    <n v="10"/>
    <n v="1"/>
    <n v="1"/>
    <n v="1"/>
  </r>
  <r>
    <s v="Bangui"/>
    <s v="Bangui"/>
    <x v="0"/>
    <s v="GBANIKOLA II"/>
    <x v="0"/>
    <n v="1"/>
    <n v="1"/>
    <n v="2"/>
    <n v="1"/>
    <n v="0"/>
    <n v="0"/>
    <n v="1"/>
    <n v="1"/>
    <n v="1"/>
    <n v="1"/>
    <n v="0"/>
    <n v="1"/>
    <n v="5"/>
    <n v="5"/>
    <n v="10"/>
    <n v="1"/>
    <n v="1"/>
    <n v="1"/>
  </r>
  <r>
    <s v="Bangui"/>
    <s v="Bangui"/>
    <x v="0"/>
    <s v="GBANIKOLA II"/>
    <x v="0"/>
    <n v="2"/>
    <n v="2"/>
    <n v="1"/>
    <n v="0"/>
    <n v="1"/>
    <n v="1"/>
    <n v="0"/>
    <n v="0"/>
    <n v="1"/>
    <n v="0"/>
    <n v="1"/>
    <n v="1"/>
    <n v="6"/>
    <n v="4"/>
    <n v="10"/>
    <n v="1"/>
    <n v="1"/>
    <n v="1"/>
  </r>
  <r>
    <s v="Bangui"/>
    <s v="Bangui"/>
    <x v="0"/>
    <s v="GBANIKOLA II"/>
    <x v="0"/>
    <n v="2"/>
    <n v="2"/>
    <n v="1"/>
    <n v="0"/>
    <n v="1"/>
    <n v="1"/>
    <n v="1"/>
    <n v="0"/>
    <n v="0"/>
    <n v="1"/>
    <n v="1"/>
    <n v="0"/>
    <n v="6"/>
    <n v="4"/>
    <n v="10"/>
    <n v="1"/>
    <n v="1"/>
    <n v="1"/>
  </r>
  <r>
    <s v="Bangui"/>
    <s v="Bangui"/>
    <x v="0"/>
    <s v="GBANIKOLA II"/>
    <x v="0"/>
    <n v="0"/>
    <n v="0"/>
    <n v="2"/>
    <n v="3"/>
    <n v="0"/>
    <n v="1"/>
    <n v="2"/>
    <n v="0"/>
    <n v="0"/>
    <n v="1"/>
    <n v="1"/>
    <n v="0"/>
    <n v="5"/>
    <n v="5"/>
    <n v="10"/>
    <n v="1"/>
    <n v="1"/>
    <n v="1"/>
  </r>
  <r>
    <s v="Bangui"/>
    <s v="Bangui"/>
    <x v="0"/>
    <s v="GBANIKOLA II"/>
    <x v="0"/>
    <n v="1"/>
    <n v="1"/>
    <n v="2"/>
    <n v="3"/>
    <n v="0"/>
    <n v="1"/>
    <n v="0"/>
    <n v="0"/>
    <n v="1"/>
    <n v="1"/>
    <n v="0"/>
    <n v="0"/>
    <n v="4"/>
    <n v="6"/>
    <n v="10"/>
    <n v="1"/>
    <n v="1"/>
    <n v="0"/>
  </r>
  <r>
    <s v="Bangui"/>
    <s v="Bangui"/>
    <x v="0"/>
    <s v="GBANIKOLA II"/>
    <x v="0"/>
    <n v="0"/>
    <n v="2"/>
    <n v="2"/>
    <n v="1"/>
    <n v="0"/>
    <n v="1"/>
    <n v="1"/>
    <n v="0"/>
    <n v="0"/>
    <n v="1"/>
    <n v="2"/>
    <n v="0"/>
    <n v="5"/>
    <n v="5"/>
    <n v="10"/>
    <n v="1"/>
    <n v="1"/>
    <n v="1"/>
  </r>
  <r>
    <s v="Bangui"/>
    <s v="Bangui"/>
    <x v="0"/>
    <s v="GBANIKOLA II"/>
    <x v="0"/>
    <n v="2"/>
    <n v="0"/>
    <n v="1"/>
    <n v="1"/>
    <n v="2"/>
    <n v="0"/>
    <n v="0"/>
    <n v="0"/>
    <n v="2"/>
    <n v="1"/>
    <n v="0"/>
    <n v="1"/>
    <n v="7"/>
    <n v="3"/>
    <n v="10"/>
    <n v="1"/>
    <n v="1"/>
    <n v="1"/>
  </r>
  <r>
    <s v="Bangui"/>
    <s v="Bangui"/>
    <x v="0"/>
    <s v="LINGUISSA I"/>
    <x v="1"/>
    <n v="1"/>
    <n v="0"/>
    <n v="1"/>
    <n v="0"/>
    <n v="1"/>
    <n v="0"/>
    <n v="2"/>
    <n v="1"/>
    <n v="2"/>
    <n v="1"/>
    <n v="0"/>
    <n v="0"/>
    <n v="7"/>
    <n v="2"/>
    <n v="9"/>
    <n v="1"/>
    <n v="1"/>
    <n v="0"/>
  </r>
  <r>
    <s v="Bangui"/>
    <s v="Bangui"/>
    <x v="0"/>
    <s v="LINGUISSA I"/>
    <x v="1"/>
    <n v="0"/>
    <n v="0"/>
    <n v="0"/>
    <n v="0"/>
    <n v="1"/>
    <n v="1"/>
    <n v="0"/>
    <n v="0"/>
    <n v="0"/>
    <n v="2"/>
    <n v="1"/>
    <n v="1"/>
    <n v="2"/>
    <n v="4"/>
    <n v="6"/>
    <n v="0"/>
    <n v="1"/>
    <n v="1"/>
  </r>
  <r>
    <s v="Bangui"/>
    <s v="Bangui"/>
    <x v="0"/>
    <s v="LINGUISSA I"/>
    <x v="1"/>
    <n v="0"/>
    <n v="0"/>
    <n v="0"/>
    <n v="0"/>
    <n v="1"/>
    <n v="1"/>
    <n v="2"/>
    <n v="2"/>
    <n v="0"/>
    <n v="1"/>
    <n v="0"/>
    <n v="0"/>
    <n v="3"/>
    <n v="4"/>
    <n v="7"/>
    <n v="0"/>
    <n v="1"/>
    <n v="0"/>
  </r>
  <r>
    <s v="Bangui"/>
    <s v="Bangui"/>
    <x v="0"/>
    <s v="LINGUISSA I"/>
    <x v="1"/>
    <n v="1"/>
    <n v="0"/>
    <n v="0"/>
    <n v="0"/>
    <n v="0"/>
    <n v="0"/>
    <n v="2"/>
    <n v="3"/>
    <n v="0"/>
    <n v="0"/>
    <n v="0"/>
    <n v="0"/>
    <n v="3"/>
    <n v="3"/>
    <n v="6"/>
    <n v="1"/>
    <n v="1"/>
    <n v="0"/>
  </r>
  <r>
    <s v="Bangui"/>
    <s v="Bangui"/>
    <x v="0"/>
    <s v="LINGUISSA I"/>
    <x v="1"/>
    <n v="1"/>
    <n v="0"/>
    <n v="0"/>
    <n v="0"/>
    <n v="1"/>
    <n v="0"/>
    <n v="1"/>
    <n v="1"/>
    <n v="0"/>
    <n v="1"/>
    <n v="0"/>
    <n v="0"/>
    <n v="3"/>
    <n v="2"/>
    <n v="5"/>
    <n v="1"/>
    <n v="1"/>
    <n v="0"/>
  </r>
  <r>
    <s v="Bangui"/>
    <s v="Bangui"/>
    <x v="0"/>
    <s v="LINGUISSA I"/>
    <x v="1"/>
    <n v="2"/>
    <n v="0"/>
    <n v="1"/>
    <n v="1"/>
    <n v="0"/>
    <n v="0"/>
    <n v="0"/>
    <n v="3"/>
    <n v="0"/>
    <n v="3"/>
    <n v="5"/>
    <n v="0"/>
    <n v="8"/>
    <n v="7"/>
    <n v="15"/>
    <n v="1"/>
    <n v="1"/>
    <n v="1"/>
  </r>
  <r>
    <s v="Bangui"/>
    <s v="Bangui"/>
    <x v="0"/>
    <s v="LINGUISSA I"/>
    <x v="1"/>
    <n v="1"/>
    <n v="2"/>
    <n v="2"/>
    <n v="2"/>
    <n v="1"/>
    <n v="1"/>
    <n v="0"/>
    <n v="2"/>
    <n v="2"/>
    <n v="1"/>
    <n v="1"/>
    <n v="1"/>
    <n v="7"/>
    <n v="9"/>
    <n v="16"/>
    <n v="1"/>
    <n v="1"/>
    <n v="1"/>
  </r>
  <r>
    <s v="Bangui"/>
    <s v="Bangui"/>
    <x v="0"/>
    <s v="LINGUISSA I"/>
    <x v="1"/>
    <n v="0"/>
    <n v="0"/>
    <n v="0"/>
    <n v="0"/>
    <n v="2"/>
    <n v="1"/>
    <n v="0"/>
    <n v="1"/>
    <n v="1"/>
    <n v="1"/>
    <n v="1"/>
    <n v="0"/>
    <n v="4"/>
    <n v="3"/>
    <n v="7"/>
    <n v="0"/>
    <n v="1"/>
    <n v="1"/>
  </r>
  <r>
    <s v="Bangui"/>
    <s v="Bangui"/>
    <x v="0"/>
    <s v="LINGUISSA I"/>
    <x v="1"/>
    <n v="2"/>
    <n v="0"/>
    <n v="2"/>
    <n v="2"/>
    <n v="1"/>
    <n v="0"/>
    <n v="0"/>
    <n v="0"/>
    <n v="1"/>
    <n v="0"/>
    <n v="0"/>
    <n v="0"/>
    <n v="6"/>
    <n v="2"/>
    <n v="8"/>
    <n v="1"/>
    <n v="1"/>
    <n v="0"/>
  </r>
  <r>
    <s v="Bangui"/>
    <s v="Bangui"/>
    <x v="0"/>
    <s v="LINGUISSA I"/>
    <x v="1"/>
    <n v="0"/>
    <n v="0"/>
    <n v="1"/>
    <n v="1"/>
    <n v="0"/>
    <n v="0"/>
    <n v="0"/>
    <n v="0"/>
    <n v="1"/>
    <n v="1"/>
    <n v="0"/>
    <n v="0"/>
    <n v="2"/>
    <n v="2"/>
    <n v="4"/>
    <n v="1"/>
    <n v="1"/>
    <n v="0"/>
  </r>
  <r>
    <s v="Bangui"/>
    <s v="Bangui"/>
    <x v="0"/>
    <s v="SAPEKE I"/>
    <x v="2"/>
    <n v="0"/>
    <n v="2"/>
    <n v="0"/>
    <n v="1"/>
    <n v="1"/>
    <n v="0"/>
    <n v="0"/>
    <n v="2"/>
    <n v="3"/>
    <n v="3"/>
    <n v="0"/>
    <n v="0"/>
    <n v="4"/>
    <n v="8"/>
    <n v="12"/>
    <n v="1"/>
    <n v="1"/>
    <n v="0"/>
  </r>
  <r>
    <s v="Bangui"/>
    <s v="Bangui"/>
    <x v="0"/>
    <s v="SAPEKE I"/>
    <x v="2"/>
    <n v="0"/>
    <n v="0"/>
    <n v="0"/>
    <n v="1"/>
    <n v="2"/>
    <n v="0"/>
    <n v="2"/>
    <n v="1"/>
    <n v="1"/>
    <n v="1"/>
    <n v="0"/>
    <n v="0"/>
    <n v="5"/>
    <n v="3"/>
    <n v="8"/>
    <n v="1"/>
    <n v="1"/>
    <n v="0"/>
  </r>
  <r>
    <s v="Bangui"/>
    <s v="Bangui"/>
    <x v="0"/>
    <s v="SAPEKE I"/>
    <x v="2"/>
    <n v="0"/>
    <n v="0"/>
    <n v="0"/>
    <n v="0"/>
    <n v="1"/>
    <n v="1"/>
    <n v="1"/>
    <n v="1"/>
    <n v="0"/>
    <n v="0"/>
    <n v="0"/>
    <n v="0"/>
    <n v="2"/>
    <n v="2"/>
    <n v="4"/>
    <n v="0"/>
    <n v="1"/>
    <n v="0"/>
  </r>
  <r>
    <s v="Bangui"/>
    <s v="Bangui"/>
    <x v="0"/>
    <s v="SAPEKE I"/>
    <x v="2"/>
    <n v="0"/>
    <n v="0"/>
    <n v="0"/>
    <n v="1"/>
    <n v="1"/>
    <n v="0"/>
    <n v="0"/>
    <n v="0"/>
    <n v="1"/>
    <n v="1"/>
    <n v="0"/>
    <n v="0"/>
    <n v="2"/>
    <n v="2"/>
    <n v="4"/>
    <n v="1"/>
    <n v="1"/>
    <n v="0"/>
  </r>
  <r>
    <s v="Bangui"/>
    <s v="Bangui"/>
    <x v="0"/>
    <s v="SAPEKE I"/>
    <x v="2"/>
    <n v="0"/>
    <n v="0"/>
    <n v="0"/>
    <n v="1"/>
    <n v="2"/>
    <n v="2"/>
    <n v="0"/>
    <n v="0"/>
    <n v="1"/>
    <n v="1"/>
    <n v="2"/>
    <n v="0"/>
    <n v="5"/>
    <n v="4"/>
    <n v="9"/>
    <n v="1"/>
    <n v="1"/>
    <n v="1"/>
  </r>
  <r>
    <s v="Bangui"/>
    <s v="Bangui"/>
    <x v="0"/>
    <s v="SAPEKE I"/>
    <x v="2"/>
    <n v="0"/>
    <n v="0"/>
    <n v="0"/>
    <n v="0"/>
    <n v="0"/>
    <n v="0"/>
    <n v="0"/>
    <n v="0"/>
    <n v="1"/>
    <n v="2"/>
    <n v="0"/>
    <n v="0"/>
    <n v="1"/>
    <n v="2"/>
    <n v="3"/>
    <n v="0"/>
    <n v="0"/>
    <n v="0"/>
  </r>
  <r>
    <s v="Bangui"/>
    <s v="Bangui"/>
    <x v="0"/>
    <s v="SAPEKE I"/>
    <x v="2"/>
    <n v="1"/>
    <n v="0"/>
    <n v="0"/>
    <n v="0"/>
    <n v="1"/>
    <n v="1"/>
    <n v="0"/>
    <n v="0"/>
    <n v="1"/>
    <n v="1"/>
    <n v="0"/>
    <n v="0"/>
    <n v="3"/>
    <n v="2"/>
    <n v="5"/>
    <n v="1"/>
    <n v="1"/>
    <n v="0"/>
  </r>
  <r>
    <s v="Bangui"/>
    <s v="Bangui"/>
    <x v="0"/>
    <s v="SAPEKE I"/>
    <x v="2"/>
    <n v="1"/>
    <n v="1"/>
    <n v="0"/>
    <n v="0"/>
    <n v="0"/>
    <n v="1"/>
    <n v="2"/>
    <n v="1"/>
    <n v="0"/>
    <n v="3"/>
    <n v="0"/>
    <n v="0"/>
    <n v="3"/>
    <n v="6"/>
    <n v="9"/>
    <n v="1"/>
    <n v="1"/>
    <n v="0"/>
  </r>
  <r>
    <s v="Bangui"/>
    <s v="Bangui"/>
    <x v="0"/>
    <s v="SAPEKE I"/>
    <x v="2"/>
    <n v="0"/>
    <n v="0"/>
    <n v="0"/>
    <n v="0"/>
    <n v="2"/>
    <n v="0"/>
    <n v="0"/>
    <n v="0"/>
    <n v="1"/>
    <n v="1"/>
    <n v="1"/>
    <n v="0"/>
    <n v="4"/>
    <n v="1"/>
    <n v="5"/>
    <n v="0"/>
    <n v="1"/>
    <n v="1"/>
  </r>
  <r>
    <s v="Bangui"/>
    <s v="Bangui"/>
    <x v="0"/>
    <s v="SAPEKE I"/>
    <x v="2"/>
    <n v="1"/>
    <n v="1"/>
    <n v="1"/>
    <n v="0"/>
    <n v="0"/>
    <n v="1"/>
    <n v="2"/>
    <n v="1"/>
    <n v="1"/>
    <n v="3"/>
    <n v="0"/>
    <n v="0"/>
    <n v="5"/>
    <n v="6"/>
    <n v="11"/>
    <n v="1"/>
    <n v="1"/>
    <n v="0"/>
  </r>
  <r>
    <s v="Bangui"/>
    <s v="Bangui"/>
    <x v="0"/>
    <s v="LINGUISSA II"/>
    <x v="0"/>
    <n v="0"/>
    <n v="0"/>
    <n v="0"/>
    <n v="1"/>
    <n v="0"/>
    <n v="1"/>
    <n v="0"/>
    <n v="0"/>
    <n v="1"/>
    <n v="1"/>
    <n v="0"/>
    <n v="0"/>
    <n v="1"/>
    <n v="3"/>
    <n v="4"/>
    <n v="1"/>
    <n v="1"/>
    <n v="0"/>
  </r>
  <r>
    <s v="Bangui"/>
    <s v="Bangui"/>
    <x v="0"/>
    <s v="LINGUISSA II"/>
    <x v="0"/>
    <n v="0"/>
    <n v="0"/>
    <n v="0"/>
    <n v="0"/>
    <n v="1"/>
    <n v="2"/>
    <n v="0"/>
    <n v="0"/>
    <n v="2"/>
    <n v="1"/>
    <n v="1"/>
    <n v="0"/>
    <n v="4"/>
    <n v="3"/>
    <n v="7"/>
    <n v="0"/>
    <n v="1"/>
    <n v="1"/>
  </r>
  <r>
    <s v="Bangui"/>
    <s v="Bangui"/>
    <x v="0"/>
    <s v="LINGUISSA II"/>
    <x v="0"/>
    <n v="0"/>
    <n v="0"/>
    <n v="0"/>
    <n v="1"/>
    <n v="1"/>
    <n v="0"/>
    <n v="0"/>
    <n v="0"/>
    <n v="2"/>
    <n v="2"/>
    <n v="1"/>
    <n v="1"/>
    <n v="4"/>
    <n v="4"/>
    <n v="8"/>
    <n v="1"/>
    <n v="1"/>
    <n v="1"/>
  </r>
  <r>
    <s v="Bangui"/>
    <s v="Bangui"/>
    <x v="0"/>
    <s v="LINGUISSA II"/>
    <x v="0"/>
    <n v="0"/>
    <n v="0"/>
    <n v="0"/>
    <n v="2"/>
    <n v="2"/>
    <n v="0"/>
    <n v="2"/>
    <n v="1"/>
    <n v="2"/>
    <n v="1"/>
    <n v="0"/>
    <n v="0"/>
    <n v="6"/>
    <n v="4"/>
    <n v="10"/>
    <n v="1"/>
    <n v="1"/>
    <n v="0"/>
  </r>
  <r>
    <s v="Bangui"/>
    <s v="Bangui"/>
    <x v="0"/>
    <s v="LINGUISSA II"/>
    <x v="0"/>
    <n v="0"/>
    <n v="0"/>
    <n v="0"/>
    <n v="1"/>
    <n v="1"/>
    <n v="0"/>
    <n v="0"/>
    <n v="0"/>
    <n v="1"/>
    <n v="1"/>
    <n v="0"/>
    <n v="0"/>
    <n v="2"/>
    <n v="2"/>
    <n v="4"/>
    <n v="1"/>
    <n v="1"/>
    <n v="0"/>
  </r>
  <r>
    <s v="Bangui"/>
    <s v="Bangui"/>
    <x v="0"/>
    <s v="LINGUISSA II"/>
    <x v="0"/>
    <n v="0"/>
    <n v="0"/>
    <n v="2"/>
    <n v="0"/>
    <n v="2"/>
    <n v="2"/>
    <n v="0"/>
    <n v="0"/>
    <n v="2"/>
    <n v="2"/>
    <n v="1"/>
    <n v="1"/>
    <n v="7"/>
    <n v="5"/>
    <n v="12"/>
    <n v="1"/>
    <n v="1"/>
    <n v="1"/>
  </r>
  <r>
    <s v="Bangui"/>
    <s v="Bangui"/>
    <x v="0"/>
    <s v="LINGUISSA II"/>
    <x v="0"/>
    <n v="2"/>
    <n v="0"/>
    <n v="0"/>
    <n v="0"/>
    <n v="1"/>
    <n v="1"/>
    <n v="1"/>
    <n v="1"/>
    <n v="2"/>
    <n v="2"/>
    <n v="0"/>
    <n v="0"/>
    <n v="6"/>
    <n v="4"/>
    <n v="10"/>
    <n v="1"/>
    <n v="1"/>
    <n v="0"/>
  </r>
  <r>
    <s v="Bangui"/>
    <s v="Bangui"/>
    <x v="0"/>
    <s v="LINGUISSA II"/>
    <x v="0"/>
    <n v="0"/>
    <n v="0"/>
    <n v="0"/>
    <n v="0"/>
    <n v="0"/>
    <n v="1"/>
    <n v="1"/>
    <n v="0"/>
    <n v="0"/>
    <n v="2"/>
    <n v="0"/>
    <n v="0"/>
    <n v="1"/>
    <n v="3"/>
    <n v="4"/>
    <n v="0"/>
    <n v="1"/>
    <n v="0"/>
  </r>
  <r>
    <s v="Bangui"/>
    <s v="Bangui"/>
    <x v="0"/>
    <s v="LINGUISSA II"/>
    <x v="0"/>
    <n v="1"/>
    <n v="0"/>
    <n v="0"/>
    <n v="0"/>
    <n v="0"/>
    <n v="0"/>
    <n v="0"/>
    <n v="0"/>
    <n v="1"/>
    <n v="2"/>
    <n v="1"/>
    <n v="0"/>
    <n v="3"/>
    <n v="2"/>
    <n v="5"/>
    <n v="1"/>
    <n v="1"/>
    <n v="1"/>
  </r>
  <r>
    <s v="Bangui"/>
    <s v="Bangui"/>
    <x v="0"/>
    <s v="LINGUISSA II"/>
    <x v="0"/>
    <n v="0"/>
    <n v="0"/>
    <n v="0"/>
    <n v="0"/>
    <n v="0"/>
    <n v="2"/>
    <n v="2"/>
    <n v="3"/>
    <n v="2"/>
    <n v="2"/>
    <n v="1"/>
    <n v="1"/>
    <n v="5"/>
    <n v="8"/>
    <n v="13"/>
    <n v="0"/>
    <n v="1"/>
    <n v="1"/>
  </r>
  <r>
    <s v="Ombella MPoko"/>
    <s v="Bimbo"/>
    <x v="1"/>
    <s v="M'POKO BAC 2"/>
    <x v="0"/>
    <n v="1"/>
    <n v="0"/>
    <n v="0"/>
    <n v="1"/>
    <n v="0"/>
    <n v="0"/>
    <n v="0"/>
    <n v="0"/>
    <n v="0"/>
    <n v="1"/>
    <n v="0"/>
    <n v="0"/>
    <n v="1"/>
    <n v="2"/>
    <n v="3"/>
    <n v="1"/>
    <n v="1"/>
    <n v="0"/>
  </r>
  <r>
    <s v="Ombella MPoko"/>
    <s v="Bimbo"/>
    <x v="1"/>
    <s v="M'POKO BAC 2"/>
    <x v="0"/>
    <n v="0"/>
    <n v="0"/>
    <n v="1"/>
    <n v="0"/>
    <n v="0"/>
    <n v="1"/>
    <n v="0"/>
    <n v="0"/>
    <n v="1"/>
    <n v="1"/>
    <n v="0"/>
    <n v="0"/>
    <n v="2"/>
    <n v="2"/>
    <n v="4"/>
    <n v="1"/>
    <n v="1"/>
    <n v="0"/>
  </r>
  <r>
    <s v="Ombella MPoko"/>
    <s v="Bimbo"/>
    <x v="1"/>
    <s v="M'POKO BAC 2"/>
    <x v="0"/>
    <n v="0"/>
    <n v="0"/>
    <n v="0"/>
    <n v="0"/>
    <n v="0"/>
    <n v="1"/>
    <n v="0"/>
    <n v="0"/>
    <n v="1"/>
    <n v="1"/>
    <n v="0"/>
    <n v="0"/>
    <n v="1"/>
    <n v="2"/>
    <n v="3"/>
    <n v="0"/>
    <n v="1"/>
    <n v="0"/>
  </r>
  <r>
    <s v="Ombella MPoko"/>
    <s v="Bimbo"/>
    <x v="1"/>
    <s v="M'POKO BAC 2"/>
    <x v="0"/>
    <n v="0"/>
    <n v="1"/>
    <n v="1"/>
    <n v="0"/>
    <n v="0"/>
    <n v="1"/>
    <n v="0"/>
    <n v="0"/>
    <n v="0"/>
    <n v="2"/>
    <n v="0"/>
    <n v="0"/>
    <n v="1"/>
    <n v="4"/>
    <n v="5"/>
    <n v="1"/>
    <n v="1"/>
    <n v="0"/>
  </r>
  <r>
    <s v="Ombella MPoko"/>
    <s v="Bimbo"/>
    <x v="1"/>
    <s v="M'POKO BAC 2"/>
    <x v="0"/>
    <n v="1"/>
    <n v="1"/>
    <n v="0"/>
    <n v="1"/>
    <n v="0"/>
    <n v="0"/>
    <n v="0"/>
    <n v="1"/>
    <n v="0"/>
    <n v="1"/>
    <n v="0"/>
    <n v="1"/>
    <n v="1"/>
    <n v="5"/>
    <n v="6"/>
    <n v="1"/>
    <n v="1"/>
    <n v="1"/>
  </r>
  <r>
    <s v="Ombella MPoko"/>
    <s v="Bimbo"/>
    <x v="1"/>
    <s v="M'POKO BAC 2"/>
    <x v="0"/>
    <n v="1"/>
    <n v="0"/>
    <n v="0"/>
    <n v="1"/>
    <n v="0"/>
    <n v="0"/>
    <n v="0"/>
    <n v="0"/>
    <n v="0"/>
    <n v="1"/>
    <n v="0"/>
    <n v="0"/>
    <n v="1"/>
    <n v="2"/>
    <n v="3"/>
    <n v="1"/>
    <n v="1"/>
    <n v="0"/>
  </r>
  <r>
    <s v="Ombella MPoko"/>
    <s v="Bimbo"/>
    <x v="1"/>
    <s v="M'POKO BAC 2"/>
    <x v="0"/>
    <n v="0"/>
    <n v="2"/>
    <n v="1"/>
    <n v="0"/>
    <n v="0"/>
    <n v="0"/>
    <n v="0"/>
    <n v="0"/>
    <n v="1"/>
    <n v="2"/>
    <n v="0"/>
    <n v="0"/>
    <n v="2"/>
    <n v="4"/>
    <n v="6"/>
    <n v="1"/>
    <n v="1"/>
    <n v="0"/>
  </r>
  <r>
    <s v="Ombella MPoko"/>
    <s v="Bimbo"/>
    <x v="1"/>
    <s v="M'POKO BAC 2"/>
    <x v="0"/>
    <n v="0"/>
    <n v="0"/>
    <n v="1"/>
    <n v="0"/>
    <n v="1"/>
    <n v="0"/>
    <n v="0"/>
    <n v="0"/>
    <n v="1"/>
    <n v="1"/>
    <n v="0"/>
    <n v="0"/>
    <n v="3"/>
    <n v="1"/>
    <n v="4"/>
    <n v="1"/>
    <n v="1"/>
    <n v="0"/>
  </r>
  <r>
    <s v="Ombella MPoko"/>
    <s v="Bimbo"/>
    <x v="1"/>
    <s v="M'POKO BAC 2"/>
    <x v="0"/>
    <n v="0"/>
    <n v="0"/>
    <n v="0"/>
    <n v="1"/>
    <n v="0"/>
    <n v="0"/>
    <n v="0"/>
    <n v="1"/>
    <n v="1"/>
    <n v="0"/>
    <n v="0"/>
    <n v="0"/>
    <n v="1"/>
    <n v="2"/>
    <n v="3"/>
    <n v="1"/>
    <n v="1"/>
    <n v="0"/>
  </r>
  <r>
    <s v="Ombella MPoko"/>
    <s v="Bimbo"/>
    <x v="1"/>
    <s v="M'POKO BAC 2"/>
    <x v="0"/>
    <n v="1"/>
    <n v="0"/>
    <n v="0"/>
    <n v="1"/>
    <n v="0"/>
    <n v="0"/>
    <n v="0"/>
    <n v="0"/>
    <n v="0"/>
    <n v="1"/>
    <n v="1"/>
    <n v="0"/>
    <n v="2"/>
    <n v="2"/>
    <n v="4"/>
    <n v="1"/>
    <n v="1"/>
    <n v="1"/>
  </r>
  <r>
    <s v="Ombella MPoko"/>
    <s v="Bimbo"/>
    <x v="1"/>
    <s v="M'POKO BAC 3"/>
    <x v="0"/>
    <n v="0"/>
    <n v="1"/>
    <n v="1"/>
    <n v="1"/>
    <n v="1"/>
    <n v="0"/>
    <n v="0"/>
    <n v="2"/>
    <n v="2"/>
    <n v="0"/>
    <n v="0"/>
    <n v="0"/>
    <n v="4"/>
    <n v="4"/>
    <n v="8"/>
    <n v="1"/>
    <n v="1"/>
    <n v="0"/>
  </r>
  <r>
    <s v="Ombella MPoko"/>
    <s v="Bimbo"/>
    <x v="1"/>
    <s v="M'POKO BAC 3"/>
    <x v="0"/>
    <n v="0"/>
    <n v="2"/>
    <n v="0"/>
    <n v="0"/>
    <n v="1"/>
    <n v="4"/>
    <n v="1"/>
    <n v="1"/>
    <n v="0"/>
    <n v="0"/>
    <n v="0"/>
    <n v="0"/>
    <n v="2"/>
    <n v="7"/>
    <n v="9"/>
    <n v="1"/>
    <n v="1"/>
    <n v="0"/>
  </r>
  <r>
    <s v="Ombella MPoko"/>
    <s v="Bimbo"/>
    <x v="1"/>
    <s v="M'POKO BAC 3"/>
    <x v="0"/>
    <n v="0"/>
    <n v="1"/>
    <n v="1"/>
    <n v="0"/>
    <n v="0"/>
    <n v="0"/>
    <n v="0"/>
    <n v="1"/>
    <n v="3"/>
    <n v="2"/>
    <n v="0"/>
    <n v="0"/>
    <n v="4"/>
    <n v="4"/>
    <n v="8"/>
    <n v="1"/>
    <n v="1"/>
    <n v="0"/>
  </r>
  <r>
    <s v="Ombella MPoko"/>
    <s v="Bimbo"/>
    <x v="1"/>
    <s v="M'POKO BAC 3"/>
    <x v="0"/>
    <n v="1"/>
    <n v="0"/>
    <n v="1"/>
    <n v="0"/>
    <n v="0"/>
    <n v="0"/>
    <n v="1"/>
    <n v="1"/>
    <n v="0"/>
    <n v="1"/>
    <n v="0"/>
    <n v="0"/>
    <n v="3"/>
    <n v="2"/>
    <n v="5"/>
    <n v="1"/>
    <n v="1"/>
    <n v="0"/>
  </r>
  <r>
    <s v="Ombella MPoko"/>
    <s v="Bimbo"/>
    <x v="1"/>
    <s v="M'POKO BAC 3"/>
    <x v="0"/>
    <n v="1"/>
    <n v="0"/>
    <n v="0"/>
    <n v="0"/>
    <n v="1"/>
    <n v="1"/>
    <n v="0"/>
    <n v="0"/>
    <n v="1"/>
    <n v="1"/>
    <n v="0"/>
    <n v="0"/>
    <n v="3"/>
    <n v="2"/>
    <n v="5"/>
    <n v="1"/>
    <n v="1"/>
    <n v="0"/>
  </r>
  <r>
    <s v="Ombella MPoko"/>
    <s v="Bimbo"/>
    <x v="1"/>
    <s v="M'POKO BAC 3"/>
    <x v="0"/>
    <n v="0"/>
    <n v="0"/>
    <n v="0"/>
    <n v="0"/>
    <n v="1"/>
    <n v="0"/>
    <n v="0"/>
    <n v="0"/>
    <n v="1"/>
    <n v="1"/>
    <n v="1"/>
    <n v="0"/>
    <n v="3"/>
    <n v="1"/>
    <n v="4"/>
    <n v="0"/>
    <n v="1"/>
    <n v="1"/>
  </r>
  <r>
    <s v="Ombella MPoko"/>
    <s v="Bimbo"/>
    <x v="1"/>
    <s v="M'POKO BAC 3"/>
    <x v="0"/>
    <n v="0"/>
    <n v="1"/>
    <n v="1"/>
    <n v="0"/>
    <n v="2"/>
    <n v="2"/>
    <n v="2"/>
    <n v="1"/>
    <n v="4"/>
    <n v="1"/>
    <n v="4"/>
    <n v="0"/>
    <n v="13"/>
    <n v="5"/>
    <n v="18"/>
    <n v="1"/>
    <n v="1"/>
    <n v="1"/>
  </r>
  <r>
    <s v="Ombella MPoko"/>
    <s v="Bimbo"/>
    <x v="1"/>
    <s v="M'POKO BAC 3"/>
    <x v="0"/>
    <n v="1"/>
    <n v="0"/>
    <n v="0"/>
    <n v="1"/>
    <n v="2"/>
    <n v="1"/>
    <n v="0"/>
    <n v="1"/>
    <n v="1"/>
    <n v="1"/>
    <n v="0"/>
    <n v="0"/>
    <n v="4"/>
    <n v="4"/>
    <n v="8"/>
    <n v="1"/>
    <n v="1"/>
    <n v="0"/>
  </r>
  <r>
    <s v="Ombella MPoko"/>
    <s v="Bimbo"/>
    <x v="1"/>
    <s v="M'POKO BAC 3"/>
    <x v="0"/>
    <n v="1"/>
    <n v="0"/>
    <n v="0"/>
    <n v="0"/>
    <n v="1"/>
    <n v="1"/>
    <n v="1"/>
    <n v="1"/>
    <n v="1"/>
    <n v="1"/>
    <n v="0"/>
    <n v="0"/>
    <n v="4"/>
    <n v="3"/>
    <n v="7"/>
    <n v="1"/>
    <n v="1"/>
    <n v="0"/>
  </r>
  <r>
    <s v="Ombella MPoko"/>
    <s v="Bimbo"/>
    <x v="1"/>
    <s v="M'POKO BAC 3"/>
    <x v="0"/>
    <n v="0"/>
    <n v="1"/>
    <n v="0"/>
    <n v="2"/>
    <n v="1"/>
    <n v="0"/>
    <n v="0"/>
    <n v="1"/>
    <n v="1"/>
    <n v="1"/>
    <n v="0"/>
    <n v="1"/>
    <n v="2"/>
    <n v="6"/>
    <n v="8"/>
    <n v="1"/>
    <n v="1"/>
    <n v="1"/>
  </r>
  <r>
    <s v="Ombella MPoko"/>
    <s v="Bimbo"/>
    <x v="1"/>
    <s v="M'POKO BAC 1"/>
    <x v="0"/>
    <n v="0"/>
    <n v="0"/>
    <n v="0"/>
    <n v="0"/>
    <n v="1"/>
    <n v="2"/>
    <n v="3"/>
    <n v="2"/>
    <n v="2"/>
    <n v="4"/>
    <n v="1"/>
    <n v="1"/>
    <n v="7"/>
    <n v="9"/>
    <n v="16"/>
    <n v="0"/>
    <n v="1"/>
    <n v="1"/>
  </r>
  <r>
    <s v="Ombella MPoko"/>
    <s v="Bimbo"/>
    <x v="1"/>
    <s v="M'POKO BAC 1"/>
    <x v="0"/>
    <n v="0"/>
    <n v="0"/>
    <n v="0"/>
    <n v="0"/>
    <n v="3"/>
    <n v="1"/>
    <n v="2"/>
    <n v="1"/>
    <n v="1"/>
    <n v="1"/>
    <n v="0"/>
    <n v="0"/>
    <n v="6"/>
    <n v="3"/>
    <n v="9"/>
    <n v="0"/>
    <n v="1"/>
    <n v="0"/>
  </r>
  <r>
    <s v="Ombella MPoko"/>
    <s v="Bimbo"/>
    <x v="1"/>
    <s v="M'POKO BAC 1"/>
    <x v="0"/>
    <n v="0"/>
    <n v="1"/>
    <n v="0"/>
    <n v="2"/>
    <n v="0"/>
    <n v="0"/>
    <n v="3"/>
    <n v="0"/>
    <n v="2"/>
    <n v="2"/>
    <n v="1"/>
    <n v="1"/>
    <n v="6"/>
    <n v="6"/>
    <n v="12"/>
    <n v="1"/>
    <n v="1"/>
    <n v="1"/>
  </r>
  <r>
    <s v="Ombella MPoko"/>
    <s v="Bimbo"/>
    <x v="1"/>
    <s v="M'POKO BAC 1"/>
    <x v="0"/>
    <n v="1"/>
    <n v="0"/>
    <n v="0"/>
    <n v="3"/>
    <n v="0"/>
    <n v="0"/>
    <n v="3"/>
    <n v="0"/>
    <n v="2"/>
    <n v="2"/>
    <n v="0"/>
    <n v="0"/>
    <n v="6"/>
    <n v="5"/>
    <n v="11"/>
    <n v="1"/>
    <n v="1"/>
    <n v="0"/>
  </r>
  <r>
    <s v="Ombella MPoko"/>
    <s v="Bimbo"/>
    <x v="1"/>
    <s v="M'POKO BAC 1"/>
    <x v="0"/>
    <n v="1"/>
    <n v="0"/>
    <n v="0"/>
    <n v="1"/>
    <n v="1"/>
    <n v="0"/>
    <n v="3"/>
    <n v="0"/>
    <n v="1"/>
    <n v="1"/>
    <n v="0"/>
    <n v="0"/>
    <n v="6"/>
    <n v="2"/>
    <n v="8"/>
    <n v="1"/>
    <n v="1"/>
    <n v="0"/>
  </r>
  <r>
    <s v="Ombella MPoko"/>
    <s v="Bimbo"/>
    <x v="1"/>
    <s v="M'POKO BAC 1"/>
    <x v="0"/>
    <n v="0"/>
    <n v="0"/>
    <n v="0"/>
    <n v="0"/>
    <n v="2"/>
    <n v="1"/>
    <n v="1"/>
    <n v="0"/>
    <n v="1"/>
    <n v="1"/>
    <n v="0"/>
    <n v="0"/>
    <n v="4"/>
    <n v="2"/>
    <n v="6"/>
    <n v="0"/>
    <n v="1"/>
    <n v="0"/>
  </r>
  <r>
    <s v="Ombella MPoko"/>
    <s v="Bimbo"/>
    <x v="1"/>
    <s v="M'POKO BAC 1"/>
    <x v="0"/>
    <n v="1"/>
    <n v="0"/>
    <n v="2"/>
    <n v="0"/>
    <n v="2"/>
    <n v="0"/>
    <n v="0"/>
    <n v="0"/>
    <n v="3"/>
    <n v="1"/>
    <n v="1"/>
    <n v="0"/>
    <n v="9"/>
    <n v="1"/>
    <n v="10"/>
    <n v="1"/>
    <n v="1"/>
    <n v="1"/>
  </r>
  <r>
    <s v="Ombella MPoko"/>
    <s v="Bimbo"/>
    <x v="1"/>
    <s v="M'POKO BAC 1"/>
    <x v="0"/>
    <n v="1"/>
    <n v="0"/>
    <n v="3"/>
    <n v="0"/>
    <n v="3"/>
    <n v="1"/>
    <n v="2"/>
    <n v="0"/>
    <n v="2"/>
    <n v="1"/>
    <n v="1"/>
    <n v="0"/>
    <n v="12"/>
    <n v="2"/>
    <n v="14"/>
    <n v="1"/>
    <n v="1"/>
    <n v="1"/>
  </r>
  <r>
    <s v="Ombella MPoko"/>
    <s v="Bimbo"/>
    <x v="1"/>
    <s v="M'POKO BAC 1"/>
    <x v="0"/>
    <n v="2"/>
    <n v="0"/>
    <n v="1"/>
    <n v="0"/>
    <n v="2"/>
    <n v="0"/>
    <n v="1"/>
    <n v="0"/>
    <n v="4"/>
    <n v="1"/>
    <n v="1"/>
    <n v="0"/>
    <n v="11"/>
    <n v="1"/>
    <n v="12"/>
    <n v="1"/>
    <n v="1"/>
    <n v="1"/>
  </r>
  <r>
    <s v="Ombella MPoko"/>
    <s v="Bimbo"/>
    <x v="1"/>
    <s v="M'POKO BAC 1"/>
    <x v="0"/>
    <n v="0"/>
    <n v="0"/>
    <n v="2"/>
    <n v="0"/>
    <n v="1"/>
    <n v="0"/>
    <n v="0"/>
    <n v="1"/>
    <n v="1"/>
    <n v="1"/>
    <n v="1"/>
    <n v="0"/>
    <n v="5"/>
    <n v="2"/>
    <n v="7"/>
    <n v="1"/>
    <n v="1"/>
    <n v="1"/>
  </r>
  <r>
    <s v="Bangui"/>
    <s v="Bangui"/>
    <x v="2"/>
    <s v="SAO"/>
    <x v="1"/>
    <n v="0"/>
    <n v="2"/>
    <n v="2"/>
    <n v="1"/>
    <n v="0"/>
    <n v="1"/>
    <n v="0"/>
    <n v="1"/>
    <n v="4"/>
    <n v="1"/>
    <n v="1"/>
    <n v="0"/>
    <n v="7"/>
    <n v="6"/>
    <n v="13"/>
    <n v="1"/>
    <n v="1"/>
    <n v="1"/>
  </r>
  <r>
    <s v="Bangui"/>
    <s v="Bangui"/>
    <x v="2"/>
    <s v="SAO"/>
    <x v="1"/>
    <n v="0"/>
    <n v="0"/>
    <n v="0"/>
    <n v="1"/>
    <n v="1"/>
    <n v="0"/>
    <n v="0"/>
    <n v="0"/>
    <n v="1"/>
    <n v="1"/>
    <n v="1"/>
    <n v="0"/>
    <n v="3"/>
    <n v="2"/>
    <n v="5"/>
    <n v="1"/>
    <n v="1"/>
    <n v="1"/>
  </r>
  <r>
    <s v="Bangui"/>
    <s v="Bangui"/>
    <x v="2"/>
    <s v="SAO"/>
    <x v="1"/>
    <n v="1"/>
    <n v="0"/>
    <n v="2"/>
    <n v="2"/>
    <n v="4"/>
    <n v="0"/>
    <n v="1"/>
    <n v="0"/>
    <n v="4"/>
    <n v="2"/>
    <n v="1"/>
    <n v="0"/>
    <n v="13"/>
    <n v="4"/>
    <n v="17"/>
    <n v="1"/>
    <n v="1"/>
    <n v="1"/>
  </r>
  <r>
    <s v="Bangui"/>
    <s v="Bangui"/>
    <x v="2"/>
    <s v="SAO"/>
    <x v="1"/>
    <n v="0"/>
    <n v="0"/>
    <n v="0"/>
    <n v="1"/>
    <n v="1"/>
    <n v="1"/>
    <n v="0"/>
    <n v="0"/>
    <n v="1"/>
    <n v="3"/>
    <n v="0"/>
    <n v="0"/>
    <n v="2"/>
    <n v="5"/>
    <n v="7"/>
    <n v="1"/>
    <n v="1"/>
    <n v="0"/>
  </r>
  <r>
    <s v="Bangui"/>
    <s v="Bangui"/>
    <x v="2"/>
    <s v="SAO"/>
    <x v="1"/>
    <n v="2"/>
    <n v="0"/>
    <n v="3"/>
    <n v="1"/>
    <n v="0"/>
    <n v="0"/>
    <n v="1"/>
    <n v="0"/>
    <n v="1"/>
    <n v="1"/>
    <n v="0"/>
    <n v="0"/>
    <n v="7"/>
    <n v="2"/>
    <n v="9"/>
    <n v="1"/>
    <n v="1"/>
    <n v="0"/>
  </r>
  <r>
    <s v="Bangui"/>
    <s v="Bangui"/>
    <x v="2"/>
    <s v="SAO"/>
    <x v="1"/>
    <n v="1"/>
    <n v="1"/>
    <n v="1"/>
    <n v="1"/>
    <n v="0"/>
    <n v="1"/>
    <n v="1"/>
    <n v="1"/>
    <n v="2"/>
    <n v="3"/>
    <n v="0"/>
    <n v="1"/>
    <n v="5"/>
    <n v="8"/>
    <n v="13"/>
    <n v="1"/>
    <n v="1"/>
    <n v="1"/>
  </r>
  <r>
    <s v="Bangui"/>
    <s v="Bangui"/>
    <x v="2"/>
    <s v="SAO"/>
    <x v="1"/>
    <n v="1"/>
    <n v="0"/>
    <n v="0"/>
    <n v="1"/>
    <n v="1"/>
    <n v="1"/>
    <n v="1"/>
    <n v="2"/>
    <n v="7"/>
    <n v="5"/>
    <n v="1"/>
    <n v="1"/>
    <n v="11"/>
    <n v="10"/>
    <n v="21"/>
    <n v="1"/>
    <n v="1"/>
    <n v="1"/>
  </r>
  <r>
    <s v="Bangui"/>
    <s v="Bangui"/>
    <x v="2"/>
    <s v="SAO"/>
    <x v="1"/>
    <n v="2"/>
    <n v="3"/>
    <n v="1"/>
    <n v="2"/>
    <n v="0"/>
    <n v="0"/>
    <n v="1"/>
    <n v="0"/>
    <n v="0"/>
    <n v="2"/>
    <n v="0"/>
    <n v="1"/>
    <n v="4"/>
    <n v="8"/>
    <n v="12"/>
    <n v="1"/>
    <n v="1"/>
    <n v="1"/>
  </r>
  <r>
    <s v="Bangui"/>
    <s v="Bangui"/>
    <x v="2"/>
    <s v="SAO"/>
    <x v="1"/>
    <n v="2"/>
    <n v="2"/>
    <n v="2"/>
    <n v="1"/>
    <n v="0"/>
    <n v="1"/>
    <n v="1"/>
    <n v="0"/>
    <n v="4"/>
    <n v="6"/>
    <n v="0"/>
    <n v="2"/>
    <n v="9"/>
    <n v="12"/>
    <n v="21"/>
    <n v="1"/>
    <n v="1"/>
    <n v="1"/>
  </r>
  <r>
    <s v="Bangui"/>
    <s v="Bangui"/>
    <x v="2"/>
    <s v="SAO"/>
    <x v="1"/>
    <n v="1"/>
    <n v="1"/>
    <n v="1"/>
    <n v="2"/>
    <n v="4"/>
    <n v="4"/>
    <n v="1"/>
    <n v="2"/>
    <n v="10"/>
    <n v="7"/>
    <n v="1"/>
    <n v="1"/>
    <n v="18"/>
    <n v="17"/>
    <n v="35"/>
    <n v="1"/>
    <n v="1"/>
    <n v="1"/>
  </r>
  <r>
    <s v="Bangui"/>
    <s v="Bangui"/>
    <x v="2"/>
    <s v="OUANGO 6"/>
    <x v="0"/>
    <n v="0"/>
    <n v="1"/>
    <n v="1"/>
    <n v="0"/>
    <n v="0"/>
    <n v="1"/>
    <n v="1"/>
    <n v="2"/>
    <n v="1"/>
    <n v="3"/>
    <n v="1"/>
    <n v="1"/>
    <n v="4"/>
    <n v="8"/>
    <n v="12"/>
    <n v="1"/>
    <n v="1"/>
    <n v="1"/>
  </r>
  <r>
    <s v="Bangui"/>
    <s v="Bangui"/>
    <x v="2"/>
    <s v="OUANGO 6"/>
    <x v="0"/>
    <n v="1"/>
    <n v="1"/>
    <n v="0"/>
    <n v="0"/>
    <n v="0"/>
    <n v="1"/>
    <n v="1"/>
    <n v="0"/>
    <n v="1"/>
    <n v="1"/>
    <n v="0"/>
    <n v="1"/>
    <n v="3"/>
    <n v="4"/>
    <n v="7"/>
    <n v="1"/>
    <n v="1"/>
    <n v="1"/>
  </r>
  <r>
    <s v="Bangui"/>
    <s v="Bangui"/>
    <x v="2"/>
    <s v="OUANGO 6"/>
    <x v="0"/>
    <n v="0"/>
    <n v="0"/>
    <n v="2"/>
    <n v="2"/>
    <n v="1"/>
    <n v="1"/>
    <n v="0"/>
    <n v="2"/>
    <n v="1"/>
    <n v="1"/>
    <n v="0"/>
    <n v="0"/>
    <n v="4"/>
    <n v="6"/>
    <n v="10"/>
    <n v="1"/>
    <n v="1"/>
    <n v="0"/>
  </r>
  <r>
    <s v="Bangui"/>
    <s v="Bangui"/>
    <x v="3"/>
    <s v="ZEBE"/>
    <x v="2"/>
    <n v="2"/>
    <n v="2"/>
    <n v="3"/>
    <n v="2"/>
    <n v="0"/>
    <n v="0"/>
    <n v="0"/>
    <n v="2"/>
    <n v="3"/>
    <n v="1"/>
    <n v="2"/>
    <n v="1"/>
    <n v="10"/>
    <n v="8"/>
    <n v="18"/>
    <n v="1"/>
    <n v="1"/>
    <n v="1"/>
  </r>
  <r>
    <s v="Bangui"/>
    <s v="Bangui"/>
    <x v="3"/>
    <s v="ZEBE"/>
    <x v="2"/>
    <n v="1"/>
    <n v="1"/>
    <n v="1"/>
    <n v="0"/>
    <n v="1"/>
    <n v="0"/>
    <n v="1"/>
    <n v="0"/>
    <n v="0"/>
    <n v="0"/>
    <n v="0"/>
    <n v="0"/>
    <n v="4"/>
    <n v="1"/>
    <n v="5"/>
    <n v="1"/>
    <n v="1"/>
    <n v="0"/>
  </r>
  <r>
    <s v="Bangui"/>
    <s v="Bangui"/>
    <x v="3"/>
    <s v="ZEBE"/>
    <x v="2"/>
    <n v="0"/>
    <n v="0"/>
    <n v="1"/>
    <n v="2"/>
    <n v="0"/>
    <n v="1"/>
    <n v="0"/>
    <n v="0"/>
    <n v="2"/>
    <n v="0"/>
    <n v="0"/>
    <n v="0"/>
    <n v="3"/>
    <n v="3"/>
    <n v="6"/>
    <n v="1"/>
    <n v="1"/>
    <n v="0"/>
  </r>
  <r>
    <s v="Bangui"/>
    <s v="Bangui"/>
    <x v="3"/>
    <s v="ZEBE"/>
    <x v="2"/>
    <n v="0"/>
    <n v="0"/>
    <n v="2"/>
    <n v="1"/>
    <n v="1"/>
    <n v="1"/>
    <n v="0"/>
    <n v="0"/>
    <n v="0"/>
    <n v="0"/>
    <n v="0"/>
    <n v="1"/>
    <n v="3"/>
    <n v="3"/>
    <n v="6"/>
    <n v="1"/>
    <n v="1"/>
    <n v="1"/>
  </r>
  <r>
    <s v="Bangui"/>
    <s v="Bangui"/>
    <x v="3"/>
    <s v="ZEBE"/>
    <x v="2"/>
    <n v="0"/>
    <n v="0"/>
    <n v="0"/>
    <n v="1"/>
    <n v="1"/>
    <n v="0"/>
    <n v="0"/>
    <n v="1"/>
    <n v="1"/>
    <n v="0"/>
    <n v="0"/>
    <n v="0"/>
    <n v="2"/>
    <n v="2"/>
    <n v="4"/>
    <n v="1"/>
    <n v="1"/>
    <n v="0"/>
  </r>
  <r>
    <s v="Bangui"/>
    <s v="Bangui"/>
    <x v="3"/>
    <s v="ZEBE"/>
    <x v="2"/>
    <n v="1"/>
    <n v="1"/>
    <n v="2"/>
    <n v="1"/>
    <n v="1"/>
    <n v="0"/>
    <n v="0"/>
    <n v="1"/>
    <n v="1"/>
    <n v="0"/>
    <n v="1"/>
    <n v="0"/>
    <n v="6"/>
    <n v="3"/>
    <n v="9"/>
    <n v="1"/>
    <n v="1"/>
    <n v="1"/>
  </r>
  <r>
    <s v="Bangui"/>
    <s v="Bangui"/>
    <x v="3"/>
    <s v="ZEBE"/>
    <x v="2"/>
    <n v="0"/>
    <n v="0"/>
    <n v="0"/>
    <n v="0"/>
    <n v="1"/>
    <n v="1"/>
    <n v="1"/>
    <n v="0"/>
    <n v="0"/>
    <n v="0"/>
    <n v="0"/>
    <n v="0"/>
    <n v="2"/>
    <n v="1"/>
    <n v="3"/>
    <n v="0"/>
    <n v="1"/>
    <n v="0"/>
  </r>
  <r>
    <s v="Bangui"/>
    <s v="Bangui"/>
    <x v="3"/>
    <s v="ZEBE"/>
    <x v="2"/>
    <n v="0"/>
    <n v="0"/>
    <n v="2"/>
    <n v="2"/>
    <n v="3"/>
    <n v="1"/>
    <n v="0"/>
    <n v="0"/>
    <n v="2"/>
    <n v="1"/>
    <n v="1"/>
    <n v="0"/>
    <n v="8"/>
    <n v="4"/>
    <n v="12"/>
    <n v="1"/>
    <n v="1"/>
    <n v="1"/>
  </r>
  <r>
    <s v="Bangui"/>
    <s v="Bangui"/>
    <x v="3"/>
    <s v="ZEBE"/>
    <x v="2"/>
    <n v="0"/>
    <n v="0"/>
    <n v="0"/>
    <n v="2"/>
    <n v="4"/>
    <n v="1"/>
    <n v="2"/>
    <n v="1"/>
    <n v="1"/>
    <n v="1"/>
    <n v="1"/>
    <n v="2"/>
    <n v="8"/>
    <n v="7"/>
    <n v="15"/>
    <n v="1"/>
    <n v="1"/>
    <n v="1"/>
  </r>
  <r>
    <s v="Bangui"/>
    <s v="Bangui"/>
    <x v="3"/>
    <s v="ZEBE"/>
    <x v="2"/>
    <n v="0"/>
    <n v="0"/>
    <n v="0"/>
    <n v="1"/>
    <n v="1"/>
    <n v="0"/>
    <n v="0"/>
    <n v="0"/>
    <n v="0"/>
    <n v="0"/>
    <n v="0"/>
    <n v="0"/>
    <n v="1"/>
    <n v="1"/>
    <n v="2"/>
    <n v="1"/>
    <n v="1"/>
    <n v="0"/>
  </r>
  <r>
    <s v="Bangui"/>
    <s v="Bangui"/>
    <x v="3"/>
    <s v="PARIS CONGO"/>
    <x v="2"/>
    <n v="0"/>
    <n v="0"/>
    <n v="0"/>
    <n v="0"/>
    <n v="1"/>
    <n v="0"/>
    <n v="0"/>
    <n v="1"/>
    <n v="0"/>
    <n v="0"/>
    <n v="0"/>
    <n v="0"/>
    <n v="1"/>
    <n v="1"/>
    <n v="2"/>
    <n v="0"/>
    <n v="1"/>
    <n v="0"/>
  </r>
  <r>
    <s v="Bangui"/>
    <s v="Bangui"/>
    <x v="3"/>
    <s v="PARIS CONGO"/>
    <x v="2"/>
    <n v="0"/>
    <n v="0"/>
    <n v="0"/>
    <n v="0"/>
    <n v="1"/>
    <n v="1"/>
    <n v="1"/>
    <n v="0"/>
    <n v="0"/>
    <n v="1"/>
    <n v="1"/>
    <n v="0"/>
    <n v="3"/>
    <n v="2"/>
    <n v="5"/>
    <n v="0"/>
    <n v="1"/>
    <n v="1"/>
  </r>
  <r>
    <s v="Bangui"/>
    <s v="Bangui"/>
    <x v="3"/>
    <s v="PARIS CONGO"/>
    <x v="2"/>
    <n v="0"/>
    <n v="1"/>
    <n v="0"/>
    <n v="0"/>
    <n v="1"/>
    <n v="1"/>
    <n v="1"/>
    <n v="0"/>
    <n v="0"/>
    <n v="1"/>
    <n v="2"/>
    <n v="2"/>
    <n v="4"/>
    <n v="5"/>
    <n v="9"/>
    <n v="1"/>
    <n v="1"/>
    <n v="1"/>
  </r>
  <r>
    <s v="Bangui"/>
    <s v="Bangui"/>
    <x v="3"/>
    <s v="PARIS CONGO"/>
    <x v="2"/>
    <n v="0"/>
    <n v="0"/>
    <n v="0"/>
    <n v="2"/>
    <n v="1"/>
    <n v="0"/>
    <n v="0"/>
    <n v="1"/>
    <n v="2"/>
    <n v="0"/>
    <n v="0"/>
    <n v="0"/>
    <n v="3"/>
    <n v="3"/>
    <n v="6"/>
    <n v="1"/>
    <n v="1"/>
    <n v="0"/>
  </r>
  <r>
    <s v="Bangui"/>
    <s v="Bangui"/>
    <x v="3"/>
    <s v="PARIS CONGO"/>
    <x v="2"/>
    <n v="2"/>
    <n v="1"/>
    <n v="1"/>
    <n v="1"/>
    <n v="5"/>
    <n v="1"/>
    <n v="0"/>
    <n v="1"/>
    <n v="1"/>
    <n v="0"/>
    <n v="0"/>
    <n v="0"/>
    <n v="9"/>
    <n v="4"/>
    <n v="13"/>
    <n v="1"/>
    <n v="1"/>
    <n v="0"/>
  </r>
  <r>
    <s v="Bangui"/>
    <s v="Bangui"/>
    <x v="3"/>
    <s v="PARIS CONGO"/>
    <x v="2"/>
    <n v="0"/>
    <n v="0"/>
    <n v="0"/>
    <n v="1"/>
    <n v="1"/>
    <n v="0"/>
    <n v="0"/>
    <n v="1"/>
    <n v="1"/>
    <n v="0"/>
    <n v="0"/>
    <n v="0"/>
    <n v="2"/>
    <n v="2"/>
    <n v="4"/>
    <n v="1"/>
    <n v="1"/>
    <n v="0"/>
  </r>
  <r>
    <s v="Bangui"/>
    <s v="Bangui"/>
    <x v="3"/>
    <s v="PARIS CONGO"/>
    <x v="2"/>
    <n v="0"/>
    <n v="0"/>
    <n v="0"/>
    <n v="0"/>
    <n v="1"/>
    <n v="0"/>
    <n v="0"/>
    <n v="0"/>
    <n v="0"/>
    <n v="0"/>
    <n v="0"/>
    <n v="0"/>
    <n v="1"/>
    <n v="0"/>
    <n v="1"/>
    <n v="0"/>
    <n v="1"/>
    <n v="0"/>
  </r>
  <r>
    <s v="Bangui"/>
    <s v="Bangui"/>
    <x v="3"/>
    <s v="PARIS CONGO"/>
    <x v="2"/>
    <n v="0"/>
    <n v="0"/>
    <n v="2"/>
    <n v="2"/>
    <n v="1"/>
    <n v="0"/>
    <n v="1"/>
    <n v="0"/>
    <n v="0"/>
    <n v="1"/>
    <n v="1"/>
    <n v="1"/>
    <n v="5"/>
    <n v="4"/>
    <n v="9"/>
    <n v="1"/>
    <n v="1"/>
    <n v="1"/>
  </r>
  <r>
    <s v="Bangui"/>
    <s v="Bangui"/>
    <x v="3"/>
    <s v="PARIS CONGO"/>
    <x v="2"/>
    <n v="0"/>
    <n v="0"/>
    <n v="0"/>
    <n v="1"/>
    <n v="1"/>
    <n v="1"/>
    <n v="1"/>
    <n v="0"/>
    <n v="0"/>
    <n v="2"/>
    <n v="0"/>
    <n v="0"/>
    <n v="2"/>
    <n v="4"/>
    <n v="6"/>
    <n v="1"/>
    <n v="1"/>
    <n v="0"/>
  </r>
  <r>
    <s v="Bangui"/>
    <s v="Bangui"/>
    <x v="3"/>
    <s v="PARIS CONGO"/>
    <x v="2"/>
    <n v="0"/>
    <n v="0"/>
    <n v="1"/>
    <n v="1"/>
    <n v="2"/>
    <n v="2"/>
    <n v="1"/>
    <n v="1"/>
    <n v="2"/>
    <n v="1"/>
    <n v="1"/>
    <n v="1"/>
    <n v="7"/>
    <n v="6"/>
    <n v="13"/>
    <n v="1"/>
    <n v="1"/>
    <n v="1"/>
  </r>
  <r>
    <s v="Bangui"/>
    <s v="Bangui"/>
    <x v="3"/>
    <s v="SAPEKE II"/>
    <x v="0"/>
    <n v="0"/>
    <n v="2"/>
    <n v="1"/>
    <n v="0"/>
    <n v="1"/>
    <n v="0"/>
    <n v="0"/>
    <n v="0"/>
    <n v="1"/>
    <n v="1"/>
    <n v="0"/>
    <n v="0"/>
    <n v="3"/>
    <n v="3"/>
    <n v="6"/>
    <n v="1"/>
    <n v="1"/>
    <n v="0"/>
  </r>
  <r>
    <s v="Bangui"/>
    <s v="Bangui"/>
    <x v="3"/>
    <s v="SAPEKE II"/>
    <x v="0"/>
    <n v="0"/>
    <n v="0"/>
    <n v="1"/>
    <n v="2"/>
    <n v="1"/>
    <n v="1"/>
    <n v="1"/>
    <n v="1"/>
    <n v="1"/>
    <n v="1"/>
    <n v="0"/>
    <n v="0"/>
    <n v="4"/>
    <n v="5"/>
    <n v="9"/>
    <n v="1"/>
    <n v="1"/>
    <n v="0"/>
  </r>
  <r>
    <s v="Bangui"/>
    <s v="Bangui"/>
    <x v="3"/>
    <s v="SAPEKE II"/>
    <x v="0"/>
    <n v="1"/>
    <n v="0"/>
    <n v="0"/>
    <n v="1"/>
    <n v="1"/>
    <n v="0"/>
    <n v="0"/>
    <n v="0"/>
    <n v="1"/>
    <n v="1"/>
    <n v="0"/>
    <n v="0"/>
    <n v="3"/>
    <n v="2"/>
    <n v="5"/>
    <n v="1"/>
    <n v="1"/>
    <n v="0"/>
  </r>
  <r>
    <s v="Bangui"/>
    <s v="Bangui"/>
    <x v="3"/>
    <s v="SAPEKE II"/>
    <x v="0"/>
    <n v="0"/>
    <n v="0"/>
    <n v="1"/>
    <n v="0"/>
    <n v="2"/>
    <n v="1"/>
    <n v="1"/>
    <n v="0"/>
    <n v="1"/>
    <n v="1"/>
    <n v="0"/>
    <n v="0"/>
    <n v="5"/>
    <n v="2"/>
    <n v="7"/>
    <n v="1"/>
    <n v="1"/>
    <n v="0"/>
  </r>
  <r>
    <s v="Bangui"/>
    <s v="Bangui"/>
    <x v="3"/>
    <s v="SAPEKE II"/>
    <x v="0"/>
    <n v="0"/>
    <n v="0"/>
    <n v="2"/>
    <n v="2"/>
    <n v="2"/>
    <n v="1"/>
    <n v="0"/>
    <n v="1"/>
    <n v="1"/>
    <n v="1"/>
    <n v="1"/>
    <n v="0"/>
    <n v="6"/>
    <n v="5"/>
    <n v="11"/>
    <n v="1"/>
    <n v="1"/>
    <n v="1"/>
  </r>
  <r>
    <s v="Bangui"/>
    <s v="Bangui"/>
    <x v="3"/>
    <s v="SAPEKE II"/>
    <x v="0"/>
    <n v="0"/>
    <n v="1"/>
    <n v="0"/>
    <n v="1"/>
    <n v="2"/>
    <n v="1"/>
    <n v="0"/>
    <n v="0"/>
    <n v="1"/>
    <n v="1"/>
    <n v="0"/>
    <n v="0"/>
    <n v="3"/>
    <n v="4"/>
    <n v="7"/>
    <n v="1"/>
    <n v="1"/>
    <n v="0"/>
  </r>
  <r>
    <s v="Bangui"/>
    <s v="Bangui"/>
    <x v="3"/>
    <s v="SAPEKE II"/>
    <x v="0"/>
    <n v="0"/>
    <n v="2"/>
    <n v="1"/>
    <n v="1"/>
    <n v="0"/>
    <n v="0"/>
    <n v="1"/>
    <n v="0"/>
    <n v="0"/>
    <n v="1"/>
    <n v="0"/>
    <n v="0"/>
    <n v="2"/>
    <n v="4"/>
    <n v="6"/>
    <n v="1"/>
    <n v="1"/>
    <n v="0"/>
  </r>
  <r>
    <s v="Bangui"/>
    <s v="Bangui"/>
    <x v="3"/>
    <s v="SAPEKE II"/>
    <x v="0"/>
    <n v="0"/>
    <n v="0"/>
    <n v="0"/>
    <n v="0"/>
    <n v="0"/>
    <n v="0"/>
    <n v="0"/>
    <n v="2"/>
    <n v="0"/>
    <n v="1"/>
    <n v="0"/>
    <n v="0"/>
    <n v="0"/>
    <n v="3"/>
    <n v="3"/>
    <n v="0"/>
    <n v="1"/>
    <n v="0"/>
  </r>
  <r>
    <s v="Bangui"/>
    <s v="Bangui"/>
    <x v="3"/>
    <s v="SAPEKE II"/>
    <x v="0"/>
    <n v="0"/>
    <n v="2"/>
    <n v="1"/>
    <n v="1"/>
    <n v="1"/>
    <n v="1"/>
    <n v="0"/>
    <n v="0"/>
    <n v="1"/>
    <n v="1"/>
    <n v="0"/>
    <n v="0"/>
    <n v="3"/>
    <n v="5"/>
    <n v="8"/>
    <n v="1"/>
    <n v="1"/>
    <n v="0"/>
  </r>
  <r>
    <s v="Bangui"/>
    <s v="Bangui"/>
    <x v="3"/>
    <s v="SAPEKE II"/>
    <x v="0"/>
    <n v="0"/>
    <n v="0"/>
    <n v="0"/>
    <n v="0"/>
    <n v="0"/>
    <n v="0"/>
    <n v="0"/>
    <n v="0"/>
    <n v="1"/>
    <n v="0"/>
    <n v="0"/>
    <n v="0"/>
    <n v="1"/>
    <n v="0"/>
    <n v="1"/>
    <n v="0"/>
    <n v="0"/>
    <n v="0"/>
  </r>
  <r>
    <s v="Bangui"/>
    <s v="Bangui"/>
    <x v="2"/>
    <s v="NGBARKANGUI"/>
    <x v="0"/>
    <n v="0"/>
    <n v="0"/>
    <n v="0"/>
    <n v="1"/>
    <n v="0"/>
    <n v="0"/>
    <n v="0"/>
    <n v="0"/>
    <n v="1"/>
    <n v="1"/>
    <n v="0"/>
    <n v="0"/>
    <n v="1"/>
    <n v="2"/>
    <n v="3"/>
    <n v="1"/>
    <n v="1"/>
    <n v="0"/>
  </r>
  <r>
    <s v="Bangui"/>
    <s v="Bangui"/>
    <x v="2"/>
    <s v="NGBARKANGUI"/>
    <x v="0"/>
    <n v="1"/>
    <n v="0"/>
    <n v="2"/>
    <n v="0"/>
    <n v="0"/>
    <n v="0"/>
    <n v="0"/>
    <n v="1"/>
    <n v="0"/>
    <n v="1"/>
    <n v="1"/>
    <n v="0"/>
    <n v="4"/>
    <n v="2"/>
    <n v="6"/>
    <n v="1"/>
    <n v="1"/>
    <n v="1"/>
  </r>
  <r>
    <s v="Bangui"/>
    <s v="Bangui"/>
    <x v="2"/>
    <s v="NGBARKANGUI"/>
    <x v="0"/>
    <n v="0"/>
    <n v="0"/>
    <n v="2"/>
    <n v="1"/>
    <n v="0"/>
    <n v="1"/>
    <n v="1"/>
    <n v="0"/>
    <n v="2"/>
    <n v="1"/>
    <n v="1"/>
    <n v="0"/>
    <n v="6"/>
    <n v="3"/>
    <n v="9"/>
    <n v="1"/>
    <n v="1"/>
    <n v="1"/>
  </r>
  <r>
    <s v="Bangui"/>
    <s v="Bangui"/>
    <x v="2"/>
    <s v="NGBARKANGUI"/>
    <x v="0"/>
    <n v="0"/>
    <n v="0"/>
    <n v="1"/>
    <n v="2"/>
    <n v="2"/>
    <n v="0"/>
    <n v="0"/>
    <n v="0"/>
    <n v="0"/>
    <n v="1"/>
    <n v="0"/>
    <n v="0"/>
    <n v="3"/>
    <n v="3"/>
    <n v="6"/>
    <n v="1"/>
    <n v="1"/>
    <n v="0"/>
  </r>
  <r>
    <s v="Bangui"/>
    <s v="Bangui"/>
    <x v="2"/>
    <s v="NGBARKANGUI"/>
    <x v="0"/>
    <n v="1"/>
    <n v="0"/>
    <n v="1"/>
    <n v="2"/>
    <n v="0"/>
    <n v="0"/>
    <n v="0"/>
    <n v="0"/>
    <n v="1"/>
    <n v="1"/>
    <n v="1"/>
    <n v="0"/>
    <n v="4"/>
    <n v="3"/>
    <n v="7"/>
    <n v="1"/>
    <n v="1"/>
    <n v="1"/>
  </r>
  <r>
    <s v="Bangui"/>
    <s v="Bangui"/>
    <x v="2"/>
    <s v="NGBARKANGUI"/>
    <x v="0"/>
    <n v="0"/>
    <n v="1"/>
    <n v="1"/>
    <n v="0"/>
    <n v="0"/>
    <n v="0"/>
    <n v="0"/>
    <n v="0"/>
    <n v="1"/>
    <n v="1"/>
    <n v="0"/>
    <n v="0"/>
    <n v="2"/>
    <n v="2"/>
    <n v="4"/>
    <n v="1"/>
    <n v="1"/>
    <n v="0"/>
  </r>
  <r>
    <s v="Bangui"/>
    <s v="Bangui"/>
    <x v="2"/>
    <s v="NGBARKANGUI"/>
    <x v="0"/>
    <n v="0"/>
    <n v="0"/>
    <n v="1"/>
    <n v="0"/>
    <n v="0"/>
    <n v="0"/>
    <n v="0"/>
    <n v="0"/>
    <n v="1"/>
    <n v="1"/>
    <n v="0"/>
    <n v="0"/>
    <n v="2"/>
    <n v="1"/>
    <n v="3"/>
    <n v="1"/>
    <n v="1"/>
    <n v="0"/>
  </r>
  <r>
    <s v="Bangui"/>
    <s v="Bangui"/>
    <x v="2"/>
    <s v="NGBARKANGUI"/>
    <x v="0"/>
    <n v="0"/>
    <n v="2"/>
    <n v="0"/>
    <n v="0"/>
    <n v="2"/>
    <n v="1"/>
    <n v="1"/>
    <n v="0"/>
    <n v="2"/>
    <n v="1"/>
    <n v="0"/>
    <n v="0"/>
    <n v="5"/>
    <n v="4"/>
    <n v="9"/>
    <n v="1"/>
    <n v="1"/>
    <n v="0"/>
  </r>
  <r>
    <s v="Bangui"/>
    <s v="Bangui"/>
    <x v="2"/>
    <s v="NGBARKANGUI"/>
    <x v="0"/>
    <n v="0"/>
    <n v="0"/>
    <n v="1"/>
    <n v="1"/>
    <n v="2"/>
    <n v="0"/>
    <n v="0"/>
    <n v="0"/>
    <n v="0"/>
    <n v="1"/>
    <n v="1"/>
    <n v="0"/>
    <n v="4"/>
    <n v="2"/>
    <n v="6"/>
    <n v="1"/>
    <n v="1"/>
    <n v="1"/>
  </r>
  <r>
    <s v="Bangui"/>
    <s v="Bangui"/>
    <x v="2"/>
    <s v="NGBARKANGUI"/>
    <x v="0"/>
    <n v="0"/>
    <n v="0"/>
    <n v="1"/>
    <n v="1"/>
    <n v="1"/>
    <n v="0"/>
    <n v="0"/>
    <n v="0"/>
    <n v="0"/>
    <n v="1"/>
    <n v="1"/>
    <n v="0"/>
    <n v="3"/>
    <n v="2"/>
    <n v="5"/>
    <n v="1"/>
    <n v="1"/>
    <n v="1"/>
  </r>
  <r>
    <s v="Bangui"/>
    <s v="Bangui"/>
    <x v="2"/>
    <s v="GOKOMA"/>
    <x v="1"/>
    <n v="0"/>
    <n v="0"/>
    <n v="1"/>
    <n v="2"/>
    <n v="0"/>
    <n v="1"/>
    <n v="0"/>
    <n v="0"/>
    <n v="1"/>
    <n v="1"/>
    <n v="0"/>
    <n v="0"/>
    <n v="2"/>
    <n v="4"/>
    <n v="6"/>
    <n v="1"/>
    <n v="1"/>
    <n v="0"/>
  </r>
  <r>
    <s v="Bangui"/>
    <s v="Bangui"/>
    <x v="2"/>
    <s v="GOKOMA"/>
    <x v="1"/>
    <n v="1"/>
    <n v="0"/>
    <n v="0"/>
    <n v="0"/>
    <n v="1"/>
    <n v="1"/>
    <n v="0"/>
    <n v="0"/>
    <n v="1"/>
    <n v="1"/>
    <n v="0"/>
    <n v="0"/>
    <n v="3"/>
    <n v="2"/>
    <n v="5"/>
    <n v="1"/>
    <n v="1"/>
    <n v="0"/>
  </r>
  <r>
    <s v="Bangui"/>
    <s v="Bangui"/>
    <x v="2"/>
    <s v="GOKOMA"/>
    <x v="1"/>
    <n v="0"/>
    <n v="0"/>
    <n v="1"/>
    <n v="1"/>
    <n v="0"/>
    <n v="0"/>
    <n v="0"/>
    <n v="0"/>
    <n v="1"/>
    <n v="1"/>
    <n v="0"/>
    <n v="0"/>
    <n v="2"/>
    <n v="2"/>
    <n v="4"/>
    <n v="1"/>
    <n v="1"/>
    <n v="0"/>
  </r>
  <r>
    <s v="Bangui"/>
    <s v="Bangui"/>
    <x v="2"/>
    <s v="GOKOMA"/>
    <x v="1"/>
    <n v="1"/>
    <n v="0"/>
    <n v="0"/>
    <n v="1"/>
    <n v="2"/>
    <n v="1"/>
    <n v="0"/>
    <n v="1"/>
    <n v="1"/>
    <n v="1"/>
    <n v="0"/>
    <n v="0"/>
    <n v="4"/>
    <n v="4"/>
    <n v="8"/>
    <n v="1"/>
    <n v="1"/>
    <n v="0"/>
  </r>
  <r>
    <s v="Bangui"/>
    <s v="Bangui"/>
    <x v="2"/>
    <s v="GOKOMA"/>
    <x v="1"/>
    <n v="0"/>
    <n v="1"/>
    <n v="0"/>
    <n v="0"/>
    <n v="2"/>
    <n v="0"/>
    <n v="0"/>
    <n v="0"/>
    <n v="1"/>
    <n v="1"/>
    <n v="0"/>
    <n v="0"/>
    <n v="3"/>
    <n v="2"/>
    <n v="5"/>
    <n v="1"/>
    <n v="1"/>
    <n v="0"/>
  </r>
  <r>
    <s v="Bangui"/>
    <s v="Bangui"/>
    <x v="2"/>
    <s v="GOKOMA"/>
    <x v="1"/>
    <n v="0"/>
    <n v="0"/>
    <n v="0"/>
    <n v="0"/>
    <n v="0"/>
    <n v="0"/>
    <n v="0"/>
    <n v="0"/>
    <n v="1"/>
    <n v="1"/>
    <n v="0"/>
    <n v="0"/>
    <n v="1"/>
    <n v="1"/>
    <n v="2"/>
    <n v="0"/>
    <n v="0"/>
    <n v="0"/>
  </r>
  <r>
    <s v="Bangui"/>
    <s v="Bangui"/>
    <x v="2"/>
    <s v="KAMI"/>
    <x v="0"/>
    <n v="0"/>
    <n v="1"/>
    <n v="5"/>
    <n v="7"/>
    <n v="2"/>
    <n v="0"/>
    <n v="0"/>
    <n v="0"/>
    <n v="5"/>
    <n v="4"/>
    <n v="1"/>
    <n v="1"/>
    <n v="13"/>
    <n v="13"/>
    <n v="26"/>
    <n v="1"/>
    <n v="1"/>
    <n v="1"/>
  </r>
  <r>
    <s v="Bangui"/>
    <s v="Bangui"/>
    <x v="2"/>
    <s v="KAMI"/>
    <x v="0"/>
    <n v="0"/>
    <n v="4"/>
    <n v="2"/>
    <n v="1"/>
    <n v="5"/>
    <n v="0"/>
    <n v="1"/>
    <n v="2"/>
    <n v="3"/>
    <n v="2"/>
    <n v="0"/>
    <n v="0"/>
    <n v="11"/>
    <n v="9"/>
    <n v="20"/>
    <n v="1"/>
    <n v="1"/>
    <n v="0"/>
  </r>
  <r>
    <s v="Bangui"/>
    <s v="Bangui"/>
    <x v="2"/>
    <s v="KAMI"/>
    <x v="0"/>
    <n v="2"/>
    <n v="1"/>
    <n v="4"/>
    <n v="0"/>
    <n v="1"/>
    <n v="2"/>
    <n v="2"/>
    <n v="0"/>
    <n v="4"/>
    <n v="5"/>
    <n v="0"/>
    <n v="0"/>
    <n v="13"/>
    <n v="8"/>
    <n v="21"/>
    <n v="1"/>
    <n v="1"/>
    <n v="0"/>
  </r>
  <r>
    <s v="Bangui"/>
    <s v="Bangui"/>
    <x v="2"/>
    <s v="KAMI"/>
    <x v="0"/>
    <n v="2"/>
    <n v="3"/>
    <n v="0"/>
    <n v="2"/>
    <n v="0"/>
    <n v="0"/>
    <n v="0"/>
    <n v="0"/>
    <n v="1"/>
    <n v="1"/>
    <n v="0"/>
    <n v="0"/>
    <n v="3"/>
    <n v="6"/>
    <n v="9"/>
    <n v="1"/>
    <n v="1"/>
    <n v="0"/>
  </r>
  <r>
    <s v="Bangui"/>
    <s v="Bangui"/>
    <x v="2"/>
    <s v="KAMI"/>
    <x v="0"/>
    <n v="0"/>
    <n v="0"/>
    <n v="1"/>
    <n v="0"/>
    <n v="1"/>
    <n v="0"/>
    <n v="0"/>
    <n v="0"/>
    <n v="2"/>
    <n v="1"/>
    <n v="1"/>
    <n v="0"/>
    <n v="5"/>
    <n v="1"/>
    <n v="6"/>
    <n v="1"/>
    <n v="1"/>
    <n v="1"/>
  </r>
  <r>
    <s v="Bangui"/>
    <s v="Bangui"/>
    <x v="2"/>
    <s v="KAMI"/>
    <x v="0"/>
    <n v="0"/>
    <n v="0"/>
    <n v="0"/>
    <n v="1"/>
    <n v="2"/>
    <n v="0"/>
    <n v="1"/>
    <n v="0"/>
    <n v="1"/>
    <n v="2"/>
    <n v="0"/>
    <n v="0"/>
    <n v="4"/>
    <n v="3"/>
    <n v="7"/>
    <n v="1"/>
    <n v="1"/>
    <n v="0"/>
  </r>
  <r>
    <s v="Bangui"/>
    <s v="Bangui"/>
    <x v="2"/>
    <s v="KAMI"/>
    <x v="0"/>
    <n v="0"/>
    <n v="0"/>
    <n v="3"/>
    <n v="4"/>
    <n v="3"/>
    <n v="2"/>
    <n v="1"/>
    <n v="0"/>
    <n v="4"/>
    <n v="3"/>
    <n v="1"/>
    <n v="1"/>
    <n v="12"/>
    <n v="10"/>
    <n v="22"/>
    <n v="1"/>
    <n v="1"/>
    <n v="1"/>
  </r>
  <r>
    <s v="Bangui"/>
    <s v="Bangui"/>
    <x v="2"/>
    <s v="KAMI"/>
    <x v="0"/>
    <n v="1"/>
    <n v="1"/>
    <n v="0"/>
    <n v="4"/>
    <n v="1"/>
    <n v="0"/>
    <n v="1"/>
    <n v="0"/>
    <n v="1"/>
    <n v="1"/>
    <n v="0"/>
    <n v="0"/>
    <n v="4"/>
    <n v="6"/>
    <n v="10"/>
    <n v="1"/>
    <n v="1"/>
    <n v="0"/>
  </r>
  <r>
    <s v="Bangui"/>
    <s v="Bangui"/>
    <x v="2"/>
    <s v="KAMI"/>
    <x v="0"/>
    <n v="0"/>
    <n v="0"/>
    <n v="3"/>
    <n v="0"/>
    <n v="1"/>
    <n v="5"/>
    <n v="0"/>
    <n v="2"/>
    <n v="1"/>
    <n v="1"/>
    <n v="0"/>
    <n v="0"/>
    <n v="5"/>
    <n v="8"/>
    <n v="13"/>
    <n v="1"/>
    <n v="1"/>
    <n v="0"/>
  </r>
  <r>
    <s v="Bangui"/>
    <s v="Bangui"/>
    <x v="2"/>
    <s v="KAMI"/>
    <x v="0"/>
    <n v="2"/>
    <n v="3"/>
    <n v="2"/>
    <n v="3"/>
    <n v="0"/>
    <n v="3"/>
    <n v="1"/>
    <n v="3"/>
    <n v="4"/>
    <n v="4"/>
    <n v="0"/>
    <n v="0"/>
    <n v="9"/>
    <n v="16"/>
    <n v="25"/>
    <n v="1"/>
    <n v="1"/>
    <n v="0"/>
  </r>
  <r>
    <s v="Bangui"/>
    <s v="Bangui"/>
    <x v="2"/>
    <s v="KETEGBA 2"/>
    <x v="1"/>
    <n v="0"/>
    <n v="0"/>
    <n v="0"/>
    <n v="0"/>
    <n v="0"/>
    <n v="1"/>
    <n v="1"/>
    <n v="2"/>
    <n v="1"/>
    <n v="1"/>
    <n v="0"/>
    <n v="0"/>
    <n v="2"/>
    <n v="4"/>
    <n v="6"/>
    <n v="0"/>
    <n v="1"/>
    <n v="0"/>
  </r>
  <r>
    <s v="Bangui"/>
    <s v="Bangui"/>
    <x v="2"/>
    <s v="KETEGBA 2"/>
    <x v="1"/>
    <n v="0"/>
    <n v="1"/>
    <n v="0"/>
    <n v="1"/>
    <n v="1"/>
    <n v="0"/>
    <n v="0"/>
    <n v="0"/>
    <n v="1"/>
    <n v="1"/>
    <n v="0"/>
    <n v="0"/>
    <n v="2"/>
    <n v="3"/>
    <n v="5"/>
    <n v="1"/>
    <n v="1"/>
    <n v="0"/>
  </r>
  <r>
    <s v="Bangui"/>
    <s v="Bangui"/>
    <x v="2"/>
    <s v="KETEGBA 2"/>
    <x v="1"/>
    <n v="1"/>
    <n v="0"/>
    <n v="1"/>
    <n v="0"/>
    <n v="0"/>
    <n v="1"/>
    <n v="2"/>
    <n v="0"/>
    <n v="2"/>
    <n v="2"/>
    <n v="0"/>
    <n v="0"/>
    <n v="6"/>
    <n v="3"/>
    <n v="9"/>
    <n v="1"/>
    <n v="1"/>
    <n v="0"/>
  </r>
  <r>
    <s v="Bangui"/>
    <s v="Bangui"/>
    <x v="2"/>
    <s v="KETEGBA 2"/>
    <x v="1"/>
    <n v="1"/>
    <n v="0"/>
    <n v="1"/>
    <n v="0"/>
    <n v="1"/>
    <n v="2"/>
    <n v="0"/>
    <n v="1"/>
    <n v="1"/>
    <n v="1"/>
    <n v="0"/>
    <n v="0"/>
    <n v="4"/>
    <n v="4"/>
    <n v="8"/>
    <n v="1"/>
    <n v="1"/>
    <n v="0"/>
  </r>
  <r>
    <s v="Bangui"/>
    <s v="Bangui"/>
    <x v="2"/>
    <s v="KETEGBA 2"/>
    <x v="1"/>
    <n v="0"/>
    <n v="0"/>
    <n v="0"/>
    <n v="1"/>
    <n v="0"/>
    <n v="0"/>
    <n v="1"/>
    <n v="0"/>
    <n v="1"/>
    <n v="1"/>
    <n v="0"/>
    <n v="0"/>
    <n v="2"/>
    <n v="2"/>
    <n v="4"/>
    <n v="1"/>
    <n v="1"/>
    <n v="0"/>
  </r>
  <r>
    <s v="Bangui"/>
    <s v="Bangui"/>
    <x v="2"/>
    <s v="KETEGBA 2"/>
    <x v="1"/>
    <n v="1"/>
    <n v="0"/>
    <n v="0"/>
    <n v="0"/>
    <n v="0"/>
    <n v="1"/>
    <n v="0"/>
    <n v="1"/>
    <n v="0"/>
    <n v="1"/>
    <n v="0"/>
    <n v="0"/>
    <n v="1"/>
    <n v="3"/>
    <n v="4"/>
    <n v="1"/>
    <n v="1"/>
    <n v="0"/>
  </r>
  <r>
    <s v="Bangui"/>
    <s v="Bangui"/>
    <x v="2"/>
    <s v="KETEGBA 2"/>
    <x v="1"/>
    <n v="0"/>
    <n v="1"/>
    <n v="0"/>
    <n v="1"/>
    <n v="0"/>
    <n v="1"/>
    <n v="1"/>
    <n v="1"/>
    <n v="0"/>
    <n v="1"/>
    <n v="0"/>
    <n v="0"/>
    <n v="1"/>
    <n v="5"/>
    <n v="6"/>
    <n v="1"/>
    <n v="1"/>
    <n v="0"/>
  </r>
  <r>
    <s v="Bangui"/>
    <s v="Bangui"/>
    <x v="2"/>
    <s v="KETEGBA 2"/>
    <x v="1"/>
    <n v="0"/>
    <n v="1"/>
    <n v="1"/>
    <n v="0"/>
    <n v="0"/>
    <n v="1"/>
    <n v="0"/>
    <n v="2"/>
    <n v="1"/>
    <n v="1"/>
    <n v="0"/>
    <n v="0"/>
    <n v="2"/>
    <n v="5"/>
    <n v="7"/>
    <n v="1"/>
    <n v="1"/>
    <n v="0"/>
  </r>
  <r>
    <s v="Bangui"/>
    <s v="Bangui"/>
    <x v="2"/>
    <s v="KETEGBA 2"/>
    <x v="1"/>
    <n v="0"/>
    <n v="1"/>
    <n v="0"/>
    <n v="0"/>
    <n v="1"/>
    <n v="0"/>
    <n v="0"/>
    <n v="0"/>
    <n v="1"/>
    <n v="1"/>
    <n v="1"/>
    <n v="1"/>
    <n v="3"/>
    <n v="3"/>
    <n v="6"/>
    <n v="1"/>
    <n v="1"/>
    <n v="1"/>
  </r>
  <r>
    <s v="Bangui"/>
    <s v="Bangui"/>
    <x v="2"/>
    <s v="KETEGBA 2"/>
    <x v="1"/>
    <n v="0"/>
    <n v="0"/>
    <n v="0"/>
    <n v="0"/>
    <n v="0"/>
    <n v="1"/>
    <n v="1"/>
    <n v="2"/>
    <n v="3"/>
    <n v="1"/>
    <n v="0"/>
    <n v="0"/>
    <n v="4"/>
    <n v="4"/>
    <n v="8"/>
    <n v="0"/>
    <n v="1"/>
    <n v="0"/>
  </r>
  <r>
    <s v="Bangui"/>
    <s v="Bangui"/>
    <x v="2"/>
    <s v="SOUNGA"/>
    <x v="1"/>
    <n v="2"/>
    <n v="1"/>
    <n v="1"/>
    <n v="0"/>
    <n v="1"/>
    <n v="0"/>
    <n v="0"/>
    <n v="1"/>
    <n v="0"/>
    <n v="0"/>
    <n v="0"/>
    <n v="0"/>
    <n v="4"/>
    <n v="2"/>
    <n v="6"/>
    <n v="1"/>
    <n v="1"/>
    <n v="0"/>
  </r>
  <r>
    <s v="Bangui"/>
    <s v="Bangui"/>
    <x v="2"/>
    <s v="SOUNGA"/>
    <x v="1"/>
    <n v="0"/>
    <n v="1"/>
    <n v="1"/>
    <n v="0"/>
    <n v="1"/>
    <n v="0"/>
    <n v="0"/>
    <n v="1"/>
    <n v="0"/>
    <n v="1"/>
    <n v="0"/>
    <n v="0"/>
    <n v="2"/>
    <n v="3"/>
    <n v="5"/>
    <n v="1"/>
    <n v="1"/>
    <n v="0"/>
  </r>
  <r>
    <s v="Bangui"/>
    <s v="Bangui"/>
    <x v="2"/>
    <s v="SOUNGA"/>
    <x v="1"/>
    <n v="0"/>
    <n v="1"/>
    <n v="1"/>
    <n v="1"/>
    <n v="0"/>
    <n v="1"/>
    <n v="1"/>
    <n v="0"/>
    <n v="1"/>
    <n v="1"/>
    <n v="0"/>
    <n v="0"/>
    <n v="3"/>
    <n v="4"/>
    <n v="7"/>
    <n v="1"/>
    <n v="1"/>
    <n v="0"/>
  </r>
  <r>
    <s v="Bangui"/>
    <s v="Bangui"/>
    <x v="2"/>
    <s v="SOUNGA"/>
    <x v="1"/>
    <n v="0"/>
    <n v="1"/>
    <n v="1"/>
    <n v="1"/>
    <n v="2"/>
    <n v="0"/>
    <n v="1"/>
    <n v="0"/>
    <n v="1"/>
    <n v="0"/>
    <n v="0"/>
    <n v="0"/>
    <n v="5"/>
    <n v="2"/>
    <n v="7"/>
    <n v="1"/>
    <n v="1"/>
    <n v="0"/>
  </r>
  <r>
    <s v="Bangui"/>
    <s v="Bangui"/>
    <x v="2"/>
    <s v="SOUNGA"/>
    <x v="1"/>
    <n v="0"/>
    <n v="0"/>
    <n v="2"/>
    <n v="0"/>
    <n v="1"/>
    <n v="2"/>
    <n v="1"/>
    <n v="2"/>
    <n v="0"/>
    <n v="3"/>
    <n v="0"/>
    <n v="0"/>
    <n v="4"/>
    <n v="7"/>
    <n v="11"/>
    <n v="1"/>
    <n v="1"/>
    <n v="0"/>
  </r>
  <r>
    <s v="Bangui"/>
    <s v="Bangui"/>
    <x v="2"/>
    <s v="SOUNGA"/>
    <x v="1"/>
    <n v="1"/>
    <n v="2"/>
    <n v="0"/>
    <n v="1"/>
    <n v="1"/>
    <n v="0"/>
    <n v="1"/>
    <n v="2"/>
    <n v="1"/>
    <n v="2"/>
    <n v="0"/>
    <n v="0"/>
    <n v="4"/>
    <n v="7"/>
    <n v="11"/>
    <n v="1"/>
    <n v="1"/>
    <n v="0"/>
  </r>
  <r>
    <s v="Bangui"/>
    <s v="Bangui"/>
    <x v="2"/>
    <s v="SOUNGA"/>
    <x v="1"/>
    <n v="0"/>
    <n v="2"/>
    <n v="1"/>
    <n v="1"/>
    <n v="3"/>
    <n v="1"/>
    <n v="0"/>
    <n v="0"/>
    <n v="0"/>
    <n v="0"/>
    <n v="0"/>
    <n v="0"/>
    <n v="4"/>
    <n v="4"/>
    <n v="8"/>
    <n v="1"/>
    <n v="1"/>
    <n v="0"/>
  </r>
  <r>
    <s v="Bangui"/>
    <s v="Bangui"/>
    <x v="2"/>
    <s v="SOUNGA"/>
    <x v="1"/>
    <n v="1"/>
    <n v="1"/>
    <n v="2"/>
    <n v="1"/>
    <n v="0"/>
    <n v="2"/>
    <n v="1"/>
    <n v="0"/>
    <n v="1"/>
    <n v="0"/>
    <n v="0"/>
    <n v="0"/>
    <n v="5"/>
    <n v="4"/>
    <n v="9"/>
    <n v="1"/>
    <n v="1"/>
    <n v="0"/>
  </r>
  <r>
    <s v="Bangui"/>
    <s v="Bangui"/>
    <x v="2"/>
    <s v="SOUNGA"/>
    <x v="1"/>
    <n v="0"/>
    <n v="1"/>
    <n v="0"/>
    <n v="0"/>
    <n v="2"/>
    <n v="0"/>
    <n v="1"/>
    <n v="0"/>
    <n v="1"/>
    <n v="2"/>
    <n v="0"/>
    <n v="0"/>
    <n v="4"/>
    <n v="3"/>
    <n v="7"/>
    <n v="1"/>
    <n v="1"/>
    <n v="0"/>
  </r>
  <r>
    <s v="Bangui"/>
    <s v="Bangui"/>
    <x v="2"/>
    <s v="SOUNGA"/>
    <x v="1"/>
    <n v="0"/>
    <n v="1"/>
    <n v="2"/>
    <n v="0"/>
    <n v="1"/>
    <n v="1"/>
    <n v="0"/>
    <n v="1"/>
    <n v="1"/>
    <n v="0"/>
    <n v="0"/>
    <n v="0"/>
    <n v="4"/>
    <n v="3"/>
    <n v="7"/>
    <n v="1"/>
    <n v="1"/>
    <n v="0"/>
  </r>
  <r>
    <s v="Bangui"/>
    <s v="Bangui"/>
    <x v="2"/>
    <s v="PENDA"/>
    <x v="0"/>
    <n v="2"/>
    <n v="3"/>
    <n v="4"/>
    <n v="1"/>
    <n v="0"/>
    <n v="3"/>
    <n v="2"/>
    <n v="3"/>
    <n v="1"/>
    <n v="2"/>
    <n v="1"/>
    <n v="0"/>
    <n v="10"/>
    <n v="12"/>
    <n v="22"/>
    <n v="1"/>
    <n v="1"/>
    <n v="1"/>
  </r>
  <r>
    <s v="Bangui"/>
    <s v="Bangui"/>
    <x v="2"/>
    <s v="PENDA"/>
    <x v="0"/>
    <n v="1"/>
    <n v="3"/>
    <n v="5"/>
    <n v="1"/>
    <n v="3"/>
    <n v="0"/>
    <n v="4"/>
    <n v="8"/>
    <n v="0"/>
    <n v="4"/>
    <n v="0"/>
    <n v="0"/>
    <n v="13"/>
    <n v="16"/>
    <n v="29"/>
    <n v="1"/>
    <n v="1"/>
    <n v="0"/>
  </r>
  <r>
    <s v="Bangui"/>
    <s v="Bangui"/>
    <x v="2"/>
    <s v="PENDA"/>
    <x v="0"/>
    <n v="2"/>
    <n v="5"/>
    <n v="3"/>
    <n v="4"/>
    <n v="1"/>
    <n v="2"/>
    <n v="3"/>
    <n v="1"/>
    <n v="3"/>
    <n v="4"/>
    <n v="0"/>
    <n v="0"/>
    <n v="12"/>
    <n v="16"/>
    <n v="28"/>
    <n v="1"/>
    <n v="1"/>
    <n v="0"/>
  </r>
  <r>
    <s v="Bangui"/>
    <s v="Bangui"/>
    <x v="2"/>
    <s v="PENDA"/>
    <x v="0"/>
    <n v="3"/>
    <n v="1"/>
    <n v="4"/>
    <n v="2"/>
    <n v="1"/>
    <n v="5"/>
    <n v="0"/>
    <n v="3"/>
    <n v="5"/>
    <n v="0"/>
    <n v="0"/>
    <n v="0"/>
    <n v="13"/>
    <n v="11"/>
    <n v="24"/>
    <n v="1"/>
    <n v="1"/>
    <n v="0"/>
  </r>
  <r>
    <s v="Bangui"/>
    <s v="Bangui"/>
    <x v="2"/>
    <s v="PENDA"/>
    <x v="0"/>
    <n v="0"/>
    <n v="3"/>
    <n v="2"/>
    <n v="4"/>
    <n v="5"/>
    <n v="7"/>
    <n v="0"/>
    <n v="5"/>
    <n v="2"/>
    <n v="2"/>
    <n v="0"/>
    <n v="1"/>
    <n v="9"/>
    <n v="22"/>
    <n v="31"/>
    <n v="1"/>
    <n v="1"/>
    <n v="1"/>
  </r>
  <r>
    <s v="Bangui"/>
    <s v="Bangui"/>
    <x v="2"/>
    <s v="PENDA"/>
    <x v="0"/>
    <n v="1"/>
    <n v="1"/>
    <n v="5"/>
    <n v="1"/>
    <n v="1"/>
    <n v="2"/>
    <n v="5"/>
    <n v="1"/>
    <n v="1"/>
    <n v="1"/>
    <n v="0"/>
    <n v="0"/>
    <n v="13"/>
    <n v="6"/>
    <n v="19"/>
    <n v="1"/>
    <n v="1"/>
    <n v="0"/>
  </r>
  <r>
    <s v="Bangui"/>
    <s v="Bangui"/>
    <x v="2"/>
    <s v="PENDA"/>
    <x v="0"/>
    <n v="1"/>
    <n v="2"/>
    <n v="1"/>
    <n v="5"/>
    <n v="2"/>
    <n v="3"/>
    <n v="3"/>
    <n v="5"/>
    <n v="5"/>
    <n v="8"/>
    <n v="1"/>
    <n v="0"/>
    <n v="13"/>
    <n v="23"/>
    <n v="36"/>
    <n v="1"/>
    <n v="1"/>
    <n v="1"/>
  </r>
  <r>
    <s v="Bangui"/>
    <s v="Bangui"/>
    <x v="2"/>
    <s v="PENDA"/>
    <x v="0"/>
    <n v="1"/>
    <n v="3"/>
    <n v="1"/>
    <n v="2"/>
    <n v="1"/>
    <n v="2"/>
    <n v="4"/>
    <n v="1"/>
    <n v="3"/>
    <n v="1"/>
    <n v="0"/>
    <n v="0"/>
    <n v="10"/>
    <n v="9"/>
    <n v="19"/>
    <n v="1"/>
    <n v="1"/>
    <n v="0"/>
  </r>
  <r>
    <s v="Bangui"/>
    <s v="Bangui"/>
    <x v="2"/>
    <s v="PENDA"/>
    <x v="0"/>
    <n v="3"/>
    <n v="2"/>
    <n v="1"/>
    <n v="0"/>
    <n v="3"/>
    <n v="2"/>
    <n v="1"/>
    <n v="7"/>
    <n v="5"/>
    <n v="3"/>
    <n v="0"/>
    <n v="0"/>
    <n v="13"/>
    <n v="14"/>
    <n v="27"/>
    <n v="1"/>
    <n v="1"/>
    <n v="0"/>
  </r>
  <r>
    <s v="Bangui"/>
    <s v="Bangui"/>
    <x v="2"/>
    <s v="PENDA"/>
    <x v="0"/>
    <n v="0"/>
    <n v="2"/>
    <n v="3"/>
    <n v="0"/>
    <n v="0"/>
    <n v="5"/>
    <n v="1"/>
    <n v="3"/>
    <n v="2"/>
    <n v="3"/>
    <n v="0"/>
    <n v="0"/>
    <n v="6"/>
    <n v="13"/>
    <n v="19"/>
    <n v="1"/>
    <n v="1"/>
    <n v="0"/>
  </r>
  <r>
    <s v="Ombella MPoko"/>
    <s v="Bimbo"/>
    <x v="1"/>
    <s v="POTO POTO 1"/>
    <x v="0"/>
    <n v="0"/>
    <n v="0"/>
    <n v="3"/>
    <n v="0"/>
    <n v="6"/>
    <n v="0"/>
    <n v="3"/>
    <n v="0"/>
    <n v="7"/>
    <n v="8"/>
    <n v="2"/>
    <n v="0"/>
    <n v="21"/>
    <n v="8"/>
    <n v="29"/>
    <n v="1"/>
    <n v="1"/>
    <n v="1"/>
  </r>
  <r>
    <s v="Ombella MPoko"/>
    <s v="Bimbo"/>
    <x v="1"/>
    <s v="POTO POTO 1"/>
    <x v="0"/>
    <n v="1"/>
    <n v="1"/>
    <n v="3"/>
    <n v="0"/>
    <n v="0"/>
    <n v="0"/>
    <n v="3"/>
    <n v="0"/>
    <n v="1"/>
    <n v="0"/>
    <n v="0"/>
    <n v="0"/>
    <n v="8"/>
    <n v="1"/>
    <n v="9"/>
    <n v="1"/>
    <n v="1"/>
    <n v="0"/>
  </r>
  <r>
    <s v="Ombella MPoko"/>
    <s v="Bimbo"/>
    <x v="1"/>
    <s v="POTO POTO 1"/>
    <x v="0"/>
    <n v="2"/>
    <n v="1"/>
    <n v="1"/>
    <n v="1"/>
    <n v="1"/>
    <n v="1"/>
    <n v="0"/>
    <n v="1"/>
    <n v="1"/>
    <n v="1"/>
    <n v="0"/>
    <n v="2"/>
    <n v="5"/>
    <n v="7"/>
    <n v="12"/>
    <n v="1"/>
    <n v="1"/>
    <n v="1"/>
  </r>
  <r>
    <s v="Ombella MPoko"/>
    <s v="Bimbo"/>
    <x v="1"/>
    <s v="POTO POTO 1"/>
    <x v="0"/>
    <n v="1"/>
    <n v="0"/>
    <n v="0"/>
    <n v="2"/>
    <n v="2"/>
    <n v="0"/>
    <n v="0"/>
    <n v="1"/>
    <n v="4"/>
    <n v="0"/>
    <n v="0"/>
    <n v="1"/>
    <n v="7"/>
    <n v="4"/>
    <n v="11"/>
    <n v="1"/>
    <n v="1"/>
    <n v="1"/>
  </r>
  <r>
    <s v="Ombella MPoko"/>
    <s v="Bimbo"/>
    <x v="1"/>
    <s v="POTO POTO 1"/>
    <x v="0"/>
    <n v="1"/>
    <n v="0"/>
    <n v="1"/>
    <n v="0"/>
    <n v="2"/>
    <n v="1"/>
    <n v="1"/>
    <n v="0"/>
    <n v="1"/>
    <n v="0"/>
    <n v="0"/>
    <n v="0"/>
    <n v="6"/>
    <n v="1"/>
    <n v="7"/>
    <n v="1"/>
    <n v="1"/>
    <n v="0"/>
  </r>
  <r>
    <s v="Ombella MPoko"/>
    <s v="Bimbo"/>
    <x v="1"/>
    <s v="POTO POTO 1"/>
    <x v="0"/>
    <n v="0"/>
    <n v="0"/>
    <n v="0"/>
    <n v="0"/>
    <n v="1"/>
    <n v="1"/>
    <n v="0"/>
    <n v="1"/>
    <n v="0"/>
    <n v="2"/>
    <n v="1"/>
    <n v="2"/>
    <n v="2"/>
    <n v="6"/>
    <n v="8"/>
    <n v="0"/>
    <n v="1"/>
    <n v="1"/>
  </r>
  <r>
    <s v="Ombella MPoko"/>
    <s v="Bimbo"/>
    <x v="1"/>
    <s v="POTO POTO 1"/>
    <x v="0"/>
    <n v="0"/>
    <n v="0"/>
    <n v="0"/>
    <n v="0"/>
    <n v="0"/>
    <n v="0"/>
    <n v="1"/>
    <n v="0"/>
    <n v="1"/>
    <n v="1"/>
    <n v="1"/>
    <n v="0"/>
    <n v="3"/>
    <n v="1"/>
    <n v="4"/>
    <n v="0"/>
    <n v="1"/>
    <n v="1"/>
  </r>
  <r>
    <s v="Ombella MPoko"/>
    <s v="Bimbo"/>
    <x v="1"/>
    <s v="POTO POTO 1"/>
    <x v="0"/>
    <n v="1"/>
    <n v="0"/>
    <n v="0"/>
    <n v="0"/>
    <n v="0"/>
    <n v="0"/>
    <n v="1"/>
    <n v="0"/>
    <n v="1"/>
    <n v="0"/>
    <n v="1"/>
    <n v="0"/>
    <n v="4"/>
    <n v="0"/>
    <n v="4"/>
    <n v="1"/>
    <n v="1"/>
    <n v="1"/>
  </r>
  <r>
    <s v="Ombella MPoko"/>
    <s v="Bimbo"/>
    <x v="1"/>
    <s v="POTO POTO 1"/>
    <x v="0"/>
    <n v="1"/>
    <n v="0"/>
    <n v="2"/>
    <n v="0"/>
    <n v="1"/>
    <n v="0"/>
    <n v="0"/>
    <n v="0"/>
    <n v="0"/>
    <n v="0"/>
    <n v="0"/>
    <n v="0"/>
    <n v="4"/>
    <n v="0"/>
    <n v="4"/>
    <n v="1"/>
    <n v="1"/>
    <n v="0"/>
  </r>
  <r>
    <s v="Ombella MPoko"/>
    <s v="Bimbo"/>
    <x v="1"/>
    <s v="POTO POTO 1"/>
    <x v="0"/>
    <n v="2"/>
    <n v="0"/>
    <n v="1"/>
    <n v="0"/>
    <n v="2"/>
    <n v="0"/>
    <n v="0"/>
    <n v="0"/>
    <n v="0"/>
    <n v="0"/>
    <n v="0"/>
    <n v="0"/>
    <n v="5"/>
    <n v="0"/>
    <n v="5"/>
    <n v="1"/>
    <n v="1"/>
    <n v="0"/>
  </r>
  <r>
    <s v="Ombella MPoko"/>
    <s v="Bimbo"/>
    <x v="1"/>
    <s v="BALAPA 1"/>
    <x v="1"/>
    <n v="0"/>
    <n v="0"/>
    <n v="0"/>
    <n v="0"/>
    <n v="1"/>
    <n v="2"/>
    <n v="2"/>
    <n v="2"/>
    <n v="0"/>
    <n v="2"/>
    <n v="2"/>
    <n v="0"/>
    <n v="5"/>
    <n v="6"/>
    <n v="11"/>
    <n v="0"/>
    <n v="1"/>
    <n v="1"/>
  </r>
  <r>
    <s v="Ombella MPoko"/>
    <s v="Bimbo"/>
    <x v="1"/>
    <s v="BALAPA 1"/>
    <x v="1"/>
    <n v="1"/>
    <n v="0"/>
    <n v="0"/>
    <n v="1"/>
    <n v="1"/>
    <n v="2"/>
    <n v="0"/>
    <n v="2"/>
    <n v="2"/>
    <n v="2"/>
    <n v="2"/>
    <n v="0"/>
    <n v="6"/>
    <n v="7"/>
    <n v="13"/>
    <n v="1"/>
    <n v="1"/>
    <n v="1"/>
  </r>
  <r>
    <s v="Ombella MPoko"/>
    <s v="Bimbo"/>
    <x v="1"/>
    <s v="BALAPA 1"/>
    <x v="1"/>
    <n v="1"/>
    <n v="0"/>
    <n v="0"/>
    <n v="0"/>
    <n v="1"/>
    <n v="1"/>
    <n v="0"/>
    <n v="0"/>
    <n v="1"/>
    <n v="1"/>
    <n v="0"/>
    <n v="0"/>
    <n v="3"/>
    <n v="2"/>
    <n v="5"/>
    <n v="1"/>
    <n v="1"/>
    <n v="0"/>
  </r>
  <r>
    <s v="Ombella MPoko"/>
    <s v="Bimbo"/>
    <x v="1"/>
    <s v="BALAPA 1"/>
    <x v="1"/>
    <n v="0"/>
    <n v="1"/>
    <n v="0"/>
    <n v="1"/>
    <n v="2"/>
    <n v="1"/>
    <n v="1"/>
    <n v="0"/>
    <n v="2"/>
    <n v="1"/>
    <n v="0"/>
    <n v="0"/>
    <n v="5"/>
    <n v="4"/>
    <n v="9"/>
    <n v="1"/>
    <n v="1"/>
    <n v="0"/>
  </r>
  <r>
    <s v="Ombella MPoko"/>
    <s v="Bimbo"/>
    <x v="1"/>
    <s v="BALAPA 1"/>
    <x v="1"/>
    <n v="0"/>
    <n v="0"/>
    <n v="0"/>
    <n v="2"/>
    <n v="1"/>
    <n v="0"/>
    <n v="0"/>
    <n v="1"/>
    <n v="1"/>
    <n v="1"/>
    <n v="0"/>
    <n v="0"/>
    <n v="2"/>
    <n v="4"/>
    <n v="6"/>
    <n v="1"/>
    <n v="1"/>
    <n v="0"/>
  </r>
  <r>
    <s v="Ombella MPoko"/>
    <s v="Bimbo"/>
    <x v="1"/>
    <s v="BALAPA 1"/>
    <x v="1"/>
    <n v="0"/>
    <n v="0"/>
    <n v="0"/>
    <n v="1"/>
    <n v="2"/>
    <n v="0"/>
    <n v="0"/>
    <n v="0"/>
    <n v="1"/>
    <n v="1"/>
    <n v="0"/>
    <n v="0"/>
    <n v="3"/>
    <n v="2"/>
    <n v="5"/>
    <n v="1"/>
    <n v="1"/>
    <n v="0"/>
  </r>
  <r>
    <s v="Ombella MPoko"/>
    <s v="Bimbo"/>
    <x v="1"/>
    <s v="BALAPA 1"/>
    <x v="1"/>
    <n v="1"/>
    <n v="0"/>
    <n v="0"/>
    <n v="2"/>
    <n v="0"/>
    <n v="1"/>
    <n v="0"/>
    <n v="1"/>
    <n v="1"/>
    <n v="0"/>
    <n v="0"/>
    <n v="0"/>
    <n v="2"/>
    <n v="4"/>
    <n v="6"/>
    <n v="1"/>
    <n v="1"/>
    <n v="0"/>
  </r>
  <r>
    <s v="Ombella MPoko"/>
    <s v="Bimbo"/>
    <x v="1"/>
    <s v="BALAPA 1"/>
    <x v="1"/>
    <n v="0"/>
    <n v="0"/>
    <n v="0"/>
    <n v="0"/>
    <n v="2"/>
    <n v="0"/>
    <n v="1"/>
    <n v="0"/>
    <n v="1"/>
    <n v="1"/>
    <n v="0"/>
    <n v="0"/>
    <n v="4"/>
    <n v="1"/>
    <n v="5"/>
    <n v="0"/>
    <n v="1"/>
    <n v="0"/>
  </r>
  <r>
    <s v="Ombella MPoko"/>
    <s v="Bimbo"/>
    <x v="1"/>
    <s v="BALAPA 1"/>
    <x v="1"/>
    <n v="1"/>
    <n v="0"/>
    <n v="0"/>
    <n v="2"/>
    <n v="0"/>
    <n v="0"/>
    <n v="2"/>
    <n v="0"/>
    <n v="1"/>
    <n v="1"/>
    <n v="0"/>
    <n v="0"/>
    <n v="4"/>
    <n v="3"/>
    <n v="7"/>
    <n v="1"/>
    <n v="1"/>
    <n v="0"/>
  </r>
  <r>
    <s v="Ombella MPoko"/>
    <s v="Bimbo"/>
    <x v="1"/>
    <s v="BALAPA 1"/>
    <x v="1"/>
    <n v="0"/>
    <n v="0"/>
    <n v="1"/>
    <n v="0"/>
    <n v="0"/>
    <n v="2"/>
    <n v="0"/>
    <n v="0"/>
    <n v="1"/>
    <n v="1"/>
    <n v="0"/>
    <n v="0"/>
    <n v="2"/>
    <n v="3"/>
    <n v="5"/>
    <n v="1"/>
    <n v="1"/>
    <n v="0"/>
  </r>
  <r>
    <s v="Ombella MPoko"/>
    <s v="Bimbo"/>
    <x v="1"/>
    <s v="MBONGO"/>
    <x v="0"/>
    <n v="0"/>
    <n v="0"/>
    <n v="0"/>
    <n v="2"/>
    <n v="2"/>
    <n v="1"/>
    <n v="2"/>
    <n v="2"/>
    <n v="1"/>
    <n v="1"/>
    <n v="0"/>
    <n v="0"/>
    <n v="5"/>
    <n v="6"/>
    <n v="11"/>
    <n v="1"/>
    <n v="1"/>
    <n v="0"/>
  </r>
  <r>
    <s v="Ombella MPoko"/>
    <s v="Bimbo"/>
    <x v="1"/>
    <s v="MBONGO"/>
    <x v="0"/>
    <n v="0"/>
    <n v="1"/>
    <n v="1"/>
    <n v="0"/>
    <n v="0"/>
    <n v="2"/>
    <n v="0"/>
    <n v="1"/>
    <n v="1"/>
    <n v="1"/>
    <n v="0"/>
    <n v="0"/>
    <n v="2"/>
    <n v="5"/>
    <n v="7"/>
    <n v="1"/>
    <n v="1"/>
    <n v="0"/>
  </r>
  <r>
    <s v="Ombella MPoko"/>
    <s v="Bimbo"/>
    <x v="1"/>
    <s v="MBONGO"/>
    <x v="0"/>
    <n v="0"/>
    <n v="0"/>
    <n v="1"/>
    <n v="0"/>
    <n v="2"/>
    <n v="0"/>
    <n v="2"/>
    <n v="2"/>
    <n v="1"/>
    <n v="1"/>
    <n v="0"/>
    <n v="0"/>
    <n v="6"/>
    <n v="3"/>
    <n v="9"/>
    <n v="1"/>
    <n v="1"/>
    <n v="0"/>
  </r>
  <r>
    <s v="Ombella MPoko"/>
    <s v="Bimbo"/>
    <x v="1"/>
    <s v="MBONGO"/>
    <x v="0"/>
    <n v="0"/>
    <n v="0"/>
    <n v="0"/>
    <n v="2"/>
    <n v="2"/>
    <n v="0"/>
    <n v="0"/>
    <n v="0"/>
    <n v="1"/>
    <n v="1"/>
    <n v="0"/>
    <n v="0"/>
    <n v="3"/>
    <n v="3"/>
    <n v="6"/>
    <n v="1"/>
    <n v="1"/>
    <n v="0"/>
  </r>
  <r>
    <s v="Ombella MPoko"/>
    <s v="Bimbo"/>
    <x v="1"/>
    <s v="MBONGO"/>
    <x v="0"/>
    <n v="1"/>
    <n v="0"/>
    <n v="1"/>
    <n v="0"/>
    <n v="0"/>
    <n v="1"/>
    <n v="0"/>
    <n v="0"/>
    <n v="1"/>
    <n v="1"/>
    <n v="0"/>
    <n v="0"/>
    <n v="3"/>
    <n v="2"/>
    <n v="5"/>
    <n v="1"/>
    <n v="1"/>
    <n v="0"/>
  </r>
  <r>
    <s v="Ombella MPoko"/>
    <s v="Bimbo"/>
    <x v="1"/>
    <s v="MBONGO"/>
    <x v="0"/>
    <n v="0"/>
    <n v="1"/>
    <n v="1"/>
    <n v="0"/>
    <n v="1"/>
    <n v="1"/>
    <n v="2"/>
    <n v="1"/>
    <n v="1"/>
    <n v="1"/>
    <n v="0"/>
    <n v="0"/>
    <n v="5"/>
    <n v="4"/>
    <n v="9"/>
    <n v="1"/>
    <n v="1"/>
    <n v="0"/>
  </r>
  <r>
    <s v="Ombella MPoko"/>
    <s v="Bimbo"/>
    <x v="1"/>
    <s v="MBONGO"/>
    <x v="0"/>
    <n v="0"/>
    <n v="0"/>
    <n v="1"/>
    <n v="0"/>
    <n v="1"/>
    <n v="0"/>
    <n v="0"/>
    <n v="0"/>
    <n v="1"/>
    <n v="1"/>
    <n v="0"/>
    <n v="0"/>
    <n v="3"/>
    <n v="1"/>
    <n v="4"/>
    <n v="1"/>
    <n v="1"/>
    <n v="0"/>
  </r>
  <r>
    <s v="Ombella MPoko"/>
    <s v="Bimbo"/>
    <x v="1"/>
    <s v="MBONGO"/>
    <x v="0"/>
    <n v="1"/>
    <n v="0"/>
    <n v="0"/>
    <n v="0"/>
    <n v="1"/>
    <n v="0"/>
    <n v="0"/>
    <n v="2"/>
    <n v="1"/>
    <n v="2"/>
    <n v="0"/>
    <n v="0"/>
    <n v="3"/>
    <n v="4"/>
    <n v="7"/>
    <n v="1"/>
    <n v="1"/>
    <n v="0"/>
  </r>
  <r>
    <s v="Ombella MPoko"/>
    <s v="Bimbo"/>
    <x v="1"/>
    <s v="MBONGO"/>
    <x v="0"/>
    <n v="1"/>
    <n v="0"/>
    <n v="1"/>
    <n v="0"/>
    <n v="1"/>
    <n v="1"/>
    <n v="1"/>
    <n v="0"/>
    <n v="2"/>
    <n v="1"/>
    <n v="0"/>
    <n v="0"/>
    <n v="6"/>
    <n v="2"/>
    <n v="8"/>
    <n v="1"/>
    <n v="1"/>
    <n v="0"/>
  </r>
  <r>
    <s v="Ombella MPoko"/>
    <s v="Bimbo"/>
    <x v="1"/>
    <s v="MBONGO"/>
    <x v="0"/>
    <n v="1"/>
    <n v="1"/>
    <n v="0"/>
    <n v="0"/>
    <n v="0"/>
    <n v="0"/>
    <n v="1"/>
    <n v="2"/>
    <n v="1"/>
    <n v="1"/>
    <n v="0"/>
    <n v="0"/>
    <n v="3"/>
    <n v="4"/>
    <n v="7"/>
    <n v="1"/>
    <n v="1"/>
    <n v="0"/>
  </r>
  <r>
    <s v="Ombella MPoko"/>
    <s v="Bimbo"/>
    <x v="1"/>
    <s v="BATALIMON 3"/>
    <x v="0"/>
    <n v="1"/>
    <n v="0"/>
    <n v="0"/>
    <n v="1"/>
    <n v="2"/>
    <n v="0"/>
    <n v="1"/>
    <n v="1"/>
    <n v="1"/>
    <n v="3"/>
    <n v="1"/>
    <n v="1"/>
    <n v="6"/>
    <n v="6"/>
    <n v="12"/>
    <n v="1"/>
    <n v="1"/>
    <n v="1"/>
  </r>
  <r>
    <s v="Ombella MPoko"/>
    <s v="Bimbo"/>
    <x v="1"/>
    <s v="BATALIMON 3"/>
    <x v="0"/>
    <n v="1"/>
    <n v="0"/>
    <n v="1"/>
    <n v="0"/>
    <n v="3"/>
    <n v="0"/>
    <n v="1"/>
    <n v="0"/>
    <n v="2"/>
    <n v="2"/>
    <n v="0"/>
    <n v="1"/>
    <n v="8"/>
    <n v="3"/>
    <n v="11"/>
    <n v="1"/>
    <n v="1"/>
    <n v="1"/>
  </r>
  <r>
    <s v="Ombella MPoko"/>
    <s v="Bimbo"/>
    <x v="1"/>
    <s v="BATALIMON 3"/>
    <x v="0"/>
    <n v="0"/>
    <n v="2"/>
    <n v="0"/>
    <n v="1"/>
    <n v="2"/>
    <n v="0"/>
    <n v="1"/>
    <n v="1"/>
    <n v="1"/>
    <n v="1"/>
    <n v="1"/>
    <n v="1"/>
    <n v="5"/>
    <n v="6"/>
    <n v="11"/>
    <n v="1"/>
    <n v="1"/>
    <n v="1"/>
  </r>
  <r>
    <s v="Ombella MPoko"/>
    <s v="Bimbo"/>
    <x v="1"/>
    <s v="BATALIMON 3"/>
    <x v="0"/>
    <n v="0"/>
    <n v="0"/>
    <n v="0"/>
    <n v="0"/>
    <n v="1"/>
    <n v="0"/>
    <n v="1"/>
    <n v="0"/>
    <n v="0"/>
    <n v="1"/>
    <n v="0"/>
    <n v="0"/>
    <n v="2"/>
    <n v="1"/>
    <n v="3"/>
    <n v="0"/>
    <n v="1"/>
    <n v="0"/>
  </r>
  <r>
    <s v="Ombella MPoko"/>
    <s v="Bimbo"/>
    <x v="1"/>
    <s v="BATALIMON 3"/>
    <x v="0"/>
    <n v="0"/>
    <n v="1"/>
    <n v="1"/>
    <n v="0"/>
    <n v="1"/>
    <n v="0"/>
    <n v="0"/>
    <n v="0"/>
    <n v="2"/>
    <n v="2"/>
    <n v="0"/>
    <n v="0"/>
    <n v="4"/>
    <n v="3"/>
    <n v="7"/>
    <n v="1"/>
    <n v="1"/>
    <n v="0"/>
  </r>
  <r>
    <s v="Ombella MPoko"/>
    <s v="Bimbo"/>
    <x v="1"/>
    <s v="BATALIMON 3"/>
    <x v="0"/>
    <n v="0"/>
    <n v="0"/>
    <n v="0"/>
    <n v="0"/>
    <n v="1"/>
    <n v="0"/>
    <n v="0"/>
    <n v="1"/>
    <n v="2"/>
    <n v="1"/>
    <n v="0"/>
    <n v="0"/>
    <n v="3"/>
    <n v="2"/>
    <n v="5"/>
    <n v="0"/>
    <n v="1"/>
    <n v="0"/>
  </r>
  <r>
    <s v="Ombella MPoko"/>
    <s v="Bimbo"/>
    <x v="1"/>
    <s v="BATALIMON 3"/>
    <x v="0"/>
    <n v="0"/>
    <n v="0"/>
    <n v="0"/>
    <n v="2"/>
    <n v="1"/>
    <n v="0"/>
    <n v="2"/>
    <n v="1"/>
    <n v="3"/>
    <n v="2"/>
    <n v="0"/>
    <n v="0"/>
    <n v="6"/>
    <n v="5"/>
    <n v="11"/>
    <n v="1"/>
    <n v="1"/>
    <n v="0"/>
  </r>
  <r>
    <s v="Ombella MPoko"/>
    <s v="Bimbo"/>
    <x v="1"/>
    <s v="BATALIMON 3"/>
    <x v="0"/>
    <n v="1"/>
    <n v="0"/>
    <n v="0"/>
    <n v="0"/>
    <n v="2"/>
    <n v="2"/>
    <n v="1"/>
    <n v="2"/>
    <n v="3"/>
    <n v="7"/>
    <n v="0"/>
    <n v="2"/>
    <n v="7"/>
    <n v="13"/>
    <n v="20"/>
    <n v="1"/>
    <n v="1"/>
    <n v="1"/>
  </r>
  <r>
    <s v="Ombella MPoko"/>
    <s v="Bimbo"/>
    <x v="1"/>
    <s v="BATALIMON 3"/>
    <x v="0"/>
    <n v="2"/>
    <n v="0"/>
    <n v="0"/>
    <n v="1"/>
    <n v="1"/>
    <n v="0"/>
    <n v="0"/>
    <n v="0"/>
    <n v="4"/>
    <n v="6"/>
    <n v="0"/>
    <n v="1"/>
    <n v="7"/>
    <n v="8"/>
    <n v="15"/>
    <n v="1"/>
    <n v="1"/>
    <n v="1"/>
  </r>
  <r>
    <s v="Ombella MPoko"/>
    <s v="Bimbo"/>
    <x v="1"/>
    <s v="BATALIMON 3"/>
    <x v="0"/>
    <n v="0"/>
    <n v="1"/>
    <n v="1"/>
    <n v="0"/>
    <n v="2"/>
    <n v="0"/>
    <n v="0"/>
    <n v="0"/>
    <n v="1"/>
    <n v="1"/>
    <n v="0"/>
    <n v="0"/>
    <n v="4"/>
    <n v="2"/>
    <n v="6"/>
    <n v="1"/>
    <n v="1"/>
    <n v="0"/>
  </r>
  <r>
    <s v="Ombella MPoko"/>
    <s v="Bimbo"/>
    <x v="1"/>
    <s v="BATALIMON 1"/>
    <x v="0"/>
    <n v="0"/>
    <n v="0"/>
    <n v="0"/>
    <n v="1"/>
    <n v="2"/>
    <n v="0"/>
    <n v="0"/>
    <n v="0"/>
    <n v="2"/>
    <n v="1"/>
    <n v="0"/>
    <n v="0"/>
    <n v="4"/>
    <n v="2"/>
    <n v="6"/>
    <n v="1"/>
    <n v="1"/>
    <n v="0"/>
  </r>
  <r>
    <s v="Ombella MPoko"/>
    <s v="Bimbo"/>
    <x v="1"/>
    <s v="BATALIMON 1"/>
    <x v="0"/>
    <n v="1"/>
    <n v="0"/>
    <n v="0"/>
    <n v="1"/>
    <n v="0"/>
    <n v="0"/>
    <n v="0"/>
    <n v="0"/>
    <n v="1"/>
    <n v="1"/>
    <n v="0"/>
    <n v="0"/>
    <n v="2"/>
    <n v="2"/>
    <n v="4"/>
    <n v="1"/>
    <n v="1"/>
    <n v="0"/>
  </r>
  <r>
    <s v="Ombella MPoko"/>
    <s v="Bimbo"/>
    <x v="1"/>
    <s v="BATALIMON 1"/>
    <x v="0"/>
    <n v="0"/>
    <n v="1"/>
    <n v="1"/>
    <n v="1"/>
    <n v="1"/>
    <n v="1"/>
    <n v="2"/>
    <n v="1"/>
    <n v="2"/>
    <n v="1"/>
    <n v="0"/>
    <n v="1"/>
    <n v="6"/>
    <n v="6"/>
    <n v="12"/>
    <n v="1"/>
    <n v="1"/>
    <n v="1"/>
  </r>
  <r>
    <s v="Ombella MPoko"/>
    <s v="Bimbo"/>
    <x v="1"/>
    <s v="BATALIMON 1"/>
    <x v="0"/>
    <n v="0"/>
    <n v="0"/>
    <n v="2"/>
    <n v="0"/>
    <n v="1"/>
    <n v="1"/>
    <n v="0"/>
    <n v="1"/>
    <n v="1"/>
    <n v="2"/>
    <n v="0"/>
    <n v="0"/>
    <n v="4"/>
    <n v="4"/>
    <n v="8"/>
    <n v="1"/>
    <n v="1"/>
    <n v="0"/>
  </r>
  <r>
    <s v="Ombella MPoko"/>
    <s v="Bimbo"/>
    <x v="1"/>
    <s v="BATALIMON 1"/>
    <x v="0"/>
    <n v="0"/>
    <n v="1"/>
    <n v="1"/>
    <n v="0"/>
    <n v="2"/>
    <n v="3"/>
    <n v="2"/>
    <n v="3"/>
    <n v="2"/>
    <n v="1"/>
    <n v="0"/>
    <n v="0"/>
    <n v="7"/>
    <n v="8"/>
    <n v="15"/>
    <n v="1"/>
    <n v="1"/>
    <n v="0"/>
  </r>
  <r>
    <s v="Ombella MPoko"/>
    <s v="Bimbo"/>
    <x v="1"/>
    <s v="BATALIMON 1"/>
    <x v="0"/>
    <n v="0"/>
    <n v="0"/>
    <n v="0"/>
    <n v="0"/>
    <n v="0"/>
    <n v="0"/>
    <n v="0"/>
    <n v="1"/>
    <n v="1"/>
    <n v="0"/>
    <n v="0"/>
    <n v="0"/>
    <n v="1"/>
    <n v="1"/>
    <n v="2"/>
    <n v="0"/>
    <n v="1"/>
    <n v="0"/>
  </r>
  <r>
    <s v="Ombella MPoko"/>
    <s v="Bimbo"/>
    <x v="1"/>
    <s v="BATALIMON 1"/>
    <x v="0"/>
    <n v="0"/>
    <n v="0"/>
    <n v="1"/>
    <n v="1"/>
    <n v="1"/>
    <n v="1"/>
    <n v="2"/>
    <n v="2"/>
    <n v="2"/>
    <n v="2"/>
    <n v="0"/>
    <n v="0"/>
    <n v="6"/>
    <n v="6"/>
    <n v="12"/>
    <n v="1"/>
    <n v="1"/>
    <n v="0"/>
  </r>
  <r>
    <s v="Ombella MPoko"/>
    <s v="Bimbo"/>
    <x v="1"/>
    <s v="BATALIMON 1"/>
    <x v="0"/>
    <n v="1"/>
    <n v="0"/>
    <n v="1"/>
    <n v="0"/>
    <n v="2"/>
    <n v="1"/>
    <n v="2"/>
    <n v="1"/>
    <n v="2"/>
    <n v="2"/>
    <n v="0"/>
    <n v="0"/>
    <n v="8"/>
    <n v="4"/>
    <n v="12"/>
    <n v="1"/>
    <n v="1"/>
    <n v="0"/>
  </r>
  <r>
    <s v="Ombella MPoko"/>
    <s v="Bimbo"/>
    <x v="1"/>
    <s v="BATALIMON 1"/>
    <x v="0"/>
    <n v="0"/>
    <n v="0"/>
    <n v="0"/>
    <n v="1"/>
    <n v="2"/>
    <n v="0"/>
    <n v="2"/>
    <n v="2"/>
    <n v="1"/>
    <n v="1"/>
    <n v="0"/>
    <n v="0"/>
    <n v="5"/>
    <n v="4"/>
    <n v="9"/>
    <n v="1"/>
    <n v="1"/>
    <n v="0"/>
  </r>
  <r>
    <s v="Ombella MPoko"/>
    <s v="Bimbo"/>
    <x v="1"/>
    <s v="BATALIMON 1"/>
    <x v="0"/>
    <n v="1"/>
    <n v="0"/>
    <n v="0"/>
    <n v="0"/>
    <n v="1"/>
    <n v="1"/>
    <n v="0"/>
    <n v="1"/>
    <n v="0"/>
    <n v="0"/>
    <n v="1"/>
    <n v="0"/>
    <n v="3"/>
    <n v="2"/>
    <n v="5"/>
    <n v="1"/>
    <n v="1"/>
    <n v="1"/>
  </r>
  <r>
    <s v="Ombella MPoko"/>
    <s v="Bimbo"/>
    <x v="1"/>
    <s v="NZILA"/>
    <x v="1"/>
    <n v="1"/>
    <n v="0"/>
    <n v="0"/>
    <n v="1"/>
    <n v="1"/>
    <n v="0"/>
    <n v="0"/>
    <n v="1"/>
    <n v="1"/>
    <n v="1"/>
    <n v="0"/>
    <n v="0"/>
    <n v="3"/>
    <n v="3"/>
    <n v="6"/>
    <n v="1"/>
    <n v="1"/>
    <n v="0"/>
  </r>
  <r>
    <s v="Ombella MPoko"/>
    <s v="Bimbo"/>
    <x v="1"/>
    <s v="NZILA"/>
    <x v="1"/>
    <n v="0"/>
    <n v="0"/>
    <n v="0"/>
    <n v="1"/>
    <n v="0"/>
    <n v="0"/>
    <n v="1"/>
    <n v="0"/>
    <n v="1"/>
    <n v="1"/>
    <n v="0"/>
    <n v="0"/>
    <n v="2"/>
    <n v="2"/>
    <n v="4"/>
    <n v="1"/>
    <n v="1"/>
    <n v="0"/>
  </r>
  <r>
    <s v="Ombella MPoko"/>
    <s v="Bimbo"/>
    <x v="1"/>
    <s v="NZILA"/>
    <x v="1"/>
    <n v="1"/>
    <n v="0"/>
    <n v="0"/>
    <n v="1"/>
    <n v="0"/>
    <n v="0"/>
    <n v="0"/>
    <n v="0"/>
    <n v="1"/>
    <n v="1"/>
    <n v="1"/>
    <n v="0"/>
    <n v="3"/>
    <n v="2"/>
    <n v="5"/>
    <n v="1"/>
    <n v="1"/>
    <n v="1"/>
  </r>
  <r>
    <s v="Ombella MPoko"/>
    <s v="Bimbo"/>
    <x v="1"/>
    <s v="NZILA"/>
    <x v="1"/>
    <n v="0"/>
    <n v="0"/>
    <n v="0"/>
    <n v="1"/>
    <n v="0"/>
    <n v="0"/>
    <n v="0"/>
    <n v="0"/>
    <n v="1"/>
    <n v="1"/>
    <n v="0"/>
    <n v="0"/>
    <n v="1"/>
    <n v="2"/>
    <n v="3"/>
    <n v="1"/>
    <n v="1"/>
    <n v="0"/>
  </r>
  <r>
    <s v="Ombella MPoko"/>
    <s v="Bimbo"/>
    <x v="1"/>
    <s v="NZILA"/>
    <x v="1"/>
    <n v="0"/>
    <n v="1"/>
    <n v="1"/>
    <n v="0"/>
    <n v="0"/>
    <n v="0"/>
    <n v="0"/>
    <n v="0"/>
    <n v="0"/>
    <n v="1"/>
    <n v="0"/>
    <n v="1"/>
    <n v="1"/>
    <n v="3"/>
    <n v="4"/>
    <n v="1"/>
    <n v="1"/>
    <n v="1"/>
  </r>
  <r>
    <s v="Ombella MPoko"/>
    <s v="Bimbo"/>
    <x v="1"/>
    <s v="NZILA"/>
    <x v="1"/>
    <n v="0"/>
    <n v="0"/>
    <n v="0"/>
    <n v="0"/>
    <n v="0"/>
    <n v="0"/>
    <n v="0"/>
    <n v="0"/>
    <n v="0"/>
    <n v="0"/>
    <n v="0"/>
    <n v="0"/>
    <n v="0"/>
    <n v="0"/>
    <n v="0"/>
    <n v="0"/>
    <n v="0"/>
    <n v="0"/>
  </r>
  <r>
    <s v="Ombella MPoko"/>
    <s v="Bimbo"/>
    <x v="1"/>
    <s v="NZILA"/>
    <x v="1"/>
    <n v="0"/>
    <n v="1"/>
    <n v="1"/>
    <n v="0"/>
    <n v="0"/>
    <n v="1"/>
    <n v="0"/>
    <n v="0"/>
    <n v="2"/>
    <n v="2"/>
    <n v="0"/>
    <n v="1"/>
    <n v="3"/>
    <n v="5"/>
    <n v="8"/>
    <n v="1"/>
    <n v="1"/>
    <n v="1"/>
  </r>
  <r>
    <s v="Ombella MPoko"/>
    <s v="Bimbo"/>
    <x v="1"/>
    <s v="NZILA"/>
    <x v="1"/>
    <n v="0"/>
    <n v="0"/>
    <n v="0"/>
    <n v="0"/>
    <n v="0"/>
    <n v="0"/>
    <n v="0"/>
    <n v="1"/>
    <n v="1"/>
    <n v="1"/>
    <n v="0"/>
    <n v="0"/>
    <n v="1"/>
    <n v="2"/>
    <n v="3"/>
    <n v="0"/>
    <n v="1"/>
    <n v="0"/>
  </r>
  <r>
    <s v="Ombella MPoko"/>
    <s v="Bimbo"/>
    <x v="1"/>
    <s v="NZILA"/>
    <x v="1"/>
    <n v="1"/>
    <n v="0"/>
    <n v="0"/>
    <n v="1"/>
    <n v="0"/>
    <n v="0"/>
    <n v="0"/>
    <n v="0"/>
    <n v="1"/>
    <n v="1"/>
    <n v="0"/>
    <n v="1"/>
    <n v="2"/>
    <n v="3"/>
    <n v="5"/>
    <n v="1"/>
    <n v="1"/>
    <n v="1"/>
  </r>
  <r>
    <s v="Ombella MPoko"/>
    <s v="Bimbo"/>
    <x v="1"/>
    <s v="NZILA"/>
    <x v="1"/>
    <n v="1"/>
    <n v="0"/>
    <n v="0"/>
    <n v="0"/>
    <n v="0"/>
    <n v="0"/>
    <n v="0"/>
    <n v="1"/>
    <n v="1"/>
    <n v="0"/>
    <n v="0"/>
    <n v="0"/>
    <n v="2"/>
    <n v="1"/>
    <n v="3"/>
    <n v="1"/>
    <n v="1"/>
    <n v="0"/>
  </r>
  <r>
    <s v="Ombella MPoko"/>
    <s v="Bimbo"/>
    <x v="1"/>
    <s v="PALA 2"/>
    <x v="1"/>
    <n v="1"/>
    <n v="0"/>
    <n v="1"/>
    <n v="0"/>
    <n v="0"/>
    <n v="0"/>
    <n v="0"/>
    <n v="0"/>
    <n v="1"/>
    <n v="1"/>
    <n v="0"/>
    <n v="0"/>
    <n v="3"/>
    <n v="1"/>
    <n v="4"/>
    <n v="1"/>
    <n v="1"/>
    <n v="0"/>
  </r>
  <r>
    <s v="Ombella MPoko"/>
    <s v="Bimbo"/>
    <x v="1"/>
    <s v="PALA 2"/>
    <x v="1"/>
    <n v="0"/>
    <n v="0"/>
    <n v="0"/>
    <n v="1"/>
    <n v="0"/>
    <n v="0"/>
    <n v="0"/>
    <n v="0"/>
    <n v="1"/>
    <n v="1"/>
    <n v="0"/>
    <n v="0"/>
    <n v="1"/>
    <n v="2"/>
    <n v="3"/>
    <n v="1"/>
    <n v="1"/>
    <n v="0"/>
  </r>
  <r>
    <s v="Ombella MPoko"/>
    <s v="Bimbo"/>
    <x v="1"/>
    <s v="PALA 2"/>
    <x v="1"/>
    <n v="1"/>
    <n v="0"/>
    <n v="0"/>
    <n v="1"/>
    <n v="0"/>
    <n v="0"/>
    <n v="0"/>
    <n v="0"/>
    <n v="0"/>
    <n v="1"/>
    <n v="0"/>
    <n v="0"/>
    <n v="1"/>
    <n v="2"/>
    <n v="3"/>
    <n v="1"/>
    <n v="1"/>
    <n v="0"/>
  </r>
  <r>
    <s v="Ombella MPoko"/>
    <s v="Bimbo"/>
    <x v="1"/>
    <s v="PALA 2"/>
    <x v="1"/>
    <n v="0"/>
    <n v="0"/>
    <n v="1"/>
    <n v="0"/>
    <n v="0"/>
    <n v="0"/>
    <n v="0"/>
    <n v="1"/>
    <n v="0"/>
    <n v="0"/>
    <n v="0"/>
    <n v="0"/>
    <n v="1"/>
    <n v="1"/>
    <n v="2"/>
    <n v="1"/>
    <n v="1"/>
    <n v="0"/>
  </r>
  <r>
    <s v="Ombella MPoko"/>
    <s v="Bimbo"/>
    <x v="1"/>
    <s v="PALA 2"/>
    <x v="1"/>
    <n v="0"/>
    <n v="0"/>
    <n v="0"/>
    <n v="1"/>
    <n v="1"/>
    <n v="0"/>
    <n v="0"/>
    <n v="0"/>
    <n v="1"/>
    <n v="1"/>
    <n v="0"/>
    <n v="0"/>
    <n v="2"/>
    <n v="2"/>
    <n v="4"/>
    <n v="1"/>
    <n v="1"/>
    <n v="0"/>
  </r>
  <r>
    <s v="Ombella MPoko"/>
    <s v="Bimbo"/>
    <x v="1"/>
    <s v="PALA 2"/>
    <x v="1"/>
    <n v="0"/>
    <n v="0"/>
    <n v="0"/>
    <n v="0"/>
    <n v="0"/>
    <n v="0"/>
    <n v="0"/>
    <n v="1"/>
    <n v="0"/>
    <n v="1"/>
    <n v="0"/>
    <n v="0"/>
    <n v="0"/>
    <n v="2"/>
    <n v="2"/>
    <n v="0"/>
    <n v="1"/>
    <n v="0"/>
  </r>
  <r>
    <s v="Ombella MPoko"/>
    <s v="Bimbo"/>
    <x v="1"/>
    <s v="PALA 2"/>
    <x v="1"/>
    <n v="0"/>
    <n v="1"/>
    <n v="1"/>
    <n v="0"/>
    <n v="0"/>
    <n v="0"/>
    <n v="0"/>
    <n v="3"/>
    <n v="1"/>
    <n v="2"/>
    <n v="0"/>
    <n v="0"/>
    <n v="2"/>
    <n v="6"/>
    <n v="8"/>
    <n v="1"/>
    <n v="1"/>
    <n v="0"/>
  </r>
  <r>
    <s v="Ombella MPoko"/>
    <s v="Bimbo"/>
    <x v="1"/>
    <s v="PALA 2"/>
    <x v="1"/>
    <n v="0"/>
    <n v="0"/>
    <n v="0"/>
    <n v="0"/>
    <n v="0"/>
    <n v="0"/>
    <n v="0"/>
    <n v="0"/>
    <n v="0"/>
    <n v="1"/>
    <n v="0"/>
    <n v="1"/>
    <n v="0"/>
    <n v="2"/>
    <n v="2"/>
    <n v="0"/>
    <n v="0"/>
    <n v="1"/>
  </r>
  <r>
    <s v="Ombella MPoko"/>
    <s v="Bimbo"/>
    <x v="1"/>
    <s v="PALA 2"/>
    <x v="1"/>
    <n v="0"/>
    <n v="0"/>
    <n v="0"/>
    <n v="1"/>
    <n v="0"/>
    <n v="0"/>
    <n v="0"/>
    <n v="1"/>
    <n v="0"/>
    <n v="1"/>
    <n v="0"/>
    <n v="0"/>
    <n v="0"/>
    <n v="3"/>
    <n v="3"/>
    <n v="1"/>
    <n v="1"/>
    <n v="0"/>
  </r>
  <r>
    <s v="Ombella MPoko"/>
    <s v="Bimbo"/>
    <x v="1"/>
    <s v="PALA 2"/>
    <x v="1"/>
    <n v="0"/>
    <n v="0"/>
    <n v="0"/>
    <n v="0"/>
    <n v="0"/>
    <n v="0"/>
    <n v="0"/>
    <n v="0"/>
    <n v="1"/>
    <n v="0"/>
    <n v="0"/>
    <n v="0"/>
    <n v="1"/>
    <n v="0"/>
    <n v="1"/>
    <n v="0"/>
    <n v="0"/>
    <n v="0"/>
  </r>
  <r>
    <s v="Ombella MPoko"/>
    <s v="Bimbo"/>
    <x v="1"/>
    <s v="PALA 1"/>
    <x v="1"/>
    <n v="0"/>
    <n v="1"/>
    <n v="0"/>
    <n v="0"/>
    <n v="1"/>
    <n v="0"/>
    <n v="0"/>
    <n v="1"/>
    <n v="1"/>
    <n v="1"/>
    <n v="0"/>
    <n v="0"/>
    <n v="2"/>
    <n v="3"/>
    <n v="5"/>
    <n v="1"/>
    <n v="1"/>
    <n v="0"/>
  </r>
  <r>
    <s v="Ombella MPoko"/>
    <s v="Bimbo"/>
    <x v="1"/>
    <s v="PALA 1"/>
    <x v="1"/>
    <n v="0"/>
    <n v="1"/>
    <n v="1"/>
    <n v="0"/>
    <n v="0"/>
    <n v="1"/>
    <n v="1"/>
    <n v="0"/>
    <n v="2"/>
    <n v="1"/>
    <n v="0"/>
    <n v="0"/>
    <n v="4"/>
    <n v="3"/>
    <n v="7"/>
    <n v="1"/>
    <n v="1"/>
    <n v="0"/>
  </r>
  <r>
    <s v="Ombella MPoko"/>
    <s v="Bimbo"/>
    <x v="1"/>
    <s v="PALA 1"/>
    <x v="1"/>
    <n v="1"/>
    <n v="0"/>
    <n v="0"/>
    <n v="1"/>
    <n v="0"/>
    <n v="0"/>
    <n v="0"/>
    <n v="0"/>
    <n v="1"/>
    <n v="1"/>
    <n v="0"/>
    <n v="0"/>
    <n v="2"/>
    <n v="2"/>
    <n v="4"/>
    <n v="1"/>
    <n v="1"/>
    <n v="0"/>
  </r>
  <r>
    <s v="Ombella MPoko"/>
    <s v="Bimbo"/>
    <x v="1"/>
    <s v="PALA 1"/>
    <x v="1"/>
    <n v="1"/>
    <n v="1"/>
    <n v="0"/>
    <n v="1"/>
    <n v="1"/>
    <n v="0"/>
    <n v="0"/>
    <n v="1"/>
    <n v="1"/>
    <n v="2"/>
    <n v="0"/>
    <n v="0"/>
    <n v="3"/>
    <n v="5"/>
    <n v="8"/>
    <n v="1"/>
    <n v="1"/>
    <n v="0"/>
  </r>
  <r>
    <s v="Ombella MPoko"/>
    <s v="Bimbo"/>
    <x v="1"/>
    <s v="PALA 1"/>
    <x v="1"/>
    <n v="0"/>
    <n v="0"/>
    <n v="0"/>
    <n v="0"/>
    <n v="1"/>
    <n v="0"/>
    <n v="0"/>
    <n v="1"/>
    <n v="0"/>
    <n v="1"/>
    <n v="0"/>
    <n v="0"/>
    <n v="1"/>
    <n v="2"/>
    <n v="3"/>
    <n v="0"/>
    <n v="1"/>
    <n v="0"/>
  </r>
  <r>
    <s v="Ombella MPoko"/>
    <s v="Bimbo"/>
    <x v="1"/>
    <s v="PALA 1"/>
    <x v="1"/>
    <n v="1"/>
    <n v="1"/>
    <n v="0"/>
    <n v="1"/>
    <n v="1"/>
    <n v="1"/>
    <n v="0"/>
    <n v="1"/>
    <n v="1"/>
    <n v="0"/>
    <n v="0"/>
    <n v="0"/>
    <n v="3"/>
    <n v="4"/>
    <n v="7"/>
    <n v="1"/>
    <n v="1"/>
    <n v="0"/>
  </r>
  <r>
    <s v="Ombella MPoko"/>
    <s v="Bimbo"/>
    <x v="1"/>
    <s v="PALA 1"/>
    <x v="1"/>
    <n v="0"/>
    <n v="1"/>
    <n v="1"/>
    <n v="0"/>
    <n v="0"/>
    <n v="0"/>
    <n v="1"/>
    <n v="0"/>
    <n v="1"/>
    <n v="1"/>
    <n v="0"/>
    <n v="1"/>
    <n v="3"/>
    <n v="3"/>
    <n v="6"/>
    <n v="1"/>
    <n v="1"/>
    <n v="1"/>
  </r>
  <r>
    <s v="Ombella MPoko"/>
    <s v="Bimbo"/>
    <x v="1"/>
    <s v="PALA 1"/>
    <x v="1"/>
    <n v="0"/>
    <n v="0"/>
    <n v="0"/>
    <n v="0"/>
    <n v="0"/>
    <n v="1"/>
    <n v="1"/>
    <n v="0"/>
    <n v="0"/>
    <n v="1"/>
    <n v="1"/>
    <n v="0"/>
    <n v="2"/>
    <n v="2"/>
    <n v="4"/>
    <n v="0"/>
    <n v="1"/>
    <n v="1"/>
  </r>
  <r>
    <s v="Ombella MPoko"/>
    <s v="Bimbo"/>
    <x v="1"/>
    <s v="PALA 1"/>
    <x v="1"/>
    <n v="1"/>
    <n v="0"/>
    <n v="0"/>
    <n v="1"/>
    <n v="0"/>
    <n v="1"/>
    <n v="1"/>
    <n v="0"/>
    <n v="2"/>
    <n v="1"/>
    <n v="0"/>
    <n v="0"/>
    <n v="4"/>
    <n v="3"/>
    <n v="7"/>
    <n v="1"/>
    <n v="1"/>
    <n v="0"/>
  </r>
  <r>
    <s v="Ombella MPoko"/>
    <s v="Bimbo"/>
    <x v="1"/>
    <s v="PALA 1"/>
    <x v="1"/>
    <n v="0"/>
    <n v="1"/>
    <n v="1"/>
    <n v="0"/>
    <n v="0"/>
    <n v="0"/>
    <n v="1"/>
    <n v="0"/>
    <n v="1"/>
    <n v="1"/>
    <n v="0"/>
    <n v="0"/>
    <n v="3"/>
    <n v="2"/>
    <n v="5"/>
    <n v="1"/>
    <n v="1"/>
    <n v="0"/>
  </r>
  <r>
    <s v="Ombella MPoko"/>
    <s v="Bimbo"/>
    <x v="1"/>
    <s v="BATALIMON 2"/>
    <x v="1"/>
    <n v="1"/>
    <n v="0"/>
    <n v="0"/>
    <n v="1"/>
    <n v="0"/>
    <n v="1"/>
    <n v="0"/>
    <n v="0"/>
    <n v="1"/>
    <n v="1"/>
    <n v="1"/>
    <n v="0"/>
    <n v="3"/>
    <n v="3"/>
    <n v="6"/>
    <n v="1"/>
    <n v="1"/>
    <n v="1"/>
  </r>
  <r>
    <s v="Ombella MPoko"/>
    <s v="Bimbo"/>
    <x v="1"/>
    <s v="BATALIMON 2"/>
    <x v="1"/>
    <n v="1"/>
    <n v="0"/>
    <n v="0"/>
    <n v="1"/>
    <n v="0"/>
    <n v="0"/>
    <n v="0"/>
    <n v="1"/>
    <n v="0"/>
    <n v="1"/>
    <n v="0"/>
    <n v="0"/>
    <n v="1"/>
    <n v="3"/>
    <n v="4"/>
    <n v="1"/>
    <n v="1"/>
    <n v="0"/>
  </r>
  <r>
    <s v="Ombella MPoko"/>
    <s v="Bimbo"/>
    <x v="1"/>
    <s v="BATALIMON 2"/>
    <x v="1"/>
    <n v="0"/>
    <n v="1"/>
    <n v="0"/>
    <n v="0"/>
    <n v="1"/>
    <n v="0"/>
    <n v="0"/>
    <n v="0"/>
    <n v="1"/>
    <n v="1"/>
    <n v="0"/>
    <n v="0"/>
    <n v="2"/>
    <n v="2"/>
    <n v="4"/>
    <n v="1"/>
    <n v="1"/>
    <n v="0"/>
  </r>
  <r>
    <s v="Ombella MPoko"/>
    <s v="Bimbo"/>
    <x v="1"/>
    <s v="BATALIMON 2"/>
    <x v="1"/>
    <n v="1"/>
    <n v="1"/>
    <n v="0"/>
    <n v="1"/>
    <n v="1"/>
    <n v="0"/>
    <n v="0"/>
    <n v="1"/>
    <n v="1"/>
    <n v="1"/>
    <n v="1"/>
    <n v="0"/>
    <n v="4"/>
    <n v="4"/>
    <n v="8"/>
    <n v="1"/>
    <n v="1"/>
    <n v="1"/>
  </r>
  <r>
    <s v="Ombella MPoko"/>
    <s v="Bimbo"/>
    <x v="1"/>
    <s v="BATALIMON 2"/>
    <x v="1"/>
    <n v="0"/>
    <n v="1"/>
    <n v="1"/>
    <n v="0"/>
    <n v="0"/>
    <n v="1"/>
    <n v="0"/>
    <n v="0"/>
    <n v="1"/>
    <n v="1"/>
    <n v="0"/>
    <n v="0"/>
    <n v="2"/>
    <n v="3"/>
    <n v="5"/>
    <n v="1"/>
    <n v="1"/>
    <n v="0"/>
  </r>
  <r>
    <s v="Ombella MPoko"/>
    <s v="Bimbo"/>
    <x v="1"/>
    <s v="BATALIMON 2"/>
    <x v="1"/>
    <n v="1"/>
    <n v="0"/>
    <n v="0"/>
    <n v="0"/>
    <n v="0"/>
    <n v="0"/>
    <n v="0"/>
    <n v="1"/>
    <n v="1"/>
    <n v="0"/>
    <n v="0"/>
    <n v="0"/>
    <n v="2"/>
    <n v="1"/>
    <n v="3"/>
    <n v="1"/>
    <n v="1"/>
    <n v="0"/>
  </r>
  <r>
    <s v="Ombella MPoko"/>
    <s v="Bimbo"/>
    <x v="1"/>
    <s v="BATALIMON 2"/>
    <x v="1"/>
    <n v="0"/>
    <n v="0"/>
    <n v="0"/>
    <n v="1"/>
    <n v="0"/>
    <n v="0"/>
    <n v="1"/>
    <n v="0"/>
    <n v="0"/>
    <n v="3"/>
    <n v="0"/>
    <n v="1"/>
    <n v="1"/>
    <n v="5"/>
    <n v="6"/>
    <n v="1"/>
    <n v="1"/>
    <n v="1"/>
  </r>
  <r>
    <s v="Ombella MPoko"/>
    <s v="Bimbo"/>
    <x v="1"/>
    <s v="BATALIMON 2"/>
    <x v="1"/>
    <n v="1"/>
    <n v="1"/>
    <n v="0"/>
    <n v="1"/>
    <n v="0"/>
    <n v="0"/>
    <n v="1"/>
    <n v="0"/>
    <n v="1"/>
    <n v="1"/>
    <n v="0"/>
    <n v="1"/>
    <n v="3"/>
    <n v="4"/>
    <n v="7"/>
    <n v="1"/>
    <n v="1"/>
    <n v="1"/>
  </r>
  <r>
    <s v="Ombella MPoko"/>
    <s v="Bimbo"/>
    <x v="1"/>
    <s v="BATALIMON 2"/>
    <x v="1"/>
    <n v="0"/>
    <n v="1"/>
    <n v="0"/>
    <n v="0"/>
    <n v="0"/>
    <n v="0"/>
    <n v="0"/>
    <n v="0"/>
    <n v="0"/>
    <n v="0"/>
    <n v="0"/>
    <n v="0"/>
    <n v="0"/>
    <n v="1"/>
    <n v="1"/>
    <n v="1"/>
    <n v="1"/>
    <n v="0"/>
  </r>
  <r>
    <s v="Ombella MPoko"/>
    <s v="Bimbo"/>
    <x v="1"/>
    <s v="BATALIMON 2"/>
    <x v="1"/>
    <n v="0"/>
    <n v="1"/>
    <n v="0"/>
    <n v="0"/>
    <n v="0"/>
    <n v="0"/>
    <n v="0"/>
    <n v="1"/>
    <n v="1"/>
    <n v="0"/>
    <n v="0"/>
    <n v="0"/>
    <n v="1"/>
    <n v="2"/>
    <n v="3"/>
    <n v="1"/>
    <n v="1"/>
    <n v="0"/>
  </r>
  <r>
    <s v="Ombella MPoko"/>
    <s v="Bimbo"/>
    <x v="1"/>
    <s v="BALAPA 2"/>
    <x v="1"/>
    <n v="1"/>
    <n v="0"/>
    <n v="0"/>
    <n v="1"/>
    <n v="0"/>
    <n v="0"/>
    <n v="0"/>
    <n v="0"/>
    <n v="0"/>
    <n v="1"/>
    <n v="0"/>
    <n v="0"/>
    <n v="1"/>
    <n v="2"/>
    <n v="3"/>
    <n v="1"/>
    <n v="1"/>
    <n v="0"/>
  </r>
  <r>
    <s v="Ombella MPoko"/>
    <s v="Bimbo"/>
    <x v="1"/>
    <s v="BALAPA 2"/>
    <x v="1"/>
    <n v="1"/>
    <n v="0"/>
    <n v="0"/>
    <n v="0"/>
    <n v="0"/>
    <n v="0"/>
    <n v="0"/>
    <n v="1"/>
    <n v="0"/>
    <n v="0"/>
    <n v="0"/>
    <n v="0"/>
    <n v="1"/>
    <n v="1"/>
    <n v="2"/>
    <n v="1"/>
    <n v="1"/>
    <n v="0"/>
  </r>
  <r>
    <s v="Ombella MPoko"/>
    <s v="Bimbo"/>
    <x v="1"/>
    <s v="BALAPA 2"/>
    <x v="1"/>
    <n v="0"/>
    <n v="0"/>
    <n v="1"/>
    <n v="0"/>
    <n v="0"/>
    <n v="1"/>
    <n v="0"/>
    <n v="0"/>
    <n v="1"/>
    <n v="1"/>
    <n v="0"/>
    <n v="0"/>
    <n v="2"/>
    <n v="2"/>
    <n v="4"/>
    <n v="1"/>
    <n v="1"/>
    <n v="0"/>
  </r>
  <r>
    <s v="Ombella MPoko"/>
    <s v="Bimbo"/>
    <x v="1"/>
    <s v="BALAPA 2"/>
    <x v="1"/>
    <n v="0"/>
    <n v="0"/>
    <n v="0"/>
    <n v="0"/>
    <n v="0"/>
    <n v="1"/>
    <n v="0"/>
    <n v="0"/>
    <n v="1"/>
    <n v="1"/>
    <n v="0"/>
    <n v="0"/>
    <n v="1"/>
    <n v="2"/>
    <n v="3"/>
    <n v="0"/>
    <n v="1"/>
    <n v="0"/>
  </r>
  <r>
    <s v="Ombella MPoko"/>
    <s v="Bimbo"/>
    <x v="1"/>
    <s v="BALAPA 2"/>
    <x v="1"/>
    <n v="1"/>
    <n v="0"/>
    <n v="0"/>
    <n v="0"/>
    <n v="0"/>
    <n v="0"/>
    <n v="0"/>
    <n v="0"/>
    <n v="0"/>
    <n v="1"/>
    <n v="0"/>
    <n v="0"/>
    <n v="1"/>
    <n v="1"/>
    <n v="2"/>
    <n v="1"/>
    <n v="1"/>
    <n v="0"/>
  </r>
  <r>
    <s v="Ombella MPoko"/>
    <s v="Bimbo"/>
    <x v="1"/>
    <s v="BALAPA 2"/>
    <x v="1"/>
    <n v="0"/>
    <n v="0"/>
    <n v="0"/>
    <n v="0"/>
    <n v="0"/>
    <n v="0"/>
    <n v="0"/>
    <n v="1"/>
    <n v="1"/>
    <n v="1"/>
    <n v="1"/>
    <n v="0"/>
    <n v="2"/>
    <n v="2"/>
    <n v="4"/>
    <n v="0"/>
    <n v="1"/>
    <n v="1"/>
  </r>
  <r>
    <s v="Ombella MPoko"/>
    <s v="Bimbo"/>
    <x v="1"/>
    <s v="BALAPA 2"/>
    <x v="1"/>
    <n v="0"/>
    <n v="0"/>
    <n v="0"/>
    <n v="0"/>
    <n v="0"/>
    <n v="0"/>
    <n v="0"/>
    <n v="0"/>
    <n v="1"/>
    <n v="1"/>
    <n v="0"/>
    <n v="0"/>
    <n v="1"/>
    <n v="1"/>
    <n v="2"/>
    <n v="0"/>
    <n v="0"/>
    <n v="0"/>
  </r>
  <r>
    <s v="Ombella MPoko"/>
    <s v="Bimbo"/>
    <x v="1"/>
    <s v="BALAPA 2"/>
    <x v="1"/>
    <n v="0"/>
    <n v="1"/>
    <n v="0"/>
    <n v="0"/>
    <n v="0"/>
    <n v="0"/>
    <n v="0"/>
    <n v="1"/>
    <n v="1"/>
    <n v="0"/>
    <n v="0"/>
    <n v="0"/>
    <n v="1"/>
    <n v="2"/>
    <n v="3"/>
    <n v="1"/>
    <n v="1"/>
    <n v="0"/>
  </r>
  <r>
    <s v="Ombella MPoko"/>
    <s v="Bimbo"/>
    <x v="1"/>
    <s v="BALAPA 2"/>
    <x v="1"/>
    <n v="1"/>
    <n v="0"/>
    <n v="0"/>
    <n v="1"/>
    <n v="0"/>
    <n v="0"/>
    <n v="0"/>
    <n v="0"/>
    <n v="2"/>
    <n v="1"/>
    <n v="0"/>
    <n v="0"/>
    <n v="3"/>
    <n v="2"/>
    <n v="5"/>
    <n v="1"/>
    <n v="1"/>
    <n v="0"/>
  </r>
  <r>
    <s v="Ombella MPoko"/>
    <s v="Bimbo"/>
    <x v="1"/>
    <s v="BALAPA 2"/>
    <x v="1"/>
    <n v="0"/>
    <n v="0"/>
    <n v="1"/>
    <n v="0"/>
    <n v="0"/>
    <n v="0"/>
    <n v="0"/>
    <n v="0"/>
    <n v="0"/>
    <n v="1"/>
    <n v="0"/>
    <n v="0"/>
    <n v="1"/>
    <n v="1"/>
    <n v="2"/>
    <n v="1"/>
    <n v="1"/>
    <n v="0"/>
  </r>
  <r>
    <s v="Bangui"/>
    <s v="Bangui"/>
    <x v="2"/>
    <s v="SAINT PAUL II"/>
    <x v="0"/>
    <n v="0"/>
    <n v="0"/>
    <n v="0"/>
    <n v="0"/>
    <n v="0"/>
    <n v="1"/>
    <n v="0"/>
    <n v="0"/>
    <n v="0"/>
    <n v="1"/>
    <n v="0"/>
    <n v="1"/>
    <n v="0"/>
    <n v="3"/>
    <n v="3"/>
    <n v="0"/>
    <n v="1"/>
    <n v="1"/>
  </r>
  <r>
    <s v="Bangui"/>
    <s v="Bangui"/>
    <x v="2"/>
    <s v="SAINT PAUL II"/>
    <x v="0"/>
    <n v="0"/>
    <n v="0"/>
    <n v="0"/>
    <n v="0"/>
    <n v="1"/>
    <n v="1"/>
    <n v="0"/>
    <n v="1"/>
    <n v="1"/>
    <n v="1"/>
    <n v="0"/>
    <n v="0"/>
    <n v="2"/>
    <n v="3"/>
    <n v="5"/>
    <n v="0"/>
    <n v="1"/>
    <n v="0"/>
  </r>
  <r>
    <s v="Bangui"/>
    <s v="Bangui"/>
    <x v="2"/>
    <s v="DAOUKA"/>
    <x v="2"/>
    <n v="0"/>
    <n v="1"/>
    <n v="1"/>
    <n v="0"/>
    <n v="0"/>
    <n v="0"/>
    <n v="2"/>
    <n v="0"/>
    <n v="1"/>
    <n v="1"/>
    <n v="0"/>
    <n v="0"/>
    <n v="4"/>
    <n v="2"/>
    <n v="6"/>
    <n v="1"/>
    <n v="1"/>
    <n v="0"/>
  </r>
  <r>
    <s v="Bangui"/>
    <s v="Bangui"/>
    <x v="2"/>
    <s v="DAOUKA"/>
    <x v="2"/>
    <n v="0"/>
    <n v="0"/>
    <n v="0"/>
    <n v="0"/>
    <n v="0"/>
    <n v="0"/>
    <n v="0"/>
    <n v="0"/>
    <n v="1"/>
    <n v="0"/>
    <n v="0"/>
    <n v="0"/>
    <n v="1"/>
    <n v="0"/>
    <n v="1"/>
    <n v="0"/>
    <n v="0"/>
    <n v="0"/>
  </r>
  <r>
    <s v="Bangui"/>
    <s v="Bangui"/>
    <x v="2"/>
    <s v="DAOUKA"/>
    <x v="2"/>
    <n v="0"/>
    <n v="0"/>
    <n v="0"/>
    <n v="0"/>
    <n v="0"/>
    <n v="0"/>
    <n v="0"/>
    <n v="0"/>
    <n v="1"/>
    <n v="1"/>
    <n v="0"/>
    <n v="0"/>
    <n v="1"/>
    <n v="1"/>
    <n v="2"/>
    <n v="0"/>
    <n v="0"/>
    <n v="0"/>
  </r>
  <r>
    <s v="Bangui"/>
    <s v="Bangui"/>
    <x v="2"/>
    <s v="DAOUKA"/>
    <x v="2"/>
    <n v="1"/>
    <n v="0"/>
    <n v="0"/>
    <n v="2"/>
    <n v="1"/>
    <n v="0"/>
    <n v="0"/>
    <n v="1"/>
    <n v="1"/>
    <n v="1"/>
    <n v="0"/>
    <n v="0"/>
    <n v="3"/>
    <n v="4"/>
    <n v="7"/>
    <n v="1"/>
    <n v="1"/>
    <n v="0"/>
  </r>
  <r>
    <s v="Bangui"/>
    <s v="Bangui"/>
    <x v="2"/>
    <s v="DAOUKA"/>
    <x v="2"/>
    <n v="0"/>
    <n v="0"/>
    <n v="0"/>
    <n v="1"/>
    <n v="0"/>
    <n v="0"/>
    <n v="0"/>
    <n v="0"/>
    <n v="1"/>
    <n v="1"/>
    <n v="0"/>
    <n v="0"/>
    <n v="1"/>
    <n v="2"/>
    <n v="3"/>
    <n v="1"/>
    <n v="1"/>
    <n v="0"/>
  </r>
  <r>
    <s v="Bangui"/>
    <s v="Bangui"/>
    <x v="2"/>
    <s v="DAOUKA"/>
    <x v="2"/>
    <n v="0"/>
    <n v="0"/>
    <n v="0"/>
    <n v="0"/>
    <n v="0"/>
    <n v="0"/>
    <n v="0"/>
    <n v="0"/>
    <n v="1"/>
    <n v="1"/>
    <n v="0"/>
    <n v="0"/>
    <n v="1"/>
    <n v="1"/>
    <n v="2"/>
    <n v="0"/>
    <n v="0"/>
    <n v="0"/>
  </r>
  <r>
    <s v="Bangui"/>
    <s v="Bangui"/>
    <x v="2"/>
    <s v="DAOUKA"/>
    <x v="2"/>
    <n v="0"/>
    <n v="0"/>
    <n v="0"/>
    <n v="0"/>
    <n v="0"/>
    <n v="0"/>
    <n v="0"/>
    <n v="0"/>
    <n v="0"/>
    <n v="1"/>
    <n v="0"/>
    <n v="0"/>
    <n v="0"/>
    <n v="1"/>
    <n v="1"/>
    <n v="0"/>
    <n v="0"/>
    <n v="0"/>
  </r>
  <r>
    <s v="Bangui"/>
    <s v="Bangui"/>
    <x v="2"/>
    <s v="DAOUKA"/>
    <x v="2"/>
    <n v="0"/>
    <n v="0"/>
    <n v="0"/>
    <n v="0"/>
    <n v="0"/>
    <n v="0"/>
    <n v="0"/>
    <n v="0"/>
    <n v="0"/>
    <n v="1"/>
    <n v="0"/>
    <n v="0"/>
    <n v="0"/>
    <n v="1"/>
    <n v="1"/>
    <n v="0"/>
    <n v="0"/>
    <n v="0"/>
  </r>
  <r>
    <s v="Bangui"/>
    <s v="Bangui"/>
    <x v="2"/>
    <s v="DAOUKA"/>
    <x v="2"/>
    <n v="1"/>
    <n v="0"/>
    <n v="0"/>
    <n v="0"/>
    <n v="1"/>
    <n v="0"/>
    <n v="0"/>
    <n v="0"/>
    <n v="1"/>
    <n v="1"/>
    <n v="0"/>
    <n v="0"/>
    <n v="3"/>
    <n v="1"/>
    <n v="4"/>
    <n v="1"/>
    <n v="1"/>
    <n v="0"/>
  </r>
  <r>
    <s v="Bangui"/>
    <s v="Bangui"/>
    <x v="2"/>
    <s v="DAOUKA"/>
    <x v="2"/>
    <n v="0"/>
    <n v="0"/>
    <n v="0"/>
    <n v="0"/>
    <n v="0"/>
    <n v="0"/>
    <n v="0"/>
    <n v="0"/>
    <n v="1"/>
    <n v="1"/>
    <n v="0"/>
    <n v="0"/>
    <n v="1"/>
    <n v="1"/>
    <n v="2"/>
    <n v="0"/>
    <n v="0"/>
    <n v="0"/>
  </r>
  <r>
    <s v="Bangui"/>
    <s v="Bangui"/>
    <x v="2"/>
    <s v="MAGOMBASSA"/>
    <x v="0"/>
    <n v="0"/>
    <n v="0"/>
    <n v="1"/>
    <n v="1"/>
    <n v="0"/>
    <n v="0"/>
    <n v="0"/>
    <n v="1"/>
    <n v="1"/>
    <n v="1"/>
    <n v="0"/>
    <n v="0"/>
    <n v="2"/>
    <n v="3"/>
    <n v="5"/>
    <n v="1"/>
    <n v="1"/>
    <n v="0"/>
  </r>
  <r>
    <s v="Bangui"/>
    <s v="Bangui"/>
    <x v="2"/>
    <s v="MAGOMBASSA"/>
    <x v="0"/>
    <n v="0"/>
    <n v="0"/>
    <n v="1"/>
    <n v="0"/>
    <n v="1"/>
    <n v="0"/>
    <n v="0"/>
    <n v="0"/>
    <n v="1"/>
    <n v="0"/>
    <n v="1"/>
    <n v="1"/>
    <n v="4"/>
    <n v="1"/>
    <n v="5"/>
    <n v="1"/>
    <n v="1"/>
    <n v="1"/>
  </r>
  <r>
    <s v="Bangui"/>
    <s v="Bangui"/>
    <x v="2"/>
    <s v="MAGOMBASSA"/>
    <x v="0"/>
    <n v="0"/>
    <n v="0"/>
    <n v="0"/>
    <n v="0"/>
    <n v="0"/>
    <n v="0"/>
    <n v="0"/>
    <n v="0"/>
    <n v="1"/>
    <n v="1"/>
    <n v="0"/>
    <n v="0"/>
    <n v="1"/>
    <n v="1"/>
    <n v="2"/>
    <n v="0"/>
    <n v="0"/>
    <n v="0"/>
  </r>
  <r>
    <s v="Bangui"/>
    <s v="Bangui"/>
    <x v="2"/>
    <s v="MAGOMBASSA"/>
    <x v="0"/>
    <n v="0"/>
    <n v="0"/>
    <n v="2"/>
    <n v="0"/>
    <n v="0"/>
    <n v="0"/>
    <n v="0"/>
    <n v="0"/>
    <n v="1"/>
    <n v="0"/>
    <n v="0"/>
    <n v="0"/>
    <n v="3"/>
    <n v="0"/>
    <n v="3"/>
    <n v="1"/>
    <n v="1"/>
    <n v="0"/>
  </r>
  <r>
    <s v="Bangui"/>
    <s v="Bangui"/>
    <x v="2"/>
    <s v="MAGOMBASSA"/>
    <x v="0"/>
    <n v="0"/>
    <n v="2"/>
    <n v="0"/>
    <n v="0"/>
    <n v="1"/>
    <n v="1"/>
    <n v="1"/>
    <n v="0"/>
    <n v="2"/>
    <n v="1"/>
    <n v="0"/>
    <n v="0"/>
    <n v="4"/>
    <n v="4"/>
    <n v="8"/>
    <n v="1"/>
    <n v="1"/>
    <n v="0"/>
  </r>
  <r>
    <s v="Bangui"/>
    <s v="Bangui"/>
    <x v="2"/>
    <s v="MAGOMBASSA"/>
    <x v="0"/>
    <n v="0"/>
    <n v="2"/>
    <n v="0"/>
    <n v="0"/>
    <n v="2"/>
    <n v="0"/>
    <n v="0"/>
    <n v="0"/>
    <n v="1"/>
    <n v="1"/>
    <n v="0"/>
    <n v="0"/>
    <n v="3"/>
    <n v="3"/>
    <n v="6"/>
    <n v="1"/>
    <n v="1"/>
    <n v="0"/>
  </r>
  <r>
    <s v="Bangui"/>
    <s v="Bangui"/>
    <x v="2"/>
    <s v="MAGOMBASSA"/>
    <x v="0"/>
    <n v="0"/>
    <n v="0"/>
    <n v="1"/>
    <n v="1"/>
    <n v="0"/>
    <n v="2"/>
    <n v="0"/>
    <n v="0"/>
    <n v="1"/>
    <n v="1"/>
    <n v="0"/>
    <n v="0"/>
    <n v="2"/>
    <n v="4"/>
    <n v="6"/>
    <n v="1"/>
    <n v="1"/>
    <n v="0"/>
  </r>
  <r>
    <s v="Bangui"/>
    <s v="Bangui"/>
    <x v="2"/>
    <s v="MAGOMBASSA"/>
    <x v="0"/>
    <n v="0"/>
    <n v="0"/>
    <n v="1"/>
    <n v="1"/>
    <n v="1"/>
    <n v="0"/>
    <n v="1"/>
    <n v="0"/>
    <n v="1"/>
    <n v="1"/>
    <n v="0"/>
    <n v="0"/>
    <n v="4"/>
    <n v="2"/>
    <n v="6"/>
    <n v="1"/>
    <n v="1"/>
    <n v="0"/>
  </r>
  <r>
    <s v="Bangui"/>
    <s v="Bangui"/>
    <x v="2"/>
    <s v="MAGOMBASSA"/>
    <x v="0"/>
    <n v="0"/>
    <n v="0"/>
    <n v="1"/>
    <n v="0"/>
    <n v="0"/>
    <n v="0"/>
    <n v="0"/>
    <n v="0"/>
    <n v="1"/>
    <n v="1"/>
    <n v="0"/>
    <n v="0"/>
    <n v="2"/>
    <n v="1"/>
    <n v="3"/>
    <n v="1"/>
    <n v="1"/>
    <n v="0"/>
  </r>
  <r>
    <s v="Bangui"/>
    <s v="Bangui"/>
    <x v="2"/>
    <s v="MAGOMBASSA"/>
    <x v="0"/>
    <n v="1"/>
    <n v="1"/>
    <n v="0"/>
    <n v="2"/>
    <n v="0"/>
    <n v="0"/>
    <n v="0"/>
    <n v="0"/>
    <n v="1"/>
    <n v="1"/>
    <n v="1"/>
    <n v="0"/>
    <n v="3"/>
    <n v="4"/>
    <n v="7"/>
    <n v="1"/>
    <n v="1"/>
    <n v="1"/>
  </r>
  <r>
    <s v="Bangui"/>
    <s v="Bangui"/>
    <x v="2"/>
    <s v="GBANGOUMA I"/>
    <x v="1"/>
    <n v="0"/>
    <n v="0"/>
    <n v="1"/>
    <n v="0"/>
    <n v="2"/>
    <n v="0"/>
    <n v="0"/>
    <n v="0"/>
    <n v="0"/>
    <n v="1"/>
    <n v="1"/>
    <n v="0"/>
    <n v="4"/>
    <n v="1"/>
    <n v="5"/>
    <n v="1"/>
    <n v="1"/>
    <n v="1"/>
  </r>
  <r>
    <s v="Bangui"/>
    <s v="Bangui"/>
    <x v="2"/>
    <s v="GBANGOUMA I"/>
    <x v="1"/>
    <n v="0"/>
    <n v="1"/>
    <n v="0"/>
    <n v="0"/>
    <n v="2"/>
    <n v="0"/>
    <n v="0"/>
    <n v="0"/>
    <n v="0"/>
    <n v="1"/>
    <n v="0"/>
    <n v="0"/>
    <n v="2"/>
    <n v="2"/>
    <n v="4"/>
    <n v="1"/>
    <n v="1"/>
    <n v="0"/>
  </r>
  <r>
    <s v="Bangui"/>
    <s v="Bangui"/>
    <x v="2"/>
    <s v="GBANGOUMA I"/>
    <x v="1"/>
    <n v="1"/>
    <n v="1"/>
    <n v="1"/>
    <n v="0"/>
    <n v="0"/>
    <n v="0"/>
    <n v="0"/>
    <n v="1"/>
    <n v="1"/>
    <n v="1"/>
    <n v="0"/>
    <n v="0"/>
    <n v="3"/>
    <n v="3"/>
    <n v="6"/>
    <n v="1"/>
    <n v="1"/>
    <n v="0"/>
  </r>
  <r>
    <s v="Bangui"/>
    <s v="Bangui"/>
    <x v="2"/>
    <s v="GBANGOUMA I"/>
    <x v="1"/>
    <n v="0"/>
    <n v="0"/>
    <n v="0"/>
    <n v="1"/>
    <n v="1"/>
    <n v="0"/>
    <n v="0"/>
    <n v="0"/>
    <n v="1"/>
    <n v="0"/>
    <n v="0"/>
    <n v="0"/>
    <n v="2"/>
    <n v="1"/>
    <n v="3"/>
    <n v="1"/>
    <n v="1"/>
    <n v="0"/>
  </r>
  <r>
    <s v="Bangui"/>
    <s v="Bangui"/>
    <x v="2"/>
    <s v="GBANGOUMA I"/>
    <x v="1"/>
    <n v="0"/>
    <n v="1"/>
    <n v="1"/>
    <n v="1"/>
    <n v="0"/>
    <n v="0"/>
    <n v="0"/>
    <n v="0"/>
    <n v="1"/>
    <n v="1"/>
    <n v="0"/>
    <n v="0"/>
    <n v="2"/>
    <n v="3"/>
    <n v="5"/>
    <n v="1"/>
    <n v="1"/>
    <n v="0"/>
  </r>
  <r>
    <s v="Bangui"/>
    <s v="Bangui"/>
    <x v="2"/>
    <s v="GUERENGOU"/>
    <x v="0"/>
    <n v="0"/>
    <n v="1"/>
    <n v="1"/>
    <n v="0"/>
    <n v="0"/>
    <n v="0"/>
    <n v="0"/>
    <n v="0"/>
    <n v="0"/>
    <n v="0"/>
    <n v="0"/>
    <n v="0"/>
    <n v="1"/>
    <n v="1"/>
    <n v="2"/>
    <n v="1"/>
    <n v="1"/>
    <n v="0"/>
  </r>
  <r>
    <s v="Bangui"/>
    <s v="Bangui"/>
    <x v="2"/>
    <s v="GUERENGOU"/>
    <x v="0"/>
    <n v="0"/>
    <n v="0"/>
    <n v="1"/>
    <n v="1"/>
    <n v="0"/>
    <n v="0"/>
    <n v="0"/>
    <n v="0"/>
    <n v="1"/>
    <n v="0"/>
    <n v="0"/>
    <n v="0"/>
    <n v="2"/>
    <n v="1"/>
    <n v="3"/>
    <n v="1"/>
    <n v="1"/>
    <n v="0"/>
  </r>
  <r>
    <s v="Bangui"/>
    <s v="Bangui"/>
    <x v="2"/>
    <s v="GUERENGOU"/>
    <x v="0"/>
    <n v="2"/>
    <n v="0"/>
    <n v="1"/>
    <n v="0"/>
    <n v="0"/>
    <n v="0"/>
    <n v="0"/>
    <n v="0"/>
    <n v="0"/>
    <n v="0"/>
    <n v="0"/>
    <n v="0"/>
    <n v="3"/>
    <n v="0"/>
    <n v="3"/>
    <n v="1"/>
    <n v="1"/>
    <n v="0"/>
  </r>
  <r>
    <s v="Bangui"/>
    <s v="Bangui"/>
    <x v="2"/>
    <s v="GUERENGOU"/>
    <x v="0"/>
    <n v="0"/>
    <n v="0"/>
    <n v="3"/>
    <n v="0"/>
    <n v="1"/>
    <n v="0"/>
    <n v="0"/>
    <n v="3"/>
    <n v="0"/>
    <n v="0"/>
    <n v="0"/>
    <n v="0"/>
    <n v="4"/>
    <n v="3"/>
    <n v="7"/>
    <n v="1"/>
    <n v="1"/>
    <n v="0"/>
  </r>
  <r>
    <s v="Bangui"/>
    <s v="Bangui"/>
    <x v="2"/>
    <s v="GUERENGOU"/>
    <x v="0"/>
    <n v="5"/>
    <n v="0"/>
    <n v="1"/>
    <n v="0"/>
    <n v="3"/>
    <n v="0"/>
    <n v="2"/>
    <n v="1"/>
    <n v="0"/>
    <n v="2"/>
    <n v="0"/>
    <n v="1"/>
    <n v="11"/>
    <n v="4"/>
    <n v="15"/>
    <n v="1"/>
    <n v="1"/>
    <n v="1"/>
  </r>
  <r>
    <s v="Bangui"/>
    <s v="Bangui"/>
    <x v="2"/>
    <s v="GUERENGOU"/>
    <x v="0"/>
    <n v="0"/>
    <n v="2"/>
    <n v="1"/>
    <n v="3"/>
    <n v="1"/>
    <n v="2"/>
    <n v="0"/>
    <n v="0"/>
    <n v="0"/>
    <n v="1"/>
    <n v="0"/>
    <n v="0"/>
    <n v="2"/>
    <n v="8"/>
    <n v="10"/>
    <n v="1"/>
    <n v="1"/>
    <n v="0"/>
  </r>
  <r>
    <s v="Bangui"/>
    <s v="Bangui"/>
    <x v="2"/>
    <s v="GUERENGOU"/>
    <x v="0"/>
    <n v="0"/>
    <n v="2"/>
    <n v="3"/>
    <n v="2"/>
    <n v="0"/>
    <n v="2"/>
    <n v="1"/>
    <n v="0"/>
    <n v="2"/>
    <n v="0"/>
    <n v="0"/>
    <n v="1"/>
    <n v="6"/>
    <n v="7"/>
    <n v="13"/>
    <n v="1"/>
    <n v="1"/>
    <n v="1"/>
  </r>
  <r>
    <s v="Bangui"/>
    <s v="Bangui"/>
    <x v="2"/>
    <s v="GUERENGOU"/>
    <x v="0"/>
    <n v="0"/>
    <n v="3"/>
    <n v="1"/>
    <n v="3"/>
    <n v="0"/>
    <n v="2"/>
    <n v="3"/>
    <n v="1"/>
    <n v="0"/>
    <n v="0"/>
    <n v="0"/>
    <n v="0"/>
    <n v="4"/>
    <n v="9"/>
    <n v="13"/>
    <n v="1"/>
    <n v="1"/>
    <n v="0"/>
  </r>
  <r>
    <s v="Bangui"/>
    <s v="Bangui"/>
    <x v="2"/>
    <s v="GUERENGOU"/>
    <x v="0"/>
    <n v="0"/>
    <n v="0"/>
    <n v="1"/>
    <n v="0"/>
    <n v="0"/>
    <n v="2"/>
    <n v="0"/>
    <n v="0"/>
    <n v="0"/>
    <n v="0"/>
    <n v="0"/>
    <n v="0"/>
    <n v="1"/>
    <n v="2"/>
    <n v="3"/>
    <n v="1"/>
    <n v="1"/>
    <n v="0"/>
  </r>
  <r>
    <s v="Bangui"/>
    <s v="Bangui"/>
    <x v="2"/>
    <s v="GUERENGOU"/>
    <x v="0"/>
    <n v="1"/>
    <n v="0"/>
    <n v="1"/>
    <n v="2"/>
    <n v="0"/>
    <n v="1"/>
    <n v="0"/>
    <n v="0"/>
    <n v="2"/>
    <n v="0"/>
    <n v="0"/>
    <n v="0"/>
    <n v="4"/>
    <n v="3"/>
    <n v="7"/>
    <n v="1"/>
    <n v="1"/>
    <n v="0"/>
  </r>
  <r>
    <s v="Bangui"/>
    <s v="Bangui"/>
    <x v="2"/>
    <s v="WADA"/>
    <x v="1"/>
    <n v="1"/>
    <n v="0"/>
    <n v="0"/>
    <n v="2"/>
    <n v="0"/>
    <n v="0"/>
    <n v="0"/>
    <n v="0"/>
    <n v="2"/>
    <n v="0"/>
    <n v="0"/>
    <n v="3"/>
    <n v="3"/>
    <n v="5"/>
    <n v="8"/>
    <n v="1"/>
    <n v="1"/>
    <n v="1"/>
  </r>
  <r>
    <s v="Bangui"/>
    <s v="Bangui"/>
    <x v="2"/>
    <s v="WADA"/>
    <x v="1"/>
    <n v="0"/>
    <n v="0"/>
    <n v="0"/>
    <n v="0"/>
    <n v="0"/>
    <n v="0"/>
    <n v="2"/>
    <n v="3"/>
    <n v="1"/>
    <n v="1"/>
    <n v="0"/>
    <n v="0"/>
    <n v="3"/>
    <n v="4"/>
    <n v="7"/>
    <n v="0"/>
    <n v="1"/>
    <n v="0"/>
  </r>
  <r>
    <s v="Bangui"/>
    <s v="Bangui"/>
    <x v="2"/>
    <s v="WADA"/>
    <x v="1"/>
    <n v="0"/>
    <n v="0"/>
    <n v="0"/>
    <n v="0"/>
    <n v="5"/>
    <n v="0"/>
    <n v="1"/>
    <n v="0"/>
    <n v="1"/>
    <n v="1"/>
    <n v="0"/>
    <n v="0"/>
    <n v="7"/>
    <n v="1"/>
    <n v="8"/>
    <n v="0"/>
    <n v="1"/>
    <n v="0"/>
  </r>
  <r>
    <s v="Bangui"/>
    <s v="Bangui"/>
    <x v="2"/>
    <s v="WADA"/>
    <x v="1"/>
    <n v="0"/>
    <n v="0"/>
    <n v="0"/>
    <n v="1"/>
    <n v="2"/>
    <n v="1"/>
    <n v="0"/>
    <n v="0"/>
    <n v="0"/>
    <n v="0"/>
    <n v="0"/>
    <n v="0"/>
    <n v="2"/>
    <n v="2"/>
    <n v="4"/>
    <n v="1"/>
    <n v="1"/>
    <n v="0"/>
  </r>
  <r>
    <s v="Bangui"/>
    <s v="Bangui"/>
    <x v="2"/>
    <s v="WADA"/>
    <x v="1"/>
    <n v="0"/>
    <n v="3"/>
    <n v="0"/>
    <n v="0"/>
    <n v="0"/>
    <n v="0"/>
    <n v="2"/>
    <n v="1"/>
    <n v="1"/>
    <n v="1"/>
    <n v="0"/>
    <n v="0"/>
    <n v="3"/>
    <n v="5"/>
    <n v="8"/>
    <n v="1"/>
    <n v="1"/>
    <n v="0"/>
  </r>
  <r>
    <s v="Bangui"/>
    <s v="Bangui"/>
    <x v="2"/>
    <s v="WADA"/>
    <x v="1"/>
    <n v="0"/>
    <n v="1"/>
    <n v="0"/>
    <n v="1"/>
    <n v="0"/>
    <n v="0"/>
    <n v="0"/>
    <n v="0"/>
    <n v="1"/>
    <n v="1"/>
    <n v="0"/>
    <n v="0"/>
    <n v="1"/>
    <n v="3"/>
    <n v="4"/>
    <n v="1"/>
    <n v="1"/>
    <n v="0"/>
  </r>
  <r>
    <s v="Bangui"/>
    <s v="Bangui"/>
    <x v="2"/>
    <s v="WADA"/>
    <x v="1"/>
    <n v="0"/>
    <n v="0"/>
    <n v="0"/>
    <n v="0"/>
    <n v="0"/>
    <n v="0"/>
    <n v="2"/>
    <n v="2"/>
    <n v="1"/>
    <n v="1"/>
    <n v="0"/>
    <n v="0"/>
    <n v="3"/>
    <n v="3"/>
    <n v="6"/>
    <n v="0"/>
    <n v="1"/>
    <n v="0"/>
  </r>
  <r>
    <s v="Bangui"/>
    <s v="Bangui"/>
    <x v="2"/>
    <s v="WADA"/>
    <x v="1"/>
    <n v="0"/>
    <n v="0"/>
    <n v="1"/>
    <n v="1"/>
    <n v="0"/>
    <n v="0"/>
    <n v="3"/>
    <n v="0"/>
    <n v="1"/>
    <n v="1"/>
    <n v="0"/>
    <n v="0"/>
    <n v="5"/>
    <n v="2"/>
    <n v="7"/>
    <n v="1"/>
    <n v="1"/>
    <n v="0"/>
  </r>
  <r>
    <s v="Bangui"/>
    <s v="Bangui"/>
    <x v="2"/>
    <s v="WADA"/>
    <x v="1"/>
    <n v="0"/>
    <n v="0"/>
    <n v="0"/>
    <n v="0"/>
    <n v="0"/>
    <n v="1"/>
    <n v="1"/>
    <n v="1"/>
    <n v="1"/>
    <n v="1"/>
    <n v="0"/>
    <n v="0"/>
    <n v="2"/>
    <n v="3"/>
    <n v="5"/>
    <n v="0"/>
    <n v="1"/>
    <n v="0"/>
  </r>
  <r>
    <s v="Bangui"/>
    <s v="Bangui"/>
    <x v="2"/>
    <s v="WADA"/>
    <x v="1"/>
    <n v="1"/>
    <n v="1"/>
    <n v="2"/>
    <n v="0"/>
    <n v="0"/>
    <n v="0"/>
    <n v="0"/>
    <n v="1"/>
    <n v="0"/>
    <n v="0"/>
    <n v="0"/>
    <n v="0"/>
    <n v="3"/>
    <n v="2"/>
    <n v="5"/>
    <n v="1"/>
    <n v="1"/>
    <n v="0"/>
  </r>
  <r>
    <s v="Bangui"/>
    <s v="Bangui"/>
    <x v="3"/>
    <s v="YAPELE IV"/>
    <x v="1"/>
    <n v="0"/>
    <n v="0"/>
    <n v="1"/>
    <n v="1"/>
    <n v="2"/>
    <n v="3"/>
    <n v="0"/>
    <n v="1"/>
    <n v="2"/>
    <n v="1"/>
    <n v="0"/>
    <n v="0"/>
    <n v="5"/>
    <n v="6"/>
    <n v="11"/>
    <n v="1"/>
    <n v="1"/>
    <n v="0"/>
  </r>
  <r>
    <s v="Bangui"/>
    <s v="Bangui"/>
    <x v="3"/>
    <s v="YAPELE IV"/>
    <x v="1"/>
    <n v="1"/>
    <n v="1"/>
    <n v="1"/>
    <n v="0"/>
    <n v="1"/>
    <n v="0"/>
    <n v="1"/>
    <n v="0"/>
    <n v="1"/>
    <n v="0"/>
    <n v="0"/>
    <n v="0"/>
    <n v="5"/>
    <n v="1"/>
    <n v="6"/>
    <n v="1"/>
    <n v="1"/>
    <n v="0"/>
  </r>
  <r>
    <s v="Bangui"/>
    <s v="Bangui"/>
    <x v="3"/>
    <s v="YAPELE IV"/>
    <x v="1"/>
    <n v="0"/>
    <n v="0"/>
    <n v="0"/>
    <n v="0"/>
    <n v="1"/>
    <n v="1"/>
    <n v="1"/>
    <n v="1"/>
    <n v="0"/>
    <n v="1"/>
    <n v="1"/>
    <n v="1"/>
    <n v="3"/>
    <n v="4"/>
    <n v="7"/>
    <n v="0"/>
    <n v="1"/>
    <n v="1"/>
  </r>
  <r>
    <s v="Bangui"/>
    <s v="Bangui"/>
    <x v="3"/>
    <s v="YAPELE IV"/>
    <x v="1"/>
    <n v="0"/>
    <n v="0"/>
    <n v="0"/>
    <n v="1"/>
    <n v="0"/>
    <n v="2"/>
    <n v="1"/>
    <n v="0"/>
    <n v="1"/>
    <n v="0"/>
    <n v="0"/>
    <n v="0"/>
    <n v="2"/>
    <n v="3"/>
    <n v="5"/>
    <n v="1"/>
    <n v="1"/>
    <n v="0"/>
  </r>
  <r>
    <s v="Bangui"/>
    <s v="Bangui"/>
    <x v="3"/>
    <s v="YAPELE IV"/>
    <x v="1"/>
    <n v="0"/>
    <n v="0"/>
    <n v="0"/>
    <n v="0"/>
    <n v="1"/>
    <n v="2"/>
    <n v="1"/>
    <n v="1"/>
    <n v="1"/>
    <n v="1"/>
    <n v="1"/>
    <n v="2"/>
    <n v="4"/>
    <n v="6"/>
    <n v="10"/>
    <n v="0"/>
    <n v="1"/>
    <n v="1"/>
  </r>
  <r>
    <s v="Bangui"/>
    <s v="Bangui"/>
    <x v="3"/>
    <s v="YAPELE IV"/>
    <x v="1"/>
    <n v="1"/>
    <n v="1"/>
    <n v="0"/>
    <n v="0"/>
    <n v="0"/>
    <n v="0"/>
    <n v="0"/>
    <n v="1"/>
    <n v="0"/>
    <n v="0"/>
    <n v="0"/>
    <n v="0"/>
    <n v="1"/>
    <n v="2"/>
    <n v="3"/>
    <n v="1"/>
    <n v="1"/>
    <n v="0"/>
  </r>
  <r>
    <s v="Bangui"/>
    <s v="Bangui"/>
    <x v="3"/>
    <s v="YAPELE IV"/>
    <x v="1"/>
    <n v="0"/>
    <n v="0"/>
    <n v="0"/>
    <n v="1"/>
    <n v="1"/>
    <n v="1"/>
    <n v="0"/>
    <n v="0"/>
    <n v="1"/>
    <n v="0"/>
    <n v="0"/>
    <n v="0"/>
    <n v="2"/>
    <n v="2"/>
    <n v="4"/>
    <n v="1"/>
    <n v="1"/>
    <n v="0"/>
  </r>
  <r>
    <s v="Bangui"/>
    <s v="Bangui"/>
    <x v="3"/>
    <s v="YAPELE IV"/>
    <x v="1"/>
    <n v="0"/>
    <n v="0"/>
    <n v="1"/>
    <n v="1"/>
    <n v="1"/>
    <n v="1"/>
    <n v="1"/>
    <n v="0"/>
    <n v="0"/>
    <n v="1"/>
    <n v="0"/>
    <n v="0"/>
    <n v="3"/>
    <n v="3"/>
    <n v="6"/>
    <n v="1"/>
    <n v="1"/>
    <n v="0"/>
  </r>
  <r>
    <s v="Bangui"/>
    <s v="Bangui"/>
    <x v="3"/>
    <s v="YAPELE IV"/>
    <x v="1"/>
    <n v="0"/>
    <n v="0"/>
    <n v="0"/>
    <n v="0"/>
    <n v="0"/>
    <n v="1"/>
    <n v="0"/>
    <n v="0"/>
    <n v="0"/>
    <n v="1"/>
    <n v="0"/>
    <n v="0"/>
    <n v="0"/>
    <n v="2"/>
    <n v="2"/>
    <n v="0"/>
    <n v="1"/>
    <n v="0"/>
  </r>
  <r>
    <s v="Bangui"/>
    <s v="Bangui"/>
    <x v="3"/>
    <s v="YAPELE IV"/>
    <x v="1"/>
    <n v="0"/>
    <n v="0"/>
    <n v="1"/>
    <n v="0"/>
    <n v="0"/>
    <n v="1"/>
    <n v="1"/>
    <n v="0"/>
    <n v="0"/>
    <n v="1"/>
    <n v="0"/>
    <n v="0"/>
    <n v="2"/>
    <n v="2"/>
    <n v="4"/>
    <n v="1"/>
    <n v="1"/>
    <n v="0"/>
  </r>
  <r>
    <s v="Bangui"/>
    <s v="Bangui"/>
    <x v="3"/>
    <s v="BRUXELLES"/>
    <x v="0"/>
    <n v="1"/>
    <n v="0"/>
    <n v="1"/>
    <n v="0"/>
    <n v="1"/>
    <n v="0"/>
    <n v="1"/>
    <n v="0"/>
    <n v="2"/>
    <n v="0"/>
    <n v="0"/>
    <n v="0"/>
    <n v="6"/>
    <n v="0"/>
    <n v="6"/>
    <n v="1"/>
    <n v="1"/>
    <n v="0"/>
  </r>
  <r>
    <s v="Bangui"/>
    <s v="Bangui"/>
    <x v="3"/>
    <s v="BRUXELLES"/>
    <x v="0"/>
    <n v="1"/>
    <n v="0"/>
    <n v="2"/>
    <n v="1"/>
    <n v="2"/>
    <n v="0"/>
    <n v="1"/>
    <n v="0"/>
    <n v="1"/>
    <n v="1"/>
    <n v="2"/>
    <n v="1"/>
    <n v="9"/>
    <n v="3"/>
    <n v="12"/>
    <n v="1"/>
    <n v="1"/>
    <n v="1"/>
  </r>
  <r>
    <s v="Bangui"/>
    <s v="Bangui"/>
    <x v="3"/>
    <s v="BRUXELLES"/>
    <x v="0"/>
    <n v="1"/>
    <n v="0"/>
    <n v="0"/>
    <n v="0"/>
    <n v="0"/>
    <n v="0"/>
    <n v="0"/>
    <n v="0"/>
    <n v="1"/>
    <n v="1"/>
    <n v="0"/>
    <n v="0"/>
    <n v="2"/>
    <n v="1"/>
    <n v="3"/>
    <n v="1"/>
    <n v="1"/>
    <n v="0"/>
  </r>
  <r>
    <s v="Bangui"/>
    <s v="Bangui"/>
    <x v="3"/>
    <s v="BRUXELLES"/>
    <x v="0"/>
    <n v="1"/>
    <n v="0"/>
    <n v="2"/>
    <n v="1"/>
    <n v="0"/>
    <n v="1"/>
    <n v="0"/>
    <n v="0"/>
    <n v="1"/>
    <n v="1"/>
    <n v="0"/>
    <n v="0"/>
    <n v="4"/>
    <n v="3"/>
    <n v="7"/>
    <n v="1"/>
    <n v="1"/>
    <n v="0"/>
  </r>
  <r>
    <s v="Bangui"/>
    <s v="Bangui"/>
    <x v="3"/>
    <s v="BRUXELLES"/>
    <x v="0"/>
    <n v="1"/>
    <n v="0"/>
    <n v="0"/>
    <n v="0"/>
    <n v="0"/>
    <n v="0"/>
    <n v="0"/>
    <n v="0"/>
    <n v="1"/>
    <n v="0"/>
    <n v="0"/>
    <n v="0"/>
    <n v="2"/>
    <n v="0"/>
    <n v="2"/>
    <n v="1"/>
    <n v="1"/>
    <n v="0"/>
  </r>
  <r>
    <s v="Bangui"/>
    <s v="Bangui"/>
    <x v="3"/>
    <s v="BRUXELLES"/>
    <x v="0"/>
    <n v="1"/>
    <n v="0"/>
    <n v="1"/>
    <n v="0"/>
    <n v="0"/>
    <n v="1"/>
    <n v="0"/>
    <n v="0"/>
    <n v="1"/>
    <n v="1"/>
    <n v="0"/>
    <n v="0"/>
    <n v="3"/>
    <n v="2"/>
    <n v="5"/>
    <n v="1"/>
    <n v="1"/>
    <n v="0"/>
  </r>
  <r>
    <s v="Bangui"/>
    <s v="Bangui"/>
    <x v="3"/>
    <s v="BRUXELLES"/>
    <x v="0"/>
    <n v="0"/>
    <n v="0"/>
    <n v="0"/>
    <n v="0"/>
    <n v="0"/>
    <n v="0"/>
    <n v="0"/>
    <n v="0"/>
    <n v="1"/>
    <n v="1"/>
    <n v="0"/>
    <n v="0"/>
    <n v="1"/>
    <n v="1"/>
    <n v="2"/>
    <n v="0"/>
    <n v="0"/>
    <n v="0"/>
  </r>
  <r>
    <s v="Bangui"/>
    <s v="Bangui"/>
    <x v="3"/>
    <s v="BRUXELLES"/>
    <x v="0"/>
    <n v="1"/>
    <n v="0"/>
    <n v="1"/>
    <n v="0"/>
    <n v="2"/>
    <n v="0"/>
    <n v="0"/>
    <n v="1"/>
    <n v="1"/>
    <n v="1"/>
    <n v="0"/>
    <n v="1"/>
    <n v="5"/>
    <n v="3"/>
    <n v="8"/>
    <n v="1"/>
    <n v="1"/>
    <n v="1"/>
  </r>
  <r>
    <s v="Bangui"/>
    <s v="Bangui"/>
    <x v="3"/>
    <s v="BRUXELLES"/>
    <x v="0"/>
    <n v="1"/>
    <n v="0"/>
    <n v="1"/>
    <n v="0"/>
    <n v="0"/>
    <n v="1"/>
    <n v="1"/>
    <n v="0"/>
    <n v="1"/>
    <n v="1"/>
    <n v="0"/>
    <n v="0"/>
    <n v="4"/>
    <n v="2"/>
    <n v="6"/>
    <n v="1"/>
    <n v="1"/>
    <n v="0"/>
  </r>
  <r>
    <s v="Bangui"/>
    <s v="Bangui"/>
    <x v="3"/>
    <s v="BRUXELLES"/>
    <x v="0"/>
    <n v="1"/>
    <n v="0"/>
    <n v="0"/>
    <n v="0"/>
    <n v="0"/>
    <n v="0"/>
    <n v="0"/>
    <n v="0"/>
    <n v="1"/>
    <n v="1"/>
    <n v="0"/>
    <n v="0"/>
    <n v="2"/>
    <n v="1"/>
    <n v="3"/>
    <n v="1"/>
    <n v="1"/>
    <n v="0"/>
  </r>
  <r>
    <s v="Bangui"/>
    <s v="Bangui"/>
    <x v="3"/>
    <s v="BATAMBO"/>
    <x v="1"/>
    <n v="1"/>
    <n v="0"/>
    <n v="2"/>
    <n v="0"/>
    <n v="1"/>
    <n v="0"/>
    <n v="0"/>
    <n v="1"/>
    <n v="1"/>
    <n v="1"/>
    <n v="1"/>
    <n v="0"/>
    <n v="6"/>
    <n v="2"/>
    <n v="8"/>
    <n v="1"/>
    <n v="1"/>
    <n v="1"/>
  </r>
  <r>
    <s v="Bangui"/>
    <s v="Bangui"/>
    <x v="3"/>
    <s v="BATAMBO"/>
    <x v="1"/>
    <n v="1"/>
    <n v="0"/>
    <n v="0"/>
    <n v="0"/>
    <n v="0"/>
    <n v="0"/>
    <n v="0"/>
    <n v="0"/>
    <n v="1"/>
    <n v="1"/>
    <n v="0"/>
    <n v="0"/>
    <n v="2"/>
    <n v="1"/>
    <n v="3"/>
    <n v="1"/>
    <n v="1"/>
    <n v="0"/>
  </r>
  <r>
    <s v="Bangui"/>
    <s v="Bangui"/>
    <x v="3"/>
    <s v="BATAMBO"/>
    <x v="1"/>
    <n v="1"/>
    <n v="0"/>
    <n v="1"/>
    <n v="0"/>
    <n v="2"/>
    <n v="0"/>
    <n v="0"/>
    <n v="0"/>
    <n v="1"/>
    <n v="0"/>
    <n v="1"/>
    <n v="0"/>
    <n v="6"/>
    <n v="0"/>
    <n v="6"/>
    <n v="1"/>
    <n v="1"/>
    <n v="1"/>
  </r>
  <r>
    <s v="Bangui"/>
    <s v="Bangui"/>
    <x v="3"/>
    <s v="BATAMBO"/>
    <x v="1"/>
    <n v="1"/>
    <n v="0"/>
    <n v="1"/>
    <n v="0"/>
    <n v="2"/>
    <n v="0"/>
    <n v="1"/>
    <n v="2"/>
    <n v="1"/>
    <n v="1"/>
    <n v="1"/>
    <n v="1"/>
    <n v="7"/>
    <n v="4"/>
    <n v="11"/>
    <n v="1"/>
    <n v="1"/>
    <n v="1"/>
  </r>
  <r>
    <s v="Bangui"/>
    <s v="Bangui"/>
    <x v="3"/>
    <s v="BATAMBO"/>
    <x v="1"/>
    <n v="1"/>
    <n v="0"/>
    <n v="0"/>
    <n v="0"/>
    <n v="0"/>
    <n v="0"/>
    <n v="1"/>
    <n v="0"/>
    <n v="1"/>
    <n v="1"/>
    <n v="0"/>
    <n v="0"/>
    <n v="3"/>
    <n v="1"/>
    <n v="4"/>
    <n v="1"/>
    <n v="1"/>
    <n v="0"/>
  </r>
  <r>
    <s v="Bangui"/>
    <s v="Bangui"/>
    <x v="3"/>
    <s v="BATAMBO"/>
    <x v="1"/>
    <n v="0"/>
    <n v="0"/>
    <n v="0"/>
    <n v="0"/>
    <n v="0"/>
    <n v="0"/>
    <n v="0"/>
    <n v="0"/>
    <n v="1"/>
    <n v="1"/>
    <n v="0"/>
    <n v="0"/>
    <n v="1"/>
    <n v="1"/>
    <n v="2"/>
    <n v="0"/>
    <n v="0"/>
    <n v="0"/>
  </r>
  <r>
    <s v="Bangui"/>
    <s v="Bangui"/>
    <x v="3"/>
    <s v="BATAMBO"/>
    <x v="1"/>
    <n v="1"/>
    <n v="0"/>
    <n v="1"/>
    <n v="0"/>
    <n v="1"/>
    <n v="1"/>
    <n v="0"/>
    <n v="1"/>
    <n v="1"/>
    <n v="1"/>
    <n v="1"/>
    <n v="1"/>
    <n v="5"/>
    <n v="4"/>
    <n v="9"/>
    <n v="1"/>
    <n v="1"/>
    <n v="1"/>
  </r>
  <r>
    <s v="Bangui"/>
    <s v="Bangui"/>
    <x v="3"/>
    <s v="BATAMBO"/>
    <x v="1"/>
    <n v="1"/>
    <n v="0"/>
    <n v="0"/>
    <n v="0"/>
    <n v="1"/>
    <n v="0"/>
    <n v="0"/>
    <n v="0"/>
    <n v="1"/>
    <n v="1"/>
    <n v="0"/>
    <n v="1"/>
    <n v="3"/>
    <n v="2"/>
    <n v="5"/>
    <n v="1"/>
    <n v="1"/>
    <n v="1"/>
  </r>
  <r>
    <s v="Bangui"/>
    <s v="Bangui"/>
    <x v="3"/>
    <s v="BATAMBO"/>
    <x v="1"/>
    <n v="0"/>
    <n v="1"/>
    <n v="0"/>
    <n v="0"/>
    <n v="0"/>
    <n v="0"/>
    <n v="0"/>
    <n v="0"/>
    <n v="1"/>
    <n v="1"/>
    <n v="0"/>
    <n v="0"/>
    <n v="1"/>
    <n v="2"/>
    <n v="3"/>
    <n v="1"/>
    <n v="1"/>
    <n v="0"/>
  </r>
  <r>
    <s v="Bangui"/>
    <s v="Bangui"/>
    <x v="3"/>
    <s v="BATAMBO"/>
    <x v="1"/>
    <n v="0"/>
    <n v="1"/>
    <n v="1"/>
    <n v="0"/>
    <n v="0"/>
    <n v="2"/>
    <n v="0"/>
    <n v="1"/>
    <n v="1"/>
    <n v="1"/>
    <n v="0"/>
    <n v="0"/>
    <n v="2"/>
    <n v="5"/>
    <n v="7"/>
    <n v="1"/>
    <n v="1"/>
    <n v="0"/>
  </r>
  <r>
    <s v="Bangui"/>
    <s v="Bangui"/>
    <x v="3"/>
    <s v="SICA SAIDOU"/>
    <x v="0"/>
    <n v="2"/>
    <n v="0"/>
    <n v="1"/>
    <n v="1"/>
    <n v="2"/>
    <n v="1"/>
    <n v="1"/>
    <n v="0"/>
    <n v="1"/>
    <n v="1"/>
    <n v="1"/>
    <n v="1"/>
    <n v="8"/>
    <n v="4"/>
    <n v="12"/>
    <n v="1"/>
    <n v="1"/>
    <n v="1"/>
  </r>
  <r>
    <s v="Bangui"/>
    <s v="Bangui"/>
    <x v="3"/>
    <s v="SICA SAIDOU"/>
    <x v="0"/>
    <n v="1"/>
    <n v="0"/>
    <n v="0"/>
    <n v="0"/>
    <n v="0"/>
    <n v="1"/>
    <n v="0"/>
    <n v="0"/>
    <n v="1"/>
    <n v="1"/>
    <n v="0"/>
    <n v="0"/>
    <n v="2"/>
    <n v="2"/>
    <n v="4"/>
    <n v="1"/>
    <n v="1"/>
    <n v="0"/>
  </r>
  <r>
    <s v="Bangui"/>
    <s v="Bangui"/>
    <x v="3"/>
    <s v="SICA SAIDOU"/>
    <x v="0"/>
    <n v="1"/>
    <n v="0"/>
    <n v="1"/>
    <n v="0"/>
    <n v="1"/>
    <n v="0"/>
    <n v="0"/>
    <n v="1"/>
    <n v="1"/>
    <n v="1"/>
    <n v="0"/>
    <n v="0"/>
    <n v="4"/>
    <n v="2"/>
    <n v="6"/>
    <n v="1"/>
    <n v="1"/>
    <n v="0"/>
  </r>
  <r>
    <s v="Bangui"/>
    <s v="Bangui"/>
    <x v="3"/>
    <s v="SICA SAIDOU"/>
    <x v="0"/>
    <n v="0"/>
    <n v="1"/>
    <n v="0"/>
    <n v="1"/>
    <n v="1"/>
    <n v="0"/>
    <n v="2"/>
    <n v="1"/>
    <n v="1"/>
    <n v="1"/>
    <n v="2"/>
    <n v="0"/>
    <n v="6"/>
    <n v="4"/>
    <n v="10"/>
    <n v="1"/>
    <n v="1"/>
    <n v="1"/>
  </r>
  <r>
    <s v="Bangui"/>
    <s v="Bangui"/>
    <x v="3"/>
    <s v="SICA SAIDOU"/>
    <x v="0"/>
    <n v="0"/>
    <n v="0"/>
    <n v="0"/>
    <n v="0"/>
    <n v="0"/>
    <n v="0"/>
    <n v="0"/>
    <n v="0"/>
    <n v="0"/>
    <n v="0"/>
    <n v="1"/>
    <n v="1"/>
    <n v="1"/>
    <n v="1"/>
    <n v="2"/>
    <n v="0"/>
    <n v="0"/>
    <n v="1"/>
  </r>
  <r>
    <s v="Bangui"/>
    <s v="Bangui"/>
    <x v="3"/>
    <s v="SICA SAIDOU"/>
    <x v="0"/>
    <n v="0"/>
    <n v="1"/>
    <n v="1"/>
    <n v="0"/>
    <n v="0"/>
    <n v="1"/>
    <n v="1"/>
    <n v="0"/>
    <n v="1"/>
    <n v="1"/>
    <n v="1"/>
    <n v="0"/>
    <n v="4"/>
    <n v="3"/>
    <n v="7"/>
    <n v="1"/>
    <n v="1"/>
    <n v="1"/>
  </r>
  <r>
    <s v="Bangui"/>
    <s v="Bangui"/>
    <x v="3"/>
    <s v="SICA SAIDOU"/>
    <x v="0"/>
    <n v="0"/>
    <n v="0"/>
    <n v="0"/>
    <n v="1"/>
    <n v="0"/>
    <n v="0"/>
    <n v="0"/>
    <n v="0"/>
    <n v="0"/>
    <n v="1"/>
    <n v="0"/>
    <n v="0"/>
    <n v="0"/>
    <n v="2"/>
    <n v="2"/>
    <n v="1"/>
    <n v="1"/>
    <n v="0"/>
  </r>
  <r>
    <s v="Bangui"/>
    <s v="Bangui"/>
    <x v="3"/>
    <s v="SICA SAIDOU"/>
    <x v="0"/>
    <n v="0"/>
    <n v="1"/>
    <n v="1"/>
    <n v="0"/>
    <n v="0"/>
    <n v="1"/>
    <n v="2"/>
    <n v="0"/>
    <n v="1"/>
    <n v="1"/>
    <n v="0"/>
    <n v="0"/>
    <n v="4"/>
    <n v="3"/>
    <n v="7"/>
    <n v="1"/>
    <n v="1"/>
    <n v="0"/>
  </r>
  <r>
    <s v="Bangui"/>
    <s v="Bangui"/>
    <x v="3"/>
    <s v="SICA SAIDOU"/>
    <x v="0"/>
    <n v="0"/>
    <n v="0"/>
    <n v="0"/>
    <n v="0"/>
    <n v="1"/>
    <n v="0"/>
    <n v="0"/>
    <n v="0"/>
    <n v="1"/>
    <n v="1"/>
    <n v="0"/>
    <n v="0"/>
    <n v="2"/>
    <n v="1"/>
    <n v="3"/>
    <n v="0"/>
    <n v="1"/>
    <n v="0"/>
  </r>
  <r>
    <s v="Bangui"/>
    <s v="Bangui"/>
    <x v="3"/>
    <s v="SICA SAIDOU"/>
    <x v="0"/>
    <n v="0"/>
    <n v="0"/>
    <n v="0"/>
    <n v="0"/>
    <n v="0"/>
    <n v="0"/>
    <n v="0"/>
    <n v="0"/>
    <n v="0"/>
    <n v="1"/>
    <n v="0"/>
    <n v="0"/>
    <n v="0"/>
    <n v="1"/>
    <n v="1"/>
    <n v="0"/>
    <n v="0"/>
    <n v="0"/>
  </r>
  <r>
    <s v="Bangui"/>
    <s v="Bangui"/>
    <x v="0"/>
    <s v="KPETENE IV"/>
    <x v="0"/>
    <n v="0"/>
    <n v="0"/>
    <n v="1"/>
    <n v="1"/>
    <n v="0"/>
    <n v="2"/>
    <n v="1"/>
    <n v="1"/>
    <n v="2"/>
    <n v="1"/>
    <n v="1"/>
    <n v="1"/>
    <n v="5"/>
    <n v="6"/>
    <n v="11"/>
    <n v="1"/>
    <n v="1"/>
    <n v="1"/>
  </r>
  <r>
    <s v="Bangui"/>
    <s v="Bangui"/>
    <x v="0"/>
    <s v="KPETENE IV"/>
    <x v="0"/>
    <n v="0"/>
    <n v="0"/>
    <n v="0"/>
    <n v="0"/>
    <n v="0"/>
    <n v="2"/>
    <n v="0"/>
    <n v="0"/>
    <n v="1"/>
    <n v="1"/>
    <n v="1"/>
    <n v="1"/>
    <n v="2"/>
    <n v="4"/>
    <n v="6"/>
    <n v="0"/>
    <n v="1"/>
    <n v="1"/>
  </r>
  <r>
    <s v="Bangui"/>
    <s v="Bangui"/>
    <x v="0"/>
    <s v="KPETENE IV"/>
    <x v="0"/>
    <n v="0"/>
    <n v="0"/>
    <n v="0"/>
    <n v="1"/>
    <n v="1"/>
    <n v="0"/>
    <n v="2"/>
    <n v="1"/>
    <n v="1"/>
    <n v="2"/>
    <n v="0"/>
    <n v="0"/>
    <n v="4"/>
    <n v="4"/>
    <n v="8"/>
    <n v="1"/>
    <n v="1"/>
    <n v="0"/>
  </r>
  <r>
    <s v="Bangui"/>
    <s v="Bangui"/>
    <x v="0"/>
    <s v="KPETENE IV"/>
    <x v="0"/>
    <n v="1"/>
    <n v="0"/>
    <n v="0"/>
    <n v="2"/>
    <n v="1"/>
    <n v="1"/>
    <n v="0"/>
    <n v="0"/>
    <n v="2"/>
    <n v="2"/>
    <n v="2"/>
    <n v="1"/>
    <n v="6"/>
    <n v="6"/>
    <n v="12"/>
    <n v="1"/>
    <n v="1"/>
    <n v="1"/>
  </r>
  <r>
    <s v="Bangui"/>
    <s v="Bangui"/>
    <x v="0"/>
    <s v="KPETENE IV"/>
    <x v="0"/>
    <n v="0"/>
    <n v="0"/>
    <n v="0"/>
    <n v="0"/>
    <n v="0"/>
    <n v="1"/>
    <n v="1"/>
    <n v="1"/>
    <n v="1"/>
    <n v="1"/>
    <n v="0"/>
    <n v="0"/>
    <n v="2"/>
    <n v="3"/>
    <n v="5"/>
    <n v="0"/>
    <n v="1"/>
    <n v="0"/>
  </r>
  <r>
    <s v="Bangui"/>
    <s v="Bangui"/>
    <x v="0"/>
    <s v="KPETENE IV"/>
    <x v="0"/>
    <n v="0"/>
    <n v="0"/>
    <n v="0"/>
    <n v="1"/>
    <n v="1"/>
    <n v="0"/>
    <n v="0"/>
    <n v="0"/>
    <n v="1"/>
    <n v="1"/>
    <n v="0"/>
    <n v="0"/>
    <n v="2"/>
    <n v="2"/>
    <n v="4"/>
    <n v="1"/>
    <n v="1"/>
    <n v="0"/>
  </r>
  <r>
    <s v="Bangui"/>
    <s v="Bangui"/>
    <x v="0"/>
    <s v="KPETENE IV"/>
    <x v="0"/>
    <n v="0"/>
    <n v="0"/>
    <n v="1"/>
    <n v="0"/>
    <n v="2"/>
    <n v="0"/>
    <n v="0"/>
    <n v="0"/>
    <n v="2"/>
    <n v="2"/>
    <n v="0"/>
    <n v="0"/>
    <n v="5"/>
    <n v="2"/>
    <n v="7"/>
    <n v="1"/>
    <n v="1"/>
    <n v="0"/>
  </r>
  <r>
    <s v="Bangui"/>
    <s v="Bangui"/>
    <x v="0"/>
    <s v="KPETENE IV"/>
    <x v="0"/>
    <n v="0"/>
    <n v="0"/>
    <n v="2"/>
    <n v="1"/>
    <n v="2"/>
    <n v="2"/>
    <n v="1"/>
    <n v="0"/>
    <n v="3"/>
    <n v="2"/>
    <n v="2"/>
    <n v="1"/>
    <n v="10"/>
    <n v="6"/>
    <n v="16"/>
    <n v="1"/>
    <n v="1"/>
    <n v="1"/>
  </r>
  <r>
    <s v="Bangui"/>
    <s v="Bangui"/>
    <x v="0"/>
    <s v="KPETENE IV"/>
    <x v="0"/>
    <n v="0"/>
    <n v="0"/>
    <n v="0"/>
    <n v="1"/>
    <n v="0"/>
    <n v="0"/>
    <n v="2"/>
    <n v="0"/>
    <n v="1"/>
    <n v="2"/>
    <n v="0"/>
    <n v="0"/>
    <n v="3"/>
    <n v="3"/>
    <n v="6"/>
    <n v="1"/>
    <n v="1"/>
    <n v="0"/>
  </r>
  <r>
    <s v="Bangui"/>
    <s v="Bangui"/>
    <x v="0"/>
    <s v="KPETENE IV"/>
    <x v="0"/>
    <n v="1"/>
    <n v="0"/>
    <n v="2"/>
    <n v="0"/>
    <n v="0"/>
    <n v="0"/>
    <n v="0"/>
    <n v="3"/>
    <n v="2"/>
    <n v="1"/>
    <n v="1"/>
    <n v="0"/>
    <n v="6"/>
    <n v="4"/>
    <n v="10"/>
    <n v="1"/>
    <n v="1"/>
    <n v="1"/>
  </r>
  <r>
    <s v="Bangui"/>
    <s v="Bangui"/>
    <x v="0"/>
    <s v="KPETENE V"/>
    <x v="1"/>
    <n v="0"/>
    <n v="0"/>
    <n v="2"/>
    <n v="1"/>
    <n v="0"/>
    <n v="0"/>
    <n v="2"/>
    <n v="2"/>
    <n v="1"/>
    <n v="3"/>
    <n v="0"/>
    <n v="0"/>
    <n v="5"/>
    <n v="6"/>
    <n v="11"/>
    <n v="1"/>
    <n v="1"/>
    <n v="0"/>
  </r>
  <r>
    <s v="Bangui"/>
    <s v="Bangui"/>
    <x v="0"/>
    <s v="KPETENE V"/>
    <x v="1"/>
    <n v="0"/>
    <n v="0"/>
    <n v="0"/>
    <n v="0"/>
    <n v="0"/>
    <n v="1"/>
    <n v="1"/>
    <n v="0"/>
    <n v="1"/>
    <n v="1"/>
    <n v="0"/>
    <n v="0"/>
    <n v="2"/>
    <n v="2"/>
    <n v="4"/>
    <n v="0"/>
    <n v="1"/>
    <n v="0"/>
  </r>
  <r>
    <s v="Bangui"/>
    <s v="Bangui"/>
    <x v="0"/>
    <s v="KPETENE V"/>
    <x v="1"/>
    <n v="0"/>
    <n v="0"/>
    <n v="0"/>
    <n v="1"/>
    <n v="1"/>
    <n v="0"/>
    <n v="0"/>
    <n v="1"/>
    <n v="2"/>
    <n v="2"/>
    <n v="0"/>
    <n v="0"/>
    <n v="3"/>
    <n v="4"/>
    <n v="7"/>
    <n v="1"/>
    <n v="1"/>
    <n v="0"/>
  </r>
  <r>
    <s v="Bangui"/>
    <s v="Bangui"/>
    <x v="0"/>
    <s v="KPETENE V"/>
    <x v="1"/>
    <n v="0"/>
    <n v="0"/>
    <n v="0"/>
    <n v="0"/>
    <n v="2"/>
    <n v="2"/>
    <n v="1"/>
    <n v="3"/>
    <n v="4"/>
    <n v="2"/>
    <n v="1"/>
    <n v="0"/>
    <n v="8"/>
    <n v="7"/>
    <n v="15"/>
    <n v="0"/>
    <n v="1"/>
    <n v="1"/>
  </r>
  <r>
    <s v="Bangui"/>
    <s v="Bangui"/>
    <x v="0"/>
    <s v="KPETENE V"/>
    <x v="1"/>
    <n v="1"/>
    <n v="1"/>
    <n v="0"/>
    <n v="0"/>
    <n v="2"/>
    <n v="2"/>
    <n v="0"/>
    <n v="2"/>
    <n v="1"/>
    <n v="1"/>
    <n v="1"/>
    <n v="1"/>
    <n v="5"/>
    <n v="7"/>
    <n v="12"/>
    <n v="1"/>
    <n v="1"/>
    <n v="1"/>
  </r>
  <r>
    <s v="Bangui"/>
    <s v="Bangui"/>
    <x v="0"/>
    <s v="KPETENE V"/>
    <x v="1"/>
    <n v="0"/>
    <n v="0"/>
    <n v="0"/>
    <n v="0"/>
    <n v="1"/>
    <n v="0"/>
    <n v="0"/>
    <n v="1"/>
    <n v="1"/>
    <n v="1"/>
    <n v="0"/>
    <n v="0"/>
    <n v="2"/>
    <n v="2"/>
    <n v="4"/>
    <n v="0"/>
    <n v="1"/>
    <n v="0"/>
  </r>
  <r>
    <s v="Bangui"/>
    <s v="Bangui"/>
    <x v="0"/>
    <s v="KPETENE V"/>
    <x v="1"/>
    <n v="0"/>
    <n v="1"/>
    <n v="2"/>
    <n v="0"/>
    <n v="0"/>
    <n v="0"/>
    <n v="2"/>
    <n v="0"/>
    <n v="3"/>
    <n v="2"/>
    <n v="0"/>
    <n v="0"/>
    <n v="7"/>
    <n v="3"/>
    <n v="10"/>
    <n v="1"/>
    <n v="1"/>
    <n v="0"/>
  </r>
  <r>
    <s v="Bangui"/>
    <s v="Bangui"/>
    <x v="0"/>
    <s v="KPETENE V"/>
    <x v="1"/>
    <n v="0"/>
    <n v="0"/>
    <n v="2"/>
    <n v="0"/>
    <n v="0"/>
    <n v="2"/>
    <n v="0"/>
    <n v="0"/>
    <n v="2"/>
    <n v="2"/>
    <n v="0"/>
    <n v="0"/>
    <n v="4"/>
    <n v="4"/>
    <n v="8"/>
    <n v="1"/>
    <n v="1"/>
    <n v="0"/>
  </r>
  <r>
    <s v="Bangui"/>
    <s v="Bangui"/>
    <x v="0"/>
    <s v="KPETENE V"/>
    <x v="1"/>
    <n v="0"/>
    <n v="0"/>
    <n v="0"/>
    <n v="1"/>
    <n v="0"/>
    <n v="2"/>
    <n v="1"/>
    <n v="0"/>
    <n v="1"/>
    <n v="1"/>
    <n v="0"/>
    <n v="0"/>
    <n v="2"/>
    <n v="4"/>
    <n v="6"/>
    <n v="1"/>
    <n v="1"/>
    <n v="0"/>
  </r>
  <r>
    <s v="Bangui"/>
    <s v="Bangui"/>
    <x v="0"/>
    <s v="KPETENE V"/>
    <x v="1"/>
    <n v="0"/>
    <n v="0"/>
    <n v="0"/>
    <n v="1"/>
    <n v="2"/>
    <n v="0"/>
    <n v="0"/>
    <n v="1"/>
    <n v="2"/>
    <n v="2"/>
    <n v="0"/>
    <n v="1"/>
    <n v="4"/>
    <n v="5"/>
    <n v="9"/>
    <n v="1"/>
    <n v="1"/>
    <n v="1"/>
  </r>
  <r>
    <s v="Bangui"/>
    <s v="Bangui"/>
    <x v="0"/>
    <s v="PETEVO"/>
    <x v="0"/>
    <n v="0"/>
    <n v="1"/>
    <n v="0"/>
    <n v="0"/>
    <n v="0"/>
    <n v="0"/>
    <n v="0"/>
    <n v="0"/>
    <n v="1"/>
    <n v="1"/>
    <n v="0"/>
    <n v="0"/>
    <n v="1"/>
    <n v="2"/>
    <n v="3"/>
    <n v="1"/>
    <n v="1"/>
    <n v="0"/>
  </r>
  <r>
    <s v="Bangui"/>
    <s v="Bangui"/>
    <x v="0"/>
    <s v="PETEVO"/>
    <x v="0"/>
    <n v="0"/>
    <n v="1"/>
    <n v="0"/>
    <n v="0"/>
    <n v="1"/>
    <n v="0"/>
    <n v="1"/>
    <n v="0"/>
    <n v="1"/>
    <n v="1"/>
    <n v="1"/>
    <n v="0"/>
    <n v="4"/>
    <n v="2"/>
    <n v="6"/>
    <n v="1"/>
    <n v="1"/>
    <n v="1"/>
  </r>
  <r>
    <s v="Bangui"/>
    <s v="Bangui"/>
    <x v="0"/>
    <s v="PETEVO"/>
    <x v="0"/>
    <n v="0"/>
    <n v="1"/>
    <n v="0"/>
    <n v="2"/>
    <n v="0"/>
    <n v="0"/>
    <n v="0"/>
    <n v="0"/>
    <n v="2"/>
    <n v="1"/>
    <n v="1"/>
    <n v="0"/>
    <n v="3"/>
    <n v="4"/>
    <n v="7"/>
    <n v="1"/>
    <n v="1"/>
    <n v="1"/>
  </r>
  <r>
    <s v="Bangui"/>
    <s v="Bangui"/>
    <x v="0"/>
    <s v="PETEVO"/>
    <x v="0"/>
    <n v="0"/>
    <n v="1"/>
    <n v="0"/>
    <n v="1"/>
    <n v="0"/>
    <n v="0"/>
    <n v="1"/>
    <n v="0"/>
    <n v="1"/>
    <n v="1"/>
    <n v="0"/>
    <n v="0"/>
    <n v="2"/>
    <n v="3"/>
    <n v="5"/>
    <n v="1"/>
    <n v="1"/>
    <n v="0"/>
  </r>
  <r>
    <s v="Bangui"/>
    <s v="Bangui"/>
    <x v="0"/>
    <s v="PETEVO"/>
    <x v="0"/>
    <n v="1"/>
    <n v="0"/>
    <n v="0"/>
    <n v="1"/>
    <n v="2"/>
    <n v="0"/>
    <n v="0"/>
    <n v="0"/>
    <n v="1"/>
    <n v="1"/>
    <n v="0"/>
    <n v="0"/>
    <n v="4"/>
    <n v="2"/>
    <n v="6"/>
    <n v="1"/>
    <n v="1"/>
    <n v="0"/>
  </r>
  <r>
    <s v="Bangui"/>
    <s v="Bangui"/>
    <x v="0"/>
    <s v="PETEVO"/>
    <x v="0"/>
    <n v="0"/>
    <n v="1"/>
    <n v="0"/>
    <n v="1"/>
    <n v="0"/>
    <n v="1"/>
    <n v="0"/>
    <n v="0"/>
    <n v="1"/>
    <n v="1"/>
    <n v="0"/>
    <n v="0"/>
    <n v="1"/>
    <n v="4"/>
    <n v="5"/>
    <n v="1"/>
    <n v="1"/>
    <n v="0"/>
  </r>
  <r>
    <s v="Bangui"/>
    <s v="Bangui"/>
    <x v="0"/>
    <s v="PETEVO"/>
    <x v="0"/>
    <n v="0"/>
    <n v="1"/>
    <n v="0"/>
    <n v="1"/>
    <n v="0"/>
    <n v="0"/>
    <n v="2"/>
    <n v="0"/>
    <n v="1"/>
    <n v="1"/>
    <n v="0"/>
    <n v="0"/>
    <n v="3"/>
    <n v="3"/>
    <n v="6"/>
    <n v="1"/>
    <n v="1"/>
    <n v="0"/>
  </r>
  <r>
    <s v="Bangui"/>
    <s v="Bangui"/>
    <x v="0"/>
    <s v="PETEVO"/>
    <x v="0"/>
    <n v="0"/>
    <n v="0"/>
    <n v="2"/>
    <n v="1"/>
    <n v="1"/>
    <n v="0"/>
    <n v="0"/>
    <n v="0"/>
    <n v="1"/>
    <n v="1"/>
    <n v="0"/>
    <n v="0"/>
    <n v="4"/>
    <n v="2"/>
    <n v="6"/>
    <n v="1"/>
    <n v="1"/>
    <n v="0"/>
  </r>
  <r>
    <s v="Bangui"/>
    <s v="Bangui"/>
    <x v="0"/>
    <s v="PETEVO"/>
    <x v="0"/>
    <n v="1"/>
    <n v="0"/>
    <n v="0"/>
    <n v="1"/>
    <n v="0"/>
    <n v="0"/>
    <n v="1"/>
    <n v="0"/>
    <n v="1"/>
    <n v="1"/>
    <n v="0"/>
    <n v="0"/>
    <n v="3"/>
    <n v="2"/>
    <n v="5"/>
    <n v="1"/>
    <n v="1"/>
    <n v="0"/>
  </r>
  <r>
    <s v="Bangui"/>
    <s v="Bangui"/>
    <x v="0"/>
    <s v="PETEVO"/>
    <x v="0"/>
    <n v="0"/>
    <n v="1"/>
    <n v="0"/>
    <n v="0"/>
    <n v="2"/>
    <n v="0"/>
    <n v="0"/>
    <n v="1"/>
    <n v="1"/>
    <n v="1"/>
    <n v="0"/>
    <n v="0"/>
    <n v="3"/>
    <n v="3"/>
    <n v="6"/>
    <n v="1"/>
    <n v="1"/>
    <n v="0"/>
  </r>
  <r>
    <s v="Bangui"/>
    <s v="Bangui"/>
    <x v="0"/>
    <s v="MOKALP"/>
    <x v="0"/>
    <n v="0"/>
    <n v="2"/>
    <n v="0"/>
    <n v="0"/>
    <n v="1"/>
    <n v="0"/>
    <n v="0"/>
    <n v="0"/>
    <n v="1"/>
    <n v="1"/>
    <n v="0"/>
    <n v="0"/>
    <n v="2"/>
    <n v="3"/>
    <n v="5"/>
    <n v="1"/>
    <n v="1"/>
    <n v="0"/>
  </r>
  <r>
    <s v="Bangui"/>
    <s v="Bangui"/>
    <x v="0"/>
    <s v="MOKALP"/>
    <x v="0"/>
    <n v="2"/>
    <n v="0"/>
    <n v="0"/>
    <n v="0"/>
    <n v="1"/>
    <n v="0"/>
    <n v="1"/>
    <n v="0"/>
    <n v="1"/>
    <n v="1"/>
    <n v="0"/>
    <n v="0"/>
    <n v="5"/>
    <n v="1"/>
    <n v="6"/>
    <n v="1"/>
    <n v="1"/>
    <n v="0"/>
  </r>
  <r>
    <s v="Bangui"/>
    <s v="Bangui"/>
    <x v="0"/>
    <s v="MOKALP"/>
    <x v="0"/>
    <n v="0"/>
    <n v="0"/>
    <n v="1"/>
    <n v="0"/>
    <n v="0"/>
    <n v="1"/>
    <n v="0"/>
    <n v="1"/>
    <n v="1"/>
    <n v="2"/>
    <n v="1"/>
    <n v="0"/>
    <n v="3"/>
    <n v="4"/>
    <n v="7"/>
    <n v="1"/>
    <n v="1"/>
    <n v="1"/>
  </r>
  <r>
    <s v="Bangui"/>
    <s v="Bangui"/>
    <x v="0"/>
    <s v="MOKALP"/>
    <x v="0"/>
    <n v="1"/>
    <n v="0"/>
    <n v="0"/>
    <n v="0"/>
    <n v="0"/>
    <n v="0"/>
    <n v="0"/>
    <n v="0"/>
    <n v="1"/>
    <n v="1"/>
    <n v="0"/>
    <n v="0"/>
    <n v="2"/>
    <n v="1"/>
    <n v="3"/>
    <n v="1"/>
    <n v="1"/>
    <n v="0"/>
  </r>
  <r>
    <s v="Bangui"/>
    <s v="Bangui"/>
    <x v="0"/>
    <s v="MOKALP"/>
    <x v="0"/>
    <n v="0"/>
    <n v="1"/>
    <n v="0"/>
    <n v="1"/>
    <n v="0"/>
    <n v="0"/>
    <n v="1"/>
    <n v="0"/>
    <n v="1"/>
    <n v="1"/>
    <n v="0"/>
    <n v="0"/>
    <n v="2"/>
    <n v="3"/>
    <n v="5"/>
    <n v="1"/>
    <n v="1"/>
    <n v="0"/>
  </r>
  <r>
    <s v="Bangui"/>
    <s v="Bangui"/>
    <x v="0"/>
    <s v="MOKALP"/>
    <x v="0"/>
    <n v="1"/>
    <n v="0"/>
    <n v="0"/>
    <n v="0"/>
    <n v="1"/>
    <n v="0"/>
    <n v="0"/>
    <n v="1"/>
    <n v="1"/>
    <n v="0"/>
    <n v="0"/>
    <n v="0"/>
    <n v="3"/>
    <n v="1"/>
    <n v="4"/>
    <n v="1"/>
    <n v="1"/>
    <n v="0"/>
  </r>
  <r>
    <s v="Bangui"/>
    <s v="Bangui"/>
    <x v="0"/>
    <s v="MOKALP"/>
    <x v="0"/>
    <n v="0"/>
    <n v="0"/>
    <n v="2"/>
    <n v="0"/>
    <n v="0"/>
    <n v="0"/>
    <n v="0"/>
    <n v="2"/>
    <n v="1"/>
    <n v="1"/>
    <n v="0"/>
    <n v="0"/>
    <n v="3"/>
    <n v="3"/>
    <n v="6"/>
    <n v="1"/>
    <n v="1"/>
    <n v="0"/>
  </r>
  <r>
    <s v="Bangui"/>
    <s v="Bangui"/>
    <x v="0"/>
    <s v="MOKALP"/>
    <x v="0"/>
    <n v="1"/>
    <n v="0"/>
    <n v="0"/>
    <n v="1"/>
    <n v="0"/>
    <n v="0"/>
    <n v="0"/>
    <n v="1"/>
    <n v="1"/>
    <n v="0"/>
    <n v="0"/>
    <n v="0"/>
    <n v="2"/>
    <n v="2"/>
    <n v="4"/>
    <n v="1"/>
    <n v="1"/>
    <n v="0"/>
  </r>
  <r>
    <s v="Bangui"/>
    <s v="Bangui"/>
    <x v="0"/>
    <s v="MOKALP"/>
    <x v="0"/>
    <n v="0"/>
    <n v="1"/>
    <n v="0"/>
    <n v="1"/>
    <n v="0"/>
    <n v="1"/>
    <n v="0"/>
    <n v="0"/>
    <n v="1"/>
    <n v="1"/>
    <n v="0"/>
    <n v="0"/>
    <n v="1"/>
    <n v="4"/>
    <n v="5"/>
    <n v="1"/>
    <n v="1"/>
    <n v="0"/>
  </r>
  <r>
    <s v="Bangui"/>
    <s v="Bangui"/>
    <x v="0"/>
    <s v="MOKALP"/>
    <x v="0"/>
    <n v="0"/>
    <n v="0"/>
    <n v="1"/>
    <n v="0"/>
    <n v="0"/>
    <n v="1"/>
    <n v="0"/>
    <n v="0"/>
    <n v="0"/>
    <n v="1"/>
    <n v="1"/>
    <n v="0"/>
    <n v="2"/>
    <n v="2"/>
    <n v="4"/>
    <n v="1"/>
    <n v="1"/>
    <n v="1"/>
  </r>
  <r>
    <s v="Bangui"/>
    <s v="Bangui"/>
    <x v="0"/>
    <s v="MBOSSORO"/>
    <x v="0"/>
    <n v="0"/>
    <n v="0"/>
    <n v="0"/>
    <n v="1"/>
    <n v="0"/>
    <n v="0"/>
    <n v="0"/>
    <n v="1"/>
    <n v="0"/>
    <n v="0"/>
    <n v="0"/>
    <n v="1"/>
    <n v="0"/>
    <n v="3"/>
    <n v="3"/>
    <n v="1"/>
    <n v="1"/>
    <n v="1"/>
  </r>
  <r>
    <s v="Bangui"/>
    <s v="Bangui"/>
    <x v="0"/>
    <s v="MBOSSORO"/>
    <x v="0"/>
    <n v="0"/>
    <n v="1"/>
    <n v="0"/>
    <n v="0"/>
    <n v="2"/>
    <n v="1"/>
    <n v="0"/>
    <n v="0"/>
    <n v="0"/>
    <n v="1"/>
    <n v="1"/>
    <n v="0"/>
    <n v="3"/>
    <n v="3"/>
    <n v="6"/>
    <n v="1"/>
    <n v="1"/>
    <n v="1"/>
  </r>
  <r>
    <s v="Bangui"/>
    <s v="Bangui"/>
    <x v="0"/>
    <s v="MBOSSORO"/>
    <x v="0"/>
    <n v="0"/>
    <n v="0"/>
    <n v="0"/>
    <n v="0"/>
    <n v="2"/>
    <n v="1"/>
    <n v="0"/>
    <n v="0"/>
    <n v="1"/>
    <n v="1"/>
    <n v="0"/>
    <n v="0"/>
    <n v="3"/>
    <n v="2"/>
    <n v="5"/>
    <n v="0"/>
    <n v="1"/>
    <n v="0"/>
  </r>
  <r>
    <s v="Bangui"/>
    <s v="Bangui"/>
    <x v="0"/>
    <s v="MBOSSORO"/>
    <x v="0"/>
    <n v="1"/>
    <n v="0"/>
    <n v="0"/>
    <n v="2"/>
    <n v="1"/>
    <n v="1"/>
    <n v="0"/>
    <n v="0"/>
    <n v="1"/>
    <n v="0"/>
    <n v="0"/>
    <n v="1"/>
    <n v="3"/>
    <n v="4"/>
    <n v="7"/>
    <n v="1"/>
    <n v="1"/>
    <n v="1"/>
  </r>
  <r>
    <s v="Bangui"/>
    <s v="Bangui"/>
    <x v="0"/>
    <s v="MBOSSORO"/>
    <x v="0"/>
    <n v="1"/>
    <n v="0"/>
    <n v="0"/>
    <n v="0"/>
    <n v="0"/>
    <n v="1"/>
    <n v="0"/>
    <n v="0"/>
    <n v="0"/>
    <n v="1"/>
    <n v="0"/>
    <n v="0"/>
    <n v="1"/>
    <n v="2"/>
    <n v="3"/>
    <n v="1"/>
    <n v="1"/>
    <n v="0"/>
  </r>
  <r>
    <s v="Bangui"/>
    <s v="Bangui"/>
    <x v="0"/>
    <s v="MBOSSORO"/>
    <x v="0"/>
    <n v="0"/>
    <n v="1"/>
    <n v="0"/>
    <n v="0"/>
    <n v="2"/>
    <n v="0"/>
    <n v="0"/>
    <n v="1"/>
    <n v="0"/>
    <n v="0"/>
    <n v="1"/>
    <n v="0"/>
    <n v="3"/>
    <n v="2"/>
    <n v="5"/>
    <n v="1"/>
    <n v="1"/>
    <n v="1"/>
  </r>
  <r>
    <s v="Bangui"/>
    <s v="Bangui"/>
    <x v="0"/>
    <s v="MBOSSORO"/>
    <x v="0"/>
    <n v="0"/>
    <n v="0"/>
    <n v="0"/>
    <n v="1"/>
    <n v="0"/>
    <n v="0"/>
    <n v="1"/>
    <n v="0"/>
    <n v="0"/>
    <n v="0"/>
    <n v="0"/>
    <n v="1"/>
    <n v="1"/>
    <n v="2"/>
    <n v="3"/>
    <n v="1"/>
    <n v="1"/>
    <n v="1"/>
  </r>
  <r>
    <s v="Bangui"/>
    <s v="Bangui"/>
    <x v="0"/>
    <s v="MBOSSORO"/>
    <x v="0"/>
    <n v="0"/>
    <n v="1"/>
    <n v="1"/>
    <n v="0"/>
    <n v="0"/>
    <n v="1"/>
    <n v="0"/>
    <n v="1"/>
    <n v="0"/>
    <n v="1"/>
    <n v="0"/>
    <n v="0"/>
    <n v="1"/>
    <n v="4"/>
    <n v="5"/>
    <n v="1"/>
    <n v="1"/>
    <n v="0"/>
  </r>
  <r>
    <s v="Bangui"/>
    <s v="Bangui"/>
    <x v="0"/>
    <s v="MBOSSORO"/>
    <x v="0"/>
    <n v="0"/>
    <n v="0"/>
    <n v="0"/>
    <n v="0"/>
    <n v="0"/>
    <n v="0"/>
    <n v="2"/>
    <n v="0"/>
    <n v="0"/>
    <n v="0"/>
    <n v="1"/>
    <n v="0"/>
    <n v="3"/>
    <n v="0"/>
    <n v="3"/>
    <n v="0"/>
    <n v="1"/>
    <n v="1"/>
  </r>
  <r>
    <s v="Bangui"/>
    <s v="Bangui"/>
    <x v="0"/>
    <s v="MBOSSORO"/>
    <x v="0"/>
    <n v="0"/>
    <n v="0"/>
    <n v="0"/>
    <n v="2"/>
    <n v="0"/>
    <n v="0"/>
    <n v="0"/>
    <n v="1"/>
    <n v="1"/>
    <n v="0"/>
    <n v="0"/>
    <n v="1"/>
    <n v="1"/>
    <n v="4"/>
    <n v="5"/>
    <n v="1"/>
    <n v="1"/>
    <n v="1"/>
  </r>
  <r>
    <s v="Bangui"/>
    <s v="Bangui"/>
    <x v="0"/>
    <s v="92 LOGEMENTS"/>
    <x v="1"/>
    <n v="1"/>
    <n v="0"/>
    <n v="1"/>
    <n v="0"/>
    <n v="0"/>
    <n v="0"/>
    <n v="0"/>
    <n v="1"/>
    <n v="1"/>
    <n v="0"/>
    <n v="0"/>
    <n v="0"/>
    <n v="3"/>
    <n v="1"/>
    <n v="4"/>
    <n v="1"/>
    <n v="1"/>
    <n v="0"/>
  </r>
  <r>
    <s v="Bangui"/>
    <s v="Bangui"/>
    <x v="0"/>
    <s v="92 LOGEMENTS"/>
    <x v="1"/>
    <n v="1"/>
    <n v="0"/>
    <n v="2"/>
    <n v="0"/>
    <n v="0"/>
    <n v="1"/>
    <n v="0"/>
    <n v="0"/>
    <n v="1"/>
    <n v="1"/>
    <n v="0"/>
    <n v="0"/>
    <n v="4"/>
    <n v="2"/>
    <n v="6"/>
    <n v="1"/>
    <n v="1"/>
    <n v="0"/>
  </r>
  <r>
    <s v="Bangui"/>
    <s v="Bangui"/>
    <x v="0"/>
    <s v="92 LOGEMENTS"/>
    <x v="1"/>
    <n v="0"/>
    <n v="1"/>
    <n v="0"/>
    <n v="0"/>
    <n v="0"/>
    <n v="0"/>
    <n v="0"/>
    <n v="0"/>
    <n v="0"/>
    <n v="1"/>
    <n v="1"/>
    <n v="0"/>
    <n v="1"/>
    <n v="2"/>
    <n v="3"/>
    <n v="1"/>
    <n v="1"/>
    <n v="1"/>
  </r>
  <r>
    <s v="Bangui"/>
    <s v="Bangui"/>
    <x v="0"/>
    <s v="92 LOGEMENTS"/>
    <x v="1"/>
    <n v="0"/>
    <n v="1"/>
    <n v="1"/>
    <n v="0"/>
    <n v="0"/>
    <n v="0"/>
    <n v="0"/>
    <n v="1"/>
    <n v="1"/>
    <n v="1"/>
    <n v="0"/>
    <n v="0"/>
    <n v="2"/>
    <n v="3"/>
    <n v="5"/>
    <n v="1"/>
    <n v="1"/>
    <n v="0"/>
  </r>
  <r>
    <s v="Bangui"/>
    <s v="Bangui"/>
    <x v="0"/>
    <s v="92 LOGEMENTS"/>
    <x v="1"/>
    <n v="0"/>
    <n v="1"/>
    <n v="0"/>
    <n v="0"/>
    <n v="1"/>
    <n v="0"/>
    <n v="0"/>
    <n v="1"/>
    <n v="1"/>
    <n v="0"/>
    <n v="0"/>
    <n v="0"/>
    <n v="2"/>
    <n v="2"/>
    <n v="4"/>
    <n v="1"/>
    <n v="1"/>
    <n v="0"/>
  </r>
  <r>
    <s v="Bangui"/>
    <s v="Bangui"/>
    <x v="0"/>
    <s v="92 LOGEMENTS"/>
    <x v="1"/>
    <n v="0"/>
    <n v="0"/>
    <n v="1"/>
    <n v="2"/>
    <n v="0"/>
    <n v="1"/>
    <n v="0"/>
    <n v="0"/>
    <n v="0"/>
    <n v="0"/>
    <n v="1"/>
    <n v="0"/>
    <n v="2"/>
    <n v="3"/>
    <n v="5"/>
    <n v="1"/>
    <n v="1"/>
    <n v="1"/>
  </r>
  <r>
    <s v="Bangui"/>
    <s v="Bangui"/>
    <x v="0"/>
    <s v="92 LOGEMENTS"/>
    <x v="1"/>
    <n v="0"/>
    <n v="0"/>
    <n v="0"/>
    <n v="0"/>
    <n v="0"/>
    <n v="0"/>
    <n v="0"/>
    <n v="1"/>
    <n v="0"/>
    <n v="0"/>
    <n v="1"/>
    <n v="1"/>
    <n v="1"/>
    <n v="2"/>
    <n v="3"/>
    <n v="0"/>
    <n v="1"/>
    <n v="1"/>
  </r>
  <r>
    <s v="Bangui"/>
    <s v="Bangui"/>
    <x v="0"/>
    <s v="92 LOGEMENTS"/>
    <x v="1"/>
    <n v="1"/>
    <n v="0"/>
    <n v="0"/>
    <n v="2"/>
    <n v="0"/>
    <n v="0"/>
    <n v="1"/>
    <n v="0"/>
    <n v="0"/>
    <n v="1"/>
    <n v="0"/>
    <n v="1"/>
    <n v="2"/>
    <n v="4"/>
    <n v="6"/>
    <n v="1"/>
    <n v="1"/>
    <n v="1"/>
  </r>
  <r>
    <s v="Bangui"/>
    <s v="Bangui"/>
    <x v="0"/>
    <s v="92 LOGEMENTS"/>
    <x v="1"/>
    <n v="0"/>
    <n v="0"/>
    <n v="1"/>
    <n v="0"/>
    <n v="0"/>
    <n v="0"/>
    <n v="0"/>
    <n v="2"/>
    <n v="1"/>
    <n v="0"/>
    <n v="0"/>
    <n v="1"/>
    <n v="2"/>
    <n v="3"/>
    <n v="5"/>
    <n v="1"/>
    <n v="1"/>
    <n v="1"/>
  </r>
  <r>
    <s v="Bangui"/>
    <s v="Bangui"/>
    <x v="0"/>
    <s v="92 LOGEMENTS"/>
    <x v="1"/>
    <n v="1"/>
    <n v="1"/>
    <n v="2"/>
    <n v="0"/>
    <n v="2"/>
    <n v="0"/>
    <n v="0"/>
    <n v="1"/>
    <n v="1"/>
    <n v="0"/>
    <n v="1"/>
    <n v="0"/>
    <n v="7"/>
    <n v="2"/>
    <n v="9"/>
    <n v="1"/>
    <n v="1"/>
    <n v="1"/>
  </r>
  <r>
    <s v="Ombella MPoko"/>
    <s v="Bimbo"/>
    <x v="1"/>
    <s v="CITE LADA"/>
    <x v="0"/>
    <n v="1"/>
    <n v="0"/>
    <n v="1"/>
    <n v="0"/>
    <n v="1"/>
    <n v="2"/>
    <n v="0"/>
    <n v="0"/>
    <n v="1"/>
    <n v="1"/>
    <n v="0"/>
    <n v="0"/>
    <n v="4"/>
    <n v="3"/>
    <n v="7"/>
    <n v="1"/>
    <n v="1"/>
    <n v="0"/>
  </r>
  <r>
    <s v="Ombella MPoko"/>
    <s v="Bimbo"/>
    <x v="1"/>
    <s v="CITE LADA"/>
    <x v="0"/>
    <n v="0"/>
    <n v="1"/>
    <n v="0"/>
    <n v="0"/>
    <n v="3"/>
    <n v="1"/>
    <n v="0"/>
    <n v="0"/>
    <n v="1"/>
    <n v="1"/>
    <n v="0"/>
    <n v="0"/>
    <n v="4"/>
    <n v="3"/>
    <n v="7"/>
    <n v="1"/>
    <n v="1"/>
    <n v="0"/>
  </r>
  <r>
    <s v="Ombella MPoko"/>
    <s v="Bimbo"/>
    <x v="1"/>
    <s v="CITE LADA"/>
    <x v="0"/>
    <n v="1"/>
    <n v="0"/>
    <n v="1"/>
    <n v="0"/>
    <n v="2"/>
    <n v="1"/>
    <n v="0"/>
    <n v="1"/>
    <n v="1"/>
    <n v="1"/>
    <n v="0"/>
    <n v="0"/>
    <n v="5"/>
    <n v="3"/>
    <n v="8"/>
    <n v="1"/>
    <n v="1"/>
    <n v="0"/>
  </r>
  <r>
    <s v="Ombella MPoko"/>
    <s v="Bimbo"/>
    <x v="1"/>
    <s v="CITE LADA"/>
    <x v="0"/>
    <n v="0"/>
    <n v="0"/>
    <n v="1"/>
    <n v="1"/>
    <n v="1"/>
    <n v="0"/>
    <n v="0"/>
    <n v="0"/>
    <n v="1"/>
    <n v="1"/>
    <n v="0"/>
    <n v="0"/>
    <n v="3"/>
    <n v="2"/>
    <n v="5"/>
    <n v="1"/>
    <n v="1"/>
    <n v="0"/>
  </r>
  <r>
    <s v="Ombella MPoko"/>
    <s v="Bimbo"/>
    <x v="1"/>
    <s v="CITE LADA"/>
    <x v="0"/>
    <n v="0"/>
    <n v="0"/>
    <n v="1"/>
    <n v="2"/>
    <n v="1"/>
    <n v="0"/>
    <n v="0"/>
    <n v="0"/>
    <n v="1"/>
    <n v="1"/>
    <n v="0"/>
    <n v="0"/>
    <n v="3"/>
    <n v="3"/>
    <n v="6"/>
    <n v="1"/>
    <n v="1"/>
    <n v="0"/>
  </r>
  <r>
    <s v="Ombella MPoko"/>
    <s v="Bimbo"/>
    <x v="1"/>
    <s v="CITE LADA"/>
    <x v="0"/>
    <n v="0"/>
    <n v="1"/>
    <n v="1"/>
    <n v="0"/>
    <n v="0"/>
    <n v="0"/>
    <n v="2"/>
    <n v="1"/>
    <n v="1"/>
    <n v="1"/>
    <n v="0"/>
    <n v="0"/>
    <n v="4"/>
    <n v="3"/>
    <n v="7"/>
    <n v="1"/>
    <n v="1"/>
    <n v="0"/>
  </r>
  <r>
    <s v="Ombella MPoko"/>
    <s v="Bimbo"/>
    <x v="1"/>
    <s v="CITE LADA"/>
    <x v="0"/>
    <n v="1"/>
    <n v="0"/>
    <n v="0"/>
    <n v="0"/>
    <n v="0"/>
    <n v="1"/>
    <n v="2"/>
    <n v="3"/>
    <n v="1"/>
    <n v="1"/>
    <n v="0"/>
    <n v="2"/>
    <n v="4"/>
    <n v="7"/>
    <n v="11"/>
    <n v="1"/>
    <n v="1"/>
    <n v="1"/>
  </r>
  <r>
    <s v="Ombella MPoko"/>
    <s v="Bimbo"/>
    <x v="1"/>
    <s v="CITE LADA"/>
    <x v="0"/>
    <n v="0"/>
    <n v="0"/>
    <n v="1"/>
    <n v="0"/>
    <n v="3"/>
    <n v="1"/>
    <n v="2"/>
    <n v="0"/>
    <n v="1"/>
    <n v="0"/>
    <n v="1"/>
    <n v="0"/>
    <n v="8"/>
    <n v="1"/>
    <n v="9"/>
    <n v="1"/>
    <n v="1"/>
    <n v="1"/>
  </r>
  <r>
    <s v="Ombella MPoko"/>
    <s v="Bimbo"/>
    <x v="1"/>
    <s v="CITE LADA"/>
    <x v="0"/>
    <n v="0"/>
    <n v="0"/>
    <n v="1"/>
    <n v="0"/>
    <n v="2"/>
    <n v="0"/>
    <n v="0"/>
    <n v="0"/>
    <n v="1"/>
    <n v="1"/>
    <n v="0"/>
    <n v="0"/>
    <n v="4"/>
    <n v="1"/>
    <n v="5"/>
    <n v="1"/>
    <n v="1"/>
    <n v="0"/>
  </r>
  <r>
    <s v="Ombella MPoko"/>
    <s v="Bimbo"/>
    <x v="1"/>
    <s v="CITE LADA"/>
    <x v="0"/>
    <n v="0"/>
    <n v="0"/>
    <n v="1"/>
    <n v="0"/>
    <n v="3"/>
    <n v="1"/>
    <n v="0"/>
    <n v="0"/>
    <n v="1"/>
    <n v="1"/>
    <n v="0"/>
    <n v="0"/>
    <n v="5"/>
    <n v="2"/>
    <n v="7"/>
    <n v="1"/>
    <n v="1"/>
    <n v="0"/>
  </r>
  <r>
    <s v="Ombella MPoko"/>
    <s v="Bimbo"/>
    <x v="1"/>
    <s v="GBANIKOLA 4"/>
    <x v="0"/>
    <n v="1"/>
    <n v="5"/>
    <n v="0"/>
    <n v="0"/>
    <n v="1"/>
    <n v="1"/>
    <n v="0"/>
    <n v="2"/>
    <n v="0"/>
    <n v="0"/>
    <n v="0"/>
    <n v="0"/>
    <n v="2"/>
    <n v="8"/>
    <n v="10"/>
    <n v="1"/>
    <n v="1"/>
    <n v="0"/>
  </r>
  <r>
    <s v="Ombella MPoko"/>
    <s v="Bimbo"/>
    <x v="1"/>
    <s v="GBANIKOLA 4"/>
    <x v="0"/>
    <n v="1"/>
    <n v="0"/>
    <n v="2"/>
    <n v="0"/>
    <n v="3"/>
    <n v="0"/>
    <n v="1"/>
    <n v="0"/>
    <n v="0"/>
    <n v="0"/>
    <n v="0"/>
    <n v="0"/>
    <n v="7"/>
    <n v="0"/>
    <n v="7"/>
    <n v="1"/>
    <n v="1"/>
    <n v="0"/>
  </r>
  <r>
    <s v="Ombella MPoko"/>
    <s v="Bimbo"/>
    <x v="1"/>
    <s v="GBANIKOLA 4"/>
    <x v="0"/>
    <n v="1"/>
    <n v="0"/>
    <n v="0"/>
    <n v="1"/>
    <n v="2"/>
    <n v="0"/>
    <n v="3"/>
    <n v="0"/>
    <n v="0"/>
    <n v="0"/>
    <n v="0"/>
    <n v="0"/>
    <n v="6"/>
    <n v="1"/>
    <n v="7"/>
    <n v="1"/>
    <n v="1"/>
    <n v="0"/>
  </r>
  <r>
    <s v="Ombella MPoko"/>
    <s v="Bimbo"/>
    <x v="1"/>
    <s v="GBANIKOLA 4"/>
    <x v="0"/>
    <n v="1"/>
    <n v="0"/>
    <n v="0"/>
    <n v="2"/>
    <n v="0"/>
    <n v="0"/>
    <n v="2"/>
    <n v="0"/>
    <n v="0"/>
    <n v="0"/>
    <n v="0"/>
    <n v="0"/>
    <n v="3"/>
    <n v="2"/>
    <n v="5"/>
    <n v="1"/>
    <n v="1"/>
    <n v="0"/>
  </r>
  <r>
    <s v="Ombella MPoko"/>
    <s v="Bimbo"/>
    <x v="1"/>
    <s v="GBANIKOLA 4"/>
    <x v="0"/>
    <n v="0"/>
    <n v="2"/>
    <n v="4"/>
    <n v="0"/>
    <n v="0"/>
    <n v="0"/>
    <n v="2"/>
    <n v="0"/>
    <n v="1"/>
    <n v="0"/>
    <n v="1"/>
    <n v="0"/>
    <n v="8"/>
    <n v="2"/>
    <n v="10"/>
    <n v="1"/>
    <n v="1"/>
    <n v="1"/>
  </r>
  <r>
    <s v="Ombella MPoko"/>
    <s v="Bimbo"/>
    <x v="1"/>
    <s v="GBANIKOLA 4"/>
    <x v="0"/>
    <n v="5"/>
    <n v="0"/>
    <n v="0"/>
    <n v="2"/>
    <n v="0"/>
    <n v="2"/>
    <n v="1"/>
    <n v="5"/>
    <n v="0"/>
    <n v="3"/>
    <n v="0"/>
    <n v="0"/>
    <n v="6"/>
    <n v="12"/>
    <n v="18"/>
    <n v="1"/>
    <n v="1"/>
    <n v="0"/>
  </r>
  <r>
    <s v="Ombella MPoko"/>
    <s v="Bimbo"/>
    <x v="1"/>
    <s v="GBANIKOLA 4"/>
    <x v="0"/>
    <n v="3"/>
    <n v="0"/>
    <n v="0"/>
    <n v="2"/>
    <n v="0"/>
    <n v="2"/>
    <n v="0"/>
    <n v="1"/>
    <n v="0"/>
    <n v="2"/>
    <n v="0"/>
    <n v="0"/>
    <n v="3"/>
    <n v="7"/>
    <n v="10"/>
    <n v="1"/>
    <n v="1"/>
    <n v="0"/>
  </r>
  <r>
    <s v="Ombella MPoko"/>
    <s v="Bimbo"/>
    <x v="1"/>
    <s v="GBANIKOLA 4"/>
    <x v="0"/>
    <n v="5"/>
    <n v="0"/>
    <n v="1"/>
    <n v="2"/>
    <n v="2"/>
    <n v="0"/>
    <n v="5"/>
    <n v="0"/>
    <n v="0"/>
    <n v="2"/>
    <n v="1"/>
    <n v="0"/>
    <n v="14"/>
    <n v="4"/>
    <n v="18"/>
    <n v="1"/>
    <n v="1"/>
    <n v="1"/>
  </r>
  <r>
    <s v="Ombella MPoko"/>
    <s v="Bimbo"/>
    <x v="1"/>
    <s v="GBANIKOLA 4"/>
    <x v="0"/>
    <n v="2"/>
    <n v="0"/>
    <n v="2"/>
    <n v="1"/>
    <n v="0"/>
    <n v="6"/>
    <n v="1"/>
    <n v="3"/>
    <n v="0"/>
    <n v="0"/>
    <n v="2"/>
    <n v="1"/>
    <n v="7"/>
    <n v="11"/>
    <n v="18"/>
    <n v="1"/>
    <n v="1"/>
    <n v="1"/>
  </r>
  <r>
    <s v="Ombella MPoko"/>
    <s v="Bimbo"/>
    <x v="1"/>
    <s v="GBANIKOLA 4"/>
    <x v="0"/>
    <n v="0"/>
    <n v="2"/>
    <n v="2"/>
    <n v="0"/>
    <n v="0"/>
    <n v="2"/>
    <n v="2"/>
    <n v="0"/>
    <n v="1"/>
    <n v="1"/>
    <n v="0"/>
    <n v="3"/>
    <n v="5"/>
    <n v="8"/>
    <n v="13"/>
    <n v="1"/>
    <n v="1"/>
    <n v="1"/>
  </r>
  <r>
    <s v="Bangui"/>
    <s v="Bangui"/>
    <x v="0"/>
    <s v="KPETENE II"/>
    <x v="0"/>
    <n v="0"/>
    <n v="0"/>
    <n v="0"/>
    <n v="2"/>
    <n v="1"/>
    <n v="0"/>
    <n v="0"/>
    <n v="0"/>
    <n v="2"/>
    <n v="1"/>
    <n v="1"/>
    <n v="1"/>
    <n v="4"/>
    <n v="4"/>
    <n v="8"/>
    <n v="1"/>
    <n v="1"/>
    <n v="1"/>
  </r>
  <r>
    <s v="Bangui"/>
    <s v="Bangui"/>
    <x v="0"/>
    <s v="KPETENE II"/>
    <x v="0"/>
    <n v="4"/>
    <n v="1"/>
    <n v="0"/>
    <n v="3"/>
    <n v="2"/>
    <n v="1"/>
    <n v="1"/>
    <n v="3"/>
    <n v="3"/>
    <n v="3"/>
    <n v="0"/>
    <n v="0"/>
    <n v="10"/>
    <n v="11"/>
    <n v="21"/>
    <n v="1"/>
    <n v="1"/>
    <n v="0"/>
  </r>
  <r>
    <s v="Bangui"/>
    <s v="Bangui"/>
    <x v="0"/>
    <s v="KPETENE II"/>
    <x v="0"/>
    <n v="2"/>
    <n v="0"/>
    <n v="0"/>
    <n v="1"/>
    <n v="0"/>
    <n v="0"/>
    <n v="2"/>
    <n v="0"/>
    <n v="1"/>
    <n v="1"/>
    <n v="0"/>
    <n v="0"/>
    <n v="5"/>
    <n v="2"/>
    <n v="7"/>
    <n v="1"/>
    <n v="1"/>
    <n v="0"/>
  </r>
  <r>
    <s v="Bangui"/>
    <s v="Bangui"/>
    <x v="0"/>
    <s v="KPETENE II"/>
    <x v="0"/>
    <n v="0"/>
    <n v="0"/>
    <n v="2"/>
    <n v="0"/>
    <n v="1"/>
    <n v="3"/>
    <n v="0"/>
    <n v="1"/>
    <n v="2"/>
    <n v="3"/>
    <n v="0"/>
    <n v="0"/>
    <n v="5"/>
    <n v="7"/>
    <n v="12"/>
    <n v="1"/>
    <n v="1"/>
    <n v="0"/>
  </r>
  <r>
    <s v="Bangui"/>
    <s v="Bangui"/>
    <x v="0"/>
    <s v="KPETENE II"/>
    <x v="0"/>
    <n v="0"/>
    <n v="0"/>
    <n v="0"/>
    <n v="3"/>
    <n v="1"/>
    <n v="1"/>
    <n v="1"/>
    <n v="2"/>
    <n v="1"/>
    <n v="0"/>
    <n v="0"/>
    <n v="0"/>
    <n v="3"/>
    <n v="6"/>
    <n v="9"/>
    <n v="1"/>
    <n v="1"/>
    <n v="0"/>
  </r>
  <r>
    <s v="Bangui"/>
    <s v="Bangui"/>
    <x v="0"/>
    <s v="KPETENE II"/>
    <x v="0"/>
    <n v="0"/>
    <n v="0"/>
    <n v="0"/>
    <n v="0"/>
    <n v="0"/>
    <n v="0"/>
    <n v="0"/>
    <n v="0"/>
    <n v="1"/>
    <n v="1"/>
    <n v="0"/>
    <n v="0"/>
    <n v="1"/>
    <n v="1"/>
    <n v="2"/>
    <n v="0"/>
    <n v="0"/>
    <n v="0"/>
  </r>
  <r>
    <s v="Bangui"/>
    <s v="Bangui"/>
    <x v="0"/>
    <s v="KPETENE II"/>
    <x v="0"/>
    <n v="0"/>
    <n v="0"/>
    <n v="0"/>
    <n v="2"/>
    <n v="0"/>
    <n v="0"/>
    <n v="0"/>
    <n v="2"/>
    <n v="1"/>
    <n v="1"/>
    <n v="1"/>
    <n v="0"/>
    <n v="2"/>
    <n v="5"/>
    <n v="7"/>
    <n v="1"/>
    <n v="1"/>
    <n v="1"/>
  </r>
  <r>
    <s v="Bangui"/>
    <s v="Bangui"/>
    <x v="0"/>
    <s v="KPETENE II"/>
    <x v="0"/>
    <n v="0"/>
    <n v="0"/>
    <n v="0"/>
    <n v="0"/>
    <n v="0"/>
    <n v="0"/>
    <n v="1"/>
    <n v="1"/>
    <n v="1"/>
    <n v="1"/>
    <n v="0"/>
    <n v="0"/>
    <n v="2"/>
    <n v="2"/>
    <n v="4"/>
    <n v="0"/>
    <n v="1"/>
    <n v="0"/>
  </r>
  <r>
    <s v="Bangui"/>
    <s v="Bangui"/>
    <x v="0"/>
    <s v="KPETENE II"/>
    <x v="0"/>
    <n v="1"/>
    <n v="1"/>
    <n v="0"/>
    <n v="0"/>
    <n v="2"/>
    <n v="0"/>
    <n v="0"/>
    <n v="3"/>
    <n v="2"/>
    <n v="2"/>
    <n v="1"/>
    <n v="1"/>
    <n v="6"/>
    <n v="7"/>
    <n v="13"/>
    <n v="1"/>
    <n v="1"/>
    <n v="1"/>
  </r>
  <r>
    <s v="Bangui"/>
    <s v="Bangui"/>
    <x v="0"/>
    <s v="KPETENE II"/>
    <x v="0"/>
    <n v="0"/>
    <n v="0"/>
    <n v="0"/>
    <n v="0"/>
    <n v="1"/>
    <n v="0"/>
    <n v="0"/>
    <n v="1"/>
    <n v="2"/>
    <n v="2"/>
    <n v="0"/>
    <n v="0"/>
    <n v="3"/>
    <n v="3"/>
    <n v="6"/>
    <n v="0"/>
    <n v="1"/>
    <n v="0"/>
  </r>
  <r>
    <s v="Bangui"/>
    <s v="Bangui"/>
    <x v="0"/>
    <s v="ZOUBE"/>
    <x v="0"/>
    <n v="0"/>
    <n v="1"/>
    <n v="0"/>
    <n v="1"/>
    <n v="0"/>
    <n v="0"/>
    <n v="1"/>
    <n v="2"/>
    <n v="1"/>
    <n v="0"/>
    <n v="0"/>
    <n v="0"/>
    <n v="2"/>
    <n v="4"/>
    <n v="6"/>
    <n v="1"/>
    <n v="1"/>
    <n v="0"/>
  </r>
  <r>
    <s v="Bangui"/>
    <s v="Bangui"/>
    <x v="0"/>
    <s v="ZOUBE"/>
    <x v="0"/>
    <n v="1"/>
    <n v="0"/>
    <n v="0"/>
    <n v="0"/>
    <n v="0"/>
    <n v="0"/>
    <n v="0"/>
    <n v="1"/>
    <n v="1"/>
    <n v="1"/>
    <n v="0"/>
    <n v="0"/>
    <n v="2"/>
    <n v="2"/>
    <n v="4"/>
    <n v="1"/>
    <n v="1"/>
    <n v="0"/>
  </r>
  <r>
    <s v="Bangui"/>
    <s v="Bangui"/>
    <x v="0"/>
    <s v="ZOUBE"/>
    <x v="0"/>
    <n v="0"/>
    <n v="1"/>
    <n v="0"/>
    <n v="0"/>
    <n v="1"/>
    <n v="0"/>
    <n v="0"/>
    <n v="1"/>
    <n v="1"/>
    <n v="1"/>
    <n v="0"/>
    <n v="0"/>
    <n v="2"/>
    <n v="3"/>
    <n v="5"/>
    <n v="1"/>
    <n v="1"/>
    <n v="0"/>
  </r>
  <r>
    <s v="Bangui"/>
    <s v="Bangui"/>
    <x v="0"/>
    <s v="ZOUBE"/>
    <x v="0"/>
    <n v="0"/>
    <n v="0"/>
    <n v="1"/>
    <n v="0"/>
    <n v="2"/>
    <n v="0"/>
    <n v="0"/>
    <n v="0"/>
    <n v="1"/>
    <n v="1"/>
    <n v="0"/>
    <n v="0"/>
    <n v="4"/>
    <n v="1"/>
    <n v="5"/>
    <n v="1"/>
    <n v="1"/>
    <n v="0"/>
  </r>
  <r>
    <s v="Bangui"/>
    <s v="Bangui"/>
    <x v="0"/>
    <s v="ZOUBE"/>
    <x v="0"/>
    <n v="0"/>
    <n v="0"/>
    <n v="1"/>
    <n v="0"/>
    <n v="0"/>
    <n v="0"/>
    <n v="0"/>
    <n v="0"/>
    <n v="1"/>
    <n v="1"/>
    <n v="0"/>
    <n v="0"/>
    <n v="2"/>
    <n v="1"/>
    <n v="3"/>
    <n v="1"/>
    <n v="1"/>
    <n v="0"/>
  </r>
  <r>
    <s v="Bangui"/>
    <s v="Bangui"/>
    <x v="0"/>
    <s v="ZOUBE"/>
    <x v="0"/>
    <n v="1"/>
    <n v="1"/>
    <n v="0"/>
    <n v="0"/>
    <n v="0"/>
    <n v="0"/>
    <n v="0"/>
    <n v="2"/>
    <n v="1"/>
    <n v="2"/>
    <n v="0"/>
    <n v="0"/>
    <n v="2"/>
    <n v="5"/>
    <n v="7"/>
    <n v="1"/>
    <n v="1"/>
    <n v="0"/>
  </r>
  <r>
    <s v="Bangui"/>
    <s v="Bangui"/>
    <x v="0"/>
    <s v="ZOUBE"/>
    <x v="0"/>
    <n v="0"/>
    <n v="0"/>
    <n v="1"/>
    <n v="0"/>
    <n v="1"/>
    <n v="0"/>
    <n v="0"/>
    <n v="1"/>
    <n v="1"/>
    <n v="0"/>
    <n v="0"/>
    <n v="0"/>
    <n v="3"/>
    <n v="1"/>
    <n v="4"/>
    <n v="1"/>
    <n v="1"/>
    <n v="0"/>
  </r>
  <r>
    <s v="Bangui"/>
    <s v="Bangui"/>
    <x v="0"/>
    <s v="ZOUBE"/>
    <x v="0"/>
    <n v="1"/>
    <n v="1"/>
    <n v="0"/>
    <n v="0"/>
    <n v="1"/>
    <n v="0"/>
    <n v="1"/>
    <n v="1"/>
    <n v="1"/>
    <n v="1"/>
    <n v="1"/>
    <n v="0"/>
    <n v="5"/>
    <n v="3"/>
    <n v="8"/>
    <n v="1"/>
    <n v="1"/>
    <n v="1"/>
  </r>
  <r>
    <s v="Bangui"/>
    <s v="Bangui"/>
    <x v="0"/>
    <s v="ZOUBE"/>
    <x v="0"/>
    <n v="1"/>
    <n v="0"/>
    <n v="0"/>
    <n v="1"/>
    <n v="0"/>
    <n v="2"/>
    <n v="0"/>
    <n v="1"/>
    <n v="1"/>
    <n v="1"/>
    <n v="1"/>
    <n v="0"/>
    <n v="3"/>
    <n v="5"/>
    <n v="8"/>
    <n v="1"/>
    <n v="1"/>
    <n v="1"/>
  </r>
  <r>
    <s v="Bangui"/>
    <s v="Bangui"/>
    <x v="0"/>
    <s v="ZOUBE"/>
    <x v="0"/>
    <n v="0"/>
    <n v="1"/>
    <n v="0"/>
    <n v="1"/>
    <n v="0"/>
    <n v="1"/>
    <n v="0"/>
    <n v="0"/>
    <n v="1"/>
    <n v="1"/>
    <n v="1"/>
    <n v="0"/>
    <n v="2"/>
    <n v="4"/>
    <n v="6"/>
    <n v="1"/>
    <n v="1"/>
    <n v="1"/>
  </r>
  <r>
    <s v="Bangui"/>
    <s v="Bangui"/>
    <x v="0"/>
    <s v="SANDOUBE"/>
    <x v="1"/>
    <n v="0"/>
    <n v="1"/>
    <n v="2"/>
    <n v="0"/>
    <n v="0"/>
    <n v="0"/>
    <n v="0"/>
    <n v="0"/>
    <n v="1"/>
    <n v="1"/>
    <n v="1"/>
    <n v="0"/>
    <n v="4"/>
    <n v="2"/>
    <n v="6"/>
    <n v="1"/>
    <n v="1"/>
    <n v="1"/>
  </r>
  <r>
    <s v="Bangui"/>
    <s v="Bangui"/>
    <x v="0"/>
    <s v="SANDOUBE"/>
    <x v="1"/>
    <n v="0"/>
    <n v="0"/>
    <n v="1"/>
    <n v="0"/>
    <n v="1"/>
    <n v="0"/>
    <n v="1"/>
    <n v="0"/>
    <n v="0"/>
    <n v="1"/>
    <n v="0"/>
    <n v="0"/>
    <n v="3"/>
    <n v="1"/>
    <n v="4"/>
    <n v="1"/>
    <n v="1"/>
    <n v="0"/>
  </r>
  <r>
    <s v="Bangui"/>
    <s v="Bangui"/>
    <x v="0"/>
    <s v="SANDOUBE"/>
    <x v="1"/>
    <n v="0"/>
    <n v="0"/>
    <n v="1"/>
    <n v="2"/>
    <n v="1"/>
    <n v="0"/>
    <n v="3"/>
    <n v="0"/>
    <n v="0"/>
    <n v="0"/>
    <n v="1"/>
    <n v="0"/>
    <n v="6"/>
    <n v="2"/>
    <n v="8"/>
    <n v="1"/>
    <n v="1"/>
    <n v="1"/>
  </r>
  <r>
    <s v="Bangui"/>
    <s v="Bangui"/>
    <x v="0"/>
    <s v="SANDOUBE"/>
    <x v="1"/>
    <n v="0"/>
    <n v="0"/>
    <n v="0"/>
    <n v="0"/>
    <n v="1"/>
    <n v="0"/>
    <n v="0"/>
    <n v="0"/>
    <n v="1"/>
    <n v="1"/>
    <n v="0"/>
    <n v="0"/>
    <n v="2"/>
    <n v="1"/>
    <n v="3"/>
    <n v="0"/>
    <n v="1"/>
    <n v="0"/>
  </r>
  <r>
    <s v="Bangui"/>
    <s v="Bangui"/>
    <x v="0"/>
    <s v="SANDOUBE"/>
    <x v="1"/>
    <n v="0"/>
    <n v="1"/>
    <n v="0"/>
    <n v="1"/>
    <n v="0"/>
    <n v="1"/>
    <n v="0"/>
    <n v="0"/>
    <n v="1"/>
    <n v="1"/>
    <n v="0"/>
    <n v="0"/>
    <n v="1"/>
    <n v="4"/>
    <n v="5"/>
    <n v="1"/>
    <n v="1"/>
    <n v="0"/>
  </r>
  <r>
    <s v="Bangui"/>
    <s v="Bangui"/>
    <x v="0"/>
    <s v="SANDOUBE"/>
    <x v="1"/>
    <n v="1"/>
    <n v="2"/>
    <n v="0"/>
    <n v="0"/>
    <n v="2"/>
    <n v="0"/>
    <n v="0"/>
    <n v="0"/>
    <n v="1"/>
    <n v="2"/>
    <n v="0"/>
    <n v="1"/>
    <n v="4"/>
    <n v="5"/>
    <n v="9"/>
    <n v="1"/>
    <n v="1"/>
    <n v="1"/>
  </r>
  <r>
    <s v="Bangui"/>
    <s v="Bangui"/>
    <x v="0"/>
    <s v="SANDOUBE"/>
    <x v="1"/>
    <n v="1"/>
    <n v="0"/>
    <n v="1"/>
    <n v="0"/>
    <n v="0"/>
    <n v="1"/>
    <n v="1"/>
    <n v="0"/>
    <n v="1"/>
    <n v="1"/>
    <n v="0"/>
    <n v="0"/>
    <n v="4"/>
    <n v="2"/>
    <n v="6"/>
    <n v="1"/>
    <n v="1"/>
    <n v="0"/>
  </r>
  <r>
    <s v="Bangui"/>
    <s v="Bangui"/>
    <x v="0"/>
    <s v="SANDOUBE"/>
    <x v="1"/>
    <n v="0"/>
    <n v="0"/>
    <n v="1"/>
    <n v="0"/>
    <n v="0"/>
    <n v="0"/>
    <n v="1"/>
    <n v="0"/>
    <n v="1"/>
    <n v="1"/>
    <n v="0"/>
    <n v="0"/>
    <n v="3"/>
    <n v="1"/>
    <n v="4"/>
    <n v="1"/>
    <n v="1"/>
    <n v="0"/>
  </r>
  <r>
    <s v="Bangui"/>
    <s v="Bangui"/>
    <x v="0"/>
    <s v="SANDOUBE"/>
    <x v="1"/>
    <n v="0"/>
    <n v="1"/>
    <n v="0"/>
    <n v="0"/>
    <n v="1"/>
    <n v="0"/>
    <n v="0"/>
    <n v="0"/>
    <n v="1"/>
    <n v="1"/>
    <n v="1"/>
    <n v="0"/>
    <n v="3"/>
    <n v="2"/>
    <n v="5"/>
    <n v="1"/>
    <n v="1"/>
    <n v="1"/>
  </r>
  <r>
    <s v="Bangui"/>
    <s v="Bangui"/>
    <x v="0"/>
    <s v="SANDOUBE"/>
    <x v="1"/>
    <n v="0"/>
    <n v="2"/>
    <n v="0"/>
    <n v="1"/>
    <n v="1"/>
    <n v="0"/>
    <n v="0"/>
    <n v="0"/>
    <n v="1"/>
    <n v="1"/>
    <n v="0"/>
    <n v="0"/>
    <n v="2"/>
    <n v="4"/>
    <n v="6"/>
    <n v="1"/>
    <n v="1"/>
    <n v="0"/>
  </r>
  <r>
    <s v="Bangui"/>
    <s v="Bangui"/>
    <x v="3"/>
    <s v="YAPELE III"/>
    <x v="1"/>
    <n v="1"/>
    <n v="0"/>
    <n v="2"/>
    <n v="0"/>
    <n v="1"/>
    <n v="2"/>
    <n v="1"/>
    <n v="1"/>
    <n v="1"/>
    <n v="1"/>
    <n v="0"/>
    <n v="1"/>
    <n v="6"/>
    <n v="5"/>
    <n v="11"/>
    <n v="1"/>
    <n v="1"/>
    <n v="1"/>
  </r>
  <r>
    <s v="Bangui"/>
    <s v="Bangui"/>
    <x v="3"/>
    <s v="YAPELE III"/>
    <x v="1"/>
    <n v="0"/>
    <n v="0"/>
    <n v="0"/>
    <n v="0"/>
    <n v="0"/>
    <n v="0"/>
    <n v="0"/>
    <n v="0"/>
    <n v="1"/>
    <n v="1"/>
    <n v="0"/>
    <n v="0"/>
    <n v="1"/>
    <n v="1"/>
    <n v="2"/>
    <n v="0"/>
    <n v="0"/>
    <n v="0"/>
  </r>
  <r>
    <s v="Bangui"/>
    <s v="Bangui"/>
    <x v="3"/>
    <s v="YAPELE III"/>
    <x v="1"/>
    <n v="0"/>
    <n v="1"/>
    <n v="0"/>
    <n v="0"/>
    <n v="1"/>
    <n v="0"/>
    <n v="0"/>
    <n v="0"/>
    <n v="1"/>
    <n v="1"/>
    <n v="0"/>
    <n v="0"/>
    <n v="2"/>
    <n v="2"/>
    <n v="4"/>
    <n v="1"/>
    <n v="1"/>
    <n v="0"/>
  </r>
  <r>
    <s v="Bangui"/>
    <s v="Bangui"/>
    <x v="3"/>
    <s v="YAPELE III"/>
    <x v="1"/>
    <n v="0"/>
    <n v="0"/>
    <n v="2"/>
    <n v="0"/>
    <n v="0"/>
    <n v="0"/>
    <n v="0"/>
    <n v="1"/>
    <n v="1"/>
    <n v="1"/>
    <n v="0"/>
    <n v="1"/>
    <n v="3"/>
    <n v="3"/>
    <n v="6"/>
    <n v="1"/>
    <n v="1"/>
    <n v="1"/>
  </r>
  <r>
    <s v="Bangui"/>
    <s v="Bangui"/>
    <x v="3"/>
    <s v="YAPELE III"/>
    <x v="1"/>
    <n v="0"/>
    <n v="0"/>
    <n v="0"/>
    <n v="0"/>
    <n v="0"/>
    <n v="0"/>
    <n v="0"/>
    <n v="0"/>
    <n v="0"/>
    <n v="1"/>
    <n v="0"/>
    <n v="0"/>
    <n v="0"/>
    <n v="1"/>
    <n v="1"/>
    <n v="0"/>
    <n v="0"/>
    <n v="0"/>
  </r>
  <r>
    <s v="Bangui"/>
    <s v="Bangui"/>
    <x v="3"/>
    <s v="YAPELE III"/>
    <x v="1"/>
    <n v="1"/>
    <n v="0"/>
    <n v="1"/>
    <n v="1"/>
    <n v="2"/>
    <n v="1"/>
    <n v="0"/>
    <n v="2"/>
    <n v="1"/>
    <n v="1"/>
    <n v="1"/>
    <n v="1"/>
    <n v="6"/>
    <n v="6"/>
    <n v="12"/>
    <n v="1"/>
    <n v="1"/>
    <n v="1"/>
  </r>
  <r>
    <s v="Bangui"/>
    <s v="Bangui"/>
    <x v="3"/>
    <s v="YAPELE III"/>
    <x v="1"/>
    <n v="1"/>
    <n v="0"/>
    <n v="1"/>
    <n v="0"/>
    <n v="0"/>
    <n v="2"/>
    <n v="0"/>
    <n v="0"/>
    <n v="1"/>
    <n v="1"/>
    <n v="1"/>
    <n v="0"/>
    <n v="4"/>
    <n v="3"/>
    <n v="7"/>
    <n v="1"/>
    <n v="1"/>
    <n v="1"/>
  </r>
  <r>
    <s v="Bangui"/>
    <s v="Bangui"/>
    <x v="3"/>
    <s v="YAPELE III"/>
    <x v="1"/>
    <n v="1"/>
    <n v="0"/>
    <n v="1"/>
    <n v="1"/>
    <n v="0"/>
    <n v="1"/>
    <n v="1"/>
    <n v="0"/>
    <n v="1"/>
    <n v="1"/>
    <n v="1"/>
    <n v="1"/>
    <n v="5"/>
    <n v="4"/>
    <n v="9"/>
    <n v="1"/>
    <n v="1"/>
    <n v="1"/>
  </r>
  <r>
    <s v="Bangui"/>
    <s v="Bangui"/>
    <x v="3"/>
    <s v="YAPELE III"/>
    <x v="1"/>
    <n v="0"/>
    <n v="0"/>
    <n v="0"/>
    <n v="0"/>
    <n v="0"/>
    <n v="0"/>
    <n v="0"/>
    <n v="0"/>
    <n v="0"/>
    <n v="0"/>
    <n v="1"/>
    <n v="1"/>
    <n v="1"/>
    <n v="1"/>
    <n v="2"/>
    <n v="0"/>
    <n v="0"/>
    <n v="1"/>
  </r>
  <r>
    <s v="Bangui"/>
    <s v="Bangui"/>
    <x v="3"/>
    <s v="YAPELE III"/>
    <x v="1"/>
    <n v="0"/>
    <n v="0"/>
    <n v="0"/>
    <n v="0"/>
    <n v="0"/>
    <n v="0"/>
    <n v="0"/>
    <n v="0"/>
    <n v="1"/>
    <n v="1"/>
    <n v="0"/>
    <n v="0"/>
    <n v="1"/>
    <n v="1"/>
    <n v="2"/>
    <n v="0"/>
    <n v="0"/>
    <n v="0"/>
  </r>
  <r>
    <s v="Bangui"/>
    <s v="Bangui"/>
    <x v="3"/>
    <s v="LAKOUANGA 0"/>
    <x v="1"/>
    <n v="1"/>
    <n v="0"/>
    <n v="1"/>
    <n v="1"/>
    <n v="2"/>
    <n v="1"/>
    <n v="1"/>
    <n v="0"/>
    <n v="1"/>
    <n v="1"/>
    <n v="1"/>
    <n v="1"/>
    <n v="7"/>
    <n v="4"/>
    <n v="11"/>
    <n v="1"/>
    <n v="1"/>
    <n v="1"/>
  </r>
  <r>
    <s v="Bangui"/>
    <s v="Bangui"/>
    <x v="3"/>
    <s v="LAKOUANGA 0"/>
    <x v="1"/>
    <n v="0"/>
    <n v="1"/>
    <n v="2"/>
    <n v="0"/>
    <n v="0"/>
    <n v="2"/>
    <n v="0"/>
    <n v="1"/>
    <n v="1"/>
    <n v="1"/>
    <n v="0"/>
    <n v="0"/>
    <n v="3"/>
    <n v="5"/>
    <n v="8"/>
    <n v="1"/>
    <n v="1"/>
    <n v="0"/>
  </r>
  <r>
    <s v="Bangui"/>
    <s v="Bangui"/>
    <x v="3"/>
    <s v="LAKOUANGA 0"/>
    <x v="1"/>
    <n v="0"/>
    <n v="0"/>
    <n v="0"/>
    <n v="0"/>
    <n v="1"/>
    <n v="0"/>
    <n v="0"/>
    <n v="0"/>
    <n v="0"/>
    <n v="1"/>
    <n v="0"/>
    <n v="0"/>
    <n v="1"/>
    <n v="1"/>
    <n v="2"/>
    <n v="0"/>
    <n v="1"/>
    <n v="0"/>
  </r>
  <r>
    <s v="Bangui"/>
    <s v="Bangui"/>
    <x v="3"/>
    <s v="LAKOUANGA 0"/>
    <x v="1"/>
    <n v="0"/>
    <n v="0"/>
    <n v="1"/>
    <n v="0"/>
    <n v="0"/>
    <n v="0"/>
    <n v="0"/>
    <n v="0"/>
    <n v="1"/>
    <n v="1"/>
    <n v="0"/>
    <n v="0"/>
    <n v="2"/>
    <n v="1"/>
    <n v="3"/>
    <n v="1"/>
    <n v="1"/>
    <n v="0"/>
  </r>
  <r>
    <s v="Bangui"/>
    <s v="Bangui"/>
    <x v="3"/>
    <s v="LAKOUANGA 0"/>
    <x v="1"/>
    <n v="0"/>
    <n v="1"/>
    <n v="0"/>
    <n v="0"/>
    <n v="0"/>
    <n v="0"/>
    <n v="0"/>
    <n v="0"/>
    <n v="1"/>
    <n v="1"/>
    <n v="0"/>
    <n v="1"/>
    <n v="1"/>
    <n v="3"/>
    <n v="4"/>
    <n v="1"/>
    <n v="1"/>
    <n v="1"/>
  </r>
  <r>
    <s v="Bangui"/>
    <s v="Bangui"/>
    <x v="3"/>
    <s v="LAKOUANGA 0"/>
    <x v="1"/>
    <n v="0"/>
    <n v="0"/>
    <n v="0"/>
    <n v="0"/>
    <n v="0"/>
    <n v="0"/>
    <n v="0"/>
    <n v="0"/>
    <n v="1"/>
    <n v="0"/>
    <n v="0"/>
    <n v="0"/>
    <n v="1"/>
    <n v="0"/>
    <n v="1"/>
    <n v="0"/>
    <n v="0"/>
    <n v="0"/>
  </r>
  <r>
    <s v="Bangui"/>
    <s v="Bangui"/>
    <x v="3"/>
    <s v="LAKOUANGA 0"/>
    <x v="1"/>
    <n v="1"/>
    <n v="0"/>
    <n v="1"/>
    <n v="0"/>
    <n v="1"/>
    <n v="1"/>
    <n v="1"/>
    <n v="1"/>
    <n v="1"/>
    <n v="1"/>
    <n v="1"/>
    <n v="1"/>
    <n v="6"/>
    <n v="4"/>
    <n v="10"/>
    <n v="1"/>
    <n v="1"/>
    <n v="1"/>
  </r>
  <r>
    <s v="Bangui"/>
    <s v="Bangui"/>
    <x v="3"/>
    <s v="LAKOUANGA 0"/>
    <x v="1"/>
    <n v="1"/>
    <n v="0"/>
    <n v="1"/>
    <n v="0"/>
    <n v="1"/>
    <n v="0"/>
    <n v="0"/>
    <n v="0"/>
    <n v="1"/>
    <n v="1"/>
    <n v="1"/>
    <n v="0"/>
    <n v="5"/>
    <n v="1"/>
    <n v="6"/>
    <n v="1"/>
    <n v="1"/>
    <n v="1"/>
  </r>
  <r>
    <s v="Bangui"/>
    <s v="Bangui"/>
    <x v="3"/>
    <s v="LAKOUANGA 0"/>
    <x v="1"/>
    <n v="0"/>
    <n v="0"/>
    <n v="0"/>
    <n v="0"/>
    <n v="0"/>
    <n v="0"/>
    <n v="0"/>
    <n v="0"/>
    <n v="0"/>
    <n v="0"/>
    <n v="1"/>
    <n v="1"/>
    <n v="1"/>
    <n v="1"/>
    <n v="2"/>
    <n v="0"/>
    <n v="0"/>
    <n v="1"/>
  </r>
  <r>
    <s v="Bangui"/>
    <s v="Bangui"/>
    <x v="3"/>
    <s v="LAKOUANGA 0"/>
    <x v="1"/>
    <n v="0"/>
    <n v="0"/>
    <n v="1"/>
    <n v="0"/>
    <n v="0"/>
    <n v="1"/>
    <n v="0"/>
    <n v="1"/>
    <n v="1"/>
    <n v="1"/>
    <n v="0"/>
    <n v="0"/>
    <n v="2"/>
    <n v="3"/>
    <n v="5"/>
    <n v="1"/>
    <n v="1"/>
    <n v="0"/>
  </r>
  <r>
    <s v="Bangui"/>
    <s v="Bangui"/>
    <x v="3"/>
    <s v="LAKOUANGA V"/>
    <x v="1"/>
    <n v="0"/>
    <n v="0"/>
    <n v="1"/>
    <n v="0"/>
    <n v="0"/>
    <n v="0"/>
    <n v="1"/>
    <n v="0"/>
    <n v="1"/>
    <n v="0"/>
    <n v="0"/>
    <n v="0"/>
    <n v="3"/>
    <n v="0"/>
    <n v="3"/>
    <n v="1"/>
    <n v="1"/>
    <n v="0"/>
  </r>
  <r>
    <s v="Bangui"/>
    <s v="Bangui"/>
    <x v="3"/>
    <s v="LAKOUANGA V"/>
    <x v="1"/>
    <n v="0"/>
    <n v="1"/>
    <n v="1"/>
    <n v="1"/>
    <n v="1"/>
    <n v="0"/>
    <n v="1"/>
    <n v="0"/>
    <n v="1"/>
    <n v="0"/>
    <n v="0"/>
    <n v="0"/>
    <n v="4"/>
    <n v="2"/>
    <n v="6"/>
    <n v="1"/>
    <n v="1"/>
    <n v="0"/>
  </r>
  <r>
    <s v="Bangui"/>
    <s v="Bangui"/>
    <x v="3"/>
    <s v="LAKOUANGA V"/>
    <x v="1"/>
    <n v="0"/>
    <n v="0"/>
    <n v="0"/>
    <n v="0"/>
    <n v="1"/>
    <n v="1"/>
    <n v="1"/>
    <n v="1"/>
    <n v="1"/>
    <n v="1"/>
    <n v="1"/>
    <n v="0"/>
    <n v="4"/>
    <n v="3"/>
    <n v="7"/>
    <n v="0"/>
    <n v="1"/>
    <n v="1"/>
  </r>
  <r>
    <s v="Bangui"/>
    <s v="Bangui"/>
    <x v="3"/>
    <s v="LAKOUANGA V"/>
    <x v="1"/>
    <n v="1"/>
    <n v="1"/>
    <n v="1"/>
    <n v="0"/>
    <n v="2"/>
    <n v="1"/>
    <n v="0"/>
    <n v="1"/>
    <n v="0"/>
    <n v="1"/>
    <n v="1"/>
    <n v="0"/>
    <n v="5"/>
    <n v="4"/>
    <n v="9"/>
    <n v="1"/>
    <n v="1"/>
    <n v="1"/>
  </r>
  <r>
    <s v="Bangui"/>
    <s v="Bangui"/>
    <x v="3"/>
    <s v="LAKOUANGA V"/>
    <x v="1"/>
    <n v="0"/>
    <n v="0"/>
    <n v="0"/>
    <n v="1"/>
    <n v="1"/>
    <n v="0"/>
    <n v="1"/>
    <n v="1"/>
    <n v="0"/>
    <n v="0"/>
    <n v="0"/>
    <n v="0"/>
    <n v="2"/>
    <n v="2"/>
    <n v="4"/>
    <n v="1"/>
    <n v="1"/>
    <n v="0"/>
  </r>
  <r>
    <s v="Bangui"/>
    <s v="Bangui"/>
    <x v="3"/>
    <s v="LAKOUANGA V"/>
    <x v="1"/>
    <n v="0"/>
    <n v="0"/>
    <n v="1"/>
    <n v="0"/>
    <n v="1"/>
    <n v="0"/>
    <n v="0"/>
    <n v="0"/>
    <n v="0"/>
    <n v="0"/>
    <n v="0"/>
    <n v="0"/>
    <n v="2"/>
    <n v="0"/>
    <n v="2"/>
    <n v="1"/>
    <n v="1"/>
    <n v="0"/>
  </r>
  <r>
    <s v="Bangui"/>
    <s v="Bangui"/>
    <x v="3"/>
    <s v="LAKOUANGA V"/>
    <x v="1"/>
    <n v="0"/>
    <n v="0"/>
    <n v="0"/>
    <n v="1"/>
    <n v="0"/>
    <n v="0"/>
    <n v="0"/>
    <n v="0"/>
    <n v="0"/>
    <n v="0"/>
    <n v="0"/>
    <n v="0"/>
    <n v="0"/>
    <n v="1"/>
    <n v="1"/>
    <n v="1"/>
    <n v="1"/>
    <n v="0"/>
  </r>
  <r>
    <s v="Bangui"/>
    <s v="Bangui"/>
    <x v="3"/>
    <s v="LAKOUANGA V"/>
    <x v="1"/>
    <n v="0"/>
    <n v="0"/>
    <n v="1"/>
    <n v="2"/>
    <n v="1"/>
    <n v="2"/>
    <n v="1"/>
    <n v="1"/>
    <n v="0"/>
    <n v="0"/>
    <n v="0"/>
    <n v="0"/>
    <n v="3"/>
    <n v="5"/>
    <n v="8"/>
    <n v="1"/>
    <n v="1"/>
    <n v="0"/>
  </r>
  <r>
    <s v="Bangui"/>
    <s v="Bangui"/>
    <x v="3"/>
    <s v="LAKOUANGA V"/>
    <x v="1"/>
    <n v="1"/>
    <n v="1"/>
    <n v="0"/>
    <n v="0"/>
    <n v="0"/>
    <n v="0"/>
    <n v="1"/>
    <n v="0"/>
    <n v="0"/>
    <n v="0"/>
    <n v="0"/>
    <n v="0"/>
    <n v="2"/>
    <n v="1"/>
    <n v="3"/>
    <n v="1"/>
    <n v="1"/>
    <n v="0"/>
  </r>
  <r>
    <s v="Bangui"/>
    <s v="Bangui"/>
    <x v="3"/>
    <s v="LAKOUANGA V"/>
    <x v="1"/>
    <n v="1"/>
    <n v="1"/>
    <n v="1"/>
    <n v="0"/>
    <n v="0"/>
    <n v="1"/>
    <n v="1"/>
    <n v="0"/>
    <n v="0"/>
    <n v="0"/>
    <n v="0"/>
    <n v="0"/>
    <n v="3"/>
    <n v="2"/>
    <n v="5"/>
    <n v="1"/>
    <n v="1"/>
    <n v="0"/>
  </r>
  <r>
    <s v="Bangui"/>
    <s v="Bangui"/>
    <x v="2"/>
    <s v="POTO POTO"/>
    <x v="1"/>
    <n v="1"/>
    <n v="0"/>
    <n v="1"/>
    <n v="1"/>
    <n v="0"/>
    <n v="0"/>
    <n v="0"/>
    <n v="0"/>
    <n v="1"/>
    <n v="1"/>
    <n v="0"/>
    <n v="0"/>
    <n v="3"/>
    <n v="2"/>
    <n v="5"/>
    <n v="1"/>
    <n v="1"/>
    <n v="0"/>
  </r>
  <r>
    <s v="Bangui"/>
    <s v="Bangui"/>
    <x v="2"/>
    <s v="POTO POTO"/>
    <x v="1"/>
    <n v="0"/>
    <n v="0"/>
    <n v="0"/>
    <n v="0"/>
    <n v="0"/>
    <n v="0"/>
    <n v="0"/>
    <n v="0"/>
    <n v="1"/>
    <n v="1"/>
    <n v="0"/>
    <n v="0"/>
    <n v="1"/>
    <n v="1"/>
    <n v="2"/>
    <n v="0"/>
    <n v="0"/>
    <n v="0"/>
  </r>
  <r>
    <s v="Bangui"/>
    <s v="Bangui"/>
    <x v="2"/>
    <s v="POTO POTO"/>
    <x v="1"/>
    <n v="0"/>
    <n v="0"/>
    <n v="0"/>
    <n v="0"/>
    <n v="0"/>
    <n v="1"/>
    <n v="0"/>
    <n v="0"/>
    <n v="0"/>
    <n v="1"/>
    <n v="0"/>
    <n v="0"/>
    <n v="0"/>
    <n v="2"/>
    <n v="2"/>
    <n v="0"/>
    <n v="1"/>
    <n v="0"/>
  </r>
  <r>
    <s v="Bangui"/>
    <s v="Bangui"/>
    <x v="2"/>
    <s v="POTO POTO"/>
    <x v="1"/>
    <n v="0"/>
    <n v="1"/>
    <n v="0"/>
    <n v="0"/>
    <n v="0"/>
    <n v="0"/>
    <n v="1"/>
    <n v="0"/>
    <n v="2"/>
    <n v="4"/>
    <n v="0"/>
    <n v="0"/>
    <n v="3"/>
    <n v="5"/>
    <n v="8"/>
    <n v="1"/>
    <n v="1"/>
    <n v="0"/>
  </r>
  <r>
    <s v="Bangui"/>
    <s v="Bangui"/>
    <x v="2"/>
    <s v="POTO POTO"/>
    <x v="1"/>
    <n v="0"/>
    <n v="1"/>
    <n v="0"/>
    <n v="1"/>
    <n v="0"/>
    <n v="0"/>
    <n v="0"/>
    <n v="0"/>
    <n v="0"/>
    <n v="1"/>
    <n v="0"/>
    <n v="0"/>
    <n v="0"/>
    <n v="3"/>
    <n v="3"/>
    <n v="1"/>
    <n v="1"/>
    <n v="0"/>
  </r>
  <r>
    <s v="Bangui"/>
    <s v="Bangui"/>
    <x v="2"/>
    <s v="POTO POTO"/>
    <x v="1"/>
    <n v="2"/>
    <n v="1"/>
    <n v="0"/>
    <n v="1"/>
    <n v="0"/>
    <n v="1"/>
    <n v="0"/>
    <n v="0"/>
    <n v="2"/>
    <n v="2"/>
    <n v="0"/>
    <n v="0"/>
    <n v="4"/>
    <n v="5"/>
    <n v="9"/>
    <n v="1"/>
    <n v="1"/>
    <n v="0"/>
  </r>
  <r>
    <s v="Bangui"/>
    <s v="Bangui"/>
    <x v="2"/>
    <s v="POTO POTO"/>
    <x v="1"/>
    <n v="1"/>
    <n v="0"/>
    <n v="1"/>
    <n v="2"/>
    <n v="1"/>
    <n v="0"/>
    <n v="0"/>
    <n v="1"/>
    <n v="2"/>
    <n v="3"/>
    <n v="0"/>
    <n v="0"/>
    <n v="5"/>
    <n v="6"/>
    <n v="11"/>
    <n v="1"/>
    <n v="1"/>
    <n v="0"/>
  </r>
  <r>
    <s v="Bangui"/>
    <s v="Bangui"/>
    <x v="2"/>
    <s v="POTO POTO"/>
    <x v="1"/>
    <n v="1"/>
    <n v="0"/>
    <n v="0"/>
    <n v="0"/>
    <n v="1"/>
    <n v="1"/>
    <n v="0"/>
    <n v="0"/>
    <n v="1"/>
    <n v="1"/>
    <n v="0"/>
    <n v="0"/>
    <n v="3"/>
    <n v="2"/>
    <n v="5"/>
    <n v="1"/>
    <n v="1"/>
    <n v="0"/>
  </r>
  <r>
    <s v="Bangui"/>
    <s v="Bangui"/>
    <x v="2"/>
    <s v="POTO POTO"/>
    <x v="1"/>
    <n v="0"/>
    <n v="0"/>
    <n v="2"/>
    <n v="1"/>
    <n v="1"/>
    <n v="1"/>
    <n v="0"/>
    <n v="0"/>
    <n v="2"/>
    <n v="3"/>
    <n v="0"/>
    <n v="0"/>
    <n v="5"/>
    <n v="5"/>
    <n v="10"/>
    <n v="1"/>
    <n v="1"/>
    <n v="0"/>
  </r>
  <r>
    <s v="Bangui"/>
    <s v="Bangui"/>
    <x v="2"/>
    <s v="POTO POTO"/>
    <x v="1"/>
    <n v="0"/>
    <n v="1"/>
    <n v="0"/>
    <n v="0"/>
    <n v="0"/>
    <n v="0"/>
    <n v="0"/>
    <n v="0"/>
    <n v="1"/>
    <n v="2"/>
    <n v="0"/>
    <n v="0"/>
    <n v="1"/>
    <n v="3"/>
    <n v="4"/>
    <n v="1"/>
    <n v="1"/>
    <n v="0"/>
  </r>
  <r>
    <s v="Bangui"/>
    <s v="Bangui"/>
    <x v="2"/>
    <s v="GBOTORO"/>
    <x v="0"/>
    <n v="0"/>
    <n v="0"/>
    <n v="0"/>
    <n v="0"/>
    <n v="0"/>
    <n v="0"/>
    <n v="0"/>
    <n v="0"/>
    <n v="1"/>
    <n v="1"/>
    <n v="0"/>
    <n v="0"/>
    <n v="1"/>
    <n v="1"/>
    <n v="2"/>
    <n v="0"/>
    <n v="0"/>
    <n v="0"/>
  </r>
  <r>
    <s v="Bangui"/>
    <s v="Bangui"/>
    <x v="2"/>
    <s v="GBOTORO"/>
    <x v="0"/>
    <n v="0"/>
    <n v="0"/>
    <n v="1"/>
    <n v="0"/>
    <n v="0"/>
    <n v="0"/>
    <n v="0"/>
    <n v="0"/>
    <n v="1"/>
    <n v="1"/>
    <n v="0"/>
    <n v="0"/>
    <n v="2"/>
    <n v="1"/>
    <n v="3"/>
    <n v="1"/>
    <n v="1"/>
    <n v="0"/>
  </r>
  <r>
    <s v="Bangui"/>
    <s v="Bangui"/>
    <x v="2"/>
    <s v="GBOTORO"/>
    <x v="0"/>
    <n v="1"/>
    <n v="1"/>
    <n v="0"/>
    <n v="0"/>
    <n v="2"/>
    <n v="1"/>
    <n v="0"/>
    <n v="0"/>
    <n v="2"/>
    <n v="1"/>
    <n v="0"/>
    <n v="0"/>
    <n v="5"/>
    <n v="3"/>
    <n v="8"/>
    <n v="1"/>
    <n v="1"/>
    <n v="0"/>
  </r>
  <r>
    <s v="Bangui"/>
    <s v="Bangui"/>
    <x v="2"/>
    <s v="GBOTORO"/>
    <x v="0"/>
    <n v="1"/>
    <n v="0"/>
    <n v="0"/>
    <n v="2"/>
    <n v="0"/>
    <n v="0"/>
    <n v="0"/>
    <n v="0"/>
    <n v="1"/>
    <n v="1"/>
    <n v="0"/>
    <n v="0"/>
    <n v="2"/>
    <n v="3"/>
    <n v="5"/>
    <n v="1"/>
    <n v="1"/>
    <n v="0"/>
  </r>
  <r>
    <s v="Bangui"/>
    <s v="Bangui"/>
    <x v="2"/>
    <s v="GBOTORO"/>
    <x v="0"/>
    <n v="0"/>
    <n v="0"/>
    <n v="0"/>
    <n v="0"/>
    <n v="0"/>
    <n v="0"/>
    <n v="0"/>
    <n v="0"/>
    <n v="0"/>
    <n v="1"/>
    <n v="0"/>
    <n v="0"/>
    <n v="0"/>
    <n v="1"/>
    <n v="1"/>
    <n v="0"/>
    <n v="0"/>
    <n v="0"/>
  </r>
  <r>
    <s v="Bangui"/>
    <s v="Bangui"/>
    <x v="2"/>
    <s v="GBOTORO"/>
    <x v="0"/>
    <n v="0"/>
    <n v="0"/>
    <n v="0"/>
    <n v="0"/>
    <n v="0"/>
    <n v="0"/>
    <n v="0"/>
    <n v="0"/>
    <n v="0"/>
    <n v="1"/>
    <n v="0"/>
    <n v="0"/>
    <n v="0"/>
    <n v="1"/>
    <n v="1"/>
    <n v="0"/>
    <n v="0"/>
    <n v="0"/>
  </r>
  <r>
    <s v="Bangui"/>
    <s v="Bangui"/>
    <x v="2"/>
    <s v="GBOTORO"/>
    <x v="0"/>
    <n v="1"/>
    <n v="0"/>
    <n v="0"/>
    <n v="1"/>
    <n v="0"/>
    <n v="2"/>
    <n v="0"/>
    <n v="0"/>
    <n v="1"/>
    <n v="1"/>
    <n v="0"/>
    <n v="0"/>
    <n v="2"/>
    <n v="4"/>
    <n v="6"/>
    <n v="1"/>
    <n v="1"/>
    <n v="0"/>
  </r>
  <r>
    <s v="Bangui"/>
    <s v="Bangui"/>
    <x v="2"/>
    <s v="GBOTORO"/>
    <x v="0"/>
    <n v="1"/>
    <n v="0"/>
    <n v="0"/>
    <n v="2"/>
    <n v="0"/>
    <n v="1"/>
    <n v="2"/>
    <n v="0"/>
    <n v="2"/>
    <n v="2"/>
    <n v="0"/>
    <n v="0"/>
    <n v="5"/>
    <n v="5"/>
    <n v="10"/>
    <n v="1"/>
    <n v="1"/>
    <n v="0"/>
  </r>
  <r>
    <s v="Bangui"/>
    <s v="Bangui"/>
    <x v="2"/>
    <s v="GBOTORO"/>
    <x v="0"/>
    <n v="0"/>
    <n v="0"/>
    <n v="1"/>
    <n v="0"/>
    <n v="0"/>
    <n v="0"/>
    <n v="0"/>
    <n v="0"/>
    <n v="1"/>
    <n v="0"/>
    <n v="0"/>
    <n v="0"/>
    <n v="2"/>
    <n v="0"/>
    <n v="2"/>
    <n v="1"/>
    <n v="1"/>
    <n v="0"/>
  </r>
  <r>
    <s v="Bangui"/>
    <s v="Bangui"/>
    <x v="2"/>
    <s v="GBOTORO"/>
    <x v="0"/>
    <n v="0"/>
    <n v="1"/>
    <n v="0"/>
    <n v="0"/>
    <n v="0"/>
    <n v="0"/>
    <n v="0"/>
    <n v="0"/>
    <n v="2"/>
    <n v="1"/>
    <n v="0"/>
    <n v="0"/>
    <n v="2"/>
    <n v="2"/>
    <n v="4"/>
    <n v="1"/>
    <n v="1"/>
    <n v="0"/>
  </r>
  <r>
    <s v="Bangui"/>
    <s v="Bangui"/>
    <x v="2"/>
    <s v="GBANGOUMA IV"/>
    <x v="0"/>
    <n v="0"/>
    <n v="1"/>
    <n v="0"/>
    <n v="2"/>
    <n v="0"/>
    <n v="0"/>
    <n v="0"/>
    <n v="0"/>
    <n v="0"/>
    <n v="1"/>
    <n v="0"/>
    <n v="1"/>
    <n v="0"/>
    <n v="5"/>
    <n v="5"/>
    <n v="1"/>
    <n v="1"/>
    <n v="1"/>
  </r>
  <r>
    <s v="Bangui"/>
    <s v="Bangui"/>
    <x v="2"/>
    <s v="GBADOUNA"/>
    <x v="1"/>
    <n v="2"/>
    <n v="1"/>
    <n v="1"/>
    <n v="2"/>
    <n v="0"/>
    <n v="0"/>
    <n v="0"/>
    <n v="0"/>
    <n v="0"/>
    <n v="4"/>
    <n v="0"/>
    <n v="0"/>
    <n v="3"/>
    <n v="7"/>
    <n v="10"/>
    <n v="1"/>
    <n v="1"/>
    <n v="0"/>
  </r>
  <r>
    <s v="Bangui"/>
    <s v="Bangui"/>
    <x v="2"/>
    <s v="GBADOUNA"/>
    <x v="1"/>
    <n v="1"/>
    <n v="0"/>
    <n v="0"/>
    <n v="1"/>
    <n v="0"/>
    <n v="1"/>
    <n v="0"/>
    <n v="0"/>
    <n v="3"/>
    <n v="2"/>
    <n v="0"/>
    <n v="1"/>
    <n v="4"/>
    <n v="5"/>
    <n v="9"/>
    <n v="1"/>
    <n v="1"/>
    <n v="1"/>
  </r>
  <r>
    <s v="Bangui"/>
    <s v="Bangui"/>
    <x v="2"/>
    <s v="GBADOUNA"/>
    <x v="1"/>
    <n v="1"/>
    <n v="0"/>
    <n v="0"/>
    <n v="1"/>
    <n v="0"/>
    <n v="0"/>
    <n v="1"/>
    <n v="0"/>
    <n v="2"/>
    <n v="3"/>
    <n v="0"/>
    <n v="2"/>
    <n v="4"/>
    <n v="6"/>
    <n v="10"/>
    <n v="1"/>
    <n v="1"/>
    <n v="1"/>
  </r>
  <r>
    <s v="Bangui"/>
    <s v="Bangui"/>
    <x v="2"/>
    <s v="GBADOUNA"/>
    <x v="1"/>
    <n v="1"/>
    <n v="1"/>
    <n v="0"/>
    <n v="0"/>
    <n v="0"/>
    <n v="0"/>
    <n v="0"/>
    <n v="0"/>
    <n v="1"/>
    <n v="1"/>
    <n v="0"/>
    <n v="1"/>
    <n v="2"/>
    <n v="3"/>
    <n v="5"/>
    <n v="1"/>
    <n v="1"/>
    <n v="1"/>
  </r>
  <r>
    <s v="Bangui"/>
    <s v="Bangui"/>
    <x v="2"/>
    <s v="GBADOUNA"/>
    <x v="1"/>
    <n v="1"/>
    <n v="0"/>
    <n v="0"/>
    <n v="0"/>
    <n v="0"/>
    <n v="1"/>
    <n v="0"/>
    <n v="0"/>
    <n v="1"/>
    <n v="2"/>
    <n v="0"/>
    <n v="0"/>
    <n v="2"/>
    <n v="3"/>
    <n v="5"/>
    <n v="1"/>
    <n v="1"/>
    <n v="0"/>
  </r>
  <r>
    <s v="Bangui"/>
    <s v="Bangui"/>
    <x v="2"/>
    <s v="GBADOUNA"/>
    <x v="1"/>
    <n v="0"/>
    <n v="1"/>
    <n v="0"/>
    <n v="0"/>
    <n v="1"/>
    <n v="3"/>
    <n v="0"/>
    <n v="0"/>
    <n v="2"/>
    <n v="3"/>
    <n v="0"/>
    <n v="1"/>
    <n v="3"/>
    <n v="8"/>
    <n v="11"/>
    <n v="1"/>
    <n v="1"/>
    <n v="1"/>
  </r>
  <r>
    <s v="Bangui"/>
    <s v="Bangui"/>
    <x v="2"/>
    <s v="GBADOUNA"/>
    <x v="1"/>
    <n v="0"/>
    <n v="0"/>
    <n v="1"/>
    <n v="1"/>
    <n v="0"/>
    <n v="0"/>
    <n v="0"/>
    <n v="0"/>
    <n v="1"/>
    <n v="1"/>
    <n v="0"/>
    <n v="1"/>
    <n v="2"/>
    <n v="3"/>
    <n v="5"/>
    <n v="1"/>
    <n v="1"/>
    <n v="1"/>
  </r>
  <r>
    <s v="Bangui"/>
    <s v="Bangui"/>
    <x v="2"/>
    <s v="GBADOUNA"/>
    <x v="1"/>
    <n v="0"/>
    <n v="1"/>
    <n v="2"/>
    <n v="0"/>
    <n v="0"/>
    <n v="0"/>
    <n v="0"/>
    <n v="0"/>
    <n v="1"/>
    <n v="2"/>
    <n v="0"/>
    <n v="1"/>
    <n v="3"/>
    <n v="4"/>
    <n v="7"/>
    <n v="1"/>
    <n v="1"/>
    <n v="1"/>
  </r>
  <r>
    <s v="Bangui"/>
    <s v="Bangui"/>
    <x v="2"/>
    <s v="GBADOUNA"/>
    <x v="1"/>
    <n v="0"/>
    <n v="1"/>
    <n v="0"/>
    <n v="0"/>
    <n v="1"/>
    <n v="2"/>
    <n v="1"/>
    <n v="0"/>
    <n v="0"/>
    <n v="2"/>
    <n v="1"/>
    <n v="0"/>
    <n v="3"/>
    <n v="5"/>
    <n v="8"/>
    <n v="1"/>
    <n v="1"/>
    <n v="1"/>
  </r>
  <r>
    <s v="Bangui"/>
    <s v="Bangui"/>
    <x v="2"/>
    <s v="GBADOUNA"/>
    <x v="1"/>
    <n v="0"/>
    <n v="2"/>
    <n v="1"/>
    <n v="0"/>
    <n v="2"/>
    <n v="1"/>
    <n v="0"/>
    <n v="2"/>
    <n v="0"/>
    <n v="4"/>
    <n v="0"/>
    <n v="0"/>
    <n v="3"/>
    <n v="9"/>
    <n v="12"/>
    <n v="1"/>
    <n v="1"/>
    <n v="0"/>
  </r>
  <r>
    <s v="Ombella MPoko"/>
    <s v="Bimbo"/>
    <x v="1"/>
    <s v="NDIA"/>
    <x v="0"/>
    <n v="1"/>
    <n v="0"/>
    <n v="0"/>
    <n v="1"/>
    <n v="0"/>
    <n v="0"/>
    <n v="1"/>
    <n v="0"/>
    <n v="1"/>
    <n v="1"/>
    <n v="0"/>
    <n v="0"/>
    <n v="3"/>
    <n v="2"/>
    <n v="5"/>
    <n v="1"/>
    <n v="1"/>
    <n v="0"/>
  </r>
  <r>
    <s v="Ombella MPoko"/>
    <s v="Bimbo"/>
    <x v="1"/>
    <s v="NDIA"/>
    <x v="0"/>
    <n v="1"/>
    <n v="0"/>
    <n v="0"/>
    <n v="0"/>
    <n v="2"/>
    <n v="0"/>
    <n v="2"/>
    <n v="0"/>
    <n v="1"/>
    <n v="1"/>
    <n v="0"/>
    <n v="0"/>
    <n v="6"/>
    <n v="1"/>
    <n v="7"/>
    <n v="1"/>
    <n v="1"/>
    <n v="0"/>
  </r>
  <r>
    <s v="Ombella MPoko"/>
    <s v="Bimbo"/>
    <x v="1"/>
    <s v="NDIA"/>
    <x v="0"/>
    <n v="0"/>
    <n v="0"/>
    <n v="1"/>
    <n v="1"/>
    <n v="1"/>
    <n v="0"/>
    <n v="0"/>
    <n v="0"/>
    <n v="2"/>
    <n v="0"/>
    <n v="0"/>
    <n v="0"/>
    <n v="4"/>
    <n v="1"/>
    <n v="5"/>
    <n v="1"/>
    <n v="1"/>
    <n v="0"/>
  </r>
  <r>
    <s v="Ombella MPoko"/>
    <s v="Bimbo"/>
    <x v="1"/>
    <s v="NDIA"/>
    <x v="0"/>
    <n v="1"/>
    <n v="0"/>
    <n v="0"/>
    <n v="0"/>
    <n v="0"/>
    <n v="3"/>
    <n v="2"/>
    <n v="0"/>
    <n v="1"/>
    <n v="1"/>
    <n v="0"/>
    <n v="0"/>
    <n v="4"/>
    <n v="4"/>
    <n v="8"/>
    <n v="1"/>
    <n v="1"/>
    <n v="0"/>
  </r>
  <r>
    <s v="Ombella MPoko"/>
    <s v="Bimbo"/>
    <x v="1"/>
    <s v="NDIA"/>
    <x v="0"/>
    <n v="1"/>
    <n v="0"/>
    <n v="2"/>
    <n v="0"/>
    <n v="0"/>
    <n v="0"/>
    <n v="0"/>
    <n v="0"/>
    <n v="1"/>
    <n v="1"/>
    <n v="0"/>
    <n v="0"/>
    <n v="4"/>
    <n v="1"/>
    <n v="5"/>
    <n v="1"/>
    <n v="1"/>
    <n v="0"/>
  </r>
  <r>
    <s v="Ombella MPoko"/>
    <s v="Bimbo"/>
    <x v="1"/>
    <s v="NDIA"/>
    <x v="0"/>
    <n v="0"/>
    <n v="1"/>
    <n v="1"/>
    <n v="0"/>
    <n v="0"/>
    <n v="0"/>
    <n v="1"/>
    <n v="0"/>
    <n v="1"/>
    <n v="0"/>
    <n v="1"/>
    <n v="0"/>
    <n v="4"/>
    <n v="1"/>
    <n v="5"/>
    <n v="1"/>
    <n v="1"/>
    <n v="1"/>
  </r>
  <r>
    <s v="Ombella MPoko"/>
    <s v="Bimbo"/>
    <x v="1"/>
    <s v="NDIA"/>
    <x v="0"/>
    <n v="1"/>
    <n v="0"/>
    <n v="1"/>
    <n v="0"/>
    <n v="1"/>
    <n v="0"/>
    <n v="1"/>
    <n v="0"/>
    <n v="1"/>
    <n v="1"/>
    <n v="0"/>
    <n v="0"/>
    <n v="5"/>
    <n v="1"/>
    <n v="6"/>
    <n v="1"/>
    <n v="1"/>
    <n v="0"/>
  </r>
  <r>
    <s v="Ombella MPoko"/>
    <s v="Bimbo"/>
    <x v="1"/>
    <s v="NDIA"/>
    <x v="0"/>
    <n v="0"/>
    <n v="0"/>
    <n v="2"/>
    <n v="0"/>
    <n v="0"/>
    <n v="0"/>
    <n v="0"/>
    <n v="0"/>
    <n v="1"/>
    <n v="1"/>
    <n v="0"/>
    <n v="0"/>
    <n v="3"/>
    <n v="1"/>
    <n v="4"/>
    <n v="1"/>
    <n v="1"/>
    <n v="0"/>
  </r>
  <r>
    <s v="Ombella MPoko"/>
    <s v="Bimbo"/>
    <x v="1"/>
    <s v="GUITANGOLA 2"/>
    <x v="1"/>
    <n v="0"/>
    <n v="0"/>
    <n v="1"/>
    <n v="0"/>
    <n v="1"/>
    <n v="2"/>
    <n v="0"/>
    <n v="0"/>
    <n v="1"/>
    <n v="1"/>
    <n v="0"/>
    <n v="0"/>
    <n v="3"/>
    <n v="3"/>
    <n v="6"/>
    <n v="1"/>
    <n v="1"/>
    <n v="0"/>
  </r>
  <r>
    <s v="Ombella MPoko"/>
    <s v="Bimbo"/>
    <x v="1"/>
    <s v="GUITANGOLA 2"/>
    <x v="1"/>
    <n v="0"/>
    <n v="0"/>
    <n v="1"/>
    <n v="0"/>
    <n v="0"/>
    <n v="1"/>
    <n v="0"/>
    <n v="0"/>
    <n v="0"/>
    <n v="1"/>
    <n v="0"/>
    <n v="0"/>
    <n v="1"/>
    <n v="2"/>
    <n v="3"/>
    <n v="1"/>
    <n v="1"/>
    <n v="0"/>
  </r>
  <r>
    <s v="Ombella MPoko"/>
    <s v="Bimbo"/>
    <x v="1"/>
    <s v="GUITANGOLA 2"/>
    <x v="1"/>
    <n v="0"/>
    <n v="1"/>
    <n v="2"/>
    <n v="1"/>
    <n v="0"/>
    <n v="0"/>
    <n v="0"/>
    <n v="2"/>
    <n v="1"/>
    <n v="1"/>
    <n v="1"/>
    <n v="0"/>
    <n v="4"/>
    <n v="5"/>
    <n v="9"/>
    <n v="1"/>
    <n v="1"/>
    <n v="1"/>
  </r>
  <r>
    <s v="Ombella MPoko"/>
    <s v="Bimbo"/>
    <x v="1"/>
    <s v="GUITANGOLA 2"/>
    <x v="1"/>
    <n v="0"/>
    <n v="0"/>
    <n v="1"/>
    <n v="0"/>
    <n v="2"/>
    <n v="0"/>
    <n v="0"/>
    <n v="0"/>
    <n v="1"/>
    <n v="1"/>
    <n v="1"/>
    <n v="1"/>
    <n v="5"/>
    <n v="2"/>
    <n v="7"/>
    <n v="1"/>
    <n v="1"/>
    <n v="1"/>
  </r>
  <r>
    <s v="Ombella MPoko"/>
    <s v="Bimbo"/>
    <x v="1"/>
    <s v="GUITANGOLA 2"/>
    <x v="1"/>
    <n v="1"/>
    <n v="0"/>
    <n v="0"/>
    <n v="0"/>
    <n v="1"/>
    <n v="0"/>
    <n v="0"/>
    <n v="1"/>
    <n v="0"/>
    <n v="1"/>
    <n v="0"/>
    <n v="0"/>
    <n v="2"/>
    <n v="2"/>
    <n v="4"/>
    <n v="1"/>
    <n v="1"/>
    <n v="0"/>
  </r>
  <r>
    <s v="Ombella MPoko"/>
    <s v="Bimbo"/>
    <x v="1"/>
    <s v="GUITANGOLA 2"/>
    <x v="1"/>
    <n v="2"/>
    <n v="1"/>
    <n v="0"/>
    <n v="1"/>
    <n v="0"/>
    <n v="2"/>
    <n v="1"/>
    <n v="1"/>
    <n v="0"/>
    <n v="1"/>
    <n v="0"/>
    <n v="1"/>
    <n v="3"/>
    <n v="7"/>
    <n v="10"/>
    <n v="1"/>
    <n v="1"/>
    <n v="1"/>
  </r>
  <r>
    <s v="Ombella MPoko"/>
    <s v="Bimbo"/>
    <x v="1"/>
    <s v="GUITANGOLA 2"/>
    <x v="1"/>
    <n v="2"/>
    <n v="0"/>
    <n v="1"/>
    <n v="0"/>
    <n v="0"/>
    <n v="0"/>
    <n v="1"/>
    <n v="1"/>
    <n v="0"/>
    <n v="1"/>
    <n v="1"/>
    <n v="0"/>
    <n v="5"/>
    <n v="2"/>
    <n v="7"/>
    <n v="1"/>
    <n v="1"/>
    <n v="1"/>
  </r>
  <r>
    <s v="Ombella MPoko"/>
    <s v="Bimbo"/>
    <x v="1"/>
    <s v="GUITANGOLA 2"/>
    <x v="1"/>
    <n v="0"/>
    <n v="1"/>
    <n v="3"/>
    <n v="0"/>
    <n v="1"/>
    <n v="0"/>
    <n v="0"/>
    <n v="0"/>
    <n v="1"/>
    <n v="1"/>
    <n v="0"/>
    <n v="1"/>
    <n v="5"/>
    <n v="3"/>
    <n v="8"/>
    <n v="1"/>
    <n v="1"/>
    <n v="1"/>
  </r>
  <r>
    <s v="Ombella MPoko"/>
    <s v="Bimbo"/>
    <x v="1"/>
    <s v="GUITANGOLA 2"/>
    <x v="1"/>
    <n v="0"/>
    <n v="0"/>
    <n v="1"/>
    <n v="0"/>
    <n v="1"/>
    <n v="0"/>
    <n v="0"/>
    <n v="0"/>
    <n v="3"/>
    <n v="0"/>
    <n v="0"/>
    <n v="0"/>
    <n v="5"/>
    <n v="0"/>
    <n v="5"/>
    <n v="1"/>
    <n v="1"/>
    <n v="0"/>
  </r>
  <r>
    <s v="Ombella MPoko"/>
    <s v="Bimbo"/>
    <x v="1"/>
    <s v="GUITANGOLA 2"/>
    <x v="1"/>
    <n v="0"/>
    <n v="0"/>
    <n v="0"/>
    <n v="1"/>
    <n v="0"/>
    <n v="0"/>
    <n v="0"/>
    <n v="0"/>
    <n v="1"/>
    <n v="1"/>
    <n v="0"/>
    <n v="0"/>
    <n v="1"/>
    <n v="2"/>
    <n v="3"/>
    <n v="1"/>
    <n v="1"/>
    <n v="0"/>
  </r>
  <r>
    <s v="Ombella MPoko"/>
    <s v="Bimbo"/>
    <x v="1"/>
    <s v="CITE DAMEKA"/>
    <x v="1"/>
    <n v="0"/>
    <n v="0"/>
    <n v="1"/>
    <n v="0"/>
    <n v="1"/>
    <n v="0"/>
    <n v="0"/>
    <n v="0"/>
    <n v="0"/>
    <n v="1"/>
    <n v="0"/>
    <n v="0"/>
    <n v="2"/>
    <n v="1"/>
    <n v="3"/>
    <n v="1"/>
    <n v="1"/>
    <n v="0"/>
  </r>
  <r>
    <s v="Ombella MPoko"/>
    <s v="Bimbo"/>
    <x v="1"/>
    <s v="CITE DAMEKA"/>
    <x v="1"/>
    <n v="1"/>
    <n v="0"/>
    <n v="0"/>
    <n v="0"/>
    <n v="1"/>
    <n v="0"/>
    <n v="0"/>
    <n v="1"/>
    <n v="1"/>
    <n v="0"/>
    <n v="1"/>
    <n v="1"/>
    <n v="4"/>
    <n v="2"/>
    <n v="6"/>
    <n v="1"/>
    <n v="1"/>
    <n v="1"/>
  </r>
  <r>
    <s v="Ombella MPoko"/>
    <s v="Bimbo"/>
    <x v="1"/>
    <s v="CITE DAMEKA"/>
    <x v="1"/>
    <n v="0"/>
    <n v="1"/>
    <n v="0"/>
    <n v="1"/>
    <n v="1"/>
    <n v="0"/>
    <n v="1"/>
    <n v="0"/>
    <n v="0"/>
    <n v="1"/>
    <n v="0"/>
    <n v="0"/>
    <n v="2"/>
    <n v="3"/>
    <n v="5"/>
    <n v="1"/>
    <n v="1"/>
    <n v="0"/>
  </r>
  <r>
    <s v="Ombella MPoko"/>
    <s v="Bimbo"/>
    <x v="1"/>
    <s v="CITE DAMEKA"/>
    <x v="1"/>
    <n v="1"/>
    <n v="2"/>
    <n v="1"/>
    <n v="0"/>
    <n v="2"/>
    <n v="1"/>
    <n v="0"/>
    <n v="0"/>
    <n v="0"/>
    <n v="1"/>
    <n v="1"/>
    <n v="0"/>
    <n v="5"/>
    <n v="4"/>
    <n v="9"/>
    <n v="1"/>
    <n v="1"/>
    <n v="1"/>
  </r>
  <r>
    <s v="Ombella MPoko"/>
    <s v="Bimbo"/>
    <x v="1"/>
    <s v="CITE DAMEKA"/>
    <x v="1"/>
    <n v="0"/>
    <n v="1"/>
    <n v="0"/>
    <n v="1"/>
    <n v="0"/>
    <n v="0"/>
    <n v="2"/>
    <n v="0"/>
    <n v="2"/>
    <n v="1"/>
    <n v="1"/>
    <n v="0"/>
    <n v="5"/>
    <n v="3"/>
    <n v="8"/>
    <n v="1"/>
    <n v="1"/>
    <n v="1"/>
  </r>
  <r>
    <s v="Ombella MPoko"/>
    <s v="Bimbo"/>
    <x v="1"/>
    <s v="CITE DAMEKA"/>
    <x v="1"/>
    <n v="1"/>
    <n v="0"/>
    <n v="0"/>
    <n v="0"/>
    <n v="0"/>
    <n v="0"/>
    <n v="0"/>
    <n v="0"/>
    <n v="1"/>
    <n v="1"/>
    <n v="0"/>
    <n v="0"/>
    <n v="2"/>
    <n v="1"/>
    <n v="3"/>
    <n v="1"/>
    <n v="1"/>
    <n v="0"/>
  </r>
  <r>
    <s v="Ombella MPoko"/>
    <s v="Bimbo"/>
    <x v="1"/>
    <s v="CITE DAMEKA"/>
    <x v="1"/>
    <n v="0"/>
    <n v="0"/>
    <n v="0"/>
    <n v="1"/>
    <n v="1"/>
    <n v="0"/>
    <n v="1"/>
    <n v="0"/>
    <n v="1"/>
    <n v="1"/>
    <n v="1"/>
    <n v="0"/>
    <n v="4"/>
    <n v="2"/>
    <n v="6"/>
    <n v="1"/>
    <n v="1"/>
    <n v="1"/>
  </r>
  <r>
    <s v="Ombella MPoko"/>
    <s v="Bimbo"/>
    <x v="1"/>
    <s v="CITE DAMEKA"/>
    <x v="1"/>
    <n v="0"/>
    <n v="0"/>
    <n v="0"/>
    <n v="0"/>
    <n v="1"/>
    <n v="0"/>
    <n v="0"/>
    <n v="1"/>
    <n v="2"/>
    <n v="1"/>
    <n v="0"/>
    <n v="0"/>
    <n v="3"/>
    <n v="2"/>
    <n v="5"/>
    <n v="0"/>
    <n v="1"/>
    <n v="0"/>
  </r>
  <r>
    <s v="Ombella MPoko"/>
    <s v="Bimbo"/>
    <x v="1"/>
    <s v="CITE DAMEKA"/>
    <x v="1"/>
    <n v="1"/>
    <n v="1"/>
    <n v="0"/>
    <n v="0"/>
    <n v="0"/>
    <n v="1"/>
    <n v="0"/>
    <n v="2"/>
    <n v="1"/>
    <n v="0"/>
    <n v="1"/>
    <n v="0"/>
    <n v="3"/>
    <n v="4"/>
    <n v="7"/>
    <n v="1"/>
    <n v="1"/>
    <n v="1"/>
  </r>
  <r>
    <s v="Ombella MPoko"/>
    <s v="Bimbo"/>
    <x v="1"/>
    <s v="CITE DAMEKA"/>
    <x v="1"/>
    <n v="0"/>
    <n v="0"/>
    <n v="0"/>
    <n v="0"/>
    <n v="1"/>
    <n v="0"/>
    <n v="1"/>
    <n v="0"/>
    <n v="1"/>
    <n v="1"/>
    <n v="0"/>
    <n v="0"/>
    <n v="3"/>
    <n v="1"/>
    <n v="4"/>
    <n v="0"/>
    <n v="1"/>
    <n v="0"/>
  </r>
  <r>
    <s v="Ombella MPoko"/>
    <s v="Bimbo"/>
    <x v="1"/>
    <s v="GUITANGOLA 1"/>
    <x v="0"/>
    <n v="0"/>
    <n v="1"/>
    <n v="0"/>
    <n v="2"/>
    <n v="1"/>
    <n v="0"/>
    <n v="1"/>
    <n v="1"/>
    <n v="1"/>
    <n v="1"/>
    <n v="0"/>
    <n v="0"/>
    <n v="3"/>
    <n v="5"/>
    <n v="8"/>
    <n v="1"/>
    <n v="1"/>
    <n v="0"/>
  </r>
  <r>
    <s v="Ombella MPoko"/>
    <s v="Bimbo"/>
    <x v="1"/>
    <s v="GUITANGOLA 1"/>
    <x v="0"/>
    <n v="2"/>
    <n v="0"/>
    <n v="1"/>
    <n v="0"/>
    <n v="0"/>
    <n v="0"/>
    <n v="0"/>
    <n v="1"/>
    <n v="1"/>
    <n v="1"/>
    <n v="0"/>
    <n v="0"/>
    <n v="4"/>
    <n v="2"/>
    <n v="6"/>
    <n v="1"/>
    <n v="1"/>
    <n v="0"/>
  </r>
  <r>
    <s v="Ombella MPoko"/>
    <s v="Bimbo"/>
    <x v="1"/>
    <s v="GUITANGOLA 1"/>
    <x v="0"/>
    <n v="1"/>
    <n v="0"/>
    <n v="1"/>
    <n v="1"/>
    <n v="0"/>
    <n v="1"/>
    <n v="0"/>
    <n v="1"/>
    <n v="1"/>
    <n v="1"/>
    <n v="0"/>
    <n v="0"/>
    <n v="3"/>
    <n v="4"/>
    <n v="7"/>
    <n v="1"/>
    <n v="1"/>
    <n v="0"/>
  </r>
  <r>
    <s v="Ombella MPoko"/>
    <s v="Bimbo"/>
    <x v="1"/>
    <s v="GUITANGOLA 1"/>
    <x v="0"/>
    <n v="0"/>
    <n v="0"/>
    <n v="1"/>
    <n v="0"/>
    <n v="0"/>
    <n v="1"/>
    <n v="0"/>
    <n v="1"/>
    <n v="1"/>
    <n v="1"/>
    <n v="0"/>
    <n v="0"/>
    <n v="2"/>
    <n v="3"/>
    <n v="5"/>
    <n v="1"/>
    <n v="1"/>
    <n v="0"/>
  </r>
  <r>
    <s v="Ombella MPoko"/>
    <s v="Bimbo"/>
    <x v="1"/>
    <s v="GUITANGOLA 1"/>
    <x v="0"/>
    <n v="0"/>
    <n v="1"/>
    <n v="0"/>
    <n v="0"/>
    <n v="1"/>
    <n v="0"/>
    <n v="1"/>
    <n v="0"/>
    <n v="1"/>
    <n v="1"/>
    <n v="0"/>
    <n v="0"/>
    <n v="3"/>
    <n v="2"/>
    <n v="5"/>
    <n v="1"/>
    <n v="1"/>
    <n v="0"/>
  </r>
  <r>
    <s v="Ombella MPoko"/>
    <s v="Bimbo"/>
    <x v="1"/>
    <s v="GUITANGOLA 1"/>
    <x v="0"/>
    <n v="0"/>
    <n v="0"/>
    <n v="1"/>
    <n v="0"/>
    <n v="0"/>
    <n v="1"/>
    <n v="1"/>
    <n v="0"/>
    <n v="1"/>
    <n v="1"/>
    <n v="0"/>
    <n v="0"/>
    <n v="3"/>
    <n v="2"/>
    <n v="5"/>
    <n v="1"/>
    <n v="1"/>
    <n v="0"/>
  </r>
  <r>
    <s v="Ombella MPoko"/>
    <s v="Bimbo"/>
    <x v="1"/>
    <s v="GUITANGOLA 1"/>
    <x v="0"/>
    <n v="0"/>
    <n v="1"/>
    <n v="0"/>
    <n v="1"/>
    <n v="0"/>
    <n v="0"/>
    <n v="0"/>
    <n v="0"/>
    <n v="1"/>
    <n v="1"/>
    <n v="0"/>
    <n v="0"/>
    <n v="1"/>
    <n v="3"/>
    <n v="4"/>
    <n v="1"/>
    <n v="1"/>
    <n v="0"/>
  </r>
  <r>
    <s v="Ombella MPoko"/>
    <s v="Bimbo"/>
    <x v="1"/>
    <s v="GUITANGOLA 1"/>
    <x v="0"/>
    <n v="0"/>
    <n v="0"/>
    <n v="1"/>
    <n v="0"/>
    <n v="0"/>
    <n v="0"/>
    <n v="0"/>
    <n v="1"/>
    <n v="1"/>
    <n v="0"/>
    <n v="0"/>
    <n v="0"/>
    <n v="2"/>
    <n v="1"/>
    <n v="3"/>
    <n v="1"/>
    <n v="1"/>
    <n v="0"/>
  </r>
  <r>
    <s v="Ombella MPoko"/>
    <s v="Bimbo"/>
    <x v="1"/>
    <s v="GUITANGOLA 1"/>
    <x v="0"/>
    <n v="0"/>
    <n v="0"/>
    <n v="0"/>
    <n v="1"/>
    <n v="0"/>
    <n v="0"/>
    <n v="0"/>
    <n v="1"/>
    <n v="1"/>
    <n v="0"/>
    <n v="0"/>
    <n v="0"/>
    <n v="1"/>
    <n v="2"/>
    <n v="3"/>
    <n v="1"/>
    <n v="1"/>
    <n v="0"/>
  </r>
  <r>
    <s v="Ombella MPoko"/>
    <s v="Bimbo"/>
    <x v="1"/>
    <s v="GUITANGOLA 1"/>
    <x v="0"/>
    <n v="0"/>
    <n v="1"/>
    <n v="0"/>
    <n v="0"/>
    <n v="1"/>
    <n v="0"/>
    <n v="0"/>
    <n v="1"/>
    <n v="1"/>
    <n v="1"/>
    <n v="0"/>
    <n v="0"/>
    <n v="2"/>
    <n v="3"/>
    <n v="5"/>
    <n v="1"/>
    <n v="1"/>
    <n v="0"/>
  </r>
  <r>
    <s v="Ombella MPoko"/>
    <s v="Bimbo"/>
    <x v="1"/>
    <s v="GUITANGOLA SOURCE"/>
    <x v="0"/>
    <n v="1"/>
    <n v="0"/>
    <n v="1"/>
    <n v="0"/>
    <n v="0"/>
    <n v="1"/>
    <n v="0"/>
    <n v="1"/>
    <n v="1"/>
    <n v="1"/>
    <n v="0"/>
    <n v="0"/>
    <n v="3"/>
    <n v="3"/>
    <n v="6"/>
    <n v="1"/>
    <n v="1"/>
    <n v="0"/>
  </r>
  <r>
    <s v="Ombella MPoko"/>
    <s v="Bimbo"/>
    <x v="1"/>
    <s v="GUITANGOLA SOURCE"/>
    <x v="0"/>
    <n v="1"/>
    <n v="0"/>
    <n v="1"/>
    <n v="0"/>
    <n v="0"/>
    <n v="1"/>
    <n v="0"/>
    <n v="0"/>
    <n v="1"/>
    <n v="1"/>
    <n v="0"/>
    <n v="0"/>
    <n v="3"/>
    <n v="2"/>
    <n v="5"/>
    <n v="1"/>
    <n v="1"/>
    <n v="0"/>
  </r>
  <r>
    <s v="Ombella MPoko"/>
    <s v="Bimbo"/>
    <x v="1"/>
    <s v="GUITANGOLA SOURCE"/>
    <x v="0"/>
    <n v="0"/>
    <n v="0"/>
    <n v="1"/>
    <n v="0"/>
    <n v="0"/>
    <n v="1"/>
    <n v="0"/>
    <n v="1"/>
    <n v="1"/>
    <n v="0"/>
    <n v="0"/>
    <n v="0"/>
    <n v="2"/>
    <n v="2"/>
    <n v="4"/>
    <n v="1"/>
    <n v="1"/>
    <n v="0"/>
  </r>
  <r>
    <s v="Ombella MPoko"/>
    <s v="Bimbo"/>
    <x v="1"/>
    <s v="GUITANGOLA SOURCE"/>
    <x v="0"/>
    <n v="0"/>
    <n v="1"/>
    <n v="0"/>
    <n v="1"/>
    <n v="0"/>
    <n v="0"/>
    <n v="0"/>
    <n v="1"/>
    <n v="1"/>
    <n v="1"/>
    <n v="0"/>
    <n v="0"/>
    <n v="1"/>
    <n v="4"/>
    <n v="5"/>
    <n v="1"/>
    <n v="1"/>
    <n v="0"/>
  </r>
  <r>
    <s v="Ombella MPoko"/>
    <s v="Bimbo"/>
    <x v="1"/>
    <s v="GUITANGOLA SOURCE"/>
    <x v="0"/>
    <n v="0"/>
    <n v="1"/>
    <n v="0"/>
    <n v="0"/>
    <n v="0"/>
    <n v="1"/>
    <n v="0"/>
    <n v="0"/>
    <n v="1"/>
    <n v="1"/>
    <n v="0"/>
    <n v="0"/>
    <n v="1"/>
    <n v="3"/>
    <n v="4"/>
    <n v="1"/>
    <n v="1"/>
    <n v="0"/>
  </r>
  <r>
    <s v="Ombella MPoko"/>
    <s v="Bimbo"/>
    <x v="1"/>
    <s v="GUITANGOLA SOURCE"/>
    <x v="0"/>
    <n v="0"/>
    <n v="0"/>
    <n v="1"/>
    <n v="0"/>
    <n v="0"/>
    <n v="0"/>
    <n v="0"/>
    <n v="0"/>
    <n v="1"/>
    <n v="1"/>
    <n v="0"/>
    <n v="0"/>
    <n v="2"/>
    <n v="1"/>
    <n v="3"/>
    <n v="1"/>
    <n v="1"/>
    <n v="0"/>
  </r>
  <r>
    <s v="Ombella MPoko"/>
    <s v="Bimbo"/>
    <x v="1"/>
    <s v="GUITANGOLA SOURCE"/>
    <x v="0"/>
    <n v="0"/>
    <n v="0"/>
    <n v="1"/>
    <n v="0"/>
    <n v="0"/>
    <n v="1"/>
    <n v="0"/>
    <n v="1"/>
    <n v="1"/>
    <n v="0"/>
    <n v="0"/>
    <n v="0"/>
    <n v="2"/>
    <n v="2"/>
    <n v="4"/>
    <n v="1"/>
    <n v="1"/>
    <n v="0"/>
  </r>
  <r>
    <s v="Ombella MPoko"/>
    <s v="Bimbo"/>
    <x v="1"/>
    <s v="GUITANGOLA SOURCE"/>
    <x v="0"/>
    <n v="0"/>
    <n v="1"/>
    <n v="0"/>
    <n v="1"/>
    <n v="0"/>
    <n v="1"/>
    <n v="0"/>
    <n v="0"/>
    <n v="2"/>
    <n v="1"/>
    <n v="0"/>
    <n v="0"/>
    <n v="2"/>
    <n v="4"/>
    <n v="6"/>
    <n v="1"/>
    <n v="1"/>
    <n v="0"/>
  </r>
  <r>
    <s v="Ombella MPoko"/>
    <s v="Bimbo"/>
    <x v="1"/>
    <s v="GUITANGOLA SOURCE"/>
    <x v="0"/>
    <n v="0"/>
    <n v="1"/>
    <n v="0"/>
    <n v="0"/>
    <n v="0"/>
    <n v="0"/>
    <n v="0"/>
    <n v="1"/>
    <n v="1"/>
    <n v="0"/>
    <n v="0"/>
    <n v="0"/>
    <n v="1"/>
    <n v="2"/>
    <n v="3"/>
    <n v="1"/>
    <n v="1"/>
    <n v="0"/>
  </r>
  <r>
    <s v="Ombella MPoko"/>
    <s v="Bimbo"/>
    <x v="1"/>
    <s v="GUITANGOLA SOURCE"/>
    <x v="0"/>
    <n v="1"/>
    <n v="0"/>
    <n v="0"/>
    <n v="0"/>
    <n v="0"/>
    <n v="1"/>
    <n v="0"/>
    <n v="0"/>
    <n v="1"/>
    <n v="1"/>
    <n v="0"/>
    <n v="0"/>
    <n v="2"/>
    <n v="2"/>
    <n v="4"/>
    <n v="1"/>
    <n v="1"/>
    <n v="0"/>
  </r>
  <r>
    <s v="Ombella MPoko"/>
    <s v="Bimbo"/>
    <x v="1"/>
    <s v="CITE BOING"/>
    <x v="1"/>
    <n v="2"/>
    <n v="0"/>
    <n v="0"/>
    <n v="1"/>
    <n v="1"/>
    <n v="1"/>
    <n v="0"/>
    <n v="2"/>
    <n v="2"/>
    <n v="1"/>
    <n v="0"/>
    <n v="0"/>
    <n v="5"/>
    <n v="5"/>
    <n v="10"/>
    <n v="1"/>
    <n v="1"/>
    <n v="0"/>
  </r>
  <r>
    <s v="Ombella MPoko"/>
    <s v="Bimbo"/>
    <x v="1"/>
    <s v="CITE BOING"/>
    <x v="1"/>
    <n v="0"/>
    <n v="0"/>
    <n v="1"/>
    <n v="2"/>
    <n v="0"/>
    <n v="0"/>
    <n v="2"/>
    <n v="3"/>
    <n v="2"/>
    <n v="2"/>
    <n v="0"/>
    <n v="0"/>
    <n v="5"/>
    <n v="7"/>
    <n v="12"/>
    <n v="1"/>
    <n v="1"/>
    <n v="0"/>
  </r>
  <r>
    <s v="Ombella MPoko"/>
    <s v="Bimbo"/>
    <x v="1"/>
    <s v="CITE BOING"/>
    <x v="1"/>
    <n v="0"/>
    <n v="0"/>
    <n v="0"/>
    <n v="0"/>
    <n v="1"/>
    <n v="0"/>
    <n v="0"/>
    <n v="1"/>
    <n v="1"/>
    <n v="1"/>
    <n v="0"/>
    <n v="0"/>
    <n v="2"/>
    <n v="2"/>
    <n v="4"/>
    <n v="0"/>
    <n v="1"/>
    <n v="0"/>
  </r>
  <r>
    <s v="Ombella MPoko"/>
    <s v="Bimbo"/>
    <x v="1"/>
    <s v="CITE BOING"/>
    <x v="1"/>
    <n v="0"/>
    <n v="0"/>
    <n v="1"/>
    <n v="0"/>
    <n v="2"/>
    <n v="0"/>
    <n v="0"/>
    <n v="3"/>
    <n v="1"/>
    <n v="1"/>
    <n v="1"/>
    <n v="1"/>
    <n v="5"/>
    <n v="5"/>
    <n v="10"/>
    <n v="1"/>
    <n v="1"/>
    <n v="1"/>
  </r>
  <r>
    <s v="Ombella MPoko"/>
    <s v="Bimbo"/>
    <x v="1"/>
    <s v="CITE BOING"/>
    <x v="1"/>
    <n v="0"/>
    <n v="0"/>
    <n v="0"/>
    <n v="1"/>
    <n v="0"/>
    <n v="0"/>
    <n v="2"/>
    <n v="1"/>
    <n v="1"/>
    <n v="1"/>
    <n v="1"/>
    <n v="0"/>
    <n v="4"/>
    <n v="3"/>
    <n v="7"/>
    <n v="1"/>
    <n v="1"/>
    <n v="1"/>
  </r>
  <r>
    <s v="Ombella MPoko"/>
    <s v="Bimbo"/>
    <x v="1"/>
    <s v="CITE BOING"/>
    <x v="1"/>
    <n v="0"/>
    <n v="0"/>
    <n v="2"/>
    <n v="0"/>
    <n v="1"/>
    <n v="2"/>
    <n v="0"/>
    <n v="0"/>
    <n v="1"/>
    <n v="1"/>
    <n v="1"/>
    <n v="0"/>
    <n v="5"/>
    <n v="3"/>
    <n v="8"/>
    <n v="1"/>
    <n v="1"/>
    <n v="1"/>
  </r>
  <r>
    <s v="Ombella MPoko"/>
    <s v="Bimbo"/>
    <x v="1"/>
    <s v="CITE BOING"/>
    <x v="1"/>
    <n v="0"/>
    <n v="0"/>
    <n v="0"/>
    <n v="0"/>
    <n v="0"/>
    <n v="1"/>
    <n v="0"/>
    <n v="0"/>
    <n v="1"/>
    <n v="1"/>
    <n v="0"/>
    <n v="0"/>
    <n v="1"/>
    <n v="2"/>
    <n v="3"/>
    <n v="0"/>
    <n v="1"/>
    <n v="0"/>
  </r>
  <r>
    <s v="Ombella MPoko"/>
    <s v="Bimbo"/>
    <x v="1"/>
    <s v="CITE BOING"/>
    <x v="1"/>
    <n v="0"/>
    <n v="2"/>
    <n v="1"/>
    <n v="0"/>
    <n v="0"/>
    <n v="2"/>
    <n v="2"/>
    <n v="0"/>
    <n v="2"/>
    <n v="2"/>
    <n v="1"/>
    <n v="1"/>
    <n v="6"/>
    <n v="7"/>
    <n v="13"/>
    <n v="1"/>
    <n v="1"/>
    <n v="1"/>
  </r>
  <r>
    <s v="Ombella MPoko"/>
    <s v="Bimbo"/>
    <x v="1"/>
    <s v="CITE BOING"/>
    <x v="1"/>
    <n v="1"/>
    <n v="1"/>
    <n v="1"/>
    <n v="1"/>
    <n v="2"/>
    <n v="0"/>
    <n v="0"/>
    <n v="0"/>
    <n v="2"/>
    <n v="2"/>
    <n v="0"/>
    <n v="0"/>
    <n v="6"/>
    <n v="4"/>
    <n v="10"/>
    <n v="1"/>
    <n v="1"/>
    <n v="0"/>
  </r>
  <r>
    <s v="Ombella MPoko"/>
    <s v="Bimbo"/>
    <x v="1"/>
    <s v="CITE BOING"/>
    <x v="1"/>
    <n v="0"/>
    <n v="0"/>
    <n v="0"/>
    <n v="2"/>
    <n v="0"/>
    <n v="0"/>
    <n v="0"/>
    <n v="1"/>
    <n v="1"/>
    <n v="1"/>
    <n v="0"/>
    <n v="0"/>
    <n v="1"/>
    <n v="4"/>
    <n v="5"/>
    <n v="1"/>
    <n v="1"/>
    <n v="0"/>
  </r>
  <r>
    <s v="Ombella MPoko"/>
    <s v="Bimbo"/>
    <x v="1"/>
    <s v="MBEMBE 2"/>
    <x v="1"/>
    <n v="0"/>
    <n v="0"/>
    <n v="2"/>
    <n v="2"/>
    <n v="1"/>
    <n v="3"/>
    <n v="4"/>
    <n v="0"/>
    <n v="2"/>
    <n v="1"/>
    <n v="0"/>
    <n v="0"/>
    <n v="9"/>
    <n v="6"/>
    <n v="15"/>
    <n v="1"/>
    <n v="1"/>
    <n v="0"/>
  </r>
  <r>
    <s v="Ombella MPoko"/>
    <s v="Bimbo"/>
    <x v="1"/>
    <s v="MBEMBE 2"/>
    <x v="1"/>
    <n v="0"/>
    <n v="0"/>
    <n v="0"/>
    <n v="2"/>
    <n v="1"/>
    <n v="2"/>
    <n v="2"/>
    <n v="1"/>
    <n v="2"/>
    <n v="2"/>
    <n v="0"/>
    <n v="0"/>
    <n v="5"/>
    <n v="7"/>
    <n v="12"/>
    <n v="1"/>
    <n v="1"/>
    <n v="0"/>
  </r>
  <r>
    <s v="Ombella MPoko"/>
    <s v="Bimbo"/>
    <x v="1"/>
    <s v="MBEMBE 2"/>
    <x v="1"/>
    <n v="0"/>
    <n v="0"/>
    <n v="1"/>
    <n v="1"/>
    <n v="0"/>
    <n v="0"/>
    <n v="0"/>
    <n v="0"/>
    <n v="1"/>
    <n v="1"/>
    <n v="0"/>
    <n v="0"/>
    <n v="2"/>
    <n v="2"/>
    <n v="4"/>
    <n v="1"/>
    <n v="1"/>
    <n v="0"/>
  </r>
  <r>
    <s v="Ombella MPoko"/>
    <s v="Bimbo"/>
    <x v="1"/>
    <s v="MBEMBE 2"/>
    <x v="1"/>
    <n v="0"/>
    <n v="0"/>
    <n v="2"/>
    <n v="0"/>
    <n v="0"/>
    <n v="0"/>
    <n v="1"/>
    <n v="0"/>
    <n v="1"/>
    <n v="1"/>
    <n v="0"/>
    <n v="1"/>
    <n v="4"/>
    <n v="2"/>
    <n v="6"/>
    <n v="1"/>
    <n v="1"/>
    <n v="1"/>
  </r>
  <r>
    <s v="Ombella MPoko"/>
    <s v="Bimbo"/>
    <x v="1"/>
    <s v="MBEMBE 2"/>
    <x v="1"/>
    <n v="0"/>
    <n v="0"/>
    <n v="2"/>
    <n v="1"/>
    <n v="0"/>
    <n v="0"/>
    <n v="0"/>
    <n v="1"/>
    <n v="1"/>
    <n v="1"/>
    <n v="1"/>
    <n v="0"/>
    <n v="4"/>
    <n v="3"/>
    <n v="7"/>
    <n v="1"/>
    <n v="1"/>
    <n v="1"/>
  </r>
  <r>
    <s v="Ombella MPoko"/>
    <s v="Bimbo"/>
    <x v="1"/>
    <s v="MBEMBE 2"/>
    <x v="1"/>
    <n v="1"/>
    <n v="0"/>
    <n v="2"/>
    <n v="1"/>
    <n v="1"/>
    <n v="0"/>
    <n v="0"/>
    <n v="2"/>
    <n v="1"/>
    <n v="1"/>
    <n v="0"/>
    <n v="0"/>
    <n v="5"/>
    <n v="4"/>
    <n v="9"/>
    <n v="1"/>
    <n v="1"/>
    <n v="0"/>
  </r>
  <r>
    <s v="Ombella MPoko"/>
    <s v="Bimbo"/>
    <x v="1"/>
    <s v="MBEMBE 2"/>
    <x v="1"/>
    <n v="1"/>
    <n v="1"/>
    <n v="2"/>
    <n v="0"/>
    <n v="0"/>
    <n v="1"/>
    <n v="2"/>
    <n v="0"/>
    <n v="1"/>
    <n v="2"/>
    <n v="0"/>
    <n v="0"/>
    <n v="6"/>
    <n v="4"/>
    <n v="10"/>
    <n v="1"/>
    <n v="1"/>
    <n v="0"/>
  </r>
  <r>
    <s v="Ombella MPoko"/>
    <s v="Bimbo"/>
    <x v="1"/>
    <s v="MBEMBE 2"/>
    <x v="1"/>
    <n v="1"/>
    <n v="0"/>
    <n v="2"/>
    <n v="0"/>
    <n v="1"/>
    <n v="0"/>
    <n v="0"/>
    <n v="1"/>
    <n v="2"/>
    <n v="2"/>
    <n v="0"/>
    <n v="1"/>
    <n v="6"/>
    <n v="4"/>
    <n v="10"/>
    <n v="1"/>
    <n v="1"/>
    <n v="1"/>
  </r>
  <r>
    <s v="Ombella MPoko"/>
    <s v="Bimbo"/>
    <x v="1"/>
    <s v="MBEMBE 2"/>
    <x v="1"/>
    <n v="0"/>
    <n v="1"/>
    <n v="2"/>
    <n v="0"/>
    <n v="2"/>
    <n v="0"/>
    <n v="2"/>
    <n v="2"/>
    <n v="1"/>
    <n v="1"/>
    <n v="1"/>
    <n v="1"/>
    <n v="8"/>
    <n v="5"/>
    <n v="13"/>
    <n v="1"/>
    <n v="1"/>
    <n v="1"/>
  </r>
  <r>
    <s v="Ombella MPoko"/>
    <s v="Bimbo"/>
    <x v="1"/>
    <s v="MBEMBE 2"/>
    <x v="1"/>
    <n v="0"/>
    <n v="0"/>
    <n v="1"/>
    <n v="1"/>
    <n v="0"/>
    <n v="0"/>
    <n v="0"/>
    <n v="1"/>
    <n v="1"/>
    <n v="1"/>
    <n v="0"/>
    <n v="0"/>
    <n v="2"/>
    <n v="3"/>
    <n v="5"/>
    <n v="1"/>
    <n v="1"/>
    <n v="0"/>
  </r>
  <r>
    <s v="Ombella MPoko"/>
    <s v="Bimbo"/>
    <x v="1"/>
    <s v="MBEMBE 1"/>
    <x v="1"/>
    <n v="0"/>
    <n v="0"/>
    <n v="0"/>
    <n v="0"/>
    <n v="0"/>
    <n v="0"/>
    <n v="0"/>
    <n v="0"/>
    <n v="1"/>
    <n v="1"/>
    <n v="0"/>
    <n v="0"/>
    <n v="1"/>
    <n v="1"/>
    <n v="2"/>
    <n v="0"/>
    <n v="0"/>
    <n v="0"/>
  </r>
  <r>
    <s v="Ombella MPoko"/>
    <s v="Bimbo"/>
    <x v="1"/>
    <s v="MBEMBE 1"/>
    <x v="1"/>
    <n v="0"/>
    <n v="0"/>
    <n v="0"/>
    <n v="0"/>
    <n v="0"/>
    <n v="0"/>
    <n v="0"/>
    <n v="0"/>
    <n v="0"/>
    <n v="0"/>
    <n v="1"/>
    <n v="1"/>
    <n v="1"/>
    <n v="1"/>
    <n v="2"/>
    <n v="0"/>
    <n v="0"/>
    <n v="1"/>
  </r>
  <r>
    <s v="Ombella MPoko"/>
    <s v="Bimbo"/>
    <x v="1"/>
    <s v="MBEMBE 1"/>
    <x v="1"/>
    <n v="0"/>
    <n v="1"/>
    <n v="0"/>
    <n v="0"/>
    <n v="0"/>
    <n v="0"/>
    <n v="1"/>
    <n v="0"/>
    <n v="1"/>
    <n v="1"/>
    <n v="0"/>
    <n v="0"/>
    <n v="2"/>
    <n v="2"/>
    <n v="4"/>
    <n v="1"/>
    <n v="1"/>
    <n v="0"/>
  </r>
  <r>
    <s v="Ombella MPoko"/>
    <s v="Bimbo"/>
    <x v="1"/>
    <s v="MBEMBE 1"/>
    <x v="1"/>
    <n v="0"/>
    <n v="0"/>
    <n v="0"/>
    <n v="0"/>
    <n v="0"/>
    <n v="0"/>
    <n v="0"/>
    <n v="0"/>
    <n v="0"/>
    <n v="1"/>
    <n v="0"/>
    <n v="0"/>
    <n v="0"/>
    <n v="1"/>
    <n v="1"/>
    <n v="0"/>
    <n v="0"/>
    <n v="0"/>
  </r>
  <r>
    <s v="Ombella MPoko"/>
    <s v="Bimbo"/>
    <x v="1"/>
    <s v="MBEMBE 1"/>
    <x v="1"/>
    <n v="0"/>
    <n v="1"/>
    <n v="0"/>
    <n v="0"/>
    <n v="1"/>
    <n v="0"/>
    <n v="0"/>
    <n v="0"/>
    <n v="1"/>
    <n v="1"/>
    <n v="0"/>
    <n v="0"/>
    <n v="2"/>
    <n v="2"/>
    <n v="4"/>
    <n v="1"/>
    <n v="1"/>
    <n v="0"/>
  </r>
  <r>
    <s v="Ombella MPoko"/>
    <s v="Bimbo"/>
    <x v="1"/>
    <s v="MBEMBE 1"/>
    <x v="1"/>
    <n v="0"/>
    <n v="0"/>
    <n v="0"/>
    <n v="0"/>
    <n v="0"/>
    <n v="0"/>
    <n v="0"/>
    <n v="0"/>
    <n v="0"/>
    <n v="1"/>
    <n v="0"/>
    <n v="0"/>
    <n v="0"/>
    <n v="1"/>
    <n v="1"/>
    <n v="0"/>
    <n v="0"/>
    <n v="0"/>
  </r>
  <r>
    <s v="Ombella MPoko"/>
    <s v="Bimbo"/>
    <x v="1"/>
    <s v="MBEMBE 1"/>
    <x v="1"/>
    <n v="0"/>
    <n v="0"/>
    <n v="0"/>
    <n v="1"/>
    <n v="0"/>
    <n v="0"/>
    <n v="0"/>
    <n v="0"/>
    <n v="1"/>
    <n v="1"/>
    <n v="0"/>
    <n v="0"/>
    <n v="1"/>
    <n v="2"/>
    <n v="3"/>
    <n v="1"/>
    <n v="1"/>
    <n v="0"/>
  </r>
  <r>
    <s v="Ombella MPoko"/>
    <s v="Bimbo"/>
    <x v="1"/>
    <s v="MBEMBE 1"/>
    <x v="1"/>
    <n v="0"/>
    <n v="0"/>
    <n v="0"/>
    <n v="0"/>
    <n v="0"/>
    <n v="0"/>
    <n v="0"/>
    <n v="0"/>
    <n v="0"/>
    <n v="1"/>
    <n v="1"/>
    <n v="0"/>
    <n v="1"/>
    <n v="1"/>
    <n v="2"/>
    <n v="0"/>
    <n v="0"/>
    <n v="1"/>
  </r>
  <r>
    <s v="Ombella MPoko"/>
    <s v="Bimbo"/>
    <x v="1"/>
    <s v="MBEMBE 1"/>
    <x v="1"/>
    <n v="0"/>
    <n v="0"/>
    <n v="0"/>
    <n v="0"/>
    <n v="1"/>
    <n v="0"/>
    <n v="0"/>
    <n v="0"/>
    <n v="1"/>
    <n v="1"/>
    <n v="0"/>
    <n v="0"/>
    <n v="2"/>
    <n v="1"/>
    <n v="3"/>
    <n v="0"/>
    <n v="1"/>
    <n v="0"/>
  </r>
  <r>
    <s v="Ombella MPoko"/>
    <s v="Bimbo"/>
    <x v="1"/>
    <s v="MBEMBE 1"/>
    <x v="1"/>
    <n v="0"/>
    <n v="0"/>
    <n v="0"/>
    <n v="0"/>
    <n v="0"/>
    <n v="0"/>
    <n v="0"/>
    <n v="1"/>
    <n v="1"/>
    <n v="1"/>
    <n v="0"/>
    <n v="1"/>
    <n v="1"/>
    <n v="3"/>
    <n v="4"/>
    <n v="0"/>
    <n v="1"/>
    <n v="1"/>
  </r>
  <r>
    <s v="Ombella MPoko"/>
    <s v="Bimbo"/>
    <x v="1"/>
    <s v="CITE NAZARETH"/>
    <x v="1"/>
    <n v="0"/>
    <n v="0"/>
    <n v="2"/>
    <n v="1"/>
    <n v="1"/>
    <n v="0"/>
    <n v="2"/>
    <n v="1"/>
    <n v="1"/>
    <n v="1"/>
    <n v="1"/>
    <n v="0"/>
    <n v="7"/>
    <n v="3"/>
    <n v="10"/>
    <n v="1"/>
    <n v="1"/>
    <n v="1"/>
  </r>
  <r>
    <s v="Ombella MPoko"/>
    <s v="Bimbo"/>
    <x v="1"/>
    <s v="CITE NAZARETH"/>
    <x v="1"/>
    <n v="0"/>
    <n v="0"/>
    <n v="1"/>
    <n v="0"/>
    <n v="2"/>
    <n v="0"/>
    <n v="0"/>
    <n v="2"/>
    <n v="1"/>
    <n v="1"/>
    <n v="0"/>
    <n v="0"/>
    <n v="4"/>
    <n v="3"/>
    <n v="7"/>
    <n v="1"/>
    <n v="1"/>
    <n v="0"/>
  </r>
  <r>
    <s v="Ombella MPoko"/>
    <s v="Bimbo"/>
    <x v="1"/>
    <s v="CITE NAZARETH"/>
    <x v="1"/>
    <n v="0"/>
    <n v="0"/>
    <n v="2"/>
    <n v="0"/>
    <n v="1"/>
    <n v="0"/>
    <n v="2"/>
    <n v="0"/>
    <n v="1"/>
    <n v="1"/>
    <n v="1"/>
    <n v="1"/>
    <n v="7"/>
    <n v="2"/>
    <n v="9"/>
    <n v="1"/>
    <n v="1"/>
    <n v="1"/>
  </r>
  <r>
    <s v="Ombella MPoko"/>
    <s v="Bimbo"/>
    <x v="1"/>
    <s v="CITE NAZARETH"/>
    <x v="1"/>
    <n v="0"/>
    <n v="2"/>
    <n v="0"/>
    <n v="0"/>
    <n v="2"/>
    <n v="1"/>
    <n v="1"/>
    <n v="0"/>
    <n v="3"/>
    <n v="2"/>
    <n v="1"/>
    <n v="1"/>
    <n v="7"/>
    <n v="6"/>
    <n v="13"/>
    <n v="1"/>
    <n v="1"/>
    <n v="1"/>
  </r>
  <r>
    <s v="Ombella MPoko"/>
    <s v="Bimbo"/>
    <x v="1"/>
    <s v="CITE NAZARETH"/>
    <x v="1"/>
    <n v="2"/>
    <n v="2"/>
    <n v="1"/>
    <n v="1"/>
    <n v="3"/>
    <n v="0"/>
    <n v="0"/>
    <n v="1"/>
    <n v="2"/>
    <n v="2"/>
    <n v="1"/>
    <n v="0"/>
    <n v="9"/>
    <n v="6"/>
    <n v="15"/>
    <n v="1"/>
    <n v="1"/>
    <n v="1"/>
  </r>
  <r>
    <s v="Ombella MPoko"/>
    <s v="Bimbo"/>
    <x v="1"/>
    <s v="CITE NAZARETH"/>
    <x v="1"/>
    <n v="0"/>
    <n v="0"/>
    <n v="2"/>
    <n v="0"/>
    <n v="0"/>
    <n v="1"/>
    <n v="1"/>
    <n v="2"/>
    <n v="2"/>
    <n v="1"/>
    <n v="0"/>
    <n v="0"/>
    <n v="5"/>
    <n v="4"/>
    <n v="9"/>
    <n v="1"/>
    <n v="1"/>
    <n v="0"/>
  </r>
  <r>
    <s v="Ombella MPoko"/>
    <s v="Bimbo"/>
    <x v="1"/>
    <s v="CITE NAZARETH"/>
    <x v="1"/>
    <n v="0"/>
    <n v="0"/>
    <n v="0"/>
    <n v="0"/>
    <n v="0"/>
    <n v="0"/>
    <n v="2"/>
    <n v="0"/>
    <n v="0"/>
    <n v="2"/>
    <n v="0"/>
    <n v="0"/>
    <n v="2"/>
    <n v="2"/>
    <n v="4"/>
    <n v="0"/>
    <n v="1"/>
    <n v="0"/>
  </r>
  <r>
    <s v="Ombella MPoko"/>
    <s v="Bimbo"/>
    <x v="1"/>
    <s v="CITE NAZARETH"/>
    <x v="1"/>
    <n v="0"/>
    <n v="0"/>
    <n v="0"/>
    <n v="0"/>
    <n v="0"/>
    <n v="0"/>
    <n v="0"/>
    <n v="0"/>
    <n v="1"/>
    <n v="1"/>
    <n v="1"/>
    <n v="0"/>
    <n v="2"/>
    <n v="1"/>
    <n v="3"/>
    <n v="0"/>
    <n v="0"/>
    <n v="1"/>
  </r>
  <r>
    <s v="Ombella MPoko"/>
    <s v="Bimbo"/>
    <x v="1"/>
    <s v="CITE NAZARETH"/>
    <x v="1"/>
    <n v="0"/>
    <n v="0"/>
    <n v="0"/>
    <n v="1"/>
    <n v="0"/>
    <n v="0"/>
    <n v="2"/>
    <n v="0"/>
    <n v="2"/>
    <n v="1"/>
    <n v="0"/>
    <n v="0"/>
    <n v="4"/>
    <n v="2"/>
    <n v="6"/>
    <n v="1"/>
    <n v="1"/>
    <n v="0"/>
  </r>
  <r>
    <s v="Ombella MPoko"/>
    <s v="Bimbo"/>
    <x v="1"/>
    <s v="CITE NAZARETH"/>
    <x v="1"/>
    <n v="1"/>
    <n v="0"/>
    <n v="0"/>
    <n v="2"/>
    <n v="0"/>
    <n v="0"/>
    <n v="2"/>
    <n v="2"/>
    <n v="2"/>
    <n v="3"/>
    <n v="0"/>
    <n v="0"/>
    <n v="5"/>
    <n v="7"/>
    <n v="12"/>
    <n v="1"/>
    <n v="1"/>
    <n v="0"/>
  </r>
  <r>
    <s v="Ombella MPoko"/>
    <s v="Bimbo"/>
    <x v="1"/>
    <s v="GUITANGOLA 4"/>
    <x v="1"/>
    <n v="0"/>
    <n v="1"/>
    <n v="1"/>
    <n v="1"/>
    <n v="0"/>
    <n v="2"/>
    <n v="1"/>
    <n v="0"/>
    <n v="2"/>
    <n v="1"/>
    <n v="0"/>
    <n v="0"/>
    <n v="4"/>
    <n v="5"/>
    <n v="9"/>
    <n v="1"/>
    <n v="1"/>
    <n v="0"/>
  </r>
  <r>
    <s v="Ombella MPoko"/>
    <s v="Bimbo"/>
    <x v="1"/>
    <s v="GUITANGOLA 4"/>
    <x v="1"/>
    <n v="1"/>
    <n v="0"/>
    <n v="1"/>
    <n v="0"/>
    <n v="1"/>
    <n v="0"/>
    <n v="1"/>
    <n v="1"/>
    <n v="1"/>
    <n v="1"/>
    <n v="0"/>
    <n v="0"/>
    <n v="5"/>
    <n v="2"/>
    <n v="7"/>
    <n v="1"/>
    <n v="1"/>
    <n v="0"/>
  </r>
  <r>
    <s v="Ombella MPoko"/>
    <s v="Bimbo"/>
    <x v="1"/>
    <s v="GUITANGOLA 4"/>
    <x v="1"/>
    <n v="0"/>
    <n v="1"/>
    <n v="2"/>
    <n v="1"/>
    <n v="0"/>
    <n v="1"/>
    <n v="1"/>
    <n v="2"/>
    <n v="0"/>
    <n v="1"/>
    <n v="0"/>
    <n v="0"/>
    <n v="3"/>
    <n v="6"/>
    <n v="9"/>
    <n v="1"/>
    <n v="1"/>
    <n v="0"/>
  </r>
  <r>
    <s v="Ombella MPoko"/>
    <s v="Bimbo"/>
    <x v="1"/>
    <s v="GUITANGOLA 4"/>
    <x v="1"/>
    <n v="0"/>
    <n v="0"/>
    <n v="0"/>
    <n v="1"/>
    <n v="0"/>
    <n v="0"/>
    <n v="0"/>
    <n v="0"/>
    <n v="0"/>
    <n v="1"/>
    <n v="0"/>
    <n v="0"/>
    <n v="0"/>
    <n v="2"/>
    <n v="2"/>
    <n v="1"/>
    <n v="1"/>
    <n v="0"/>
  </r>
  <r>
    <s v="Ombella MPoko"/>
    <s v="Bimbo"/>
    <x v="1"/>
    <s v="GUITANGOLA 4"/>
    <x v="1"/>
    <n v="1"/>
    <n v="0"/>
    <n v="0"/>
    <n v="2"/>
    <n v="2"/>
    <n v="1"/>
    <n v="1"/>
    <n v="2"/>
    <n v="0"/>
    <n v="1"/>
    <n v="0"/>
    <n v="1"/>
    <n v="4"/>
    <n v="7"/>
    <n v="11"/>
    <n v="1"/>
    <n v="1"/>
    <n v="1"/>
  </r>
  <r>
    <s v="Ombella MPoko"/>
    <s v="Bimbo"/>
    <x v="1"/>
    <s v="GUITANGOLA 4"/>
    <x v="1"/>
    <n v="0"/>
    <n v="1"/>
    <n v="0"/>
    <n v="2"/>
    <n v="0"/>
    <n v="1"/>
    <n v="0"/>
    <n v="1"/>
    <n v="0"/>
    <n v="1"/>
    <n v="0"/>
    <n v="0"/>
    <n v="0"/>
    <n v="6"/>
    <n v="6"/>
    <n v="1"/>
    <n v="1"/>
    <n v="0"/>
  </r>
  <r>
    <s v="Ombella MPoko"/>
    <s v="Bimbo"/>
    <x v="1"/>
    <s v="GUITANGOLA 4"/>
    <x v="1"/>
    <n v="0"/>
    <n v="2"/>
    <n v="1"/>
    <n v="1"/>
    <n v="2"/>
    <n v="1"/>
    <n v="1"/>
    <n v="0"/>
    <n v="0"/>
    <n v="1"/>
    <n v="0"/>
    <n v="0"/>
    <n v="4"/>
    <n v="5"/>
    <n v="9"/>
    <n v="1"/>
    <n v="1"/>
    <n v="0"/>
  </r>
  <r>
    <s v="Ombella MPoko"/>
    <s v="Bimbo"/>
    <x v="1"/>
    <s v="GUITANGOLA 4"/>
    <x v="1"/>
    <n v="0"/>
    <n v="1"/>
    <n v="1"/>
    <n v="2"/>
    <n v="0"/>
    <n v="1"/>
    <n v="0"/>
    <n v="1"/>
    <n v="0"/>
    <n v="1"/>
    <n v="0"/>
    <n v="0"/>
    <n v="1"/>
    <n v="6"/>
    <n v="7"/>
    <n v="1"/>
    <n v="1"/>
    <n v="0"/>
  </r>
  <r>
    <s v="Ombella MPoko"/>
    <s v="Bimbo"/>
    <x v="1"/>
    <s v="GUITANGOLA 4"/>
    <x v="1"/>
    <n v="2"/>
    <n v="0"/>
    <n v="1"/>
    <n v="1"/>
    <n v="1"/>
    <n v="2"/>
    <n v="1"/>
    <n v="1"/>
    <n v="0"/>
    <n v="1"/>
    <n v="0"/>
    <n v="0"/>
    <n v="5"/>
    <n v="5"/>
    <n v="10"/>
    <n v="1"/>
    <n v="1"/>
    <n v="0"/>
  </r>
  <r>
    <s v="Ombella MPoko"/>
    <s v="Bimbo"/>
    <x v="1"/>
    <s v="GUITANGOLA 4"/>
    <x v="1"/>
    <n v="0"/>
    <n v="1"/>
    <n v="1"/>
    <n v="1"/>
    <n v="2"/>
    <n v="0"/>
    <n v="1"/>
    <n v="1"/>
    <n v="0"/>
    <n v="1"/>
    <n v="0"/>
    <n v="0"/>
    <n v="4"/>
    <n v="4"/>
    <n v="8"/>
    <n v="1"/>
    <n v="1"/>
    <n v="0"/>
  </r>
  <r>
    <s v="Ombella MPoko"/>
    <s v="Bimbo"/>
    <x v="1"/>
    <s v="GUITANGOLA 3"/>
    <x v="1"/>
    <n v="0"/>
    <n v="2"/>
    <n v="0"/>
    <n v="1"/>
    <n v="1"/>
    <n v="0"/>
    <n v="1"/>
    <n v="1"/>
    <n v="1"/>
    <n v="1"/>
    <n v="0"/>
    <n v="0"/>
    <n v="3"/>
    <n v="5"/>
    <n v="8"/>
    <n v="1"/>
    <n v="1"/>
    <n v="0"/>
  </r>
  <r>
    <s v="Ombella MPoko"/>
    <s v="Bimbo"/>
    <x v="1"/>
    <s v="GUITANGOLA 3"/>
    <x v="1"/>
    <n v="0"/>
    <n v="1"/>
    <n v="0"/>
    <n v="2"/>
    <n v="1"/>
    <n v="0"/>
    <n v="0"/>
    <n v="0"/>
    <n v="0"/>
    <n v="1"/>
    <n v="0"/>
    <n v="0"/>
    <n v="1"/>
    <n v="4"/>
    <n v="5"/>
    <n v="1"/>
    <n v="1"/>
    <n v="0"/>
  </r>
  <r>
    <s v="Ombella MPoko"/>
    <s v="Bimbo"/>
    <x v="1"/>
    <s v="GUITANGOLA 3"/>
    <x v="1"/>
    <n v="0"/>
    <n v="1"/>
    <n v="0"/>
    <n v="1"/>
    <n v="0"/>
    <n v="0"/>
    <n v="0"/>
    <n v="0"/>
    <n v="1"/>
    <n v="1"/>
    <n v="0"/>
    <n v="0"/>
    <n v="1"/>
    <n v="3"/>
    <n v="4"/>
    <n v="1"/>
    <n v="1"/>
    <n v="0"/>
  </r>
  <r>
    <s v="Ombella MPoko"/>
    <s v="Bimbo"/>
    <x v="1"/>
    <s v="GUITANGOLA 3"/>
    <x v="1"/>
    <n v="0"/>
    <n v="0"/>
    <n v="1"/>
    <n v="1"/>
    <n v="1"/>
    <n v="0"/>
    <n v="0"/>
    <n v="0"/>
    <n v="1"/>
    <n v="1"/>
    <n v="0"/>
    <n v="0"/>
    <n v="3"/>
    <n v="2"/>
    <n v="5"/>
    <n v="1"/>
    <n v="1"/>
    <n v="0"/>
  </r>
  <r>
    <s v="Ombella MPoko"/>
    <s v="Bimbo"/>
    <x v="1"/>
    <s v="GUITANGOLA 3"/>
    <x v="1"/>
    <n v="1"/>
    <n v="0"/>
    <n v="0"/>
    <n v="1"/>
    <n v="0"/>
    <n v="3"/>
    <n v="1"/>
    <n v="1"/>
    <n v="1"/>
    <n v="1"/>
    <n v="0"/>
    <n v="1"/>
    <n v="3"/>
    <n v="7"/>
    <n v="10"/>
    <n v="1"/>
    <n v="1"/>
    <n v="1"/>
  </r>
  <r>
    <s v="Ombella MPoko"/>
    <s v="Bimbo"/>
    <x v="1"/>
    <s v="GUITANGOLA 3"/>
    <x v="1"/>
    <n v="0"/>
    <n v="1"/>
    <n v="0"/>
    <n v="0"/>
    <n v="2"/>
    <n v="1"/>
    <n v="0"/>
    <n v="1"/>
    <n v="1"/>
    <n v="1"/>
    <n v="1"/>
    <n v="0"/>
    <n v="4"/>
    <n v="4"/>
    <n v="8"/>
    <n v="1"/>
    <n v="1"/>
    <n v="1"/>
  </r>
  <r>
    <s v="Ombella MPoko"/>
    <s v="Bimbo"/>
    <x v="1"/>
    <s v="GUITANGOLA 3"/>
    <x v="1"/>
    <n v="1"/>
    <n v="0"/>
    <n v="2"/>
    <n v="0"/>
    <n v="0"/>
    <n v="1"/>
    <n v="0"/>
    <n v="0"/>
    <n v="1"/>
    <n v="1"/>
    <n v="0"/>
    <n v="0"/>
    <n v="4"/>
    <n v="2"/>
    <n v="6"/>
    <n v="1"/>
    <n v="1"/>
    <n v="0"/>
  </r>
  <r>
    <s v="Ombella MPoko"/>
    <s v="Bimbo"/>
    <x v="1"/>
    <s v="GUITANGOLA 3"/>
    <x v="1"/>
    <n v="2"/>
    <n v="0"/>
    <n v="2"/>
    <n v="1"/>
    <n v="3"/>
    <n v="1"/>
    <n v="1"/>
    <n v="1"/>
    <n v="1"/>
    <n v="1"/>
    <n v="0"/>
    <n v="0"/>
    <n v="9"/>
    <n v="4"/>
    <n v="13"/>
    <n v="1"/>
    <n v="1"/>
    <n v="0"/>
  </r>
  <r>
    <s v="Ombella MPoko"/>
    <s v="Bimbo"/>
    <x v="1"/>
    <s v="GUITANGOLA 3"/>
    <x v="1"/>
    <n v="0"/>
    <n v="0"/>
    <n v="0"/>
    <n v="0"/>
    <n v="0"/>
    <n v="0"/>
    <n v="0"/>
    <n v="0"/>
    <n v="1"/>
    <n v="0"/>
    <n v="0"/>
    <n v="0"/>
    <n v="1"/>
    <n v="0"/>
    <n v="1"/>
    <n v="0"/>
    <n v="0"/>
    <n v="0"/>
  </r>
  <r>
    <s v="Ombella MPoko"/>
    <s v="Bimbo"/>
    <x v="1"/>
    <s v="GUITANGOLA 3"/>
    <x v="1"/>
    <n v="1"/>
    <n v="0"/>
    <n v="2"/>
    <n v="0"/>
    <n v="0"/>
    <n v="3"/>
    <n v="2"/>
    <n v="0"/>
    <n v="1"/>
    <n v="1"/>
    <n v="0"/>
    <n v="0"/>
    <n v="6"/>
    <n v="4"/>
    <n v="10"/>
    <n v="1"/>
    <n v="1"/>
    <n v="0"/>
  </r>
  <r>
    <s v="Ombella MPoko"/>
    <s v="Bimbo"/>
    <x v="1"/>
    <s v="GUITANGOLA 5"/>
    <x v="1"/>
    <n v="1"/>
    <n v="0"/>
    <n v="1"/>
    <n v="0"/>
    <n v="0"/>
    <n v="0"/>
    <n v="1"/>
    <n v="0"/>
    <n v="1"/>
    <n v="1"/>
    <n v="0"/>
    <n v="0"/>
    <n v="4"/>
    <n v="1"/>
    <n v="5"/>
    <n v="1"/>
    <n v="1"/>
    <n v="0"/>
  </r>
  <r>
    <s v="Ombella MPoko"/>
    <s v="Bimbo"/>
    <x v="1"/>
    <s v="GUITANGOLA 5"/>
    <x v="1"/>
    <n v="2"/>
    <n v="1"/>
    <n v="1"/>
    <n v="0"/>
    <n v="0"/>
    <n v="0"/>
    <n v="0"/>
    <n v="1"/>
    <n v="1"/>
    <n v="2"/>
    <n v="0"/>
    <n v="0"/>
    <n v="4"/>
    <n v="4"/>
    <n v="8"/>
    <n v="1"/>
    <n v="1"/>
    <n v="0"/>
  </r>
  <r>
    <s v="Ombella MPoko"/>
    <s v="Bimbo"/>
    <x v="1"/>
    <s v="GUITANGOLA 5"/>
    <x v="1"/>
    <n v="0"/>
    <n v="0"/>
    <n v="0"/>
    <n v="1"/>
    <n v="0"/>
    <n v="1"/>
    <n v="0"/>
    <n v="0"/>
    <n v="1"/>
    <n v="1"/>
    <n v="0"/>
    <n v="0"/>
    <n v="1"/>
    <n v="3"/>
    <n v="4"/>
    <n v="1"/>
    <n v="1"/>
    <n v="0"/>
  </r>
  <r>
    <s v="Ombella MPoko"/>
    <s v="Bimbo"/>
    <x v="1"/>
    <s v="GUITANGOLA 5"/>
    <x v="1"/>
    <n v="0"/>
    <n v="1"/>
    <n v="0"/>
    <n v="2"/>
    <n v="0"/>
    <n v="0"/>
    <n v="1"/>
    <n v="1"/>
    <n v="1"/>
    <n v="1"/>
    <n v="0"/>
    <n v="0"/>
    <n v="2"/>
    <n v="5"/>
    <n v="7"/>
    <n v="1"/>
    <n v="1"/>
    <n v="0"/>
  </r>
  <r>
    <s v="Ombella MPoko"/>
    <s v="Bimbo"/>
    <x v="1"/>
    <s v="GUITANGOLA 5"/>
    <x v="1"/>
    <n v="0"/>
    <n v="0"/>
    <n v="0"/>
    <n v="0"/>
    <n v="0"/>
    <n v="0"/>
    <n v="0"/>
    <n v="1"/>
    <n v="1"/>
    <n v="1"/>
    <n v="0"/>
    <n v="0"/>
    <n v="1"/>
    <n v="2"/>
    <n v="3"/>
    <n v="0"/>
    <n v="1"/>
    <n v="0"/>
  </r>
  <r>
    <s v="Ombella MPoko"/>
    <s v="Bimbo"/>
    <x v="1"/>
    <s v="GUITANGOLA 5"/>
    <x v="1"/>
    <n v="0"/>
    <n v="0"/>
    <n v="1"/>
    <n v="0"/>
    <n v="2"/>
    <n v="0"/>
    <n v="0"/>
    <n v="0"/>
    <n v="1"/>
    <n v="1"/>
    <n v="0"/>
    <n v="0"/>
    <n v="4"/>
    <n v="1"/>
    <n v="5"/>
    <n v="1"/>
    <n v="1"/>
    <n v="0"/>
  </r>
  <r>
    <s v="Ombella MPoko"/>
    <s v="Bimbo"/>
    <x v="1"/>
    <s v="GUITANGOLA 5"/>
    <x v="1"/>
    <n v="0"/>
    <n v="2"/>
    <n v="0"/>
    <n v="0"/>
    <n v="2"/>
    <n v="1"/>
    <n v="1"/>
    <n v="0"/>
    <n v="1"/>
    <n v="1"/>
    <n v="0"/>
    <n v="0"/>
    <n v="4"/>
    <n v="4"/>
    <n v="8"/>
    <n v="1"/>
    <n v="1"/>
    <n v="0"/>
  </r>
  <r>
    <s v="Ombella MPoko"/>
    <s v="Bimbo"/>
    <x v="1"/>
    <s v="GUITANGOLA 5"/>
    <x v="1"/>
    <n v="0"/>
    <n v="0"/>
    <n v="1"/>
    <n v="0"/>
    <n v="0"/>
    <n v="0"/>
    <n v="0"/>
    <n v="0"/>
    <n v="1"/>
    <n v="1"/>
    <n v="0"/>
    <n v="0"/>
    <n v="2"/>
    <n v="1"/>
    <n v="3"/>
    <n v="1"/>
    <n v="1"/>
    <n v="0"/>
  </r>
  <r>
    <s v="Ombella MPoko"/>
    <s v="Bimbo"/>
    <x v="1"/>
    <s v="GUITANGOLA 5"/>
    <x v="1"/>
    <n v="1"/>
    <n v="0"/>
    <n v="0"/>
    <n v="0"/>
    <n v="2"/>
    <n v="1"/>
    <n v="0"/>
    <n v="0"/>
    <n v="1"/>
    <n v="1"/>
    <n v="0"/>
    <n v="0"/>
    <n v="4"/>
    <n v="2"/>
    <n v="6"/>
    <n v="1"/>
    <n v="1"/>
    <n v="0"/>
  </r>
  <r>
    <s v="Ombella MPoko"/>
    <s v="Bimbo"/>
    <x v="1"/>
    <s v="GUITANGOLA 5"/>
    <x v="1"/>
    <n v="1"/>
    <n v="0"/>
    <n v="0"/>
    <n v="1"/>
    <n v="0"/>
    <n v="2"/>
    <n v="0"/>
    <n v="0"/>
    <n v="1"/>
    <n v="1"/>
    <n v="0"/>
    <n v="0"/>
    <n v="2"/>
    <n v="4"/>
    <n v="6"/>
    <n v="1"/>
    <n v="1"/>
    <n v="0"/>
  </r>
  <r>
    <s v="Ombella MPoko"/>
    <s v="Bimbo"/>
    <x v="1"/>
    <s v="CITE LADJA"/>
    <x v="0"/>
    <n v="0"/>
    <n v="1"/>
    <n v="3"/>
    <n v="2"/>
    <n v="1"/>
    <n v="1"/>
    <n v="2"/>
    <n v="1"/>
    <n v="2"/>
    <n v="3"/>
    <n v="2"/>
    <n v="0"/>
    <n v="10"/>
    <n v="8"/>
    <n v="18"/>
    <n v="1"/>
    <n v="1"/>
    <n v="1"/>
  </r>
  <r>
    <s v="Ombella MPoko"/>
    <s v="Bimbo"/>
    <x v="1"/>
    <s v="CITE LADJA"/>
    <x v="0"/>
    <n v="2"/>
    <n v="5"/>
    <n v="1"/>
    <n v="2"/>
    <n v="0"/>
    <n v="5"/>
    <n v="1"/>
    <n v="0"/>
    <n v="2"/>
    <n v="3"/>
    <n v="2"/>
    <n v="1"/>
    <n v="8"/>
    <n v="16"/>
    <n v="24"/>
    <n v="1"/>
    <n v="1"/>
    <n v="1"/>
  </r>
  <r>
    <s v="Ombella MPoko"/>
    <s v="Bimbo"/>
    <x v="1"/>
    <s v="CITE LADJA"/>
    <x v="0"/>
    <n v="2"/>
    <n v="3"/>
    <n v="0"/>
    <n v="2"/>
    <n v="1"/>
    <n v="6"/>
    <n v="1"/>
    <n v="5"/>
    <n v="2"/>
    <n v="3"/>
    <n v="1"/>
    <n v="2"/>
    <n v="7"/>
    <n v="21"/>
    <n v="28"/>
    <n v="1"/>
    <n v="1"/>
    <n v="1"/>
  </r>
  <r>
    <s v="Ombella MPoko"/>
    <s v="Bimbo"/>
    <x v="1"/>
    <s v="CITE LADJA"/>
    <x v="0"/>
    <n v="0"/>
    <n v="2"/>
    <n v="3"/>
    <n v="4"/>
    <n v="3"/>
    <n v="5"/>
    <n v="0"/>
    <n v="1"/>
    <n v="3"/>
    <n v="5"/>
    <n v="2"/>
    <n v="3"/>
    <n v="11"/>
    <n v="20"/>
    <n v="31"/>
    <n v="1"/>
    <n v="1"/>
    <n v="1"/>
  </r>
  <r>
    <s v="Ombella MPoko"/>
    <s v="Bimbo"/>
    <x v="1"/>
    <s v="CITE LADJA"/>
    <x v="0"/>
    <n v="0"/>
    <n v="2"/>
    <n v="0"/>
    <n v="0"/>
    <n v="0"/>
    <n v="2"/>
    <n v="3"/>
    <n v="0"/>
    <n v="1"/>
    <n v="2"/>
    <n v="1"/>
    <n v="1"/>
    <n v="5"/>
    <n v="7"/>
    <n v="12"/>
    <n v="1"/>
    <n v="1"/>
    <n v="1"/>
  </r>
  <r>
    <s v="Ombella MPoko"/>
    <s v="Bimbo"/>
    <x v="1"/>
    <s v="CITE LADJA"/>
    <x v="0"/>
    <n v="1"/>
    <n v="0"/>
    <n v="0"/>
    <n v="3"/>
    <n v="1"/>
    <n v="2"/>
    <n v="2"/>
    <n v="0"/>
    <n v="1"/>
    <n v="2"/>
    <n v="1"/>
    <n v="1"/>
    <n v="6"/>
    <n v="8"/>
    <n v="14"/>
    <n v="1"/>
    <n v="1"/>
    <n v="1"/>
  </r>
  <r>
    <s v="Ombella MPoko"/>
    <s v="Bimbo"/>
    <x v="1"/>
    <s v="CITE LADJA"/>
    <x v="0"/>
    <n v="2"/>
    <n v="5"/>
    <n v="1"/>
    <n v="0"/>
    <n v="0"/>
    <n v="2"/>
    <n v="0"/>
    <n v="0"/>
    <n v="1"/>
    <n v="2"/>
    <n v="0"/>
    <n v="0"/>
    <n v="4"/>
    <n v="9"/>
    <n v="13"/>
    <n v="1"/>
    <n v="1"/>
    <n v="0"/>
  </r>
  <r>
    <s v="Ombella MPoko"/>
    <s v="Bimbo"/>
    <x v="1"/>
    <s v="CITE LADJA"/>
    <x v="0"/>
    <n v="0"/>
    <n v="0"/>
    <n v="0"/>
    <n v="3"/>
    <n v="0"/>
    <n v="1"/>
    <n v="2"/>
    <n v="3"/>
    <n v="2"/>
    <n v="3"/>
    <n v="1"/>
    <n v="1"/>
    <n v="5"/>
    <n v="11"/>
    <n v="16"/>
    <n v="1"/>
    <n v="1"/>
    <n v="1"/>
  </r>
  <r>
    <s v="Ombella MPoko"/>
    <s v="Bimbo"/>
    <x v="1"/>
    <s v="CITE LADJA"/>
    <x v="0"/>
    <n v="3"/>
    <n v="4"/>
    <n v="2"/>
    <n v="1"/>
    <n v="0"/>
    <n v="1"/>
    <n v="1"/>
    <n v="5"/>
    <n v="3"/>
    <n v="2"/>
    <n v="0"/>
    <n v="2"/>
    <n v="9"/>
    <n v="15"/>
    <n v="24"/>
    <n v="1"/>
    <n v="1"/>
    <n v="1"/>
  </r>
  <r>
    <s v="Ombella MPoko"/>
    <s v="Bimbo"/>
    <x v="1"/>
    <s v="CITE LADJA"/>
    <x v="0"/>
    <n v="1"/>
    <n v="2"/>
    <n v="0"/>
    <n v="5"/>
    <n v="0"/>
    <n v="0"/>
    <n v="0"/>
    <n v="0"/>
    <n v="2"/>
    <n v="5"/>
    <n v="2"/>
    <n v="1"/>
    <n v="5"/>
    <n v="13"/>
    <n v="18"/>
    <n v="1"/>
    <n v="1"/>
    <n v="1"/>
  </r>
  <r>
    <s v="Ombella MPoko"/>
    <s v="Bimbo"/>
    <x v="1"/>
    <s v="CITE KODJO"/>
    <x v="0"/>
    <n v="2"/>
    <n v="0"/>
    <n v="1"/>
    <n v="0"/>
    <n v="0"/>
    <n v="0"/>
    <n v="0"/>
    <n v="5"/>
    <n v="2"/>
    <n v="4"/>
    <n v="0"/>
    <n v="1"/>
    <n v="5"/>
    <n v="10"/>
    <n v="15"/>
    <n v="1"/>
    <n v="1"/>
    <n v="1"/>
  </r>
  <r>
    <s v="Ombella MPoko"/>
    <s v="Bimbo"/>
    <x v="1"/>
    <s v="CITE KODJO"/>
    <x v="0"/>
    <n v="2"/>
    <n v="3"/>
    <n v="1"/>
    <n v="5"/>
    <n v="0"/>
    <n v="2"/>
    <n v="0"/>
    <n v="1"/>
    <n v="3"/>
    <n v="5"/>
    <n v="0"/>
    <n v="0"/>
    <n v="6"/>
    <n v="16"/>
    <n v="22"/>
    <n v="1"/>
    <n v="1"/>
    <n v="0"/>
  </r>
  <r>
    <s v="Ombella MPoko"/>
    <s v="Bimbo"/>
    <x v="1"/>
    <s v="CITE KODJO"/>
    <x v="0"/>
    <n v="3"/>
    <n v="1"/>
    <n v="0"/>
    <n v="0"/>
    <n v="2"/>
    <n v="3"/>
    <n v="0"/>
    <n v="0"/>
    <n v="5"/>
    <n v="2"/>
    <n v="0"/>
    <n v="0"/>
    <n v="10"/>
    <n v="6"/>
    <n v="16"/>
    <n v="1"/>
    <n v="1"/>
    <n v="0"/>
  </r>
  <r>
    <s v="Ombella MPoko"/>
    <s v="Bimbo"/>
    <x v="1"/>
    <s v="CITE KODJO"/>
    <x v="0"/>
    <n v="3"/>
    <n v="4"/>
    <n v="0"/>
    <n v="2"/>
    <n v="1"/>
    <n v="0"/>
    <n v="0"/>
    <n v="2"/>
    <n v="3"/>
    <n v="5"/>
    <n v="0"/>
    <n v="0"/>
    <n v="7"/>
    <n v="13"/>
    <n v="20"/>
    <n v="1"/>
    <n v="1"/>
    <n v="0"/>
  </r>
  <r>
    <s v="Ombella MPoko"/>
    <s v="Bimbo"/>
    <x v="1"/>
    <s v="CITE KODJO"/>
    <x v="0"/>
    <n v="2"/>
    <n v="3"/>
    <n v="2"/>
    <n v="1"/>
    <n v="1"/>
    <n v="3"/>
    <n v="3"/>
    <n v="8"/>
    <n v="1"/>
    <n v="0"/>
    <n v="1"/>
    <n v="0"/>
    <n v="10"/>
    <n v="15"/>
    <n v="25"/>
    <n v="1"/>
    <n v="1"/>
    <n v="1"/>
  </r>
  <r>
    <s v="Ombella MPoko"/>
    <s v="Bimbo"/>
    <x v="1"/>
    <s v="CITE KODJO"/>
    <x v="0"/>
    <n v="2"/>
    <n v="5"/>
    <n v="3"/>
    <n v="7"/>
    <n v="2"/>
    <n v="1"/>
    <n v="2"/>
    <n v="5"/>
    <n v="3"/>
    <n v="4"/>
    <n v="0"/>
    <n v="0"/>
    <n v="12"/>
    <n v="22"/>
    <n v="34"/>
    <n v="1"/>
    <n v="1"/>
    <n v="0"/>
  </r>
  <r>
    <s v="Ombella MPoko"/>
    <s v="Bimbo"/>
    <x v="1"/>
    <s v="CITE KODJO"/>
    <x v="0"/>
    <n v="0"/>
    <n v="3"/>
    <n v="1"/>
    <n v="2"/>
    <n v="3"/>
    <n v="1"/>
    <n v="0"/>
    <n v="0"/>
    <n v="2"/>
    <n v="3"/>
    <n v="0"/>
    <n v="0"/>
    <n v="6"/>
    <n v="9"/>
    <n v="15"/>
    <n v="1"/>
    <n v="1"/>
    <n v="0"/>
  </r>
  <r>
    <s v="Ombella MPoko"/>
    <s v="Bimbo"/>
    <x v="1"/>
    <s v="CITE KODJO"/>
    <x v="0"/>
    <n v="3"/>
    <n v="5"/>
    <n v="4"/>
    <n v="8"/>
    <n v="1"/>
    <n v="0"/>
    <n v="0"/>
    <n v="0"/>
    <n v="1"/>
    <n v="2"/>
    <n v="0"/>
    <n v="0"/>
    <n v="9"/>
    <n v="15"/>
    <n v="24"/>
    <n v="1"/>
    <n v="1"/>
    <n v="0"/>
  </r>
  <r>
    <s v="Ombella MPoko"/>
    <s v="Bimbo"/>
    <x v="1"/>
    <s v="CITE KODJO"/>
    <x v="0"/>
    <n v="4"/>
    <n v="6"/>
    <n v="3"/>
    <n v="1"/>
    <n v="1"/>
    <n v="5"/>
    <n v="2"/>
    <n v="5"/>
    <n v="5"/>
    <n v="6"/>
    <n v="0"/>
    <n v="1"/>
    <n v="15"/>
    <n v="24"/>
    <n v="39"/>
    <n v="1"/>
    <n v="1"/>
    <n v="1"/>
  </r>
  <r>
    <s v="Ombella MPoko"/>
    <s v="Bimbo"/>
    <x v="1"/>
    <s v="CITE KODJO"/>
    <x v="0"/>
    <n v="6"/>
    <n v="2"/>
    <n v="1"/>
    <n v="1"/>
    <n v="0"/>
    <n v="0"/>
    <n v="1"/>
    <n v="1"/>
    <n v="2"/>
    <n v="2"/>
    <n v="0"/>
    <n v="0"/>
    <n v="10"/>
    <n v="6"/>
    <n v="16"/>
    <n v="1"/>
    <n v="1"/>
    <n v="0"/>
  </r>
  <r>
    <s v="Ombella MPoko"/>
    <s v="Bimbo"/>
    <x v="1"/>
    <s v="MBOKO 1"/>
    <x v="0"/>
    <n v="0"/>
    <n v="0"/>
    <n v="1"/>
    <n v="1"/>
    <n v="1"/>
    <n v="1"/>
    <n v="0"/>
    <n v="0"/>
    <n v="1"/>
    <n v="2"/>
    <n v="0"/>
    <n v="0"/>
    <n v="3"/>
    <n v="4"/>
    <n v="7"/>
    <n v="1"/>
    <n v="1"/>
    <n v="0"/>
  </r>
  <r>
    <s v="Ombella MPoko"/>
    <s v="Bimbo"/>
    <x v="1"/>
    <s v="MBOKO 1"/>
    <x v="0"/>
    <n v="0"/>
    <n v="0"/>
    <n v="0"/>
    <n v="0"/>
    <n v="1"/>
    <n v="0"/>
    <n v="1"/>
    <n v="1"/>
    <n v="1"/>
    <n v="1"/>
    <n v="1"/>
    <n v="0"/>
    <n v="4"/>
    <n v="2"/>
    <n v="6"/>
    <n v="0"/>
    <n v="1"/>
    <n v="1"/>
  </r>
  <r>
    <s v="Ombella MPoko"/>
    <s v="Bimbo"/>
    <x v="1"/>
    <s v="MBOKO 1"/>
    <x v="0"/>
    <n v="0"/>
    <n v="2"/>
    <n v="0"/>
    <n v="0"/>
    <n v="2"/>
    <n v="1"/>
    <n v="0"/>
    <n v="0"/>
    <n v="1"/>
    <n v="1"/>
    <n v="0"/>
    <n v="0"/>
    <n v="3"/>
    <n v="4"/>
    <n v="7"/>
    <n v="1"/>
    <n v="1"/>
    <n v="0"/>
  </r>
  <r>
    <s v="Ombella MPoko"/>
    <s v="Bimbo"/>
    <x v="1"/>
    <s v="MBOKO2"/>
    <x v="0"/>
    <n v="1"/>
    <n v="1"/>
    <n v="2"/>
    <n v="1"/>
    <n v="1"/>
    <n v="1"/>
    <n v="1"/>
    <n v="1"/>
    <n v="1"/>
    <n v="2"/>
    <n v="0"/>
    <n v="0"/>
    <n v="6"/>
    <n v="6"/>
    <n v="12"/>
    <n v="1"/>
    <n v="1"/>
    <n v="0"/>
  </r>
  <r>
    <s v="Ombella MPoko"/>
    <s v="Bimbo"/>
    <x v="1"/>
    <s v="MBOKO2"/>
    <x v="0"/>
    <n v="0"/>
    <n v="2"/>
    <n v="2"/>
    <n v="0"/>
    <n v="2"/>
    <n v="2"/>
    <n v="0"/>
    <n v="1"/>
    <n v="1"/>
    <n v="2"/>
    <n v="0"/>
    <n v="0"/>
    <n v="5"/>
    <n v="7"/>
    <n v="12"/>
    <n v="1"/>
    <n v="1"/>
    <n v="0"/>
  </r>
  <r>
    <s v="Ombella MPoko"/>
    <s v="Bimbo"/>
    <x v="1"/>
    <s v="MBOKO2"/>
    <x v="0"/>
    <n v="1"/>
    <n v="0"/>
    <n v="1"/>
    <n v="0"/>
    <n v="0"/>
    <n v="1"/>
    <n v="0"/>
    <n v="0"/>
    <n v="1"/>
    <n v="2"/>
    <n v="1"/>
    <n v="1"/>
    <n v="4"/>
    <n v="4"/>
    <n v="8"/>
    <n v="1"/>
    <n v="1"/>
    <n v="1"/>
  </r>
  <r>
    <s v="Ombella MPoko"/>
    <s v="Bimbo"/>
    <x v="1"/>
    <s v="MBOKO2"/>
    <x v="0"/>
    <n v="1"/>
    <n v="1"/>
    <n v="1"/>
    <n v="1"/>
    <n v="0"/>
    <n v="1"/>
    <n v="0"/>
    <n v="0"/>
    <n v="1"/>
    <n v="2"/>
    <n v="0"/>
    <n v="0"/>
    <n v="3"/>
    <n v="5"/>
    <n v="8"/>
    <n v="1"/>
    <n v="1"/>
    <n v="0"/>
  </r>
  <r>
    <s v="Ombella MPoko"/>
    <s v="Bimbo"/>
    <x v="1"/>
    <s v="MBOKO2"/>
    <x v="0"/>
    <n v="0"/>
    <n v="0"/>
    <n v="3"/>
    <n v="1"/>
    <n v="1"/>
    <n v="2"/>
    <n v="0"/>
    <n v="0"/>
    <n v="1"/>
    <n v="2"/>
    <n v="0"/>
    <n v="0"/>
    <n v="5"/>
    <n v="5"/>
    <n v="10"/>
    <n v="1"/>
    <n v="1"/>
    <n v="0"/>
  </r>
  <r>
    <s v="Ombella MPoko"/>
    <s v="Bimbo"/>
    <x v="1"/>
    <s v="MBOKO2"/>
    <x v="0"/>
    <n v="2"/>
    <n v="0"/>
    <n v="0"/>
    <n v="0"/>
    <n v="1"/>
    <n v="1"/>
    <n v="0"/>
    <n v="0"/>
    <n v="1"/>
    <n v="1"/>
    <n v="0"/>
    <n v="0"/>
    <n v="4"/>
    <n v="2"/>
    <n v="6"/>
    <n v="1"/>
    <n v="1"/>
    <n v="0"/>
  </r>
  <r>
    <s v="Ombella MPoko"/>
    <s v="Bimbo"/>
    <x v="1"/>
    <s v="MBOKO2"/>
    <x v="0"/>
    <n v="1"/>
    <n v="0"/>
    <n v="2"/>
    <n v="0"/>
    <n v="5"/>
    <n v="1"/>
    <n v="0"/>
    <n v="0"/>
    <n v="1"/>
    <n v="0"/>
    <n v="0"/>
    <n v="0"/>
    <n v="9"/>
    <n v="1"/>
    <n v="10"/>
    <n v="1"/>
    <n v="1"/>
    <n v="0"/>
  </r>
  <r>
    <s v="Ombella MPoko"/>
    <s v="Bimbo"/>
    <x v="1"/>
    <s v="MBOKO2"/>
    <x v="0"/>
    <n v="1"/>
    <n v="0"/>
    <n v="1"/>
    <n v="2"/>
    <n v="1"/>
    <n v="1"/>
    <n v="0"/>
    <n v="2"/>
    <n v="0"/>
    <n v="0"/>
    <n v="1"/>
    <n v="0"/>
    <n v="4"/>
    <n v="5"/>
    <n v="9"/>
    <n v="1"/>
    <n v="1"/>
    <n v="1"/>
  </r>
  <r>
    <s v="Ombella MPoko"/>
    <s v="Bimbo"/>
    <x v="1"/>
    <s v="MBOKO2"/>
    <x v="0"/>
    <n v="1"/>
    <n v="0"/>
    <n v="1"/>
    <n v="1"/>
    <n v="0"/>
    <n v="1"/>
    <n v="0"/>
    <n v="0"/>
    <n v="1"/>
    <n v="1"/>
    <n v="0"/>
    <n v="1"/>
    <n v="3"/>
    <n v="4"/>
    <n v="7"/>
    <n v="1"/>
    <n v="1"/>
    <n v="1"/>
  </r>
  <r>
    <s v="Ombella MPoko"/>
    <s v="Bimbo"/>
    <x v="1"/>
    <s v="MBOKO2"/>
    <x v="0"/>
    <n v="0"/>
    <n v="0"/>
    <n v="0"/>
    <n v="0"/>
    <n v="2"/>
    <n v="2"/>
    <n v="1"/>
    <n v="0"/>
    <n v="1"/>
    <n v="2"/>
    <n v="0"/>
    <n v="0"/>
    <n v="4"/>
    <n v="4"/>
    <n v="8"/>
    <n v="0"/>
    <n v="1"/>
    <n v="0"/>
  </r>
  <r>
    <s v="Ombella MPoko"/>
    <s v="Bimbo"/>
    <x v="1"/>
    <s v="LANDJA, BIMBO 5"/>
    <x v="0"/>
    <n v="0"/>
    <n v="0"/>
    <n v="2"/>
    <n v="1"/>
    <n v="0"/>
    <n v="0"/>
    <n v="0"/>
    <n v="0"/>
    <n v="1"/>
    <n v="1"/>
    <n v="0"/>
    <n v="0"/>
    <n v="3"/>
    <n v="2"/>
    <n v="5"/>
    <n v="1"/>
    <n v="1"/>
    <n v="0"/>
  </r>
  <r>
    <s v="Ombella MPoko"/>
    <s v="Bimbo"/>
    <x v="1"/>
    <s v="LANDJA, BIMBO 5"/>
    <x v="0"/>
    <n v="2"/>
    <n v="1"/>
    <n v="2"/>
    <n v="0"/>
    <n v="0"/>
    <n v="1"/>
    <n v="1"/>
    <n v="0"/>
    <n v="1"/>
    <n v="1"/>
    <n v="0"/>
    <n v="0"/>
    <n v="6"/>
    <n v="3"/>
    <n v="9"/>
    <n v="1"/>
    <n v="1"/>
    <n v="0"/>
  </r>
  <r>
    <s v="Ombella MPoko"/>
    <s v="Bimbo"/>
    <x v="1"/>
    <s v="LANDJA, BIMBO 5"/>
    <x v="0"/>
    <n v="1"/>
    <n v="1"/>
    <n v="1"/>
    <n v="0"/>
    <n v="0"/>
    <n v="0"/>
    <n v="0"/>
    <n v="0"/>
    <n v="1"/>
    <n v="1"/>
    <n v="0"/>
    <n v="0"/>
    <n v="3"/>
    <n v="2"/>
    <n v="5"/>
    <n v="1"/>
    <n v="1"/>
    <n v="0"/>
  </r>
  <r>
    <s v="Ombella MPoko"/>
    <s v="Bimbo"/>
    <x v="1"/>
    <s v="LANDJA, BIMBO 5"/>
    <x v="0"/>
    <n v="2"/>
    <n v="2"/>
    <n v="1"/>
    <n v="1"/>
    <n v="1"/>
    <n v="2"/>
    <n v="1"/>
    <n v="0"/>
    <n v="2"/>
    <n v="1"/>
    <n v="0"/>
    <n v="0"/>
    <n v="7"/>
    <n v="6"/>
    <n v="13"/>
    <n v="1"/>
    <n v="1"/>
    <n v="0"/>
  </r>
  <r>
    <s v="Ombella MPoko"/>
    <s v="Bimbo"/>
    <x v="1"/>
    <s v="LANDJA, BIMBO 5"/>
    <x v="0"/>
    <n v="1"/>
    <n v="0"/>
    <n v="1"/>
    <n v="2"/>
    <n v="1"/>
    <n v="0"/>
    <n v="0"/>
    <n v="0"/>
    <n v="1"/>
    <n v="0"/>
    <n v="0"/>
    <n v="0"/>
    <n v="4"/>
    <n v="2"/>
    <n v="6"/>
    <n v="1"/>
    <n v="1"/>
    <n v="0"/>
  </r>
  <r>
    <s v="Ombella MPoko"/>
    <s v="Bimbo"/>
    <x v="1"/>
    <s v="LANDJA, BIMBO 5"/>
    <x v="0"/>
    <n v="0"/>
    <n v="0"/>
    <n v="1"/>
    <n v="0"/>
    <n v="1"/>
    <n v="0"/>
    <n v="1"/>
    <n v="1"/>
    <n v="0"/>
    <n v="1"/>
    <n v="0"/>
    <n v="0"/>
    <n v="3"/>
    <n v="2"/>
    <n v="5"/>
    <n v="1"/>
    <n v="1"/>
    <n v="0"/>
  </r>
  <r>
    <s v="Ombella MPoko"/>
    <s v="Bimbo"/>
    <x v="1"/>
    <s v="LANDJA, BIMBO 5"/>
    <x v="0"/>
    <n v="1"/>
    <n v="1"/>
    <n v="2"/>
    <n v="0"/>
    <n v="1"/>
    <n v="1"/>
    <n v="0"/>
    <n v="0"/>
    <n v="1"/>
    <n v="1"/>
    <n v="0"/>
    <n v="0"/>
    <n v="5"/>
    <n v="3"/>
    <n v="8"/>
    <n v="1"/>
    <n v="1"/>
    <n v="0"/>
  </r>
  <r>
    <s v="Ombella MPoko"/>
    <s v="Bimbo"/>
    <x v="1"/>
    <s v="LANDJA, BIMBO 5"/>
    <x v="0"/>
    <n v="0"/>
    <n v="0"/>
    <n v="1"/>
    <n v="2"/>
    <n v="0"/>
    <n v="0"/>
    <n v="0"/>
    <n v="1"/>
    <n v="0"/>
    <n v="1"/>
    <n v="1"/>
    <n v="0"/>
    <n v="2"/>
    <n v="4"/>
    <n v="6"/>
    <n v="1"/>
    <n v="1"/>
    <n v="1"/>
  </r>
  <r>
    <s v="Ombella MPoko"/>
    <s v="Bimbo"/>
    <x v="1"/>
    <s v="LANDJA, BIMBO 5"/>
    <x v="0"/>
    <n v="0"/>
    <n v="0"/>
    <n v="1"/>
    <n v="0"/>
    <n v="0"/>
    <n v="0"/>
    <n v="0"/>
    <n v="0"/>
    <n v="1"/>
    <n v="1"/>
    <n v="0"/>
    <n v="0"/>
    <n v="2"/>
    <n v="1"/>
    <n v="3"/>
    <n v="1"/>
    <n v="1"/>
    <n v="0"/>
  </r>
  <r>
    <s v="Ombella MPoko"/>
    <s v="Bimbo"/>
    <x v="1"/>
    <s v="LANDJA, BIMBO 5"/>
    <x v="0"/>
    <n v="0"/>
    <n v="0"/>
    <n v="1"/>
    <n v="0"/>
    <n v="1"/>
    <n v="0"/>
    <n v="0"/>
    <n v="0"/>
    <n v="1"/>
    <n v="1"/>
    <n v="0"/>
    <n v="0"/>
    <n v="3"/>
    <n v="1"/>
    <n v="4"/>
    <n v="1"/>
    <n v="1"/>
    <n v="0"/>
  </r>
  <r>
    <s v="Ombella MPoko"/>
    <s v="Bimbo"/>
    <x v="1"/>
    <s v="SANDIMBA 2"/>
    <x v="2"/>
    <n v="1"/>
    <n v="0"/>
    <n v="0"/>
    <n v="0"/>
    <n v="0"/>
    <n v="0"/>
    <n v="0"/>
    <n v="0"/>
    <n v="1"/>
    <n v="1"/>
    <n v="0"/>
    <n v="0"/>
    <n v="2"/>
    <n v="1"/>
    <n v="3"/>
    <n v="1"/>
    <n v="1"/>
    <n v="0"/>
  </r>
  <r>
    <s v="Ombella MPoko"/>
    <s v="Bimbo"/>
    <x v="1"/>
    <s v="SANDIMBA 2"/>
    <x v="2"/>
    <n v="1"/>
    <n v="1"/>
    <n v="0"/>
    <n v="0"/>
    <n v="2"/>
    <n v="1"/>
    <n v="1"/>
    <n v="0"/>
    <n v="1"/>
    <n v="1"/>
    <n v="0"/>
    <n v="0"/>
    <n v="5"/>
    <n v="3"/>
    <n v="8"/>
    <n v="1"/>
    <n v="1"/>
    <n v="0"/>
  </r>
  <r>
    <s v="Ombella MPoko"/>
    <s v="Bimbo"/>
    <x v="1"/>
    <s v="SANDIMBA 2"/>
    <x v="2"/>
    <n v="0"/>
    <n v="0"/>
    <n v="0"/>
    <n v="0"/>
    <n v="1"/>
    <n v="0"/>
    <n v="0"/>
    <n v="0"/>
    <n v="0"/>
    <n v="2"/>
    <n v="0"/>
    <n v="0"/>
    <n v="1"/>
    <n v="2"/>
    <n v="3"/>
    <n v="0"/>
    <n v="1"/>
    <n v="0"/>
  </r>
  <r>
    <s v="Ombella MPoko"/>
    <s v="Bimbo"/>
    <x v="1"/>
    <s v="SANDIMBA 2"/>
    <x v="2"/>
    <n v="0"/>
    <n v="0"/>
    <n v="1"/>
    <n v="0"/>
    <n v="1"/>
    <n v="0"/>
    <n v="1"/>
    <n v="0"/>
    <n v="2"/>
    <n v="1"/>
    <n v="0"/>
    <n v="0"/>
    <n v="5"/>
    <n v="1"/>
    <n v="6"/>
    <n v="1"/>
    <n v="1"/>
    <n v="0"/>
  </r>
  <r>
    <s v="Ombella MPoko"/>
    <s v="Bimbo"/>
    <x v="1"/>
    <s v="SANDIMBA 2"/>
    <x v="2"/>
    <n v="1"/>
    <n v="0"/>
    <n v="1"/>
    <n v="1"/>
    <n v="1"/>
    <n v="0"/>
    <n v="0"/>
    <n v="0"/>
    <n v="0"/>
    <n v="0"/>
    <n v="0"/>
    <n v="0"/>
    <n v="3"/>
    <n v="1"/>
    <n v="4"/>
    <n v="1"/>
    <n v="1"/>
    <n v="0"/>
  </r>
  <r>
    <s v="Ombella MPoko"/>
    <s v="Bimbo"/>
    <x v="1"/>
    <s v="SANDIMBA 2"/>
    <x v="2"/>
    <n v="0"/>
    <n v="1"/>
    <n v="1"/>
    <n v="20"/>
    <n v="0"/>
    <n v="1"/>
    <n v="0"/>
    <n v="2"/>
    <n v="0"/>
    <n v="1"/>
    <n v="1"/>
    <n v="0"/>
    <n v="2"/>
    <n v="25"/>
    <n v="27"/>
    <n v="1"/>
    <n v="1"/>
    <n v="1"/>
  </r>
  <r>
    <s v="Ombella MPoko"/>
    <s v="Bimbo"/>
    <x v="1"/>
    <s v="SANDIMBA 2"/>
    <x v="2"/>
    <n v="1"/>
    <n v="0"/>
    <n v="0"/>
    <n v="0"/>
    <n v="1"/>
    <n v="0"/>
    <n v="1"/>
    <n v="2"/>
    <n v="0"/>
    <n v="1"/>
    <n v="1"/>
    <n v="0"/>
    <n v="4"/>
    <n v="3"/>
    <n v="7"/>
    <n v="1"/>
    <n v="1"/>
    <n v="1"/>
  </r>
  <r>
    <s v="Ombella MPoko"/>
    <s v="Bimbo"/>
    <x v="1"/>
    <s v="SANDIMBA 2"/>
    <x v="2"/>
    <n v="1"/>
    <n v="0"/>
    <n v="0"/>
    <n v="0"/>
    <n v="1"/>
    <n v="1"/>
    <n v="2"/>
    <n v="1"/>
    <n v="0"/>
    <n v="0"/>
    <n v="0"/>
    <n v="0"/>
    <n v="4"/>
    <n v="2"/>
    <n v="6"/>
    <n v="1"/>
    <n v="1"/>
    <n v="0"/>
  </r>
  <r>
    <s v="Ombella MPoko"/>
    <s v="Bimbo"/>
    <x v="1"/>
    <s v="SANDIMBA 2"/>
    <x v="2"/>
    <n v="0"/>
    <n v="1"/>
    <n v="1"/>
    <n v="0"/>
    <n v="1"/>
    <n v="1"/>
    <n v="2"/>
    <n v="1"/>
    <n v="1"/>
    <n v="0"/>
    <n v="1"/>
    <n v="0"/>
    <n v="6"/>
    <n v="3"/>
    <n v="9"/>
    <n v="1"/>
    <n v="1"/>
    <n v="1"/>
  </r>
  <r>
    <s v="Ombella MPoko"/>
    <s v="Bimbo"/>
    <x v="1"/>
    <s v="SANDIMBA 2"/>
    <x v="2"/>
    <n v="0"/>
    <n v="0"/>
    <n v="1"/>
    <n v="1"/>
    <n v="0"/>
    <n v="0"/>
    <n v="1"/>
    <n v="0"/>
    <n v="1"/>
    <n v="1"/>
    <n v="0"/>
    <n v="1"/>
    <n v="3"/>
    <n v="3"/>
    <n v="6"/>
    <n v="1"/>
    <n v="1"/>
    <n v="1"/>
  </r>
  <r>
    <s v="Ombella MPoko"/>
    <s v="Bimbo"/>
    <x v="1"/>
    <s v="CITE GBAKASSA 2"/>
    <x v="0"/>
    <n v="0"/>
    <n v="1"/>
    <n v="0"/>
    <n v="1"/>
    <n v="1"/>
    <n v="0"/>
    <n v="0"/>
    <n v="0"/>
    <n v="1"/>
    <n v="1"/>
    <n v="0"/>
    <n v="0"/>
    <n v="2"/>
    <n v="3"/>
    <n v="5"/>
    <n v="1"/>
    <n v="1"/>
    <n v="0"/>
  </r>
  <r>
    <s v="Ombella MPoko"/>
    <s v="Bimbo"/>
    <x v="1"/>
    <s v="CITE GBAKASSA 2"/>
    <x v="0"/>
    <n v="0"/>
    <n v="0"/>
    <n v="1"/>
    <n v="0"/>
    <n v="1"/>
    <n v="1"/>
    <n v="1"/>
    <n v="0"/>
    <n v="1"/>
    <n v="1"/>
    <n v="1"/>
    <n v="0"/>
    <n v="5"/>
    <n v="2"/>
    <n v="7"/>
    <n v="1"/>
    <n v="1"/>
    <n v="1"/>
  </r>
  <r>
    <s v="Ombella MPoko"/>
    <s v="Bimbo"/>
    <x v="1"/>
    <s v="CITE GBAKASSA 2"/>
    <x v="0"/>
    <n v="0"/>
    <n v="1"/>
    <n v="0"/>
    <n v="1"/>
    <n v="0"/>
    <n v="1"/>
    <n v="0"/>
    <n v="1"/>
    <n v="1"/>
    <n v="0"/>
    <n v="0"/>
    <n v="0"/>
    <n v="1"/>
    <n v="4"/>
    <n v="5"/>
    <n v="1"/>
    <n v="1"/>
    <n v="0"/>
  </r>
  <r>
    <s v="Ombella MPoko"/>
    <s v="Bimbo"/>
    <x v="1"/>
    <s v="CITE GBAKASSA 2"/>
    <x v="0"/>
    <n v="0"/>
    <n v="0"/>
    <n v="1"/>
    <n v="0"/>
    <n v="1"/>
    <n v="0"/>
    <n v="0"/>
    <n v="0"/>
    <n v="1"/>
    <n v="1"/>
    <n v="0"/>
    <n v="0"/>
    <n v="3"/>
    <n v="1"/>
    <n v="4"/>
    <n v="1"/>
    <n v="1"/>
    <n v="0"/>
  </r>
  <r>
    <s v="Ombella MPoko"/>
    <s v="Bimbo"/>
    <x v="1"/>
    <s v="CITE GBAKASSA 2"/>
    <x v="0"/>
    <n v="1"/>
    <n v="0"/>
    <n v="0"/>
    <n v="1"/>
    <n v="0"/>
    <n v="0"/>
    <n v="0"/>
    <n v="1"/>
    <n v="1"/>
    <n v="0"/>
    <n v="0"/>
    <n v="0"/>
    <n v="2"/>
    <n v="2"/>
    <n v="4"/>
    <n v="1"/>
    <n v="1"/>
    <n v="0"/>
  </r>
  <r>
    <s v="Ombella MPoko"/>
    <s v="Bimbo"/>
    <x v="1"/>
    <s v="CITE GBAKASSA 2"/>
    <x v="0"/>
    <n v="1"/>
    <n v="0"/>
    <n v="1"/>
    <n v="0"/>
    <n v="1"/>
    <n v="0"/>
    <n v="0"/>
    <n v="1"/>
    <n v="1"/>
    <n v="1"/>
    <n v="0"/>
    <n v="0"/>
    <n v="4"/>
    <n v="2"/>
    <n v="6"/>
    <n v="1"/>
    <n v="1"/>
    <n v="0"/>
  </r>
  <r>
    <s v="Ombella MPoko"/>
    <s v="Bimbo"/>
    <x v="1"/>
    <s v="CITE GBAKASSA 2"/>
    <x v="0"/>
    <n v="1"/>
    <n v="0"/>
    <n v="0"/>
    <n v="0"/>
    <n v="0"/>
    <n v="0"/>
    <n v="0"/>
    <n v="0"/>
    <n v="1"/>
    <n v="1"/>
    <n v="0"/>
    <n v="0"/>
    <n v="2"/>
    <n v="1"/>
    <n v="3"/>
    <n v="1"/>
    <n v="1"/>
    <n v="0"/>
  </r>
  <r>
    <s v="Ombella MPoko"/>
    <s v="Bimbo"/>
    <x v="1"/>
    <s v="CITE GBAKASSA 2"/>
    <x v="0"/>
    <n v="0"/>
    <n v="1"/>
    <n v="0"/>
    <n v="1"/>
    <n v="0"/>
    <n v="0"/>
    <n v="0"/>
    <n v="0"/>
    <n v="1"/>
    <n v="1"/>
    <n v="0"/>
    <n v="0"/>
    <n v="1"/>
    <n v="3"/>
    <n v="4"/>
    <n v="1"/>
    <n v="1"/>
    <n v="0"/>
  </r>
  <r>
    <s v="Ombella MPoko"/>
    <s v="Bimbo"/>
    <x v="1"/>
    <s v="CITE GBAKASSA 2"/>
    <x v="0"/>
    <n v="1"/>
    <n v="0"/>
    <n v="0"/>
    <n v="1"/>
    <n v="0"/>
    <n v="1"/>
    <n v="0"/>
    <n v="1"/>
    <n v="1"/>
    <n v="0"/>
    <n v="0"/>
    <n v="0"/>
    <n v="2"/>
    <n v="3"/>
    <n v="5"/>
    <n v="1"/>
    <n v="1"/>
    <n v="0"/>
  </r>
  <r>
    <s v="Ombella MPoko"/>
    <s v="Bimbo"/>
    <x v="1"/>
    <s v="CITE GBAKASSA 2"/>
    <x v="0"/>
    <n v="1"/>
    <n v="0"/>
    <n v="0"/>
    <n v="1"/>
    <n v="0"/>
    <n v="0"/>
    <n v="0"/>
    <n v="1"/>
    <n v="1"/>
    <n v="0"/>
    <n v="0"/>
    <n v="0"/>
    <n v="2"/>
    <n v="2"/>
    <n v="4"/>
    <n v="1"/>
    <n v="1"/>
    <n v="0"/>
  </r>
  <r>
    <s v="Ombella MPoko"/>
    <s v="Bimbo"/>
    <x v="1"/>
    <s v="CITE DE LA PAIX"/>
    <x v="0"/>
    <n v="0"/>
    <n v="0"/>
    <n v="2"/>
    <n v="1"/>
    <n v="0"/>
    <n v="2"/>
    <n v="0"/>
    <n v="0"/>
    <n v="2"/>
    <n v="1"/>
    <n v="1"/>
    <n v="0"/>
    <n v="5"/>
    <n v="4"/>
    <n v="9"/>
    <n v="1"/>
    <n v="1"/>
    <n v="1"/>
  </r>
  <r>
    <s v="Ombella MPoko"/>
    <s v="Bimbo"/>
    <x v="1"/>
    <s v="CITE DE LA PAIX"/>
    <x v="0"/>
    <n v="0"/>
    <n v="0"/>
    <n v="1"/>
    <n v="0"/>
    <n v="0"/>
    <n v="2"/>
    <n v="0"/>
    <n v="0"/>
    <n v="1"/>
    <n v="1"/>
    <n v="0"/>
    <n v="0"/>
    <n v="2"/>
    <n v="3"/>
    <n v="5"/>
    <n v="1"/>
    <n v="1"/>
    <n v="0"/>
  </r>
  <r>
    <s v="Ombella MPoko"/>
    <s v="Bimbo"/>
    <x v="1"/>
    <s v="CITE DE LA PAIX"/>
    <x v="0"/>
    <n v="0"/>
    <n v="0"/>
    <n v="1"/>
    <n v="1"/>
    <n v="0"/>
    <n v="0"/>
    <n v="2"/>
    <n v="0"/>
    <n v="1"/>
    <n v="1"/>
    <n v="0"/>
    <n v="0"/>
    <n v="4"/>
    <n v="2"/>
    <n v="6"/>
    <n v="1"/>
    <n v="1"/>
    <n v="0"/>
  </r>
  <r>
    <s v="Ombella MPoko"/>
    <s v="Bimbo"/>
    <x v="1"/>
    <s v="CITE DE LA PAIX"/>
    <x v="0"/>
    <n v="0"/>
    <n v="0"/>
    <n v="0"/>
    <n v="1"/>
    <n v="0"/>
    <n v="0"/>
    <n v="0"/>
    <n v="1"/>
    <n v="1"/>
    <n v="1"/>
    <n v="0"/>
    <n v="0"/>
    <n v="1"/>
    <n v="3"/>
    <n v="4"/>
    <n v="1"/>
    <n v="1"/>
    <n v="0"/>
  </r>
  <r>
    <s v="Ombella MPoko"/>
    <s v="Bimbo"/>
    <x v="1"/>
    <s v="CITE DE LA PAIX"/>
    <x v="0"/>
    <n v="0"/>
    <n v="0"/>
    <n v="1"/>
    <n v="0"/>
    <n v="2"/>
    <n v="0"/>
    <n v="0"/>
    <n v="1"/>
    <n v="1"/>
    <n v="1"/>
    <n v="0"/>
    <n v="0"/>
    <n v="4"/>
    <n v="2"/>
    <n v="6"/>
    <n v="1"/>
    <n v="1"/>
    <n v="0"/>
  </r>
  <r>
    <s v="Ombella MPoko"/>
    <s v="Bimbo"/>
    <x v="1"/>
    <s v="CITE DE LA PAIX"/>
    <x v="0"/>
    <n v="0"/>
    <n v="0"/>
    <n v="2"/>
    <n v="0"/>
    <n v="0"/>
    <n v="2"/>
    <n v="1"/>
    <n v="1"/>
    <n v="2"/>
    <n v="1"/>
    <n v="0"/>
    <n v="0"/>
    <n v="5"/>
    <n v="4"/>
    <n v="9"/>
    <n v="1"/>
    <n v="1"/>
    <n v="0"/>
  </r>
  <r>
    <s v="Ombella MPoko"/>
    <s v="Bimbo"/>
    <x v="1"/>
    <s v="CITE DE LA PAIX"/>
    <x v="0"/>
    <n v="0"/>
    <n v="1"/>
    <n v="2"/>
    <n v="0"/>
    <n v="2"/>
    <n v="2"/>
    <n v="0"/>
    <n v="2"/>
    <n v="1"/>
    <n v="1"/>
    <n v="2"/>
    <n v="2"/>
    <n v="7"/>
    <n v="8"/>
    <n v="15"/>
    <n v="1"/>
    <n v="1"/>
    <n v="1"/>
  </r>
  <r>
    <s v="Ombella MPoko"/>
    <s v="Bimbo"/>
    <x v="1"/>
    <s v="CITE DE LA PAIX"/>
    <x v="0"/>
    <n v="0"/>
    <n v="0"/>
    <n v="2"/>
    <n v="0"/>
    <n v="0"/>
    <n v="2"/>
    <n v="0"/>
    <n v="1"/>
    <n v="2"/>
    <n v="1"/>
    <n v="0"/>
    <n v="0"/>
    <n v="4"/>
    <n v="4"/>
    <n v="8"/>
    <n v="1"/>
    <n v="1"/>
    <n v="0"/>
  </r>
  <r>
    <s v="Ombella MPoko"/>
    <s v="Bimbo"/>
    <x v="1"/>
    <s v="CITE DE LA PAIX"/>
    <x v="0"/>
    <n v="0"/>
    <n v="0"/>
    <n v="0"/>
    <n v="0"/>
    <n v="0"/>
    <n v="0"/>
    <n v="0"/>
    <n v="1"/>
    <n v="1"/>
    <n v="1"/>
    <n v="0"/>
    <n v="0"/>
    <n v="1"/>
    <n v="2"/>
    <n v="3"/>
    <n v="0"/>
    <n v="1"/>
    <n v="0"/>
  </r>
  <r>
    <s v="Ombella MPoko"/>
    <s v="Bimbo"/>
    <x v="1"/>
    <s v="CITE DE LA PAIX"/>
    <x v="0"/>
    <n v="0"/>
    <n v="0"/>
    <n v="2"/>
    <n v="0"/>
    <n v="2"/>
    <n v="2"/>
    <n v="0"/>
    <n v="2"/>
    <n v="1"/>
    <n v="1"/>
    <n v="1"/>
    <n v="0"/>
    <n v="6"/>
    <n v="5"/>
    <n v="11"/>
    <n v="1"/>
    <n v="1"/>
    <n v="1"/>
  </r>
  <r>
    <s v="Ombella MPoko"/>
    <s v="Bimbo"/>
    <x v="1"/>
    <s v="GBANIKOLA 3"/>
    <x v="1"/>
    <n v="0"/>
    <n v="1"/>
    <n v="1"/>
    <n v="0"/>
    <n v="0"/>
    <n v="1"/>
    <n v="0"/>
    <n v="0"/>
    <n v="1"/>
    <n v="1"/>
    <n v="0"/>
    <n v="0"/>
    <n v="2"/>
    <n v="3"/>
    <n v="5"/>
    <n v="1"/>
    <n v="1"/>
    <n v="0"/>
  </r>
  <r>
    <s v="Ombella MPoko"/>
    <s v="Bimbo"/>
    <x v="1"/>
    <s v="GBANIKOLA 3"/>
    <x v="1"/>
    <n v="0"/>
    <n v="0"/>
    <n v="1"/>
    <n v="2"/>
    <n v="1"/>
    <n v="0"/>
    <n v="1"/>
    <n v="0"/>
    <n v="0"/>
    <n v="1"/>
    <n v="0"/>
    <n v="0"/>
    <n v="3"/>
    <n v="3"/>
    <n v="6"/>
    <n v="1"/>
    <n v="1"/>
    <n v="0"/>
  </r>
  <r>
    <s v="Ombella MPoko"/>
    <s v="Bimbo"/>
    <x v="1"/>
    <s v="GBANIKOLA 3"/>
    <x v="1"/>
    <n v="0"/>
    <n v="1"/>
    <n v="2"/>
    <n v="1"/>
    <n v="0"/>
    <n v="1"/>
    <n v="1"/>
    <n v="0"/>
    <n v="0"/>
    <n v="1"/>
    <n v="0"/>
    <n v="0"/>
    <n v="3"/>
    <n v="4"/>
    <n v="7"/>
    <n v="1"/>
    <n v="1"/>
    <n v="0"/>
  </r>
  <r>
    <s v="Ombella MPoko"/>
    <s v="Bimbo"/>
    <x v="1"/>
    <s v="GBANIKOLA 3"/>
    <x v="1"/>
    <n v="0"/>
    <n v="1"/>
    <n v="1"/>
    <n v="1"/>
    <n v="0"/>
    <n v="2"/>
    <n v="1"/>
    <n v="0"/>
    <n v="0"/>
    <n v="1"/>
    <n v="0"/>
    <n v="1"/>
    <n v="2"/>
    <n v="6"/>
    <n v="8"/>
    <n v="1"/>
    <n v="1"/>
    <n v="1"/>
  </r>
  <r>
    <s v="Ombella MPoko"/>
    <s v="Bimbo"/>
    <x v="1"/>
    <s v="GBANIKOLA 3"/>
    <x v="1"/>
    <n v="0"/>
    <n v="1"/>
    <n v="0"/>
    <n v="1"/>
    <n v="0"/>
    <n v="0"/>
    <n v="0"/>
    <n v="0"/>
    <n v="1"/>
    <n v="1"/>
    <n v="0"/>
    <n v="1"/>
    <n v="1"/>
    <n v="4"/>
    <n v="5"/>
    <n v="1"/>
    <n v="1"/>
    <n v="1"/>
  </r>
  <r>
    <s v="Ombella MPoko"/>
    <s v="Bimbo"/>
    <x v="1"/>
    <s v="GBANIKOLA 3"/>
    <x v="1"/>
    <n v="0"/>
    <n v="1"/>
    <n v="2"/>
    <n v="0"/>
    <n v="1"/>
    <n v="1"/>
    <n v="0"/>
    <n v="2"/>
    <n v="1"/>
    <n v="1"/>
    <n v="0"/>
    <n v="0"/>
    <n v="4"/>
    <n v="5"/>
    <n v="9"/>
    <n v="1"/>
    <n v="1"/>
    <n v="0"/>
  </r>
  <r>
    <s v="Ombella MPoko"/>
    <s v="Bimbo"/>
    <x v="1"/>
    <s v="GBANIKOLA 3"/>
    <x v="1"/>
    <n v="0"/>
    <n v="1"/>
    <n v="0"/>
    <n v="1"/>
    <n v="1"/>
    <n v="0"/>
    <n v="1"/>
    <n v="0"/>
    <n v="1"/>
    <n v="1"/>
    <n v="0"/>
    <n v="0"/>
    <n v="3"/>
    <n v="3"/>
    <n v="6"/>
    <n v="1"/>
    <n v="1"/>
    <n v="0"/>
  </r>
  <r>
    <s v="Ombella MPoko"/>
    <s v="Bimbo"/>
    <x v="1"/>
    <s v="GBANIKOLA 3"/>
    <x v="1"/>
    <n v="0"/>
    <n v="1"/>
    <n v="1"/>
    <n v="2"/>
    <n v="1"/>
    <n v="0"/>
    <n v="1"/>
    <n v="2"/>
    <n v="1"/>
    <n v="1"/>
    <n v="1"/>
    <n v="0"/>
    <n v="5"/>
    <n v="6"/>
    <n v="11"/>
    <n v="1"/>
    <n v="1"/>
    <n v="1"/>
  </r>
  <r>
    <s v="Ombella MPoko"/>
    <s v="Bimbo"/>
    <x v="1"/>
    <s v="GBANIKOLA 3"/>
    <x v="1"/>
    <n v="0"/>
    <n v="1"/>
    <n v="0"/>
    <n v="1"/>
    <n v="0"/>
    <n v="1"/>
    <n v="1"/>
    <n v="1"/>
    <n v="0"/>
    <n v="1"/>
    <n v="0"/>
    <n v="0"/>
    <n v="1"/>
    <n v="5"/>
    <n v="6"/>
    <n v="1"/>
    <n v="1"/>
    <n v="0"/>
  </r>
  <r>
    <s v="Ombella MPoko"/>
    <s v="Bimbo"/>
    <x v="1"/>
    <s v="GBANIKOLA 3"/>
    <x v="1"/>
    <n v="0"/>
    <n v="1"/>
    <n v="2"/>
    <n v="1"/>
    <n v="1"/>
    <n v="0"/>
    <n v="1"/>
    <n v="0"/>
    <n v="1"/>
    <n v="1"/>
    <n v="0"/>
    <n v="0"/>
    <n v="5"/>
    <n v="3"/>
    <n v="8"/>
    <n v="1"/>
    <n v="1"/>
    <n v="0"/>
  </r>
  <r>
    <s v="Ombella MPoko"/>
    <s v="Bimbo"/>
    <x v="1"/>
    <s v="GBANIKOLA 1"/>
    <x v="1"/>
    <n v="1"/>
    <n v="0"/>
    <n v="0"/>
    <n v="2"/>
    <n v="1"/>
    <n v="0"/>
    <n v="2"/>
    <n v="1"/>
    <n v="1"/>
    <n v="1"/>
    <n v="1"/>
    <n v="1"/>
    <n v="6"/>
    <n v="5"/>
    <n v="11"/>
    <n v="1"/>
    <n v="1"/>
    <n v="1"/>
  </r>
  <r>
    <s v="Ombella MPoko"/>
    <s v="Bimbo"/>
    <x v="1"/>
    <s v="GBANIKOLA 1"/>
    <x v="1"/>
    <n v="1"/>
    <n v="0"/>
    <n v="1"/>
    <n v="0"/>
    <n v="0"/>
    <n v="0"/>
    <n v="0"/>
    <n v="1"/>
    <n v="1"/>
    <n v="1"/>
    <n v="0"/>
    <n v="0"/>
    <n v="3"/>
    <n v="2"/>
    <n v="5"/>
    <n v="1"/>
    <n v="1"/>
    <n v="0"/>
  </r>
  <r>
    <s v="Ombella MPoko"/>
    <s v="Bimbo"/>
    <x v="1"/>
    <s v="GBANIKOLA 1"/>
    <x v="1"/>
    <n v="1"/>
    <n v="0"/>
    <n v="2"/>
    <n v="0"/>
    <n v="1"/>
    <n v="1"/>
    <n v="3"/>
    <n v="0"/>
    <n v="1"/>
    <n v="1"/>
    <n v="1"/>
    <n v="1"/>
    <n v="9"/>
    <n v="3"/>
    <n v="12"/>
    <n v="1"/>
    <n v="1"/>
    <n v="1"/>
  </r>
  <r>
    <s v="Ombella MPoko"/>
    <s v="Bimbo"/>
    <x v="1"/>
    <s v="GBANIKOLA 1"/>
    <x v="1"/>
    <n v="0"/>
    <n v="2"/>
    <n v="0"/>
    <n v="1"/>
    <n v="1"/>
    <n v="0"/>
    <n v="0"/>
    <n v="2"/>
    <n v="1"/>
    <n v="1"/>
    <n v="0"/>
    <n v="1"/>
    <n v="2"/>
    <n v="7"/>
    <n v="9"/>
    <n v="1"/>
    <n v="1"/>
    <n v="1"/>
  </r>
  <r>
    <s v="Ombella MPoko"/>
    <s v="Bimbo"/>
    <x v="1"/>
    <s v="GBANIKOLA 1"/>
    <x v="1"/>
    <n v="2"/>
    <n v="0"/>
    <n v="1"/>
    <n v="0"/>
    <n v="0"/>
    <n v="1"/>
    <n v="1"/>
    <n v="0"/>
    <n v="1"/>
    <n v="1"/>
    <n v="1"/>
    <n v="0"/>
    <n v="6"/>
    <n v="2"/>
    <n v="8"/>
    <n v="1"/>
    <n v="1"/>
    <n v="1"/>
  </r>
  <r>
    <s v="Ombella MPoko"/>
    <s v="Bimbo"/>
    <x v="1"/>
    <s v="GBANIKOLA 1"/>
    <x v="1"/>
    <n v="1"/>
    <n v="0"/>
    <n v="1"/>
    <n v="1"/>
    <n v="0"/>
    <n v="2"/>
    <n v="1"/>
    <n v="0"/>
    <n v="1"/>
    <n v="1"/>
    <n v="1"/>
    <n v="1"/>
    <n v="5"/>
    <n v="5"/>
    <n v="10"/>
    <n v="1"/>
    <n v="1"/>
    <n v="1"/>
  </r>
  <r>
    <s v="Ombella MPoko"/>
    <s v="Bimbo"/>
    <x v="1"/>
    <s v="GBANIKOLA 1"/>
    <x v="1"/>
    <n v="0"/>
    <n v="0"/>
    <n v="2"/>
    <n v="0"/>
    <n v="1"/>
    <n v="0"/>
    <n v="0"/>
    <n v="1"/>
    <n v="1"/>
    <n v="1"/>
    <n v="0"/>
    <n v="0"/>
    <n v="4"/>
    <n v="2"/>
    <n v="6"/>
    <n v="1"/>
    <n v="1"/>
    <n v="0"/>
  </r>
  <r>
    <s v="Ombella MPoko"/>
    <s v="Bimbo"/>
    <x v="1"/>
    <s v="GBANIKOLA 1"/>
    <x v="1"/>
    <n v="0"/>
    <n v="2"/>
    <n v="0"/>
    <n v="0"/>
    <n v="1"/>
    <n v="0"/>
    <n v="0"/>
    <n v="1"/>
    <n v="1"/>
    <n v="1"/>
    <n v="0"/>
    <n v="1"/>
    <n v="2"/>
    <n v="5"/>
    <n v="7"/>
    <n v="1"/>
    <n v="1"/>
    <n v="1"/>
  </r>
  <r>
    <s v="Ombella MPoko"/>
    <s v="Bimbo"/>
    <x v="1"/>
    <s v="GBANIKOLA 1"/>
    <x v="1"/>
    <n v="0"/>
    <n v="0"/>
    <n v="1"/>
    <n v="0"/>
    <n v="0"/>
    <n v="0"/>
    <n v="0"/>
    <n v="0"/>
    <n v="1"/>
    <n v="1"/>
    <n v="0"/>
    <n v="0"/>
    <n v="2"/>
    <n v="1"/>
    <n v="3"/>
    <n v="1"/>
    <n v="1"/>
    <n v="0"/>
  </r>
  <r>
    <s v="Ombella MPoko"/>
    <s v="Bimbo"/>
    <x v="1"/>
    <s v="GBANIKOLA 1"/>
    <x v="1"/>
    <n v="1"/>
    <n v="0"/>
    <n v="1"/>
    <n v="0"/>
    <n v="0"/>
    <n v="3"/>
    <n v="1"/>
    <n v="1"/>
    <n v="1"/>
    <n v="1"/>
    <n v="1"/>
    <n v="1"/>
    <n v="5"/>
    <n v="6"/>
    <n v="11"/>
    <n v="1"/>
    <n v="1"/>
    <n v="1"/>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10.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11.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1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13.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14.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15.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16.xml.rels><?xml version="1.0" encoding="UTF-8" standalone="yes"?>
<Relationships xmlns="http://schemas.openxmlformats.org/package/2006/relationships"><Relationship Id="rId1" Type="http://schemas.openxmlformats.org/officeDocument/2006/relationships/pivotCacheDefinition" Target="../pivotCache/pivotCacheDefinition5.xml"/></Relationships>
</file>

<file path=xl/pivotTables/_rels/pivotTable17.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18.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19.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20.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21.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2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23.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24.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25.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26.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27.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28.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29.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30.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31.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3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33.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34.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35.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36.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37.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38.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39.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40.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4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43.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44.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45.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46.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47.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48.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49.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50.xml.rels><?xml version="1.0" encoding="UTF-8" standalone="yes"?>
<Relationships xmlns="http://schemas.openxmlformats.org/package/2006/relationships"><Relationship Id="rId1" Type="http://schemas.openxmlformats.org/officeDocument/2006/relationships/pivotCacheDefinition" Target="../pivotCache/pivotCacheDefinition5.xml"/></Relationships>
</file>

<file path=xl/pivotTables/_rels/pivotTable51.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52.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53.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54.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55.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56.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57.xml.rels><?xml version="1.0" encoding="UTF-8" standalone="yes"?>
<Relationships xmlns="http://schemas.openxmlformats.org/package/2006/relationships"><Relationship Id="rId1" Type="http://schemas.openxmlformats.org/officeDocument/2006/relationships/pivotCacheDefinition" Target="../pivotCache/pivotCacheDefinition4.xml"/></Relationships>
</file>

<file path=xl/pivotTables/_rels/pivotTable58.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59.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6.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60.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7.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8.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9.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D131370B-ABA0-4649-8468-9FB278860DB4}" name="PivotTable41" cacheId="1" applyNumberFormats="0" applyBorderFormats="0" applyFontFormats="0" applyPatternFormats="0" applyAlignmentFormats="0" applyWidthHeightFormats="1" dataCaption="Valeurs" updatedVersion="6" minRefreshableVersion="3" useAutoFormatting="1" itemPrintTitles="1" createdVersion="6" indent="0" outline="1" outlineData="1" multipleFieldFilters="0" chartFormat="4" rowHeaderCaption="Réponses">
  <location ref="I430:J433" firstHeaderRow="1" firstDataRow="1" firstDataCol="1" rowPageCount="1" colPageCount="1"/>
  <pivotFields count="180">
    <pivotField numFmtId="14" showAll="0"/>
    <pivotField showAll="0"/>
    <pivotField showAll="0"/>
    <pivotField showAll="0"/>
    <pivotField showAll="0">
      <items count="5">
        <item x="0"/>
        <item x="1"/>
        <item x="2"/>
        <item x="3"/>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items count="37">
        <item x="22"/>
        <item x="27"/>
        <item x="25"/>
        <item x="23"/>
        <item x="35"/>
        <item x="34"/>
        <item x="0"/>
        <item x="30"/>
        <item x="28"/>
        <item x="6"/>
        <item x="29"/>
        <item x="31"/>
        <item x="8"/>
        <item x="15"/>
        <item x="32"/>
        <item x="3"/>
        <item x="13"/>
        <item x="16"/>
        <item x="26"/>
        <item x="33"/>
        <item x="10"/>
        <item x="21"/>
        <item x="18"/>
        <item x="14"/>
        <item x="11"/>
        <item x="19"/>
        <item x="2"/>
        <item x="12"/>
        <item x="24"/>
        <item x="20"/>
        <item x="17"/>
        <item x="7"/>
        <item x="9"/>
        <item x="5"/>
        <item x="1"/>
        <item x="4"/>
        <item t="default"/>
      </items>
    </pivotField>
    <pivotField showAll="0"/>
    <pivotField showAll="0"/>
    <pivotField showAll="0"/>
    <pivotField showAll="0">
      <items count="5">
        <item x="3"/>
        <item x="0"/>
        <item x="1"/>
        <item x="2"/>
        <item t="default"/>
      </items>
    </pivotField>
    <pivotField showAll="0"/>
    <pivotField showAll="0">
      <items count="5">
        <item x="0"/>
        <item x="1"/>
        <item x="2"/>
        <item h="1" x="3"/>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items count="5">
        <item x="2"/>
        <item x="1"/>
        <item x="3"/>
        <item x="0"/>
        <item t="default"/>
      </items>
    </pivotField>
    <pivotField showAll="0">
      <items count="5">
        <item x="2"/>
        <item x="0"/>
        <item x="3"/>
        <item x="1"/>
        <item t="default"/>
      </items>
    </pivotField>
    <pivotField showAll="0">
      <items count="4">
        <item x="2"/>
        <item x="1"/>
        <item x="0"/>
        <item t="default"/>
      </items>
    </pivotField>
    <pivotField showAll="0"/>
    <pivotField showAll="0"/>
    <pivotField showAll="0"/>
    <pivotField showAll="0"/>
    <pivotField showAll="0"/>
    <pivotField showAll="0">
      <items count="4">
        <item x="1"/>
        <item x="2"/>
        <item x="0"/>
        <item t="default"/>
      </items>
    </pivotField>
    <pivotField showAll="0">
      <items count="3">
        <item x="0"/>
        <item x="1"/>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items count="5">
        <item x="1"/>
        <item x="0"/>
        <item x="2"/>
        <item x="3"/>
        <item t="default"/>
      </items>
    </pivotField>
    <pivotField showAll="0"/>
    <pivotField showAll="0"/>
    <pivotField showAll="0"/>
    <pivotField showAll="0"/>
    <pivotField showAll="0"/>
    <pivotField showAll="0"/>
    <pivotField showAll="0"/>
    <pivotField showAll="0"/>
    <pivotField showAll="0"/>
    <pivotField showAll="0"/>
    <pivotField name="Services de santé disponibles?" axis="axisPage" multipleItemSelectionAllowed="1" showAll="0">
      <items count="3">
        <item h="1" x="0"/>
        <item x="1"/>
        <item t="default"/>
      </items>
    </pivotField>
    <pivotField showAll="0"/>
    <pivotField showAll="0"/>
    <pivotField showAll="0"/>
    <pivotField showAll="0"/>
    <pivotField showAll="0"/>
    <pivotField showAll="0"/>
    <pivotField showAll="0"/>
    <pivotField axis="axisRow" dataField="1" showAll="0">
      <items count="4">
        <item x="1"/>
        <item x="2"/>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numFmtId="22" showAll="0"/>
    <pivotField showAll="0"/>
    <pivotField showAll="0"/>
  </pivotFields>
  <rowFields count="1">
    <field x="121"/>
  </rowFields>
  <rowItems count="3">
    <i>
      <x/>
    </i>
    <i>
      <x v="1"/>
    </i>
    <i t="grand">
      <x/>
    </i>
  </rowItems>
  <colItems count="1">
    <i/>
  </colItems>
  <pageFields count="1">
    <pageField fld="113" hier="-1"/>
  </pageFields>
  <dataFields count="1">
    <dataField name="Fréquence" fld="121" subtotal="count" baseField="0" baseItem="0"/>
  </dataFields>
  <formats count="1">
    <format dxfId="24">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0.xml><?xml version="1.0" encoding="utf-8"?>
<pivotTableDefinition xmlns="http://schemas.openxmlformats.org/spreadsheetml/2006/main" xmlns:mc="http://schemas.openxmlformats.org/markup-compatibility/2006" xmlns:xr="http://schemas.microsoft.com/office/spreadsheetml/2014/revision" mc:Ignorable="xr" xr:uid="{46A73BAE-AEC1-4BE0-A7B4-B391BBBAC8ED}" name="PivotTable26" cacheId="1" applyNumberFormats="0" applyBorderFormats="0" applyFontFormats="0" applyPatternFormats="0" applyAlignmentFormats="0" applyWidthHeightFormats="1" dataCaption="Valeurs" updatedVersion="6" minRefreshableVersion="3" useAutoFormatting="1" itemPrintTitles="1" createdVersion="6" indent="0" outline="1" outlineData="1" multipleFieldFilters="0" chartFormat="4" rowHeaderCaption="Tpe de probl_me">
  <location ref="B374:H375" firstHeaderRow="0" firstDataRow="1" firstDataCol="0" rowPageCount="1" colPageCount="1"/>
  <pivotFields count="180">
    <pivotField numFmtId="14" showAll="0"/>
    <pivotField showAll="0"/>
    <pivotField showAll="0"/>
    <pivotField showAll="0"/>
    <pivotField showAll="0">
      <items count="5">
        <item x="0"/>
        <item x="1"/>
        <item x="2"/>
        <item x="3"/>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items count="37">
        <item x="22"/>
        <item x="27"/>
        <item x="25"/>
        <item x="23"/>
        <item x="35"/>
        <item x="34"/>
        <item x="0"/>
        <item x="30"/>
        <item x="28"/>
        <item x="6"/>
        <item x="29"/>
        <item x="31"/>
        <item x="8"/>
        <item x="15"/>
        <item x="32"/>
        <item x="3"/>
        <item x="13"/>
        <item x="16"/>
        <item x="26"/>
        <item x="33"/>
        <item x="10"/>
        <item x="21"/>
        <item x="18"/>
        <item x="14"/>
        <item x="11"/>
        <item x="19"/>
        <item x="2"/>
        <item x="12"/>
        <item x="24"/>
        <item x="20"/>
        <item x="17"/>
        <item x="7"/>
        <item x="9"/>
        <item x="5"/>
        <item x="1"/>
        <item x="4"/>
        <item t="default"/>
      </items>
    </pivotField>
    <pivotField showAll="0"/>
    <pivotField showAll="0"/>
    <pivotField showAll="0"/>
    <pivotField showAll="0">
      <items count="5">
        <item x="3"/>
        <item x="0"/>
        <item x="1"/>
        <item x="2"/>
        <item t="default"/>
      </items>
    </pivotField>
    <pivotField showAll="0"/>
    <pivotField showAll="0">
      <items count="5">
        <item x="0"/>
        <item x="1"/>
        <item x="2"/>
        <item h="1" x="3"/>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items count="5">
        <item x="2"/>
        <item x="1"/>
        <item x="3"/>
        <item x="0"/>
        <item t="default"/>
      </items>
    </pivotField>
    <pivotField showAll="0">
      <items count="5">
        <item x="2"/>
        <item x="0"/>
        <item x="3"/>
        <item x="1"/>
        <item t="default"/>
      </items>
    </pivotField>
    <pivotField name="Existence de problème d'eau" multipleItemSelectionAllowed="1" showAll="0">
      <items count="4">
        <item h="1" x="2"/>
        <item h="1" x="1"/>
        <item x="0"/>
        <item t="default"/>
      </items>
    </pivotField>
    <pivotField showAll="0"/>
    <pivotField showAll="0"/>
    <pivotField showAll="0"/>
    <pivotField showAll="0"/>
    <pivotField showAll="0"/>
    <pivotField showAll="0"/>
    <pivotField name="Obstacles d'accès aux points d'eau" axis="axisPage" multipleItemSelectionAllowed="1" showAll="0">
      <items count="3">
        <item h="1" x="0"/>
        <item x="1"/>
        <item t="default"/>
      </items>
    </pivotField>
    <pivotField showAll="0"/>
    <pivotField dataField="1" showAll="0"/>
    <pivotField dataField="1" showAll="0"/>
    <pivotField dataField="1" showAll="0"/>
    <pivotField dataField="1" showAll="0"/>
    <pivotField dataField="1" showAll="0"/>
    <pivotField dataField="1" showAll="0"/>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numFmtId="22" showAll="0"/>
    <pivotField showAll="0"/>
    <pivotField showAll="0"/>
  </pivotFields>
  <rowItems count="1">
    <i/>
  </rowItems>
  <colFields count="1">
    <field x="-2"/>
  </colFields>
  <colItems count="7">
    <i>
      <x/>
    </i>
    <i i="1">
      <x v="1"/>
    </i>
    <i i="2">
      <x v="2"/>
    </i>
    <i i="3">
      <x v="3"/>
    </i>
    <i i="4">
      <x v="4"/>
    </i>
    <i i="5">
      <x v="5"/>
    </i>
    <i i="6">
      <x v="6"/>
    </i>
  </colItems>
  <pageFields count="1">
    <pageField fld="82" hier="-1"/>
  </pageFields>
  <dataFields count="7">
    <dataField name="Présence de groupes armés" fld="84" baseField="0" baseItem="0"/>
    <dataField name="Conflit liés à la gestion communautaire des points d’eau" fld="85" baseField="0" baseItem="0"/>
    <dataField name="Violence/agression physique" fld="86" baseField="0" baseItem="0"/>
    <dataField name="Discrimination" fld="87" baseField="0" baseItem="0"/>
    <dataField name="Harcèlement" fld="88" baseField="0" baseItem="0"/>
    <dataField name="Arrestations/détentions" fld="89" baseField="0" baseItem="0"/>
    <dataField name=" Autre, préciser" fld="90"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1.xml><?xml version="1.0" encoding="utf-8"?>
<pivotTableDefinition xmlns="http://schemas.openxmlformats.org/spreadsheetml/2006/main" xmlns:mc="http://schemas.openxmlformats.org/markup-compatibility/2006" xmlns:xr="http://schemas.microsoft.com/office/spreadsheetml/2014/revision" mc:Ignorable="xr" xr:uid="{DD5D0A7C-F56C-40E5-9B23-BD9BCE180698}" name="PivotTable30" cacheId="1" applyNumberFormats="0" applyBorderFormats="0" applyFontFormats="0" applyPatternFormats="0" applyAlignmentFormats="0" applyWidthHeightFormats="1" dataCaption="Valeurs" updatedVersion="6" minRefreshableVersion="3" useAutoFormatting="1" itemPrintTitles="1" createdVersion="6" indent="0" outline="1" outlineData="1" multipleFieldFilters="0" chartFormat="4" rowHeaderCaption="Obstacles d'accès à l'eau">
  <location ref="I353:J356" firstHeaderRow="1" firstDataRow="1" firstDataCol="1"/>
  <pivotFields count="180">
    <pivotField numFmtId="14" showAll="0"/>
    <pivotField showAll="0"/>
    <pivotField showAll="0"/>
    <pivotField showAll="0"/>
    <pivotField showAll="0">
      <items count="5">
        <item x="0"/>
        <item x="1"/>
        <item x="2"/>
        <item x="3"/>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items count="37">
        <item x="22"/>
        <item x="27"/>
        <item x="25"/>
        <item x="23"/>
        <item x="35"/>
        <item x="34"/>
        <item x="0"/>
        <item x="30"/>
        <item x="28"/>
        <item x="6"/>
        <item x="29"/>
        <item x="31"/>
        <item x="8"/>
        <item x="15"/>
        <item x="32"/>
        <item x="3"/>
        <item x="13"/>
        <item x="16"/>
        <item x="26"/>
        <item x="33"/>
        <item x="10"/>
        <item x="21"/>
        <item x="18"/>
        <item x="14"/>
        <item x="11"/>
        <item x="19"/>
        <item x="2"/>
        <item x="12"/>
        <item x="24"/>
        <item x="20"/>
        <item x="17"/>
        <item x="7"/>
        <item x="9"/>
        <item x="5"/>
        <item x="1"/>
        <item x="4"/>
        <item t="default"/>
      </items>
    </pivotField>
    <pivotField showAll="0"/>
    <pivotField showAll="0"/>
    <pivotField showAll="0"/>
    <pivotField showAll="0">
      <items count="5">
        <item x="3"/>
        <item x="0"/>
        <item x="1"/>
        <item x="2"/>
        <item t="default"/>
      </items>
    </pivotField>
    <pivotField showAll="0"/>
    <pivotField showAll="0">
      <items count="5">
        <item x="0"/>
        <item x="1"/>
        <item x="2"/>
        <item h="1" x="3"/>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items count="5">
        <item x="2"/>
        <item x="1"/>
        <item x="3"/>
        <item x="0"/>
        <item t="default"/>
      </items>
    </pivotField>
    <pivotField showAll="0">
      <items count="5">
        <item x="2"/>
        <item x="0"/>
        <item x="3"/>
        <item x="1"/>
        <item t="default"/>
      </items>
    </pivotField>
    <pivotField showAll="0">
      <items count="4">
        <item x="2"/>
        <item x="1"/>
        <item x="0"/>
        <item t="default"/>
      </items>
    </pivotField>
    <pivotField showAll="0"/>
    <pivotField showAll="0"/>
    <pivotField showAll="0"/>
    <pivotField showAll="0"/>
    <pivotField showAll="0"/>
    <pivotField showAll="0">
      <items count="4">
        <item x="1"/>
        <item x="2"/>
        <item x="0"/>
        <item t="default"/>
      </items>
    </pivotField>
    <pivotField axis="axisRow" dataField="1" showAll="0">
      <items count="3">
        <item x="0"/>
        <item x="1"/>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numFmtId="22" showAll="0"/>
    <pivotField showAll="0"/>
    <pivotField showAll="0"/>
  </pivotFields>
  <rowFields count="1">
    <field x="82"/>
  </rowFields>
  <rowItems count="3">
    <i>
      <x/>
    </i>
    <i>
      <x v="1"/>
    </i>
    <i t="grand">
      <x/>
    </i>
  </rowItems>
  <colItems count="1">
    <i/>
  </colItems>
  <dataFields count="1">
    <dataField name="Fréquence" fld="82" subtotal="count" showDataAs="percentOfTotal" baseField="0" baseItem="0" numFmtId="1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2.xml><?xml version="1.0" encoding="utf-8"?>
<pivotTableDefinition xmlns="http://schemas.openxmlformats.org/spreadsheetml/2006/main" xmlns:mc="http://schemas.openxmlformats.org/markup-compatibility/2006" xmlns:xr="http://schemas.microsoft.com/office/spreadsheetml/2014/revision" mc:Ignorable="xr" xr:uid="{BE7AD2FD-7673-47F4-B09F-CC358D2EA3BA}" name="Tableau croisé dynamique8" cacheId="1" applyNumberFormats="0" applyBorderFormats="0" applyFontFormats="0" applyPatternFormats="0" applyAlignmentFormats="0" applyWidthHeightFormats="1" dataCaption="Valeurs" updatedVersion="6" minRefreshableVersion="3" useAutoFormatting="1" itemPrintTitles="1" createdVersion="6" indent="0" outline="1" outlineData="1" multipleFieldFilters="0" chartFormat="9" rowHeaderCaption="Entité">
  <location ref="B199:C207" firstHeaderRow="1" firstDataRow="1" firstDataCol="1"/>
  <pivotFields count="180">
    <pivotField numFmtId="14"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sortType="ascending">
      <items count="9">
        <item x="6"/>
        <item x="1"/>
        <item x="5"/>
        <item x="7"/>
        <item x="4"/>
        <item x="2"/>
        <item x="3"/>
        <item h="1" x="0"/>
        <item t="default"/>
      </items>
      <autoSortScope>
        <pivotArea dataOnly="0" outline="0" fieldPosition="0">
          <references count="1">
            <reference field="4294967294" count="1" selected="0">
              <x v="0"/>
            </reference>
          </references>
        </pivotArea>
      </autoSortScope>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numFmtId="22" showAll="0"/>
    <pivotField showAll="0"/>
    <pivotField showAll="0"/>
  </pivotFields>
  <rowFields count="1">
    <field x="43"/>
  </rowFields>
  <rowItems count="8">
    <i>
      <x/>
    </i>
    <i>
      <x v="3"/>
    </i>
    <i>
      <x v="5"/>
    </i>
    <i>
      <x v="1"/>
    </i>
    <i>
      <x v="4"/>
    </i>
    <i>
      <x v="6"/>
    </i>
    <i>
      <x v="2"/>
    </i>
    <i t="grand">
      <x/>
    </i>
  </rowItems>
  <colItems count="1">
    <i/>
  </colItems>
  <dataFields count="1">
    <dataField name="Nbre quartiers d'accueil" fld="43"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3.xml><?xml version="1.0" encoding="utf-8"?>
<pivotTableDefinition xmlns="http://schemas.openxmlformats.org/spreadsheetml/2006/main" xmlns:mc="http://schemas.openxmlformats.org/markup-compatibility/2006" xmlns:xr="http://schemas.microsoft.com/office/spreadsheetml/2014/revision" mc:Ignorable="xr" xr:uid="{05C18C1F-8559-4A7A-8863-ABDFD3AB0F3E}" name="PivotTable11" cacheId="1" applyNumberFormats="0" applyBorderFormats="0" applyFontFormats="0" applyPatternFormats="0" applyAlignmentFormats="0" applyWidthHeightFormats="1" dataCaption="Valeurs" updatedVersion="6" minRefreshableVersion="3" useAutoFormatting="1" itemPrintTitles="1" createdVersion="6" indent="0" outline="1" outlineData="1" multipleFieldFilters="0" chartFormat="4" rowHeaderCaption="Autorité ayant délivré les attestation de propriété">
  <location ref="J170:L174" firstHeaderRow="0" firstDataRow="1" firstDataCol="1" rowPageCount="1" colPageCount="1"/>
  <pivotFields count="180">
    <pivotField numFmtId="14"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Page" multipleItemSelectionAllowed="1" showAll="0">
      <items count="5">
        <item h="1" x="0"/>
        <item h="1" x="1"/>
        <item x="2"/>
        <item h="1" x="3"/>
        <item t="default"/>
      </items>
    </pivotField>
    <pivotField axis="axisRow" dataField="1" showAll="0">
      <items count="5">
        <item x="2"/>
        <item x="1"/>
        <item x="3"/>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numFmtId="22" showAll="0"/>
    <pivotField showAll="0"/>
    <pivotField showAll="0"/>
  </pivotFields>
  <rowFields count="1">
    <field x="29"/>
  </rowFields>
  <rowItems count="4">
    <i>
      <x/>
    </i>
    <i>
      <x v="1"/>
    </i>
    <i>
      <x v="2"/>
    </i>
    <i t="grand">
      <x/>
    </i>
  </rowItems>
  <colFields count="1">
    <field x="-2"/>
  </colFields>
  <colItems count="2">
    <i>
      <x/>
    </i>
    <i i="1">
      <x v="1"/>
    </i>
  </colItems>
  <pageFields count="1">
    <pageField fld="28" hier="-1"/>
  </pageFields>
  <dataFields count="2">
    <dataField name="Estimation ménage" fld="14" baseField="0" baseItem="0"/>
    <dataField name="Nbre quartiers d'accueil" fld="29" subtotal="count" baseField="0" baseItem="0"/>
  </dataFields>
  <formats count="1">
    <format dxfId="36">
      <pivotArea outline="0" fieldPosition="0">
        <references count="1">
          <reference field="4294967294" count="1">
            <x v="0"/>
          </reference>
        </references>
      </pivotArea>
    </format>
  </formats>
  <chartFormats count="1">
    <chartFormat chart="3" format="5"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4.xml><?xml version="1.0" encoding="utf-8"?>
<pivotTableDefinition xmlns="http://schemas.openxmlformats.org/spreadsheetml/2006/main" xmlns:mc="http://schemas.openxmlformats.org/markup-compatibility/2006" xmlns:xr="http://schemas.microsoft.com/office/spreadsheetml/2014/revision" mc:Ignorable="xr" xr:uid="{02C6D0DF-9D54-481D-A226-7DB7567C9362}" name="PivotTable3" cacheId="2"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E98:F109" firstHeaderRow="1" firstDataRow="1" firstDataCol="1" rowPageCount="1" colPageCount="1"/>
  <pivotFields count="16">
    <pivotField showAll="0"/>
    <pivotField showAll="0"/>
    <pivotField axis="axisPage" showAll="0">
      <items count="5">
        <item x="3"/>
        <item x="2"/>
        <item x="1"/>
        <item x="0"/>
        <item t="default"/>
      </items>
    </pivotField>
    <pivotField showAll="0"/>
    <pivotField showAll="0"/>
    <pivotField showAll="0"/>
    <pivotField dataField="1" showAll="0"/>
    <pivotField showAll="0"/>
    <pivotField showAll="0"/>
    <pivotField showAll="0"/>
    <pivotField showAll="0"/>
    <pivotField showAll="0"/>
    <pivotField showAll="0"/>
    <pivotField showAll="0"/>
    <pivotField showAll="0"/>
    <pivotField axis="axisRow" showAll="0" measureFilter="1" sortType="descending">
      <items count="69">
        <item x="9"/>
        <item x="45"/>
        <item x="39"/>
        <item x="36"/>
        <item x="21"/>
        <item x="4"/>
        <item x="3"/>
        <item x="0"/>
        <item x="2"/>
        <item x="1"/>
        <item x="38"/>
        <item x="26"/>
        <item x="27"/>
        <item x="42"/>
        <item x="48"/>
        <item x="41"/>
        <item x="11"/>
        <item x="55"/>
        <item x="47"/>
        <item x="28"/>
        <item x="32"/>
        <item x="44"/>
        <item x="58"/>
        <item x="46"/>
        <item x="29"/>
        <item x="57"/>
        <item x="66"/>
        <item x="53"/>
        <item x="54"/>
        <item x="59"/>
        <item x="12"/>
        <item x="13"/>
        <item x="14"/>
        <item x="22"/>
        <item x="15"/>
        <item x="16"/>
        <item x="63"/>
        <item x="51"/>
        <item x="52"/>
        <item x="64"/>
        <item x="17"/>
        <item x="60"/>
        <item x="43"/>
        <item x="49"/>
        <item x="5"/>
        <item x="50"/>
        <item x="6"/>
        <item x="18"/>
        <item x="62"/>
        <item x="33"/>
        <item x="35"/>
        <item x="7"/>
        <item x="34"/>
        <item x="8"/>
        <item x="40"/>
        <item x="65"/>
        <item x="30"/>
        <item x="37"/>
        <item x="23"/>
        <item x="19"/>
        <item x="61"/>
        <item x="31"/>
        <item x="10"/>
        <item x="20"/>
        <item x="24"/>
        <item x="56"/>
        <item x="67"/>
        <item x="25"/>
        <item t="default"/>
      </items>
      <autoSortScope>
        <pivotArea dataOnly="0" outline="0" fieldPosition="0">
          <references count="1">
            <reference field="4294967294" count="1" selected="0">
              <x v="0"/>
            </reference>
          </references>
        </pivotArea>
      </autoSortScope>
    </pivotField>
  </pivotFields>
  <rowFields count="1">
    <field x="15"/>
  </rowFields>
  <rowItems count="11">
    <i>
      <x v="16"/>
    </i>
    <i>
      <x v="40"/>
    </i>
    <i>
      <x v="35"/>
    </i>
    <i>
      <x v="59"/>
    </i>
    <i>
      <x v="4"/>
    </i>
    <i>
      <x v="6"/>
    </i>
    <i>
      <x v="64"/>
    </i>
    <i>
      <x v="51"/>
    </i>
    <i>
      <x v="8"/>
    </i>
    <i>
      <x v="34"/>
    </i>
    <i t="grand">
      <x/>
    </i>
  </rowItems>
  <colItems count="1">
    <i/>
  </colItems>
  <pageFields count="1">
    <pageField fld="2" hier="-1"/>
  </pageFields>
  <dataFields count="1">
    <dataField name="PDI (ind)" fld="6" baseField="0" baseItem="0"/>
  </dataFields>
  <pivotTableStyleInfo name="PivotStyleLight16" showRowHeaders="1" showColHeaders="1" showRowStripes="0" showColStripes="0" showLastColumn="1"/>
  <filters count="1">
    <filter fld="15" type="count" evalOrder="-1" id="1" iMeasureFld="0">
      <autoFilter ref="A1">
        <filterColumn colId="0">
          <top10 val="10" filterVal="10"/>
        </filterColumn>
      </autoFilter>
    </filter>
  </filters>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5.xml><?xml version="1.0" encoding="utf-8"?>
<pivotTableDefinition xmlns="http://schemas.openxmlformats.org/spreadsheetml/2006/main" xmlns:mc="http://schemas.openxmlformats.org/markup-compatibility/2006" xmlns:xr="http://schemas.microsoft.com/office/spreadsheetml/2014/revision" mc:Ignorable="xr" xr:uid="{089FDF0B-21FB-4E1A-8124-411A2FBB4A41}" name="PivotTable44" cacheId="1" applyNumberFormats="0" applyBorderFormats="0" applyFontFormats="0" applyPatternFormats="0" applyAlignmentFormats="0" applyWidthHeightFormats="1" dataCaption="Valeurs" updatedVersion="6" minRefreshableVersion="3" useAutoFormatting="1" itemPrintTitles="1" createdVersion="6" indent="0" outline="1" outlineData="1" multipleFieldFilters="0" chartFormat="5" rowHeaderCaption="Réponse">
  <location ref="J191:N197" firstHeaderRow="1" firstDataRow="2" firstDataCol="1"/>
  <pivotFields count="180">
    <pivotField numFmtId="14" showAll="0"/>
    <pivotField showAll="0"/>
    <pivotField showAll="0"/>
    <pivotField showAll="0"/>
    <pivotField axis="axisRow" showAll="0">
      <items count="5">
        <item x="0"/>
        <item x="1"/>
        <item x="2"/>
        <item x="3"/>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Col" dataField="1" showAll="0">
      <items count="4">
        <item x="2"/>
        <item x="0"/>
        <item x="1"/>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numFmtId="22" showAll="0"/>
    <pivotField showAll="0"/>
    <pivotField showAll="0"/>
  </pivotFields>
  <rowFields count="1">
    <field x="4"/>
  </rowFields>
  <rowItems count="5">
    <i>
      <x/>
    </i>
    <i>
      <x v="1"/>
    </i>
    <i>
      <x v="2"/>
    </i>
    <i>
      <x v="3"/>
    </i>
    <i t="grand">
      <x/>
    </i>
  </rowItems>
  <colFields count="1">
    <field x="42"/>
  </colFields>
  <colItems count="4">
    <i>
      <x/>
    </i>
    <i>
      <x v="1"/>
    </i>
    <i>
      <x v="2"/>
    </i>
    <i t="grand">
      <x/>
    </i>
  </colItems>
  <dataFields count="1">
    <dataField name="Count of E2.La sécurité est-elle assurée dans le quartier ?" fld="42"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6.xml><?xml version="1.0" encoding="utf-8"?>
<pivotTableDefinition xmlns="http://schemas.openxmlformats.org/spreadsheetml/2006/main" xmlns:mc="http://schemas.openxmlformats.org/markup-compatibility/2006" xmlns:xr="http://schemas.microsoft.com/office/spreadsheetml/2014/revision" mc:Ignorable="xr" xr:uid="{1D6EBF81-E7F7-42AA-8098-9B83907D0EA0}" name="PivotTable45" cacheId="4"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B575:B576" firstHeaderRow="1" firstDataRow="1" firstDataCol="0"/>
  <pivotFields count="23">
    <pivotField showAll="0"/>
    <pivotField showAll="0"/>
    <pivotField showAll="0"/>
    <pivotField showAll="0"/>
    <pivotField dataField="1" showAll="0">
      <items count="4">
        <item x="1"/>
        <item x="0"/>
        <item x="2"/>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Items count="1">
    <i/>
  </rowItems>
  <colItems count="1">
    <i/>
  </colItems>
  <dataFields count="1">
    <dataField name="Echantillon Menages" fld="4"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7.xml><?xml version="1.0" encoding="utf-8"?>
<pivotTableDefinition xmlns="http://schemas.openxmlformats.org/spreadsheetml/2006/main" xmlns:mc="http://schemas.openxmlformats.org/markup-compatibility/2006" xmlns:xr="http://schemas.microsoft.com/office/spreadsheetml/2014/revision" mc:Ignorable="xr" xr:uid="{034D7DF4-6A2C-4021-B5FD-D89E044EA9AF}" name="PivotTable6" cacheId="1" applyNumberFormats="0" applyBorderFormats="0" applyFontFormats="0" applyPatternFormats="0" applyAlignmentFormats="0" applyWidthHeightFormats="1" dataCaption="Valeurs" updatedVersion="6" minRefreshableVersion="3" useAutoFormatting="1" itemPrintTitles="1" createdVersion="6" indent="0" outline="1" outlineData="1" multipleFieldFilters="0" chartFormat="4" rowHeaderCaption="Arrondissement">
  <location ref="B300:K305" firstHeaderRow="0" firstDataRow="1" firstDataCol="1"/>
  <pivotFields count="180">
    <pivotField numFmtId="14" showAll="0"/>
    <pivotField showAll="0"/>
    <pivotField showAll="0"/>
    <pivotField showAll="0"/>
    <pivotField axis="axisRow" showAll="0">
      <items count="5">
        <item x="0"/>
        <item x="1"/>
        <item x="2"/>
        <item x="3"/>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items count="37">
        <item x="22"/>
        <item x="27"/>
        <item x="25"/>
        <item x="23"/>
        <item x="35"/>
        <item x="34"/>
        <item x="0"/>
        <item x="30"/>
        <item x="28"/>
        <item x="6"/>
        <item x="29"/>
        <item x="31"/>
        <item x="8"/>
        <item x="15"/>
        <item x="32"/>
        <item x="3"/>
        <item x="13"/>
        <item x="16"/>
        <item x="26"/>
        <item x="33"/>
        <item x="10"/>
        <item x="21"/>
        <item x="18"/>
        <item x="14"/>
        <item x="11"/>
        <item x="19"/>
        <item x="2"/>
        <item x="12"/>
        <item x="24"/>
        <item x="20"/>
        <item x="17"/>
        <item x="7"/>
        <item x="9"/>
        <item x="5"/>
        <item x="1"/>
        <item x="4"/>
        <item t="default"/>
      </items>
    </pivotField>
    <pivotField showAll="0"/>
    <pivotField showAll="0"/>
    <pivotField showAll="0"/>
    <pivotField showAll="0">
      <items count="5">
        <item x="3"/>
        <item x="0"/>
        <item x="1"/>
        <item x="2"/>
        <item t="default"/>
      </items>
    </pivotField>
    <pivotField showAll="0"/>
    <pivotField showAll="0">
      <items count="5">
        <item x="0"/>
        <item x="1"/>
        <item x="2"/>
        <item h="1" x="3"/>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numFmtId="22" showAll="0"/>
    <pivotField showAll="0"/>
    <pivotField showAll="0"/>
  </pivotFields>
  <rowFields count="1">
    <field x="4"/>
  </rowFields>
  <rowItems count="5">
    <i>
      <x/>
    </i>
    <i>
      <x v="1"/>
    </i>
    <i>
      <x v="2"/>
    </i>
    <i>
      <x v="3"/>
    </i>
    <i t="grand">
      <x/>
    </i>
  </rowItems>
  <colFields count="1">
    <field x="-2"/>
  </colFields>
  <colItems count="9">
    <i>
      <x/>
    </i>
    <i i="1">
      <x v="1"/>
    </i>
    <i i="2">
      <x v="2"/>
    </i>
    <i i="3">
      <x v="3"/>
    </i>
    <i i="4">
      <x v="4"/>
    </i>
    <i i="5">
      <x v="5"/>
    </i>
    <i i="6">
      <x v="6"/>
    </i>
    <i i="7">
      <x v="7"/>
    </i>
    <i i="8">
      <x v="8"/>
    </i>
  </colItems>
  <dataFields count="9">
    <dataField name="Puits traditionnel" fld="64" baseField="0" baseItem="0"/>
    <dataField name="Forage manuel" fld="65" baseField="0" baseItem="0"/>
    <dataField name="Puits améliorés" fld="66" baseField="0" baseItem="0"/>
    <dataField name="Bladder" fld="67" baseField="0" baseItem="0"/>
    <dataField name="Eau de surface" fld="68" baseField="0" baseItem="0"/>
    <dataField name="Achat chez vendeurs d'eau" fld="69" baseField="0" baseItem="0"/>
    <dataField name="SODECA" fld="71" baseField="0" baseItem="0"/>
    <dataField name="Camion citerne" fld="70" baseField="0" baseItem="0"/>
    <dataField name="Eau de pluie" fld="72"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8.xml><?xml version="1.0" encoding="utf-8"?>
<pivotTableDefinition xmlns="http://schemas.openxmlformats.org/spreadsheetml/2006/main" xmlns:mc="http://schemas.openxmlformats.org/markup-compatibility/2006" xmlns:xr="http://schemas.microsoft.com/office/spreadsheetml/2014/revision" mc:Ignorable="xr" xr:uid="{4A5AD521-E59C-45AD-B6C0-C84D5E3FA504}" name="Tableau croisé dynamique12" cacheId="1" applyNumberFormats="0" applyBorderFormats="0" applyFontFormats="0" applyPatternFormats="0" applyAlignmentFormats="0" applyWidthHeightFormats="1" dataCaption="Valeurs" updatedVersion="6" minRefreshableVersion="3" useAutoFormatting="1" itemPrintTitles="1" createdVersion="6" indent="0" outline="1" outlineData="1" multipleFieldFilters="0" rowHeaderCaption="Réponses">
  <location ref="J232:L236" firstHeaderRow="0" firstDataRow="1" firstDataCol="1"/>
  <pivotFields count="180">
    <pivotField numFmtId="14"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4">
        <item x="2"/>
        <item x="1"/>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numFmtId="22" showAll="0"/>
    <pivotField showAll="0"/>
    <pivotField showAll="0"/>
  </pivotFields>
  <rowFields count="1">
    <field x="56"/>
  </rowFields>
  <rowItems count="4">
    <i>
      <x/>
    </i>
    <i>
      <x v="1"/>
    </i>
    <i>
      <x v="2"/>
    </i>
    <i t="grand">
      <x/>
    </i>
  </rowItems>
  <colFields count="1">
    <field x="-2"/>
  </colFields>
  <colItems count="2">
    <i>
      <x/>
    </i>
    <i i="1">
      <x v="1"/>
    </i>
  </colItems>
  <dataFields count="2">
    <dataField name="Nbre quartier" fld="56" subtotal="count" baseField="0" baseItem="0"/>
    <dataField name="%" fld="56" subtotal="count" showDataAs="percentOfTotal" baseField="0" baseItem="0" numFmtId="9"/>
  </dataFields>
  <formats count="1">
    <format dxfId="37">
      <pivotArea outline="0" collapsedLevelsAreSubtotals="1" fieldPosition="0">
        <references count="1">
          <reference field="4294967294" count="1" selected="0">
            <x v="1"/>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9.xml><?xml version="1.0" encoding="utf-8"?>
<pivotTableDefinition xmlns="http://schemas.openxmlformats.org/spreadsheetml/2006/main" xmlns:mc="http://schemas.openxmlformats.org/markup-compatibility/2006" xmlns:xr="http://schemas.microsoft.com/office/spreadsheetml/2014/revision" mc:Ignorable="xr" xr:uid="{0264EBB7-E890-4D29-8F41-816887E129D1}" name="PivotTable1" cacheId="1"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chartFormat="1" rowHeaderCaption="Zones">
  <location ref="P7:R11" firstHeaderRow="0" firstDataRow="1" firstDataCol="1"/>
  <pivotFields count="180">
    <pivotField numFmtId="14" showAll="0"/>
    <pivotField showAll="0"/>
    <pivotField showAll="0"/>
    <pivotField showAll="0"/>
    <pivotField showAll="0">
      <items count="5">
        <item x="0"/>
        <item x="1"/>
        <item x="2"/>
        <item x="3"/>
        <item t="default"/>
      </items>
    </pivotField>
    <pivotField dataField="1" showAll="0"/>
    <pivotField axis="axisRow" showAll="0">
      <items count="7">
        <item m="1" x="3"/>
        <item m="1" x="5"/>
        <item m="1" x="4"/>
        <item x="1"/>
        <item x="0"/>
        <item x="2"/>
        <item t="default"/>
      </items>
    </pivotField>
    <pivotField showAll="0"/>
    <pivotField showAll="0"/>
    <pivotField showAll="0"/>
    <pivotField showAll="0"/>
    <pivotField showAll="0"/>
    <pivotField showAll="0"/>
    <pivotField showAll="0"/>
    <pivotField showAll="0"/>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numFmtId="22" showAll="0"/>
    <pivotField showAll="0"/>
    <pivotField showAll="0"/>
  </pivotFields>
  <rowFields count="1">
    <field x="6"/>
  </rowFields>
  <rowItems count="4">
    <i>
      <x v="3"/>
    </i>
    <i>
      <x v="4"/>
    </i>
    <i>
      <x v="5"/>
    </i>
    <i t="grand">
      <x/>
    </i>
  </rowItems>
  <colFields count="1">
    <field x="-2"/>
  </colFields>
  <colItems count="2">
    <i>
      <x/>
    </i>
    <i i="1">
      <x v="1"/>
    </i>
  </colItems>
  <dataFields count="2">
    <dataField name="Quartiers" fld="5" subtotal="count" baseField="0" baseItem="0"/>
    <dataField name="Individus PDI" fld="15" baseField="0" baseItem="0"/>
  </dataFields>
  <chartFormats count="2">
    <chartFormat chart="0" format="0" series="1">
      <pivotArea type="data" outline="0" fieldPosition="0">
        <references count="1">
          <reference field="4294967294" count="1" selected="0">
            <x v="0"/>
          </reference>
        </references>
      </pivotArea>
    </chartFormat>
    <chartFormat chart="0" format="1" series="1">
      <pivotArea type="data" outline="0" fieldPosition="0">
        <references count="1">
          <reference field="4294967294" count="1" selected="0">
            <x v="1"/>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95F96149-FECD-427F-8308-14640D2F3777}" name="PivotTable14" cacheId="2"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chartFormat="8" rowHeaderCaption="Périodes de déplacement" colHeaderCaption="Arrondissements/communes">
  <location ref="B47:G54" firstHeaderRow="1" firstDataRow="2" firstDataCol="1"/>
  <pivotFields count="16">
    <pivotField showAll="0"/>
    <pivotField showAll="0"/>
    <pivotField axis="axisCol" showAll="0">
      <items count="5">
        <item x="3"/>
        <item x="2"/>
        <item x="1"/>
        <item x="0"/>
        <item t="default"/>
      </items>
    </pivotField>
    <pivotField showAll="0"/>
    <pivotField axis="axisRow" showAll="0">
      <items count="6">
        <item n="plus de trois semaines" x="4"/>
        <item n="trois semaines" x="0"/>
        <item n="deux semaines" x="1"/>
        <item n="une semaine" x="2"/>
        <item n="moins d'une semaine" x="3"/>
        <item t="default"/>
      </items>
    </pivotField>
    <pivotField showAll="0"/>
    <pivotField dataField="1" showAll="0"/>
    <pivotField showAll="0"/>
    <pivotField showAll="0"/>
    <pivotField showAll="0"/>
    <pivotField showAll="0"/>
    <pivotField showAll="0"/>
    <pivotField showAll="0"/>
    <pivotField showAll="0"/>
    <pivotField showAll="0"/>
    <pivotField showAll="0"/>
  </pivotFields>
  <rowFields count="1">
    <field x="4"/>
  </rowFields>
  <rowItems count="6">
    <i>
      <x/>
    </i>
    <i>
      <x v="1"/>
    </i>
    <i>
      <x v="2"/>
    </i>
    <i>
      <x v="3"/>
    </i>
    <i>
      <x v="4"/>
    </i>
    <i t="grand">
      <x/>
    </i>
  </rowItems>
  <colFields count="1">
    <field x="2"/>
  </colFields>
  <colItems count="5">
    <i>
      <x/>
    </i>
    <i>
      <x v="1"/>
    </i>
    <i>
      <x v="2"/>
    </i>
    <i>
      <x v="3"/>
    </i>
    <i t="grand">
      <x/>
    </i>
  </colItems>
  <dataFields count="1">
    <dataField name="Sum of Individus" fld="6" showDataAs="percentOfTotal" baseField="0" baseItem="0" numFmtId="9"/>
  </dataFields>
  <formats count="2">
    <format dxfId="26">
      <pivotArea field="2" grandRow="1" outline="0" collapsedLevelsAreSubtotals="1" axis="axisCol" fieldPosition="0">
        <references count="1">
          <reference field="2" count="1" selected="0">
            <x v="2"/>
          </reference>
        </references>
      </pivotArea>
    </format>
    <format dxfId="25">
      <pivotArea outline="0" collapsedLevelsAreSubtotals="1" fieldPosition="0"/>
    </format>
  </formats>
  <chartFormats count="5">
    <chartFormat chart="1" format="0" series="1">
      <pivotArea type="data" outline="0" fieldPosition="0">
        <references count="1">
          <reference field="4294967294" count="1" selected="0">
            <x v="0"/>
          </reference>
        </references>
      </pivotArea>
    </chartFormat>
    <chartFormat chart="3" format="0" series="1">
      <pivotArea type="data" outline="0" fieldPosition="0">
        <references count="2">
          <reference field="4294967294" count="1" selected="0">
            <x v="0"/>
          </reference>
          <reference field="2" count="1" selected="0">
            <x v="0"/>
          </reference>
        </references>
      </pivotArea>
    </chartFormat>
    <chartFormat chart="3" format="1" series="1">
      <pivotArea type="data" outline="0" fieldPosition="0">
        <references count="2">
          <reference field="4294967294" count="1" selected="0">
            <x v="0"/>
          </reference>
          <reference field="2" count="1" selected="0">
            <x v="1"/>
          </reference>
        </references>
      </pivotArea>
    </chartFormat>
    <chartFormat chart="3" format="2" series="1">
      <pivotArea type="data" outline="0" fieldPosition="0">
        <references count="2">
          <reference field="4294967294" count="1" selected="0">
            <x v="0"/>
          </reference>
          <reference field="2" count="1" selected="0">
            <x v="2"/>
          </reference>
        </references>
      </pivotArea>
    </chartFormat>
    <chartFormat chart="3" format="3" series="1">
      <pivotArea type="data" outline="0" fieldPosition="0">
        <references count="2">
          <reference field="4294967294" count="1" selected="0">
            <x v="0"/>
          </reference>
          <reference field="2" count="1" selected="0">
            <x v="3"/>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0.xml><?xml version="1.0" encoding="utf-8"?>
<pivotTableDefinition xmlns="http://schemas.openxmlformats.org/spreadsheetml/2006/main" xmlns:mc="http://schemas.openxmlformats.org/markup-compatibility/2006" xmlns:xr="http://schemas.microsoft.com/office/spreadsheetml/2014/revision" mc:Ignorable="xr" xr:uid="{17DAB315-907C-4C1C-AEE8-44692EBF5402}" name="PivotTable39" cacheId="1" applyNumberFormats="0" applyBorderFormats="0" applyFontFormats="0" applyPatternFormats="0" applyAlignmentFormats="0" applyWidthHeightFormats="1" dataCaption="Valeurs" updatedVersion="6" minRefreshableVersion="3" useAutoFormatting="1" itemPrintTitles="1" createdVersion="6" indent="0" outline="1" outlineData="1" multipleFieldFilters="0" chartFormat="4" rowHeaderCaption="Accès école ">
  <location ref="B519:L520" firstHeaderRow="0" firstDataRow="1" firstDataCol="0" rowPageCount="1" colPageCount="1"/>
  <pivotFields count="180">
    <pivotField numFmtId="14" showAll="0"/>
    <pivotField showAll="0"/>
    <pivotField showAll="0"/>
    <pivotField showAll="0"/>
    <pivotField showAll="0">
      <items count="5">
        <item x="0"/>
        <item x="1"/>
        <item x="2"/>
        <item x="3"/>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items count="37">
        <item x="22"/>
        <item x="27"/>
        <item x="25"/>
        <item x="23"/>
        <item x="35"/>
        <item x="34"/>
        <item x="0"/>
        <item x="30"/>
        <item x="28"/>
        <item x="6"/>
        <item x="29"/>
        <item x="31"/>
        <item x="8"/>
        <item x="15"/>
        <item x="32"/>
        <item x="3"/>
        <item x="13"/>
        <item x="16"/>
        <item x="26"/>
        <item x="33"/>
        <item x="10"/>
        <item x="21"/>
        <item x="18"/>
        <item x="14"/>
        <item x="11"/>
        <item x="19"/>
        <item x="2"/>
        <item x="12"/>
        <item x="24"/>
        <item x="20"/>
        <item x="17"/>
        <item x="7"/>
        <item x="9"/>
        <item x="5"/>
        <item x="1"/>
        <item x="4"/>
        <item t="default"/>
      </items>
    </pivotField>
    <pivotField showAll="0"/>
    <pivotField showAll="0"/>
    <pivotField showAll="0"/>
    <pivotField showAll="0">
      <items count="5">
        <item x="3"/>
        <item x="0"/>
        <item x="1"/>
        <item x="2"/>
        <item t="default"/>
      </items>
    </pivotField>
    <pivotField showAll="0"/>
    <pivotField showAll="0">
      <items count="5">
        <item x="0"/>
        <item x="1"/>
        <item x="2"/>
        <item h="1" x="3"/>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items count="5">
        <item x="2"/>
        <item x="1"/>
        <item x="3"/>
        <item x="0"/>
        <item t="default"/>
      </items>
    </pivotField>
    <pivotField showAll="0">
      <items count="5">
        <item x="2"/>
        <item x="0"/>
        <item x="3"/>
        <item x="1"/>
        <item t="default"/>
      </items>
    </pivotField>
    <pivotField showAll="0">
      <items count="4">
        <item x="2"/>
        <item x="1"/>
        <item x="0"/>
        <item t="default"/>
      </items>
    </pivotField>
    <pivotField showAll="0"/>
    <pivotField showAll="0"/>
    <pivotField showAll="0"/>
    <pivotField showAll="0"/>
    <pivotField showAll="0"/>
    <pivotField showAll="0">
      <items count="4">
        <item x="1"/>
        <item x="2"/>
        <item x="0"/>
        <item t="default"/>
      </items>
    </pivotField>
    <pivotField showAll="0">
      <items count="3">
        <item x="0"/>
        <item x="1"/>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items count="5">
        <item x="1"/>
        <item x="0"/>
        <item x="2"/>
        <item x="3"/>
        <item t="default"/>
      </items>
    </pivotField>
    <pivotField showAll="0"/>
    <pivotField showAll="0"/>
    <pivotField showAll="0"/>
    <pivotField showAll="0"/>
    <pivotField showAll="0"/>
    <pivotField showAll="0"/>
    <pivotField showAll="0"/>
    <pivotField showAll="0"/>
    <pivotField showAll="0"/>
    <pivotField showAll="0"/>
    <pivotField showAll="0">
      <items count="3">
        <item x="0"/>
        <item x="1"/>
        <item t="default"/>
      </items>
    </pivotField>
    <pivotField showAll="0"/>
    <pivotField showAll="0"/>
    <pivotField showAll="0"/>
    <pivotField showAll="0"/>
    <pivotField showAll="0"/>
    <pivotField showAll="0"/>
    <pivotField showAll="0"/>
    <pivotField showAll="0"/>
    <pivotField showAll="0">
      <items count="5">
        <item x="2"/>
        <item x="1"/>
        <item x="3"/>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name="La majorité de enfants PDI fréquentent une école?" axis="axisPage" multipleItemSelectionAllowed="1" showAll="0">
      <items count="4">
        <item x="0"/>
        <item h="1" x="2"/>
        <item x="1"/>
        <item t="default"/>
      </items>
    </pivotField>
    <pivotField showAll="0"/>
    <pivotField dataField="1" showAll="0">
      <items count="4">
        <item x="0"/>
        <item x="2"/>
        <item x="1"/>
        <item t="default"/>
      </items>
    </pivotField>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numFmtId="22" showAll="0"/>
    <pivotField showAll="0"/>
    <pivotField showAll="0"/>
  </pivotFields>
  <rowItems count="1">
    <i/>
  </rowItems>
  <colFields count="1">
    <field x="-2"/>
  </colFields>
  <colItems count="11">
    <i>
      <x/>
    </i>
    <i i="1">
      <x v="1"/>
    </i>
    <i i="2">
      <x v="2"/>
    </i>
    <i i="3">
      <x v="3"/>
    </i>
    <i i="4">
      <x v="4"/>
    </i>
    <i i="5">
      <x v="5"/>
    </i>
    <i i="6">
      <x v="6"/>
    </i>
    <i i="7">
      <x v="7"/>
    </i>
    <i i="8">
      <x v="8"/>
    </i>
    <i i="9">
      <x v="9"/>
    </i>
    <i i="10">
      <x v="10"/>
    </i>
  </colItems>
  <pageFields count="1">
    <pageField fld="146" hier="-1"/>
  </pageFields>
  <dataFields count="11">
    <dataField name="Pas d'école" fld="148" baseField="0" baseItem="0"/>
    <dataField name="Ecole détruite ou endommagée" fld="149" baseField="0" baseItem="0"/>
    <dataField name="Ecole occupée par des PDI" fld="150" baseField="0" baseItem="0"/>
    <dataField name="Ecole trop loin" fld="151" baseField="0" baseItem="0"/>
    <dataField name="Chemin dangereux" fld="152" baseField="0" baseItem="0"/>
    <dataField name="Discrimination" fld="153" baseField="0" baseItem="0"/>
    <dataField name="Manque de moyens financiers" fld="154" baseField="0" baseItem="0"/>
    <dataField name="Problèmes cohabitation avec la communauté où se trouve l'école" fld="155" baseField="0" baseItem="0"/>
    <dataField name="Manque de personnel enseignant" fld="156" baseField="0" baseItem="0"/>
    <dataField name="Pas d'intérêt pour l'éducation des enfants" fld="157" baseField="0" baseItem="0"/>
    <dataField name=" Autre, préciser" fld="158" baseField="0" baseItem="0"/>
  </dataFields>
  <formats count="1">
    <format dxfId="38">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1.xml><?xml version="1.0" encoding="utf-8"?>
<pivotTableDefinition xmlns="http://schemas.openxmlformats.org/spreadsheetml/2006/main" xmlns:mc="http://schemas.openxmlformats.org/markup-compatibility/2006" xmlns:xr="http://schemas.microsoft.com/office/spreadsheetml/2014/revision" mc:Ignorable="xr" xr:uid="{089A3B82-72D2-421D-8A7F-87AA0563F73C}" name="PivotTable13" cacheId="2"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chartFormat="14" rowHeaderCaption="Périodes de déplacement">
  <location ref="B38:C44" firstHeaderRow="1" firstDataRow="1" firstDataCol="1"/>
  <pivotFields count="16">
    <pivotField showAll="0"/>
    <pivotField showAll="0"/>
    <pivotField showAll="0"/>
    <pivotField showAll="0"/>
    <pivotField axis="axisRow" showAll="0">
      <items count="6">
        <item n="plus de trois semaines" x="4"/>
        <item n="trois semaines" x="0"/>
        <item n="deux semaines" x="1"/>
        <item n="une semaine" x="2"/>
        <item n="moins d'une semaine" x="3"/>
        <item t="default"/>
      </items>
    </pivotField>
    <pivotField showAll="0"/>
    <pivotField dataField="1" showAll="0"/>
    <pivotField showAll="0"/>
    <pivotField showAll="0"/>
    <pivotField showAll="0"/>
    <pivotField showAll="0"/>
    <pivotField showAll="0"/>
    <pivotField showAll="0"/>
    <pivotField showAll="0"/>
    <pivotField showAll="0"/>
    <pivotField showAll="0"/>
  </pivotFields>
  <rowFields count="1">
    <field x="4"/>
  </rowFields>
  <rowItems count="6">
    <i>
      <x/>
    </i>
    <i>
      <x v="1"/>
    </i>
    <i>
      <x v="2"/>
    </i>
    <i>
      <x v="3"/>
    </i>
    <i>
      <x v="4"/>
    </i>
    <i t="grand">
      <x/>
    </i>
  </rowItems>
  <colItems count="1">
    <i/>
  </colItems>
  <dataFields count="1">
    <dataField name="PDI (Ind)" fld="6" showDataAs="percentOfTotal" baseField="0" baseItem="0" numFmtId="10"/>
  </dataFields>
  <formats count="1">
    <format dxfId="39">
      <pivotArea collapsedLevelsAreSubtotals="1" fieldPosition="0">
        <references count="1">
          <reference field="4" count="0"/>
        </references>
      </pivotArea>
    </format>
  </formats>
  <chartFormats count="1">
    <chartFormat chart="1" format="0"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2.xml><?xml version="1.0" encoding="utf-8"?>
<pivotTableDefinition xmlns="http://schemas.openxmlformats.org/spreadsheetml/2006/main" xmlns:mc="http://schemas.openxmlformats.org/markup-compatibility/2006" xmlns:xr="http://schemas.microsoft.com/office/spreadsheetml/2014/revision" mc:Ignorable="xr" xr:uid="{2796DA85-8AF3-43C3-B66A-B817EB735399}" name="PivotTable27" cacheId="1" applyNumberFormats="0" applyBorderFormats="0" applyFontFormats="0" applyPatternFormats="0" applyAlignmentFormats="0" applyWidthHeightFormats="1" dataCaption="Valeurs" updatedVersion="6" minRefreshableVersion="3" useAutoFormatting="1" itemPrintTitles="1" createdVersion="6" indent="0" outline="1" outlineData="1" multipleFieldFilters="0" chartFormat="4" rowHeaderCaption="Tpe de probl_me">
  <location ref="O333:R334" firstHeaderRow="0" firstDataRow="1" firstDataCol="0" rowPageCount="1" colPageCount="1"/>
  <pivotFields count="180">
    <pivotField numFmtId="14" showAll="0"/>
    <pivotField showAll="0"/>
    <pivotField showAll="0"/>
    <pivotField showAll="0"/>
    <pivotField showAll="0">
      <items count="5">
        <item x="0"/>
        <item x="1"/>
        <item x="2"/>
        <item x="3"/>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items count="37">
        <item x="22"/>
        <item x="27"/>
        <item x="25"/>
        <item x="23"/>
        <item x="35"/>
        <item x="34"/>
        <item x="0"/>
        <item x="30"/>
        <item x="28"/>
        <item x="6"/>
        <item x="29"/>
        <item x="31"/>
        <item x="8"/>
        <item x="15"/>
        <item x="32"/>
        <item x="3"/>
        <item x="13"/>
        <item x="16"/>
        <item x="26"/>
        <item x="33"/>
        <item x="10"/>
        <item x="21"/>
        <item x="18"/>
        <item x="14"/>
        <item x="11"/>
        <item x="19"/>
        <item x="2"/>
        <item x="12"/>
        <item x="24"/>
        <item x="20"/>
        <item x="17"/>
        <item x="7"/>
        <item x="9"/>
        <item x="5"/>
        <item x="1"/>
        <item x="4"/>
        <item t="default"/>
      </items>
    </pivotField>
    <pivotField showAll="0"/>
    <pivotField showAll="0"/>
    <pivotField showAll="0"/>
    <pivotField showAll="0">
      <items count="5">
        <item x="3"/>
        <item x="0"/>
        <item x="1"/>
        <item x="2"/>
        <item t="default"/>
      </items>
    </pivotField>
    <pivotField showAll="0"/>
    <pivotField showAll="0">
      <items count="5">
        <item x="0"/>
        <item x="1"/>
        <item x="2"/>
        <item h="1" x="3"/>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items count="5">
        <item x="2"/>
        <item x="1"/>
        <item x="3"/>
        <item x="0"/>
        <item t="default"/>
      </items>
    </pivotField>
    <pivotField showAll="0">
      <items count="5">
        <item x="2"/>
        <item x="0"/>
        <item x="3"/>
        <item x="1"/>
        <item t="default"/>
      </items>
    </pivotField>
    <pivotField name="Existence de problème d'eau" axis="axisPage" multipleItemSelectionAllowed="1" showAll="0">
      <items count="4">
        <item h="1" x="2"/>
        <item h="1" x="1"/>
        <item x="0"/>
        <item t="default"/>
      </items>
    </pivotField>
    <pivotField showAll="0"/>
    <pivotField dataField="1" showAll="0"/>
    <pivotField dataField="1" showAll="0"/>
    <pivotField dataField="1" showAll="0"/>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numFmtId="22" showAll="0"/>
    <pivotField showAll="0"/>
    <pivotField showAll="0"/>
  </pivotFields>
  <rowItems count="1">
    <i/>
  </rowItems>
  <colFields count="1">
    <field x="-2"/>
  </colFields>
  <colItems count="4">
    <i>
      <x/>
    </i>
    <i i="1">
      <x v="1"/>
    </i>
    <i i="2">
      <x v="2"/>
    </i>
    <i i="3">
      <x v="3"/>
    </i>
  </colItems>
  <pageFields count="1">
    <pageField fld="75" hier="-1"/>
  </pageFields>
  <dataFields count="4">
    <dataField name="Problème d'odeur" fld="77" baseField="0" baseItem="0"/>
    <dataField name="Problème de saveur" fld="78" baseField="0" baseItem="0"/>
    <dataField name="Eau trouble" fld="79" baseField="0" baseItem="0"/>
    <dataField name="Eau non potable" fld="80"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3.xml><?xml version="1.0" encoding="utf-8"?>
<pivotTableDefinition xmlns="http://schemas.openxmlformats.org/spreadsheetml/2006/main" xmlns:mc="http://schemas.openxmlformats.org/markup-compatibility/2006" xmlns:xr="http://schemas.microsoft.com/office/spreadsheetml/2014/revision" mc:Ignorable="xr" xr:uid="{AE6CA5B9-9159-4505-8A33-1980C5BA34DB}" name="PivotTable43" cacheId="1" applyNumberFormats="0" applyBorderFormats="0" applyFontFormats="0" applyPatternFormats="0" applyAlignmentFormats="0" applyWidthHeightFormats="1" dataCaption="Valeurs" updatedVersion="6" minRefreshableVersion="3" useAutoFormatting="1" itemPrintTitles="1" createdVersion="6" indent="0" outline="1" outlineData="1" multipleFieldFilters="0" chartFormat="4" rowHeaderCaption="Besoins">
  <location ref="B564:H569" firstHeaderRow="0" firstDataRow="1" firstDataCol="1"/>
  <pivotFields count="180">
    <pivotField numFmtId="14" showAll="0"/>
    <pivotField showAll="0"/>
    <pivotField showAll="0"/>
    <pivotField showAll="0"/>
    <pivotField axis="axisRow" showAll="0">
      <items count="5">
        <item x="0"/>
        <item x="1"/>
        <item x="2"/>
        <item x="3"/>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items count="37">
        <item x="22"/>
        <item x="27"/>
        <item x="25"/>
        <item x="23"/>
        <item x="35"/>
        <item x="34"/>
        <item x="0"/>
        <item x="30"/>
        <item x="28"/>
        <item x="6"/>
        <item x="29"/>
        <item x="31"/>
        <item x="8"/>
        <item x="15"/>
        <item x="32"/>
        <item x="3"/>
        <item x="13"/>
        <item x="16"/>
        <item x="26"/>
        <item x="33"/>
        <item x="10"/>
        <item x="21"/>
        <item x="18"/>
        <item x="14"/>
        <item x="11"/>
        <item x="19"/>
        <item x="2"/>
        <item x="12"/>
        <item x="24"/>
        <item x="20"/>
        <item x="17"/>
        <item x="7"/>
        <item x="9"/>
        <item x="5"/>
        <item x="1"/>
        <item x="4"/>
        <item t="default"/>
      </items>
    </pivotField>
    <pivotField showAll="0"/>
    <pivotField showAll="0"/>
    <pivotField showAll="0"/>
    <pivotField showAll="0">
      <items count="5">
        <item x="3"/>
        <item x="0"/>
        <item x="1"/>
        <item x="2"/>
        <item t="default"/>
      </items>
    </pivotField>
    <pivotField showAll="0"/>
    <pivotField showAll="0">
      <items count="5">
        <item x="0"/>
        <item x="1"/>
        <item x="2"/>
        <item h="1" x="3"/>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items count="5">
        <item x="2"/>
        <item x="1"/>
        <item x="3"/>
        <item x="0"/>
        <item t="default"/>
      </items>
    </pivotField>
    <pivotField showAll="0">
      <items count="5">
        <item x="2"/>
        <item x="0"/>
        <item x="3"/>
        <item x="1"/>
        <item t="default"/>
      </items>
    </pivotField>
    <pivotField showAll="0">
      <items count="4">
        <item x="2"/>
        <item x="1"/>
        <item x="0"/>
        <item t="default"/>
      </items>
    </pivotField>
    <pivotField showAll="0"/>
    <pivotField showAll="0"/>
    <pivotField showAll="0"/>
    <pivotField showAll="0"/>
    <pivotField showAll="0"/>
    <pivotField showAll="0">
      <items count="4">
        <item x="1"/>
        <item x="2"/>
        <item x="0"/>
        <item t="default"/>
      </items>
    </pivotField>
    <pivotField showAll="0">
      <items count="3">
        <item x="0"/>
        <item x="1"/>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items count="5">
        <item x="1"/>
        <item x="0"/>
        <item x="2"/>
        <item x="3"/>
        <item t="default"/>
      </items>
    </pivotField>
    <pivotField showAll="0"/>
    <pivotField showAll="0"/>
    <pivotField showAll="0"/>
    <pivotField showAll="0"/>
    <pivotField showAll="0"/>
    <pivotField showAll="0"/>
    <pivotField showAll="0"/>
    <pivotField showAll="0"/>
    <pivotField showAll="0"/>
    <pivotField showAll="0"/>
    <pivotField name="Services de santé disponibles?" multipleItemSelectionAllowed="1" showAll="0">
      <items count="3">
        <item h="1" x="0"/>
        <item x="1"/>
        <item t="default"/>
      </items>
    </pivotField>
    <pivotField showAll="0"/>
    <pivotField showAll="0"/>
    <pivotField showAll="0"/>
    <pivotField showAll="0"/>
    <pivotField showAll="0"/>
    <pivotField showAll="0"/>
    <pivotField showAll="0"/>
    <pivotField showAll="0">
      <items count="4">
        <item x="1"/>
        <item x="2"/>
        <item x="0"/>
        <item t="default"/>
      </items>
    </pivotField>
    <pivotField showAll="0"/>
    <pivotField showAll="0">
      <items count="4">
        <item x="1"/>
        <item x="2"/>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showAll="0"/>
    <pivotField dataField="1" showAll="0"/>
    <pivotField dataField="1" showAll="0"/>
    <pivotField dataField="1" showAll="0"/>
    <pivotField dataField="1" showAll="0"/>
    <pivotField dataField="1" showAll="0"/>
    <pivotField showAll="0"/>
    <pivotField showAll="0"/>
    <pivotField showAll="0"/>
    <pivotField showAll="0"/>
    <pivotField showAll="0"/>
    <pivotField showAll="0"/>
    <pivotField showAll="0"/>
    <pivotField showAll="0"/>
    <pivotField showAll="0"/>
    <pivotField numFmtId="22" showAll="0"/>
    <pivotField showAll="0"/>
    <pivotField showAll="0"/>
  </pivotFields>
  <rowFields count="1">
    <field x="4"/>
  </rowFields>
  <rowItems count="5">
    <i>
      <x/>
    </i>
    <i>
      <x v="1"/>
    </i>
    <i>
      <x v="2"/>
    </i>
    <i>
      <x v="3"/>
    </i>
    <i t="grand">
      <x/>
    </i>
  </rowItems>
  <colFields count="1">
    <field x="-2"/>
  </colFields>
  <colItems count="6">
    <i>
      <x/>
    </i>
    <i i="1">
      <x v="1"/>
    </i>
    <i i="2">
      <x v="2"/>
    </i>
    <i i="3">
      <x v="3"/>
    </i>
    <i i="4">
      <x v="4"/>
    </i>
    <i i="5">
      <x v="5"/>
    </i>
  </colItems>
  <dataFields count="6">
    <dataField name="Assistance humanitaire" fld="162" baseField="0" baseItem="0"/>
    <dataField name="Situation des membres de la famille" fld="164" baseField="0" baseItem="0"/>
    <dataField name="Situation dans le lieu d’origine" fld="163" baseField="0" baseItem="0"/>
    <dataField name="Accès aux services de base" fld="165" baseField="0" baseItem="0"/>
    <dataField name="Possibilités de retour (etat du lieu d’origine, aide humanitaire…)" fld="166" baseField="0" baseItem="0"/>
    <dataField name="Documentation (certificat de naissance, etc.)" fld="167" baseField="0" baseItem="0"/>
  </dataFields>
  <formats count="1">
    <format dxfId="40">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4.xml><?xml version="1.0" encoding="utf-8"?>
<pivotTableDefinition xmlns="http://schemas.openxmlformats.org/spreadsheetml/2006/main" xmlns:mc="http://schemas.openxmlformats.org/markup-compatibility/2006" xmlns:xr="http://schemas.microsoft.com/office/spreadsheetml/2014/revision" mc:Ignorable="xr" xr:uid="{8FA98B12-E21B-405D-9EAF-AA503EAC7301}" name="Tableau croisé dynamique7" cacheId="1" applyNumberFormats="0" applyBorderFormats="0" applyFontFormats="0" applyPatternFormats="0" applyAlignmentFormats="0" applyWidthHeightFormats="1" dataCaption="Valeurs" updatedVersion="6" minRefreshableVersion="3" useAutoFormatting="1" itemPrintTitles="1" createdVersion="6" indent="0" outline="1" outlineData="1" multipleFieldFilters="0" chartFormat="5" rowHeaderCaption="Réponse">
  <location ref="B191:E195" firstHeaderRow="0" firstDataRow="1" firstDataCol="1"/>
  <pivotFields count="180">
    <pivotField numFmtId="14"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4">
        <item x="2"/>
        <item x="0"/>
        <item x="1"/>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numFmtId="22" showAll="0"/>
    <pivotField showAll="0"/>
    <pivotField showAll="0"/>
  </pivotFields>
  <rowFields count="1">
    <field x="42"/>
  </rowFields>
  <rowItems count="4">
    <i>
      <x/>
    </i>
    <i>
      <x v="1"/>
    </i>
    <i>
      <x v="2"/>
    </i>
    <i t="grand">
      <x/>
    </i>
  </rowItems>
  <colFields count="1">
    <field x="-2"/>
  </colFields>
  <colItems count="3">
    <i>
      <x/>
    </i>
    <i i="1">
      <x v="1"/>
    </i>
    <i i="2">
      <x v="2"/>
    </i>
  </colItems>
  <dataFields count="3">
    <dataField name="Nbre quartiers" fld="42" subtotal="count" baseField="0" baseItem="0"/>
    <dataField name="Nbre quartiers (%)" fld="42" subtotal="count" showDataAs="percentOfTotal" baseField="0" baseItem="0" numFmtId="9"/>
    <dataField name="TOTAL ménages PDI" fld="14" baseField="0" baseItem="0"/>
  </dataFields>
  <formats count="1">
    <format dxfId="41">
      <pivotArea outline="0" collapsedLevelsAreSubtotals="1" fieldPosition="0">
        <references count="1">
          <reference field="4294967294" count="1" selected="0">
            <x v="1"/>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5.xml><?xml version="1.0" encoding="utf-8"?>
<pivotTableDefinition xmlns="http://schemas.openxmlformats.org/spreadsheetml/2006/main" xmlns:mc="http://schemas.openxmlformats.org/markup-compatibility/2006" xmlns:xr="http://schemas.microsoft.com/office/spreadsheetml/2014/revision" mc:Ignorable="xr" xr:uid="{7BF21424-07E1-4F9A-996B-77BB2833F006}" name="PivotTable24" cacheId="1" applyNumberFormats="0" applyBorderFormats="0" applyFontFormats="0" applyPatternFormats="0" applyAlignmentFormats="0" applyWidthHeightFormats="1" dataCaption="Valeurs" updatedVersion="6" minRefreshableVersion="3" useAutoFormatting="1" itemPrintTitles="1" createdVersion="6" indent="0" outline="1" outlineData="1" multipleFieldFilters="0" chartFormat="4" rowHeaderCaption="Tpe de probl_me">
  <location ref="B331:C335" firstHeaderRow="1" firstDataRow="1" firstDataCol="1"/>
  <pivotFields count="180">
    <pivotField numFmtId="14" showAll="0"/>
    <pivotField showAll="0"/>
    <pivotField showAll="0"/>
    <pivotField showAll="0"/>
    <pivotField showAll="0">
      <items count="5">
        <item x="0"/>
        <item x="1"/>
        <item x="2"/>
        <item x="3"/>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items count="37">
        <item x="22"/>
        <item x="27"/>
        <item x="25"/>
        <item x="23"/>
        <item x="35"/>
        <item x="34"/>
        <item x="0"/>
        <item x="30"/>
        <item x="28"/>
        <item x="6"/>
        <item x="29"/>
        <item x="31"/>
        <item x="8"/>
        <item x="15"/>
        <item x="32"/>
        <item x="3"/>
        <item x="13"/>
        <item x="16"/>
        <item x="26"/>
        <item x="33"/>
        <item x="10"/>
        <item x="21"/>
        <item x="18"/>
        <item x="14"/>
        <item x="11"/>
        <item x="19"/>
        <item x="2"/>
        <item x="12"/>
        <item x="24"/>
        <item x="20"/>
        <item x="17"/>
        <item x="7"/>
        <item x="9"/>
        <item x="5"/>
        <item x="1"/>
        <item x="4"/>
        <item t="default"/>
      </items>
    </pivotField>
    <pivotField showAll="0"/>
    <pivotField showAll="0"/>
    <pivotField showAll="0"/>
    <pivotField showAll="0">
      <items count="5">
        <item x="3"/>
        <item x="0"/>
        <item x="1"/>
        <item x="2"/>
        <item t="default"/>
      </items>
    </pivotField>
    <pivotField showAll="0"/>
    <pivotField showAll="0">
      <items count="5">
        <item x="0"/>
        <item x="1"/>
        <item x="2"/>
        <item h="1" x="3"/>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items count="5">
        <item x="2"/>
        <item x="1"/>
        <item x="3"/>
        <item x="0"/>
        <item t="default"/>
      </items>
    </pivotField>
    <pivotField showAll="0">
      <items count="5">
        <item x="2"/>
        <item x="0"/>
        <item x="3"/>
        <item x="1"/>
        <item t="default"/>
      </items>
    </pivotField>
    <pivotField axis="axisRow" dataField="1" showAll="0">
      <items count="4">
        <item x="2"/>
        <item x="1"/>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numFmtId="22" showAll="0"/>
    <pivotField showAll="0"/>
    <pivotField showAll="0"/>
  </pivotFields>
  <rowFields count="1">
    <field x="75"/>
  </rowFields>
  <rowItems count="4">
    <i>
      <x/>
    </i>
    <i>
      <x v="1"/>
    </i>
    <i>
      <x v="2"/>
    </i>
    <i t="grand">
      <x/>
    </i>
  </rowItems>
  <colItems count="1">
    <i/>
  </colItems>
  <dataFields count="1">
    <dataField name="Nbre quartier" fld="75"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6.xml><?xml version="1.0" encoding="utf-8"?>
<pivotTableDefinition xmlns="http://schemas.openxmlformats.org/spreadsheetml/2006/main" xmlns:mc="http://schemas.openxmlformats.org/markup-compatibility/2006" xmlns:xr="http://schemas.microsoft.com/office/spreadsheetml/2014/revision" mc:Ignorable="xr" xr:uid="{670B5DC7-7543-4B0E-8038-FA1DA95C2AC3}" name="PivotTable17" cacheId="2"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chartFormat="5" rowHeaderCaption="Provenance des PDI" colHeaderCaption="Arrondissements/communes">
  <location ref="I98:J109" firstHeaderRow="1" firstDataRow="1" firstDataCol="1" rowPageCount="1" colPageCount="1"/>
  <pivotFields count="16">
    <pivotField showAll="0"/>
    <pivotField showAll="0"/>
    <pivotField axis="axisPage" showAll="0">
      <items count="5">
        <item x="3"/>
        <item x="2"/>
        <item x="1"/>
        <item x="0"/>
        <item t="default"/>
      </items>
    </pivotField>
    <pivotField axis="axisRow" showAll="0" measureFilter="1" sortType="descending">
      <items count="82">
        <item x="69"/>
        <item m="1" x="80"/>
        <item x="40"/>
        <item x="47"/>
        <item x="42"/>
        <item x="46"/>
        <item x="41"/>
        <item x="65"/>
        <item x="26"/>
        <item x="73"/>
        <item x="51"/>
        <item x="4"/>
        <item x="60"/>
        <item x="3"/>
        <item x="0"/>
        <item x="2"/>
        <item x="1"/>
        <item x="31"/>
        <item x="64"/>
        <item x="32"/>
        <item x="74"/>
        <item x="61"/>
        <item x="48"/>
        <item x="16"/>
        <item x="33"/>
        <item x="52"/>
        <item x="50"/>
        <item x="56"/>
        <item x="55"/>
        <item x="57"/>
        <item x="53"/>
        <item x="34"/>
        <item x="17"/>
        <item x="18"/>
        <item x="19"/>
        <item x="27"/>
        <item x="72"/>
        <item x="20"/>
        <item x="21"/>
        <item x="22"/>
        <item x="54"/>
        <item x="5"/>
        <item x="6"/>
        <item x="68"/>
        <item x="23"/>
        <item x="67"/>
        <item x="7"/>
        <item x="37"/>
        <item x="8"/>
        <item x="49"/>
        <item x="35"/>
        <item x="43"/>
        <item x="45"/>
        <item x="44"/>
        <item x="28"/>
        <item x="24"/>
        <item x="39"/>
        <item x="36"/>
        <item x="15"/>
        <item x="71"/>
        <item x="25"/>
        <item x="29"/>
        <item x="66"/>
        <item x="62"/>
        <item x="63"/>
        <item x="30"/>
        <item x="70"/>
        <item x="9"/>
        <item x="10"/>
        <item x="11"/>
        <item x="12"/>
        <item x="13"/>
        <item x="14"/>
        <item x="38"/>
        <item x="58"/>
        <item x="59"/>
        <item x="75"/>
        <item x="76"/>
        <item x="77"/>
        <item x="78"/>
        <item x="79"/>
        <item t="default"/>
      </items>
      <autoSortScope>
        <pivotArea dataOnly="0" outline="0" fieldPosition="0">
          <references count="1">
            <reference field="4294967294" count="1" selected="0">
              <x v="0"/>
            </reference>
          </references>
        </pivotArea>
      </autoSortScope>
    </pivotField>
    <pivotField showAll="0"/>
    <pivotField showAll="0"/>
    <pivotField dataField="1" showAll="0"/>
    <pivotField showAll="0"/>
    <pivotField showAll="0"/>
    <pivotField showAll="0"/>
    <pivotField showAll="0"/>
    <pivotField showAll="0"/>
    <pivotField showAll="0"/>
    <pivotField showAll="0"/>
    <pivotField showAll="0"/>
    <pivotField showAll="0"/>
  </pivotFields>
  <rowFields count="1">
    <field x="3"/>
  </rowFields>
  <rowItems count="11">
    <i>
      <x v="23"/>
    </i>
    <i>
      <x v="38"/>
    </i>
    <i>
      <x v="39"/>
    </i>
    <i>
      <x v="8"/>
    </i>
    <i>
      <x v="13"/>
    </i>
    <i>
      <x v="61"/>
    </i>
    <i>
      <x v="15"/>
    </i>
    <i>
      <x v="55"/>
    </i>
    <i>
      <x v="54"/>
    </i>
    <i>
      <x v="65"/>
    </i>
    <i t="grand">
      <x/>
    </i>
  </rowItems>
  <colItems count="1">
    <i/>
  </colItems>
  <pageFields count="1">
    <pageField fld="2" hier="-1"/>
  </pageFields>
  <dataFields count="1">
    <dataField name="PDI (Ind)" fld="6" baseField="0" baseItem="0"/>
  </dataFields>
  <chartFormats count="1">
    <chartFormat chart="1" format="0"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filters count="1">
    <filter fld="3" type="count" evalOrder="-1" id="2" iMeasureFld="0">
      <autoFilter ref="A1">
        <filterColumn colId="0">
          <top10 val="10" filterVal="10"/>
        </filterColumn>
      </autoFilter>
    </filter>
  </filters>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7.xml><?xml version="1.0" encoding="utf-8"?>
<pivotTableDefinition xmlns="http://schemas.openxmlformats.org/spreadsheetml/2006/main" xmlns:mc="http://schemas.openxmlformats.org/markup-compatibility/2006" xmlns:xr="http://schemas.microsoft.com/office/spreadsheetml/2014/revision" mc:Ignorable="xr" xr:uid="{9FADE715-1953-4440-BCF9-187BE77ACF1C}" name="PivotTable21" cacheId="1" applyNumberFormats="0" applyBorderFormats="0" applyFontFormats="0" applyPatternFormats="0" applyAlignmentFormats="0" applyWidthHeightFormats="1" dataCaption="Valeurs" updatedVersion="6" minRefreshableVersion="3" useAutoFormatting="1" itemPrintTitles="1" createdVersion="6" indent="0" outline="1" outlineData="1" multipleFieldFilters="0" chartFormat="4" rowHeaderCaption="Difficultés d'accès">
  <location ref="I441:J445" firstHeaderRow="1" firstDataRow="1" firstDataCol="1" rowPageCount="1" colPageCount="1"/>
  <pivotFields count="180">
    <pivotField numFmtId="14" showAll="0"/>
    <pivotField showAll="0"/>
    <pivotField showAll="0"/>
    <pivotField showAll="0"/>
    <pivotField showAll="0">
      <items count="5">
        <item x="0"/>
        <item x="1"/>
        <item x="2"/>
        <item x="3"/>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items count="37">
        <item x="22"/>
        <item x="27"/>
        <item x="25"/>
        <item x="23"/>
        <item x="35"/>
        <item x="34"/>
        <item x="0"/>
        <item x="30"/>
        <item x="28"/>
        <item x="6"/>
        <item x="29"/>
        <item x="31"/>
        <item x="8"/>
        <item x="15"/>
        <item x="32"/>
        <item x="3"/>
        <item x="13"/>
        <item x="16"/>
        <item x="26"/>
        <item x="33"/>
        <item x="10"/>
        <item x="21"/>
        <item x="18"/>
        <item x="14"/>
        <item x="11"/>
        <item x="19"/>
        <item x="2"/>
        <item x="12"/>
        <item x="24"/>
        <item x="20"/>
        <item x="17"/>
        <item x="7"/>
        <item x="9"/>
        <item x="5"/>
        <item x="1"/>
        <item x="4"/>
        <item t="default"/>
      </items>
    </pivotField>
    <pivotField showAll="0"/>
    <pivotField showAll="0"/>
    <pivotField showAll="0"/>
    <pivotField showAll="0">
      <items count="5">
        <item x="3"/>
        <item x="0"/>
        <item x="1"/>
        <item x="2"/>
        <item t="default"/>
      </items>
    </pivotField>
    <pivotField showAll="0"/>
    <pivotField showAll="0">
      <items count="5">
        <item x="0"/>
        <item x="1"/>
        <item x="2"/>
        <item h="1" x="3"/>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items count="5">
        <item x="2"/>
        <item x="1"/>
        <item x="3"/>
        <item x="0"/>
        <item t="default"/>
      </items>
    </pivotField>
    <pivotField showAll="0">
      <items count="5">
        <item x="2"/>
        <item x="0"/>
        <item x="3"/>
        <item x="1"/>
        <item t="default"/>
      </items>
    </pivotField>
    <pivotField showAll="0">
      <items count="4">
        <item x="2"/>
        <item x="1"/>
        <item x="0"/>
        <item t="default"/>
      </items>
    </pivotField>
    <pivotField showAll="0"/>
    <pivotField showAll="0"/>
    <pivotField showAll="0"/>
    <pivotField showAll="0"/>
    <pivotField showAll="0"/>
    <pivotField showAll="0">
      <items count="4">
        <item x="1"/>
        <item x="2"/>
        <item x="0"/>
        <item t="default"/>
      </items>
    </pivotField>
    <pivotField showAll="0">
      <items count="3">
        <item x="0"/>
        <item x="1"/>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items count="5">
        <item x="1"/>
        <item x="0"/>
        <item x="2"/>
        <item x="3"/>
        <item t="default"/>
      </items>
    </pivotField>
    <pivotField showAll="0"/>
    <pivotField showAll="0"/>
    <pivotField showAll="0"/>
    <pivotField showAll="0"/>
    <pivotField showAll="0"/>
    <pivotField showAll="0"/>
    <pivotField showAll="0"/>
    <pivotField showAll="0"/>
    <pivotField showAll="0"/>
    <pivotField showAll="0"/>
    <pivotField name="Services de santé disponibles?" axis="axisPage" multipleItemSelectionAllowed="1" showAll="0">
      <items count="3">
        <item h="1" x="0"/>
        <item x="1"/>
        <item t="default"/>
      </items>
    </pivotField>
    <pivotField showAll="0"/>
    <pivotField showAll="0"/>
    <pivotField showAll="0"/>
    <pivotField showAll="0"/>
    <pivotField showAll="0"/>
    <pivotField showAll="0"/>
    <pivotField showAll="0"/>
    <pivotField showAll="0">
      <items count="4">
        <item x="1"/>
        <item x="2"/>
        <item x="0"/>
        <item t="default"/>
      </items>
    </pivotField>
    <pivotField showAll="0"/>
    <pivotField axis="axisRow" dataField="1" showAll="0">
      <items count="4">
        <item x="1"/>
        <item x="2"/>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numFmtId="22" showAll="0"/>
    <pivotField showAll="0"/>
    <pivotField showAll="0"/>
  </pivotFields>
  <rowFields count="1">
    <field x="123"/>
  </rowFields>
  <rowItems count="4">
    <i>
      <x/>
    </i>
    <i>
      <x v="1"/>
    </i>
    <i>
      <x v="2"/>
    </i>
    <i t="grand">
      <x/>
    </i>
  </rowItems>
  <colItems count="1">
    <i/>
  </colItems>
  <pageFields count="1">
    <pageField fld="113" hier="-1"/>
  </pageFields>
  <dataFields count="1">
    <dataField name="Fréquence" fld="123" subtotal="count" baseField="0" baseItem="0"/>
  </dataFields>
  <formats count="1">
    <format dxfId="42">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8.xml><?xml version="1.0" encoding="utf-8"?>
<pivotTableDefinition xmlns="http://schemas.openxmlformats.org/spreadsheetml/2006/main" xmlns:mc="http://schemas.openxmlformats.org/markup-compatibility/2006" xmlns:xr="http://schemas.microsoft.com/office/spreadsheetml/2014/revision" mc:Ignorable="xr" xr:uid="{6D03178D-793F-4B3E-99AB-0DAE87CB3367}" name="PivotTable22" cacheId="1" applyNumberFormats="0" applyBorderFormats="0" applyFontFormats="0" applyPatternFormats="0" applyAlignmentFormats="0" applyWidthHeightFormats="1" dataCaption="Valeurs" updatedVersion="6" minRefreshableVersion="3" useAutoFormatting="1" itemPrintTitles="1" createdVersion="6" indent="0" outline="1" outlineData="1" multipleFieldFilters="0" chartFormat="4" rowHeaderCaption="Volume d'eau moyen /jour">
  <location ref="O310:T316" firstHeaderRow="1" firstDataRow="2" firstDataCol="1"/>
  <pivotFields count="180">
    <pivotField numFmtId="14" showAll="0"/>
    <pivotField showAll="0"/>
    <pivotField showAll="0"/>
    <pivotField showAll="0"/>
    <pivotField axis="axisCol" showAll="0">
      <items count="5">
        <item x="0"/>
        <item x="1"/>
        <item x="2"/>
        <item x="3"/>
        <item t="default"/>
      </items>
    </pivotField>
    <pivotField showAll="0"/>
    <pivotField showAll="0"/>
    <pivotField showAll="0"/>
    <pivotField showAll="0"/>
    <pivotField showAll="0"/>
    <pivotField showAll="0"/>
    <pivotField showAll="0"/>
    <pivotField showAll="0"/>
    <pivotField showAll="0"/>
    <pivotField dataField="1" showAll="0"/>
    <pivotField showAll="0"/>
    <pivotField showAll="0"/>
    <pivotField showAll="0"/>
    <pivotField showAll="0"/>
    <pivotField showAll="0"/>
    <pivotField showAll="0"/>
    <pivotField showAll="0"/>
    <pivotField showAll="0">
      <items count="37">
        <item x="22"/>
        <item x="27"/>
        <item x="25"/>
        <item x="23"/>
        <item x="35"/>
        <item x="34"/>
        <item x="0"/>
        <item x="30"/>
        <item x="28"/>
        <item x="6"/>
        <item x="29"/>
        <item x="31"/>
        <item x="8"/>
        <item x="15"/>
        <item x="32"/>
        <item x="3"/>
        <item x="13"/>
        <item x="16"/>
        <item x="26"/>
        <item x="33"/>
        <item x="10"/>
        <item x="21"/>
        <item x="18"/>
        <item x="14"/>
        <item x="11"/>
        <item x="19"/>
        <item x="2"/>
        <item x="12"/>
        <item x="24"/>
        <item x="20"/>
        <item x="17"/>
        <item x="7"/>
        <item x="9"/>
        <item x="5"/>
        <item x="1"/>
        <item x="4"/>
        <item t="default"/>
      </items>
    </pivotField>
    <pivotField showAll="0"/>
    <pivotField showAll="0"/>
    <pivotField showAll="0"/>
    <pivotField showAll="0">
      <items count="5">
        <item x="3"/>
        <item x="0"/>
        <item x="1"/>
        <item x="2"/>
        <item t="default"/>
      </items>
    </pivotField>
    <pivotField showAll="0"/>
    <pivotField showAll="0">
      <items count="5">
        <item x="0"/>
        <item x="1"/>
        <item x="2"/>
        <item h="1" x="3"/>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5">
        <item x="2"/>
        <item x="1"/>
        <item x="3"/>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numFmtId="22" showAll="0"/>
    <pivotField showAll="0"/>
    <pivotField showAll="0"/>
  </pivotFields>
  <rowFields count="1">
    <field x="73"/>
  </rowFields>
  <rowItems count="5">
    <i>
      <x/>
    </i>
    <i>
      <x v="1"/>
    </i>
    <i>
      <x v="2"/>
    </i>
    <i>
      <x v="3"/>
    </i>
    <i t="grand">
      <x/>
    </i>
  </rowItems>
  <colFields count="1">
    <field x="4"/>
  </colFields>
  <colItems count="5">
    <i>
      <x/>
    </i>
    <i>
      <x v="1"/>
    </i>
    <i>
      <x v="2"/>
    </i>
    <i>
      <x v="3"/>
    </i>
    <i t="grand">
      <x/>
    </i>
  </colItems>
  <dataFields count="1">
    <dataField name="Ménages PDI" fld="14"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9.xml><?xml version="1.0" encoding="utf-8"?>
<pivotTableDefinition xmlns="http://schemas.openxmlformats.org/spreadsheetml/2006/main" xmlns:mc="http://schemas.openxmlformats.org/markup-compatibility/2006" xmlns:xr="http://schemas.microsoft.com/office/spreadsheetml/2014/revision" mc:Ignorable="xr" xr:uid="{25C00E2D-D810-4650-A0B5-5D68C8356254}" name="PivotTable31" cacheId="1" applyNumberFormats="0" applyBorderFormats="0" applyFontFormats="0" applyPatternFormats="0" applyAlignmentFormats="0" applyWidthHeightFormats="1" dataCaption="Valeurs" updatedVersion="6" minRefreshableVersion="3" useAutoFormatting="1" itemPrintTitles="1" createdVersion="6" indent="0" outline="1" outlineData="1" multipleFieldFilters="0" chartFormat="4" rowHeaderCaption="Réponses">
  <location ref="O353:P357" firstHeaderRow="1" firstDataRow="1" firstDataCol="1"/>
  <pivotFields count="180">
    <pivotField numFmtId="14" showAll="0"/>
    <pivotField showAll="0"/>
    <pivotField showAll="0"/>
    <pivotField showAll="0"/>
    <pivotField showAll="0">
      <items count="5">
        <item x="0"/>
        <item x="1"/>
        <item x="2"/>
        <item x="3"/>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items count="37">
        <item x="22"/>
        <item x="27"/>
        <item x="25"/>
        <item x="23"/>
        <item x="35"/>
        <item x="34"/>
        <item x="0"/>
        <item x="30"/>
        <item x="28"/>
        <item x="6"/>
        <item x="29"/>
        <item x="31"/>
        <item x="8"/>
        <item x="15"/>
        <item x="32"/>
        <item x="3"/>
        <item x="13"/>
        <item x="16"/>
        <item x="26"/>
        <item x="33"/>
        <item x="10"/>
        <item x="21"/>
        <item x="18"/>
        <item x="14"/>
        <item x="11"/>
        <item x="19"/>
        <item x="2"/>
        <item x="12"/>
        <item x="24"/>
        <item x="20"/>
        <item x="17"/>
        <item x="7"/>
        <item x="9"/>
        <item x="5"/>
        <item x="1"/>
        <item x="4"/>
        <item t="default"/>
      </items>
    </pivotField>
    <pivotField showAll="0"/>
    <pivotField showAll="0"/>
    <pivotField showAll="0"/>
    <pivotField showAll="0">
      <items count="5">
        <item x="3"/>
        <item x="0"/>
        <item x="1"/>
        <item x="2"/>
        <item t="default"/>
      </items>
    </pivotField>
    <pivotField showAll="0"/>
    <pivotField showAll="0">
      <items count="5">
        <item x="0"/>
        <item x="1"/>
        <item x="2"/>
        <item h="1" x="3"/>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items count="5">
        <item x="2"/>
        <item x="1"/>
        <item x="3"/>
        <item x="0"/>
        <item t="default"/>
      </items>
    </pivotField>
    <pivotField showAll="0">
      <items count="5">
        <item x="2"/>
        <item x="0"/>
        <item x="3"/>
        <item x="1"/>
        <item t="default"/>
      </items>
    </pivotField>
    <pivotField showAll="0">
      <items count="4">
        <item x="2"/>
        <item x="1"/>
        <item x="0"/>
        <item t="default"/>
      </items>
    </pivotField>
    <pivotField showAll="0"/>
    <pivotField showAll="0"/>
    <pivotField showAll="0"/>
    <pivotField showAll="0"/>
    <pivotField showAll="0"/>
    <pivotField showAll="0">
      <items count="4">
        <item x="1"/>
        <item x="2"/>
        <item x="0"/>
        <item t="default"/>
      </items>
    </pivotField>
    <pivotField showAll="0">
      <items count="3">
        <item x="0"/>
        <item x="1"/>
        <item t="default"/>
      </items>
    </pivotField>
    <pivotField showAll="0"/>
    <pivotField showAll="0"/>
    <pivotField showAll="0"/>
    <pivotField showAll="0"/>
    <pivotField showAll="0"/>
    <pivotField showAll="0"/>
    <pivotField showAll="0"/>
    <pivotField showAll="0"/>
    <pivotField showAll="0"/>
    <pivotField axis="axisRow" dataField="1" showAll="0">
      <items count="4">
        <item x="2"/>
        <item x="1"/>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numFmtId="22" showAll="0"/>
    <pivotField showAll="0"/>
    <pivotField showAll="0"/>
  </pivotFields>
  <rowFields count="1">
    <field x="92"/>
  </rowFields>
  <rowItems count="4">
    <i>
      <x/>
    </i>
    <i>
      <x v="1"/>
    </i>
    <i>
      <x v="2"/>
    </i>
    <i t="grand">
      <x/>
    </i>
  </rowItems>
  <colItems count="1">
    <i/>
  </colItems>
  <dataFields count="1">
    <dataField name="Fréquence" fld="92" subtotal="count" showDataAs="percentOfTotal" baseField="0" baseItem="0" numFmtId="1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8FDA0195-6533-46AE-A3E9-F09791E6A132}" name="Tableau croisé dynamique6" cacheId="1" applyNumberFormats="0" applyBorderFormats="0" applyFontFormats="0" applyPatternFormats="0" applyAlignmentFormats="0" applyWidthHeightFormats="1" dataCaption="Valeurs" updatedVersion="6" minRefreshableVersion="3" useAutoFormatting="1" itemPrintTitles="1" createdVersion="6" indent="0" outline="1" outlineData="1" multipleFieldFilters="0" chartFormat="11" rowHeaderCaption="Réponses">
  <location ref="B179:D185" firstHeaderRow="0" firstDataRow="1" firstDataCol="1"/>
  <pivotFields count="180">
    <pivotField numFmtId="14"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6">
        <item x="3"/>
        <item x="1"/>
        <item x="2"/>
        <item x="0"/>
        <item x="4"/>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numFmtId="22" showAll="0"/>
    <pivotField showAll="0"/>
    <pivotField showAll="0"/>
  </pivotFields>
  <rowFields count="1">
    <field x="31"/>
  </rowFields>
  <rowItems count="6">
    <i>
      <x/>
    </i>
    <i>
      <x v="1"/>
    </i>
    <i>
      <x v="2"/>
    </i>
    <i>
      <x v="3"/>
    </i>
    <i>
      <x v="4"/>
    </i>
    <i t="grand">
      <x/>
    </i>
  </rowItems>
  <colFields count="1">
    <field x="-2"/>
  </colFields>
  <colItems count="2">
    <i>
      <x/>
    </i>
    <i i="1">
      <x v="1"/>
    </i>
  </colItems>
  <dataFields count="2">
    <dataField name="Quartiers" fld="31" subtotal="count" baseField="0" baseItem="0" numFmtId="1"/>
    <dataField name="Estimation ménages déplacés" fld="14" showDataAs="percentOfTotal" baseField="0" baseItem="0" numFmtId="10"/>
  </dataFields>
  <formats count="4">
    <format dxfId="30">
      <pivotArea outline="0" collapsedLevelsAreSubtotals="1" fieldPosition="0"/>
    </format>
    <format dxfId="29">
      <pivotArea outline="0" collapsedLevelsAreSubtotals="1" fieldPosition="0">
        <references count="1">
          <reference field="4294967294" count="1" selected="0">
            <x v="1"/>
          </reference>
        </references>
      </pivotArea>
    </format>
    <format dxfId="28">
      <pivotArea outline="0" fieldPosition="0">
        <references count="1">
          <reference field="4294967294" count="1">
            <x v="1"/>
          </reference>
        </references>
      </pivotArea>
    </format>
    <format dxfId="27">
      <pivotArea outline="0" collapsedLevelsAreSubtotals="1" fieldPosition="0">
        <references count="1">
          <reference field="4294967294" count="1" selected="0">
            <x v="0"/>
          </reference>
        </references>
      </pivotArea>
    </format>
  </formats>
  <chartFormats count="2">
    <chartFormat chart="10" format="0" series="1">
      <pivotArea type="data" outline="0" fieldPosition="0">
        <references count="1">
          <reference field="4294967294" count="1" selected="0">
            <x v="1"/>
          </reference>
        </references>
      </pivotArea>
    </chartFormat>
    <chartFormat chart="10" format="1"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0.xml><?xml version="1.0" encoding="utf-8"?>
<pivotTableDefinition xmlns="http://schemas.openxmlformats.org/spreadsheetml/2006/main" xmlns:mc="http://schemas.openxmlformats.org/markup-compatibility/2006" xmlns:xr="http://schemas.microsoft.com/office/spreadsheetml/2014/revision" mc:Ignorable="xr" xr:uid="{26496F6E-740D-491A-80C2-4AA442FBD4E5}" name="PivotTable4" cacheId="1" applyNumberFormats="0" applyBorderFormats="0" applyFontFormats="0" applyPatternFormats="0" applyAlignmentFormats="0" applyWidthHeightFormats="1" dataCaption="Valeurs" updatedVersion="6" minRefreshableVersion="3" useAutoFormatting="1" itemPrintTitles="1" createdVersion="6" indent="0" outline="1" outlineData="1" multipleFieldFilters="0" chartFormat="4" rowHeaderCaption="Obstacles d'accès à l'eau">
  <location ref="I465:O466" firstHeaderRow="0" firstDataRow="1" firstDataCol="0" rowPageCount="1" colPageCount="1"/>
  <pivotFields count="180">
    <pivotField numFmtId="14" showAll="0"/>
    <pivotField showAll="0"/>
    <pivotField showAll="0"/>
    <pivotField showAll="0"/>
    <pivotField showAll="0">
      <items count="5">
        <item x="0"/>
        <item x="1"/>
        <item x="2"/>
        <item x="3"/>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items count="37">
        <item x="22"/>
        <item x="27"/>
        <item x="25"/>
        <item x="23"/>
        <item x="35"/>
        <item x="34"/>
        <item x="0"/>
        <item x="30"/>
        <item x="28"/>
        <item x="6"/>
        <item x="29"/>
        <item x="31"/>
        <item x="8"/>
        <item x="15"/>
        <item x="32"/>
        <item x="3"/>
        <item x="13"/>
        <item x="16"/>
        <item x="26"/>
        <item x="33"/>
        <item x="10"/>
        <item x="21"/>
        <item x="18"/>
        <item x="14"/>
        <item x="11"/>
        <item x="19"/>
        <item x="2"/>
        <item x="12"/>
        <item x="24"/>
        <item x="20"/>
        <item x="17"/>
        <item x="7"/>
        <item x="9"/>
        <item x="5"/>
        <item x="1"/>
        <item x="4"/>
        <item t="default"/>
      </items>
    </pivotField>
    <pivotField showAll="0"/>
    <pivotField showAll="0"/>
    <pivotField showAll="0"/>
    <pivotField showAll="0">
      <items count="5">
        <item x="3"/>
        <item x="0"/>
        <item x="1"/>
        <item x="2"/>
        <item t="default"/>
      </items>
    </pivotField>
    <pivotField showAll="0"/>
    <pivotField showAll="0">
      <items count="5">
        <item x="0"/>
        <item x="1"/>
        <item x="2"/>
        <item h="1" x="3"/>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items count="5">
        <item x="2"/>
        <item x="1"/>
        <item x="3"/>
        <item x="0"/>
        <item t="default"/>
      </items>
    </pivotField>
    <pivotField showAll="0">
      <items count="5">
        <item x="2"/>
        <item x="0"/>
        <item x="3"/>
        <item x="1"/>
        <item t="default"/>
      </items>
    </pivotField>
    <pivotField showAll="0">
      <items count="4">
        <item x="2"/>
        <item x="1"/>
        <item x="0"/>
        <item t="default"/>
      </items>
    </pivotField>
    <pivotField showAll="0"/>
    <pivotField showAll="0"/>
    <pivotField showAll="0"/>
    <pivotField showAll="0"/>
    <pivotField showAll="0"/>
    <pivotField showAll="0">
      <items count="4">
        <item x="1"/>
        <item x="2"/>
        <item x="0"/>
        <item t="default"/>
      </items>
    </pivotField>
    <pivotField showAll="0">
      <items count="3">
        <item x="0"/>
        <item x="1"/>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items count="5">
        <item x="1"/>
        <item x="0"/>
        <item x="2"/>
        <item x="3"/>
        <item t="default"/>
      </items>
    </pivotField>
    <pivotField showAll="0"/>
    <pivotField showAll="0"/>
    <pivotField showAll="0"/>
    <pivotField showAll="0"/>
    <pivotField showAll="0"/>
    <pivotField showAll="0"/>
    <pivotField showAll="0"/>
    <pivotField showAll="0"/>
    <pivotField showAll="0"/>
    <pivotField showAll="0"/>
    <pivotField name="Existence de services médicaux" multipleItemSelectionAllowed="1" showAll="0">
      <items count="3">
        <item h="1" x="0"/>
        <item x="1"/>
        <item t="default"/>
      </items>
    </pivotField>
    <pivotField showAll="0"/>
    <pivotField showAll="0"/>
    <pivotField showAll="0"/>
    <pivotField showAll="0"/>
    <pivotField showAll="0"/>
    <pivotField showAll="0"/>
    <pivotField showAll="0"/>
    <pivotField showAll="0"/>
    <pivotField showAll="0"/>
    <pivotField name="Difficultés d'accès aux services de santé" axis="axisPage" multipleItemSelectionAllowed="1" showAll="0">
      <items count="4">
        <item h="1" x="1"/>
        <item x="2"/>
        <item h="1" x="0"/>
        <item t="default"/>
      </items>
    </pivotField>
    <pivotField showAll="0"/>
    <pivotField dataField="1" showAll="0"/>
    <pivotField dataField="1" showAll="0"/>
    <pivotField dataField="1" showAll="0"/>
    <pivotField dataField="1" showAll="0"/>
    <pivotField dataField="1" showAll="0"/>
    <pivotField dataField="1" showAll="0"/>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numFmtId="22" showAll="0"/>
    <pivotField showAll="0"/>
    <pivotField showAll="0"/>
  </pivotFields>
  <rowItems count="1">
    <i/>
  </rowItems>
  <colFields count="1">
    <field x="-2"/>
  </colFields>
  <colItems count="7">
    <i>
      <x/>
    </i>
    <i i="1">
      <x v="1"/>
    </i>
    <i i="2">
      <x v="2"/>
    </i>
    <i i="3">
      <x v="3"/>
    </i>
    <i i="4">
      <x v="4"/>
    </i>
    <i i="5">
      <x v="5"/>
    </i>
    <i i="6">
      <x v="6"/>
    </i>
  </colItems>
  <pageFields count="1">
    <pageField fld="123" hier="-1"/>
  </pageFields>
  <dataFields count="7">
    <dataField name="Discrimination" fld="125" baseField="0" baseItem="0"/>
    <dataField name="service trop loin" fld="126" baseField="0" baseItem="0"/>
    <dataField name="Manque de moyens financiers" fld="127" baseField="0" baseItem="0"/>
    <dataField name="route dangereuse/risque d’attaque" fld="128" baseField="0" baseItem="0"/>
    <dataField name="Présence de groupes armés" fld="129" baseField="0" baseItem="0"/>
    <dataField name="Absence de personnel médical" fld="130" baseField="0" baseItem="0"/>
    <dataField name="absence médicaments/équipements" fld="131" baseField="0" baseItem="0"/>
  </dataFields>
  <formats count="1">
    <format dxfId="43">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1.xml><?xml version="1.0" encoding="utf-8"?>
<pivotTableDefinition xmlns="http://schemas.openxmlformats.org/spreadsheetml/2006/main" xmlns:mc="http://schemas.openxmlformats.org/markup-compatibility/2006" xmlns:xr="http://schemas.microsoft.com/office/spreadsheetml/2014/revision" mc:Ignorable="xr" xr:uid="{2129110A-1F2C-4C29-B1F7-69FC957F2C7A}" name="PivotTable37" cacheId="1" applyNumberFormats="0" applyBorderFormats="0" applyFontFormats="0" applyPatternFormats="0" applyAlignmentFormats="0" applyWidthHeightFormats="1" dataCaption="Valeurs" updatedVersion="6" minRefreshableVersion="3" useAutoFormatting="1" itemPrintTitles="1" createdVersion="6" indent="0" outline="1" outlineData="1" multipleFieldFilters="0" chartFormat="4" rowHeaderCaption="Obstacles d'accès à l'eau">
  <location ref="B428:C431" firstHeaderRow="1" firstDataRow="1" firstDataCol="1"/>
  <pivotFields count="180">
    <pivotField numFmtId="14" showAll="0"/>
    <pivotField showAll="0"/>
    <pivotField showAll="0"/>
    <pivotField showAll="0"/>
    <pivotField showAll="0">
      <items count="5">
        <item x="0"/>
        <item x="1"/>
        <item x="2"/>
        <item x="3"/>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items count="37">
        <item x="22"/>
        <item x="27"/>
        <item x="25"/>
        <item x="23"/>
        <item x="35"/>
        <item x="34"/>
        <item x="0"/>
        <item x="30"/>
        <item x="28"/>
        <item x="6"/>
        <item x="29"/>
        <item x="31"/>
        <item x="8"/>
        <item x="15"/>
        <item x="32"/>
        <item x="3"/>
        <item x="13"/>
        <item x="16"/>
        <item x="26"/>
        <item x="33"/>
        <item x="10"/>
        <item x="21"/>
        <item x="18"/>
        <item x="14"/>
        <item x="11"/>
        <item x="19"/>
        <item x="2"/>
        <item x="12"/>
        <item x="24"/>
        <item x="20"/>
        <item x="17"/>
        <item x="7"/>
        <item x="9"/>
        <item x="5"/>
        <item x="1"/>
        <item x="4"/>
        <item t="default"/>
      </items>
    </pivotField>
    <pivotField showAll="0"/>
    <pivotField showAll="0"/>
    <pivotField showAll="0"/>
    <pivotField showAll="0">
      <items count="5">
        <item x="3"/>
        <item x="0"/>
        <item x="1"/>
        <item x="2"/>
        <item t="default"/>
      </items>
    </pivotField>
    <pivotField showAll="0"/>
    <pivotField showAll="0">
      <items count="5">
        <item x="0"/>
        <item x="1"/>
        <item x="2"/>
        <item h="1" x="3"/>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items count="5">
        <item x="2"/>
        <item x="1"/>
        <item x="3"/>
        <item x="0"/>
        <item t="default"/>
      </items>
    </pivotField>
    <pivotField showAll="0">
      <items count="5">
        <item x="2"/>
        <item x="0"/>
        <item x="3"/>
        <item x="1"/>
        <item t="default"/>
      </items>
    </pivotField>
    <pivotField showAll="0">
      <items count="4">
        <item x="2"/>
        <item x="1"/>
        <item x="0"/>
        <item t="default"/>
      </items>
    </pivotField>
    <pivotField showAll="0"/>
    <pivotField showAll="0"/>
    <pivotField showAll="0"/>
    <pivotField showAll="0"/>
    <pivotField showAll="0"/>
    <pivotField showAll="0">
      <items count="4">
        <item x="1"/>
        <item x="2"/>
        <item x="0"/>
        <item t="default"/>
      </items>
    </pivotField>
    <pivotField showAll="0">
      <items count="3">
        <item x="0"/>
        <item x="1"/>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items count="5">
        <item x="1"/>
        <item x="0"/>
        <item x="2"/>
        <item x="3"/>
        <item t="default"/>
      </items>
    </pivotField>
    <pivotField showAll="0"/>
    <pivotField showAll="0"/>
    <pivotField showAll="0"/>
    <pivotField showAll="0"/>
    <pivotField showAll="0"/>
    <pivotField showAll="0"/>
    <pivotField showAll="0"/>
    <pivotField showAll="0"/>
    <pivotField showAll="0"/>
    <pivotField showAll="0"/>
    <pivotField axis="axisRow" dataField="1" showAll="0">
      <items count="3">
        <item x="0"/>
        <item x="1"/>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numFmtId="22" showAll="0"/>
    <pivotField showAll="0"/>
    <pivotField showAll="0"/>
  </pivotFields>
  <rowFields count="1">
    <field x="113"/>
  </rowFields>
  <rowItems count="3">
    <i>
      <x/>
    </i>
    <i>
      <x v="1"/>
    </i>
    <i t="grand">
      <x/>
    </i>
  </rowItems>
  <colItems count="1">
    <i/>
  </colItems>
  <dataFields count="1">
    <dataField name="Nb quartiers" fld="113" subtotal="count" baseField="0" baseItem="0" numFmtId="1"/>
  </dataFields>
  <formats count="1">
    <format dxfId="44">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2.xml><?xml version="1.0" encoding="utf-8"?>
<pivotTableDefinition xmlns="http://schemas.openxmlformats.org/spreadsheetml/2006/main" xmlns:mc="http://schemas.openxmlformats.org/markup-compatibility/2006" xmlns:xr="http://schemas.microsoft.com/office/spreadsheetml/2014/revision" mc:Ignorable="xr" xr:uid="{0C2F4264-93C5-4A92-BA7A-7571102DE307}" name="PivotTable34" cacheId="1" applyNumberFormats="0" applyBorderFormats="0" applyFontFormats="0" applyPatternFormats="0" applyAlignmentFormats="0" applyWidthHeightFormats="1" dataCaption="Valeurs" updatedVersion="6" minRefreshableVersion="3" useAutoFormatting="1" itemPrintTitles="1" createdVersion="6" indent="0" outline="1" outlineData="1" multipleFieldFilters="0" chartFormat="4" rowHeaderCaption="Obstacles d'accès à l'eau">
  <location ref="Q387:V393" firstHeaderRow="1" firstDataRow="2" firstDataCol="1"/>
  <pivotFields count="180">
    <pivotField numFmtId="14" showAll="0"/>
    <pivotField showAll="0"/>
    <pivotField showAll="0"/>
    <pivotField showAll="0"/>
    <pivotField axis="axisRow" showAll="0">
      <items count="5">
        <item x="0"/>
        <item x="1"/>
        <item x="2"/>
        <item x="3"/>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items count="37">
        <item x="22"/>
        <item x="27"/>
        <item x="25"/>
        <item x="23"/>
        <item x="35"/>
        <item x="34"/>
        <item x="0"/>
        <item x="30"/>
        <item x="28"/>
        <item x="6"/>
        <item x="29"/>
        <item x="31"/>
        <item x="8"/>
        <item x="15"/>
        <item x="32"/>
        <item x="3"/>
        <item x="13"/>
        <item x="16"/>
        <item x="26"/>
        <item x="33"/>
        <item x="10"/>
        <item x="21"/>
        <item x="18"/>
        <item x="14"/>
        <item x="11"/>
        <item x="19"/>
        <item x="2"/>
        <item x="12"/>
        <item x="24"/>
        <item x="20"/>
        <item x="17"/>
        <item x="7"/>
        <item x="9"/>
        <item x="5"/>
        <item x="1"/>
        <item x="4"/>
        <item t="default"/>
      </items>
    </pivotField>
    <pivotField showAll="0"/>
    <pivotField showAll="0"/>
    <pivotField showAll="0"/>
    <pivotField showAll="0">
      <items count="5">
        <item x="3"/>
        <item x="0"/>
        <item x="1"/>
        <item x="2"/>
        <item t="default"/>
      </items>
    </pivotField>
    <pivotField showAll="0"/>
    <pivotField showAll="0">
      <items count="5">
        <item x="0"/>
        <item x="1"/>
        <item x="2"/>
        <item h="1" x="3"/>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items count="5">
        <item x="2"/>
        <item x="1"/>
        <item x="3"/>
        <item x="0"/>
        <item t="default"/>
      </items>
    </pivotField>
    <pivotField showAll="0">
      <items count="5">
        <item x="2"/>
        <item x="0"/>
        <item x="3"/>
        <item x="1"/>
        <item t="default"/>
      </items>
    </pivotField>
    <pivotField showAll="0">
      <items count="4">
        <item x="2"/>
        <item x="1"/>
        <item x="0"/>
        <item t="default"/>
      </items>
    </pivotField>
    <pivotField showAll="0"/>
    <pivotField showAll="0"/>
    <pivotField showAll="0"/>
    <pivotField showAll="0"/>
    <pivotField showAll="0"/>
    <pivotField showAll="0">
      <items count="4">
        <item x="1"/>
        <item x="2"/>
        <item x="0"/>
        <item t="default"/>
      </items>
    </pivotField>
    <pivotField showAll="0">
      <items count="3">
        <item x="0"/>
        <item x="1"/>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Col" dataField="1" showAll="0">
      <items count="5">
        <item x="1"/>
        <item x="0"/>
        <item x="2"/>
        <item x="3"/>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numFmtId="22" showAll="0"/>
    <pivotField showAll="0"/>
    <pivotField showAll="0"/>
  </pivotFields>
  <rowFields count="1">
    <field x="4"/>
  </rowFields>
  <rowItems count="5">
    <i>
      <x/>
    </i>
    <i>
      <x v="1"/>
    </i>
    <i>
      <x v="2"/>
    </i>
    <i>
      <x v="3"/>
    </i>
    <i t="grand">
      <x/>
    </i>
  </rowItems>
  <colFields count="1">
    <field x="102"/>
  </colFields>
  <colItems count="5">
    <i>
      <x/>
    </i>
    <i>
      <x v="1"/>
    </i>
    <i>
      <x v="2"/>
    </i>
    <i>
      <x v="3"/>
    </i>
    <i t="grand">
      <x/>
    </i>
  </colItems>
  <dataFields count="1">
    <dataField name="Fréquence" fld="102" subtotal="count" showDataAs="percentOfTotal" baseField="0" baseItem="0" numFmtId="9"/>
  </dataFields>
  <formats count="1">
    <format dxfId="45">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3.xml><?xml version="1.0" encoding="utf-8"?>
<pivotTableDefinition xmlns="http://schemas.openxmlformats.org/spreadsheetml/2006/main" xmlns:mc="http://schemas.openxmlformats.org/markup-compatibility/2006" xmlns:xr="http://schemas.microsoft.com/office/spreadsheetml/2014/revision" mc:Ignorable="xr" xr:uid="{B31F41C0-DD7C-4D6B-8303-7DB76A034C9F}" name="PivotTable25" cacheId="1" applyNumberFormats="0" applyBorderFormats="0" applyFontFormats="0" applyPatternFormats="0" applyAlignmentFormats="0" applyWidthHeightFormats="1" dataCaption="Valeurs" updatedVersion="6" minRefreshableVersion="3" useAutoFormatting="1" itemPrintTitles="1" createdVersion="6" indent="0" outline="1" outlineData="1" multipleFieldFilters="0" chartFormat="4" rowHeaderCaption="Tpe de probl_me" colHeaderCaption="Arrondisements">
  <location ref="B339:G344" firstHeaderRow="1" firstDataRow="2" firstDataCol="1"/>
  <pivotFields count="180">
    <pivotField numFmtId="14" showAll="0"/>
    <pivotField showAll="0"/>
    <pivotField showAll="0"/>
    <pivotField showAll="0"/>
    <pivotField axis="axisCol" showAll="0">
      <items count="5">
        <item x="0"/>
        <item x="1"/>
        <item x="2"/>
        <item x="3"/>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items count="37">
        <item x="22"/>
        <item x="27"/>
        <item x="25"/>
        <item x="23"/>
        <item x="35"/>
        <item x="34"/>
        <item x="0"/>
        <item x="30"/>
        <item x="28"/>
        <item x="6"/>
        <item x="29"/>
        <item x="31"/>
        <item x="8"/>
        <item x="15"/>
        <item x="32"/>
        <item x="3"/>
        <item x="13"/>
        <item x="16"/>
        <item x="26"/>
        <item x="33"/>
        <item x="10"/>
        <item x="21"/>
        <item x="18"/>
        <item x="14"/>
        <item x="11"/>
        <item x="19"/>
        <item x="2"/>
        <item x="12"/>
        <item x="24"/>
        <item x="20"/>
        <item x="17"/>
        <item x="7"/>
        <item x="9"/>
        <item x="5"/>
        <item x="1"/>
        <item x="4"/>
        <item t="default"/>
      </items>
    </pivotField>
    <pivotField showAll="0"/>
    <pivotField showAll="0"/>
    <pivotField showAll="0"/>
    <pivotField showAll="0">
      <items count="5">
        <item x="3"/>
        <item x="0"/>
        <item x="1"/>
        <item x="2"/>
        <item t="default"/>
      </items>
    </pivotField>
    <pivotField showAll="0"/>
    <pivotField showAll="0">
      <items count="5">
        <item x="0"/>
        <item x="1"/>
        <item x="2"/>
        <item h="1" x="3"/>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items count="5">
        <item x="2"/>
        <item x="1"/>
        <item x="3"/>
        <item x="0"/>
        <item t="default"/>
      </items>
    </pivotField>
    <pivotField showAll="0">
      <items count="5">
        <item x="2"/>
        <item x="0"/>
        <item x="3"/>
        <item x="1"/>
        <item t="default"/>
      </items>
    </pivotField>
    <pivotField axis="axisRow" dataField="1" showAll="0">
      <items count="4">
        <item x="2"/>
        <item x="1"/>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numFmtId="22" showAll="0"/>
    <pivotField showAll="0"/>
    <pivotField showAll="0"/>
  </pivotFields>
  <rowFields count="1">
    <field x="75"/>
  </rowFields>
  <rowItems count="4">
    <i>
      <x/>
    </i>
    <i>
      <x v="1"/>
    </i>
    <i>
      <x v="2"/>
    </i>
    <i t="grand">
      <x/>
    </i>
  </rowItems>
  <colFields count="1">
    <field x="4"/>
  </colFields>
  <colItems count="5">
    <i>
      <x/>
    </i>
    <i>
      <x v="1"/>
    </i>
    <i>
      <x v="2"/>
    </i>
    <i>
      <x v="3"/>
    </i>
    <i t="grand">
      <x/>
    </i>
  </colItems>
  <dataFields count="1">
    <dataField name="Nbre quartier" fld="75"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4.xml><?xml version="1.0" encoding="utf-8"?>
<pivotTableDefinition xmlns="http://schemas.openxmlformats.org/spreadsheetml/2006/main" xmlns:mc="http://schemas.openxmlformats.org/markup-compatibility/2006" xmlns:xr="http://schemas.microsoft.com/office/spreadsheetml/2014/revision" mc:Ignorable="xr" xr:uid="{ADA58D54-0A01-4CCA-89B2-B2D6D3EEB67A}" name="PivotTable36" cacheId="1" applyNumberFormats="0" applyBorderFormats="0" applyFontFormats="0" applyPatternFormats="0" applyAlignmentFormats="0" applyWidthHeightFormats="1" dataCaption="Valeurs" updatedVersion="6" minRefreshableVersion="3" useAutoFormatting="1" itemPrintTitles="1" createdVersion="6" indent="0" outline="1" outlineData="1" multipleFieldFilters="0" chartFormat="4" rowHeaderCaption="Zones">
  <location ref="B418:I421" firstHeaderRow="0" firstDataRow="1" firstDataCol="1" rowPageCount="1" colPageCount="1"/>
  <pivotFields count="180">
    <pivotField numFmtId="14" showAll="0"/>
    <pivotField showAll="0"/>
    <pivotField showAll="0"/>
    <pivotField showAll="0"/>
    <pivotField axis="axisRow" showAll="0">
      <items count="5">
        <item x="0"/>
        <item x="1"/>
        <item x="2"/>
        <item x="3"/>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items count="37">
        <item x="22"/>
        <item x="27"/>
        <item x="25"/>
        <item x="23"/>
        <item x="35"/>
        <item x="34"/>
        <item x="0"/>
        <item x="30"/>
        <item x="28"/>
        <item x="6"/>
        <item x="29"/>
        <item x="31"/>
        <item x="8"/>
        <item x="15"/>
        <item x="32"/>
        <item x="3"/>
        <item x="13"/>
        <item x="16"/>
        <item x="26"/>
        <item x="33"/>
        <item x="10"/>
        <item x="21"/>
        <item x="18"/>
        <item x="14"/>
        <item x="11"/>
        <item x="19"/>
        <item x="2"/>
        <item x="12"/>
        <item x="24"/>
        <item x="20"/>
        <item x="17"/>
        <item x="7"/>
        <item x="9"/>
        <item x="5"/>
        <item x="1"/>
        <item x="4"/>
        <item t="default"/>
      </items>
    </pivotField>
    <pivotField showAll="0"/>
    <pivotField showAll="0"/>
    <pivotField showAll="0"/>
    <pivotField showAll="0">
      <items count="5">
        <item x="3"/>
        <item x="0"/>
        <item x="1"/>
        <item x="2"/>
        <item t="default"/>
      </items>
    </pivotField>
    <pivotField showAll="0"/>
    <pivotField showAll="0">
      <items count="5">
        <item x="0"/>
        <item x="1"/>
        <item x="2"/>
        <item h="1" x="3"/>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items count="5">
        <item x="2"/>
        <item x="1"/>
        <item x="3"/>
        <item x="0"/>
        <item t="default"/>
      </items>
    </pivotField>
    <pivotField showAll="0">
      <items count="5">
        <item x="2"/>
        <item x="0"/>
        <item x="3"/>
        <item x="1"/>
        <item t="default"/>
      </items>
    </pivotField>
    <pivotField name="Existence de problème d'eau" multipleItemSelectionAllowed="1" showAll="0">
      <items count="4">
        <item h="1" x="2"/>
        <item h="1" x="1"/>
        <item x="0"/>
        <item t="default"/>
      </items>
    </pivotField>
    <pivotField showAll="0"/>
    <pivotField showAll="0"/>
    <pivotField showAll="0"/>
    <pivotField showAll="0"/>
    <pivotField showAll="0"/>
    <pivotField showAll="0"/>
    <pivotField name="Obstacles d'accès aux points d'eau" multipleItemSelectionAllowed="1" showAll="0">
      <items count="3">
        <item h="1" x="0"/>
        <item x="1"/>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Page" multipleItemSelectionAllowed="1" showAll="0">
      <items count="3">
        <item x="1"/>
        <item h="1" x="0"/>
        <item t="default"/>
      </items>
    </pivotField>
    <pivotField showAll="0"/>
    <pivotField dataField="1" showAll="0"/>
    <pivotField dataField="1" showAll="0"/>
    <pivotField dataField="1" showAll="0"/>
    <pivotField dataField="1" showAll="0"/>
    <pivotField dataField="1" showAll="0"/>
    <pivotField dataField="1" showAll="0"/>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numFmtId="22" showAll="0"/>
    <pivotField showAll="0"/>
    <pivotField showAll="0"/>
  </pivotFields>
  <rowFields count="1">
    <field x="4"/>
  </rowFields>
  <rowItems count="3">
    <i>
      <x v="2"/>
    </i>
    <i>
      <x v="3"/>
    </i>
    <i t="grand">
      <x/>
    </i>
  </rowItems>
  <colFields count="1">
    <field x="-2"/>
  </colFields>
  <colItems count="7">
    <i>
      <x/>
    </i>
    <i i="1">
      <x v="1"/>
    </i>
    <i i="2">
      <x v="2"/>
    </i>
    <i i="3">
      <x v="3"/>
    </i>
    <i i="4">
      <x v="4"/>
    </i>
    <i i="5">
      <x v="5"/>
    </i>
    <i i="6">
      <x v="6"/>
    </i>
  </colItems>
  <pageFields count="1">
    <pageField fld="103" hier="-1"/>
  </pageFields>
  <dataFields count="7">
    <dataField name="Discrimination" fld="105" baseField="0" baseItem="0"/>
    <dataField name="Harcèlement" fld="106" baseField="0" baseItem="0"/>
    <dataField name="Marché trop loin" fld="107" baseField="0" baseItem="0"/>
    <dataField name="Présence de groupes armés" fld="108" baseField="0" baseItem="0"/>
    <dataField name="Route dangereuse/risque d’attaques" fld="109" baseField="0" baseItem="0"/>
    <dataField name="Abus des forces de sécurité" fld="110" baseField="0" baseItem="0"/>
    <dataField name=" Autre, préciser" fld="111"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5.xml><?xml version="1.0" encoding="utf-8"?>
<pivotTableDefinition xmlns="http://schemas.openxmlformats.org/spreadsheetml/2006/main" xmlns:mc="http://schemas.openxmlformats.org/markup-compatibility/2006" xmlns:xr="http://schemas.microsoft.com/office/spreadsheetml/2014/revision" mc:Ignorable="xr" xr:uid="{1F0A774E-659B-433D-9686-0C12043AC1F8}" name="PivotTable38" cacheId="1" applyNumberFormats="0" applyBorderFormats="0" applyFontFormats="0" applyPatternFormats="0" applyAlignmentFormats="0" applyWidthHeightFormats="1" dataCaption="Valeurs" updatedVersion="6" minRefreshableVersion="3" useAutoFormatting="1" itemPrintTitles="1" createdVersion="6" indent="0" outline="1" outlineData="1" multipleFieldFilters="0" chartFormat="13" rowHeaderCaption="Arrondissement">
  <location ref="N153:S159" firstHeaderRow="1" firstDataRow="2" firstDataCol="1"/>
  <pivotFields count="180">
    <pivotField numFmtId="14" showAll="0"/>
    <pivotField showAll="0"/>
    <pivotField showAll="0"/>
    <pivotField showAll="0"/>
    <pivotField axis="axisRow" showAll="0">
      <items count="5">
        <item x="0"/>
        <item x="1"/>
        <item x="2"/>
        <item x="3"/>
        <item t="default"/>
      </items>
    </pivotField>
    <pivotField showAll="0"/>
    <pivotField showAll="0"/>
    <pivotField showAll="0"/>
    <pivotField showAll="0"/>
    <pivotField showAll="0"/>
    <pivotField showAll="0"/>
    <pivotField showAll="0"/>
    <pivotField showAll="0"/>
    <pivotField showAll="0"/>
    <pivotField dataField="1" showAll="0"/>
    <pivotField showAll="0"/>
    <pivotField showAll="0"/>
    <pivotField showAll="0"/>
    <pivotField showAll="0"/>
    <pivotField showAll="0"/>
    <pivotField showAll="0"/>
    <pivotField showAll="0"/>
    <pivotField showAll="0">
      <items count="37">
        <item x="22"/>
        <item x="27"/>
        <item x="25"/>
        <item x="23"/>
        <item x="35"/>
        <item x="34"/>
        <item x="0"/>
        <item x="30"/>
        <item x="28"/>
        <item x="6"/>
        <item x="29"/>
        <item x="31"/>
        <item x="8"/>
        <item x="15"/>
        <item x="32"/>
        <item x="3"/>
        <item x="13"/>
        <item x="16"/>
        <item x="26"/>
        <item x="33"/>
        <item x="10"/>
        <item x="21"/>
        <item x="18"/>
        <item x="14"/>
        <item x="11"/>
        <item x="19"/>
        <item x="2"/>
        <item x="12"/>
        <item x="24"/>
        <item x="20"/>
        <item x="17"/>
        <item x="7"/>
        <item x="9"/>
        <item x="5"/>
        <item x="1"/>
        <item x="4"/>
        <item t="default"/>
      </items>
    </pivotField>
    <pivotField showAll="0"/>
    <pivotField showAll="0"/>
    <pivotField showAll="0"/>
    <pivotField axis="axisCol" showAll="0">
      <items count="5">
        <item x="3"/>
        <item x="0"/>
        <item x="1"/>
        <item x="2"/>
        <item t="default"/>
      </items>
    </pivotField>
    <pivotField showAll="0"/>
    <pivotField showAll="0">
      <items count="5">
        <item x="0"/>
        <item x="1"/>
        <item x="2"/>
        <item h="1" x="3"/>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numFmtId="22" showAll="0"/>
    <pivotField showAll="0"/>
    <pivotField showAll="0"/>
  </pivotFields>
  <rowFields count="1">
    <field x="4"/>
  </rowFields>
  <rowItems count="5">
    <i>
      <x/>
    </i>
    <i>
      <x v="1"/>
    </i>
    <i>
      <x v="2"/>
    </i>
    <i>
      <x v="3"/>
    </i>
    <i t="grand">
      <x/>
    </i>
  </rowItems>
  <colFields count="1">
    <field x="26"/>
  </colFields>
  <colItems count="5">
    <i>
      <x/>
    </i>
    <i>
      <x v="1"/>
    </i>
    <i>
      <x v="2"/>
    </i>
    <i>
      <x v="3"/>
    </i>
    <i t="grand">
      <x/>
    </i>
  </colItems>
  <dataFields count="1">
    <dataField name="PDI (ménages %)" fld="14" showDataAs="percentOfTotal" baseField="0" baseItem="0" numFmtId="10"/>
  </dataFields>
  <chartFormats count="1">
    <chartFormat chart="8" format="1"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6.xml><?xml version="1.0" encoding="utf-8"?>
<pivotTableDefinition xmlns="http://schemas.openxmlformats.org/spreadsheetml/2006/main" xmlns:mc="http://schemas.openxmlformats.org/markup-compatibility/2006" xmlns:xr="http://schemas.microsoft.com/office/spreadsheetml/2014/revision" mc:Ignorable="xr" xr:uid="{D2DEB136-07BC-4147-8F43-3A8235F22610}" name="Tableau croisé dynamique9" cacheId="1" applyNumberFormats="0" applyBorderFormats="0" applyFontFormats="0" applyPatternFormats="0" applyAlignmentFormats="0" applyWidthHeightFormats="1" dataCaption="Valeurs" updatedVersion="6" minRefreshableVersion="3" useAutoFormatting="1" itemPrintTitles="1" createdVersion="6" indent="0" outline="1" outlineData="1" multipleFieldFilters="0" rowHeaderCaption="Réponses">
  <location ref="B232:D236" firstHeaderRow="0" firstDataRow="1" firstDataCol="1"/>
  <pivotFields count="180">
    <pivotField numFmtId="14"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4">
        <item x="2"/>
        <item x="1"/>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numFmtId="22" showAll="0"/>
    <pivotField showAll="0"/>
    <pivotField showAll="0"/>
  </pivotFields>
  <rowFields count="1">
    <field x="54"/>
  </rowFields>
  <rowItems count="4">
    <i>
      <x/>
    </i>
    <i>
      <x v="1"/>
    </i>
    <i>
      <x v="2"/>
    </i>
    <i t="grand">
      <x/>
    </i>
  </rowItems>
  <colFields count="1">
    <field x="-2"/>
  </colFields>
  <colItems count="2">
    <i>
      <x/>
    </i>
    <i i="1">
      <x v="1"/>
    </i>
  </colItems>
  <dataFields count="2">
    <dataField name="Nbre quartier" fld="54" subtotal="count" baseField="0" baseItem="0"/>
    <dataField name="%" fld="54" subtotal="count" showDataAs="percentOfTotal" baseField="0" baseItem="0" numFmtId="9"/>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7.xml><?xml version="1.0" encoding="utf-8"?>
<pivotTableDefinition xmlns="http://schemas.openxmlformats.org/spreadsheetml/2006/main" xmlns:mc="http://schemas.openxmlformats.org/markup-compatibility/2006" xmlns:xr="http://schemas.microsoft.com/office/spreadsheetml/2014/revision" mc:Ignorable="xr" xr:uid="{2B26EC77-A286-468D-B05F-E8AC3F85B6A2}" name="PivotTable2" cacheId="1" applyNumberFormats="0" applyBorderFormats="0" applyFontFormats="0" applyPatternFormats="0" applyAlignmentFormats="0" applyWidthHeightFormats="1" dataCaption="Valeurs" updatedVersion="6" minRefreshableVersion="3" useAutoFormatting="1" itemPrintTitles="1" createdVersion="6" indent="0" outline="1" outlineData="1" multipleFieldFilters="0" chartFormat="4" rowHeaderCaption="Obstacles d'accès à l'eau">
  <location ref="B448:F449" firstHeaderRow="0" firstDataRow="1" firstDataCol="0" rowPageCount="1" colPageCount="1"/>
  <pivotFields count="180">
    <pivotField numFmtId="14" showAll="0"/>
    <pivotField showAll="0"/>
    <pivotField showAll="0"/>
    <pivotField showAll="0"/>
    <pivotField showAll="0">
      <items count="5">
        <item x="0"/>
        <item x="1"/>
        <item x="2"/>
        <item x="3"/>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items count="37">
        <item x="22"/>
        <item x="27"/>
        <item x="25"/>
        <item x="23"/>
        <item x="35"/>
        <item x="34"/>
        <item x="0"/>
        <item x="30"/>
        <item x="28"/>
        <item x="6"/>
        <item x="29"/>
        <item x="31"/>
        <item x="8"/>
        <item x="15"/>
        <item x="32"/>
        <item x="3"/>
        <item x="13"/>
        <item x="16"/>
        <item x="26"/>
        <item x="33"/>
        <item x="10"/>
        <item x="21"/>
        <item x="18"/>
        <item x="14"/>
        <item x="11"/>
        <item x="19"/>
        <item x="2"/>
        <item x="12"/>
        <item x="24"/>
        <item x="20"/>
        <item x="17"/>
        <item x="7"/>
        <item x="9"/>
        <item x="5"/>
        <item x="1"/>
        <item x="4"/>
        <item t="default"/>
      </items>
    </pivotField>
    <pivotField showAll="0"/>
    <pivotField showAll="0"/>
    <pivotField showAll="0"/>
    <pivotField showAll="0">
      <items count="5">
        <item x="3"/>
        <item x="0"/>
        <item x="1"/>
        <item x="2"/>
        <item t="default"/>
      </items>
    </pivotField>
    <pivotField showAll="0"/>
    <pivotField showAll="0">
      <items count="5">
        <item x="0"/>
        <item x="1"/>
        <item x="2"/>
        <item h="1" x="3"/>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items count="5">
        <item x="2"/>
        <item x="1"/>
        <item x="3"/>
        <item x="0"/>
        <item t="default"/>
      </items>
    </pivotField>
    <pivotField showAll="0">
      <items count="5">
        <item x="2"/>
        <item x="0"/>
        <item x="3"/>
        <item x="1"/>
        <item t="default"/>
      </items>
    </pivotField>
    <pivotField showAll="0">
      <items count="4">
        <item x="2"/>
        <item x="1"/>
        <item x="0"/>
        <item t="default"/>
      </items>
    </pivotField>
    <pivotField showAll="0"/>
    <pivotField showAll="0"/>
    <pivotField showAll="0"/>
    <pivotField showAll="0"/>
    <pivotField showAll="0"/>
    <pivotField showAll="0">
      <items count="4">
        <item x="1"/>
        <item x="2"/>
        <item x="0"/>
        <item t="default"/>
      </items>
    </pivotField>
    <pivotField showAll="0">
      <items count="3">
        <item x="0"/>
        <item x="1"/>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items count="5">
        <item x="1"/>
        <item x="0"/>
        <item x="2"/>
        <item x="3"/>
        <item t="default"/>
      </items>
    </pivotField>
    <pivotField showAll="0"/>
    <pivotField showAll="0"/>
    <pivotField showAll="0"/>
    <pivotField showAll="0"/>
    <pivotField showAll="0"/>
    <pivotField showAll="0"/>
    <pivotField showAll="0"/>
    <pivotField showAll="0"/>
    <pivotField showAll="0"/>
    <pivotField showAll="0"/>
    <pivotField name="Existence de services médicaux" axis="axisPage" multipleItemSelectionAllowed="1" showAll="0">
      <items count="3">
        <item h="1" x="0"/>
        <item x="1"/>
        <item t="default"/>
      </items>
    </pivotField>
    <pivotField showAll="0"/>
    <pivotField dataField="1" showAll="0"/>
    <pivotField dataField="1" showAll="0"/>
    <pivotField dataField="1" showAll="0"/>
    <pivotField dataField="1" showAll="0"/>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numFmtId="22" showAll="0"/>
    <pivotField showAll="0"/>
    <pivotField showAll="0"/>
  </pivotFields>
  <rowItems count="1">
    <i/>
  </rowItems>
  <colFields count="1">
    <field x="-2"/>
  </colFields>
  <colItems count="5">
    <i>
      <x/>
    </i>
    <i i="1">
      <x v="1"/>
    </i>
    <i i="2">
      <x v="2"/>
    </i>
    <i i="3">
      <x v="3"/>
    </i>
    <i i="4">
      <x v="4"/>
    </i>
  </colItems>
  <pageFields count="1">
    <pageField fld="113" hier="-1"/>
  </pageFields>
  <dataFields count="5">
    <dataField name="Clinique mobile" fld="115" baseField="0" baseItem="0"/>
    <dataField name="Hôpital" fld="116" baseField="0" baseItem="0"/>
    <dataField name="Centre de santé" fld="117" baseField="0" baseItem="0"/>
    <dataField name="Clinique privée" fld="118" baseField="0" baseItem="0"/>
    <dataField name="Autres (à préciser)" fld="119" baseField="0" baseItem="0"/>
  </dataFields>
  <formats count="1">
    <format dxfId="46">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8.xml><?xml version="1.0" encoding="utf-8"?>
<pivotTableDefinition xmlns="http://schemas.openxmlformats.org/spreadsheetml/2006/main" xmlns:mc="http://schemas.openxmlformats.org/markup-compatibility/2006" xmlns:xr="http://schemas.microsoft.com/office/spreadsheetml/2014/revision" mc:Ignorable="xr" xr:uid="{07C956F4-2C88-4259-B434-1F05EE5D6740}" name="PivotTable32" cacheId="1" applyNumberFormats="0" applyBorderFormats="0" applyFontFormats="0" applyPatternFormats="0" applyAlignmentFormats="0" applyWidthHeightFormats="1" dataCaption="Valeurs" updatedVersion="6" minRefreshableVersion="3" useAutoFormatting="1" itemPrintTitles="1" createdVersion="6" indent="0" outline="1" outlineData="1" multipleFieldFilters="0" chartFormat="4" rowHeaderCaption="Difficultés d'accès">
  <location ref="B483:N488" firstHeaderRow="0" firstDataRow="1" firstDataCol="1"/>
  <pivotFields count="180">
    <pivotField numFmtId="14" showAll="0"/>
    <pivotField showAll="0"/>
    <pivotField showAll="0"/>
    <pivotField showAll="0"/>
    <pivotField axis="axisRow" showAll="0">
      <items count="5">
        <item x="0"/>
        <item x="1"/>
        <item x="2"/>
        <item x="3"/>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items count="37">
        <item x="22"/>
        <item x="27"/>
        <item x="25"/>
        <item x="23"/>
        <item x="35"/>
        <item x="34"/>
        <item x="0"/>
        <item x="30"/>
        <item x="28"/>
        <item x="6"/>
        <item x="29"/>
        <item x="31"/>
        <item x="8"/>
        <item x="15"/>
        <item x="32"/>
        <item x="3"/>
        <item x="13"/>
        <item x="16"/>
        <item x="26"/>
        <item x="33"/>
        <item x="10"/>
        <item x="21"/>
        <item x="18"/>
        <item x="14"/>
        <item x="11"/>
        <item x="19"/>
        <item x="2"/>
        <item x="12"/>
        <item x="24"/>
        <item x="20"/>
        <item x="17"/>
        <item x="7"/>
        <item x="9"/>
        <item x="5"/>
        <item x="1"/>
        <item x="4"/>
        <item t="default"/>
      </items>
    </pivotField>
    <pivotField showAll="0"/>
    <pivotField showAll="0"/>
    <pivotField showAll="0"/>
    <pivotField showAll="0">
      <items count="5">
        <item x="3"/>
        <item x="0"/>
        <item x="1"/>
        <item x="2"/>
        <item t="default"/>
      </items>
    </pivotField>
    <pivotField showAll="0"/>
    <pivotField showAll="0">
      <items count="5">
        <item x="0"/>
        <item x="1"/>
        <item x="2"/>
        <item h="1" x="3"/>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items count="5">
        <item x="2"/>
        <item x="1"/>
        <item x="3"/>
        <item x="0"/>
        <item t="default"/>
      </items>
    </pivotField>
    <pivotField showAll="0">
      <items count="5">
        <item x="2"/>
        <item x="0"/>
        <item x="3"/>
        <item x="1"/>
        <item t="default"/>
      </items>
    </pivotField>
    <pivotField showAll="0">
      <items count="4">
        <item x="2"/>
        <item x="1"/>
        <item x="0"/>
        <item t="default"/>
      </items>
    </pivotField>
    <pivotField showAll="0"/>
    <pivotField showAll="0"/>
    <pivotField showAll="0"/>
    <pivotField showAll="0"/>
    <pivotField showAll="0"/>
    <pivotField showAll="0">
      <items count="4">
        <item x="1"/>
        <item x="2"/>
        <item x="0"/>
        <item t="default"/>
      </items>
    </pivotField>
    <pivotField showAll="0">
      <items count="3">
        <item x="0"/>
        <item x="1"/>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items count="5">
        <item x="1"/>
        <item x="0"/>
        <item x="2"/>
        <item x="3"/>
        <item t="default"/>
      </items>
    </pivotField>
    <pivotField showAll="0"/>
    <pivotField showAll="0"/>
    <pivotField showAll="0"/>
    <pivotField showAll="0"/>
    <pivotField showAll="0"/>
    <pivotField showAll="0"/>
    <pivotField showAll="0"/>
    <pivotField showAll="0"/>
    <pivotField showAll="0"/>
    <pivotField showAll="0"/>
    <pivotField name="Services de santé disponibles?" multipleItemSelectionAllowed="1" showAll="0">
      <items count="3">
        <item h="1" x="0"/>
        <item x="1"/>
        <item t="default"/>
      </items>
    </pivotField>
    <pivotField showAll="0"/>
    <pivotField showAll="0"/>
    <pivotField showAll="0"/>
    <pivotField showAll="0"/>
    <pivotField showAll="0"/>
    <pivotField showAll="0"/>
    <pivotField showAll="0"/>
    <pivotField showAll="0">
      <items count="4">
        <item x="1"/>
        <item x="2"/>
        <item x="0"/>
        <item t="default"/>
      </items>
    </pivotField>
    <pivotField showAll="0"/>
    <pivotField showAll="0">
      <items count="4">
        <item x="1"/>
        <item x="2"/>
        <item x="0"/>
        <item t="default"/>
      </items>
    </pivotField>
    <pivotField showAll="0"/>
    <pivotField showAll="0"/>
    <pivotField showAll="0"/>
    <pivotField showAll="0"/>
    <pivotField showAll="0"/>
    <pivotField showAll="0"/>
    <pivotField showAll="0"/>
    <pivotField showAll="0"/>
    <pivotField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numFmtId="22" showAll="0"/>
    <pivotField showAll="0"/>
    <pivotField showAll="0"/>
  </pivotFields>
  <rowFields count="1">
    <field x="4"/>
  </rowFields>
  <rowItems count="5">
    <i>
      <x/>
    </i>
    <i>
      <x v="1"/>
    </i>
    <i>
      <x v="2"/>
    </i>
    <i>
      <x v="3"/>
    </i>
    <i t="grand">
      <x/>
    </i>
  </rowItems>
  <colFields count="1">
    <field x="-2"/>
  </colFields>
  <colItems count="12">
    <i>
      <x/>
    </i>
    <i i="1">
      <x v="1"/>
    </i>
    <i i="2">
      <x v="2"/>
    </i>
    <i i="3">
      <x v="3"/>
    </i>
    <i i="4">
      <x v="4"/>
    </i>
    <i i="5">
      <x v="5"/>
    </i>
    <i i="6">
      <x v="6"/>
    </i>
    <i i="7">
      <x v="7"/>
    </i>
    <i i="8">
      <x v="8"/>
    </i>
    <i i="9">
      <x v="9"/>
    </i>
    <i i="10">
      <x v="10"/>
    </i>
    <i i="11">
      <x v="11"/>
    </i>
  </colItems>
  <dataFields count="12">
    <dataField name="Diarrhée" fld="133" baseField="0" baseItem="0"/>
    <dataField name="Paludisme" fld="134" baseField="0" baseItem="0"/>
    <dataField name="Malnutrition" fld="135" baseField="0" baseItem="0"/>
    <dataField name="Infection de plaie" fld="136" baseField="0" baseItem="0"/>
    <dataField name="Maladie de peau" fld="137" baseField="0" baseItem="0"/>
    <dataField name="Fièvre" fld="138" baseField="0" baseItem="0"/>
    <dataField name="Toux" fld="139" baseField="0" baseItem="0"/>
    <dataField name="Maux de tête" fld="140" baseField="0" baseItem="0"/>
    <dataField name="Maux de ventre" fld="141" baseField="0" baseItem="0"/>
    <dataField name="VIH/Sida" fld="142" baseField="0" baseItem="0"/>
    <dataField name="Problèmes de tensions" fld="143" baseField="0" baseItem="0"/>
    <dataField name="Autre" fld="144" baseField="0" baseItem="0"/>
  </dataFields>
  <formats count="1">
    <format dxfId="47">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9.xml><?xml version="1.0" encoding="utf-8"?>
<pivotTableDefinition xmlns="http://schemas.openxmlformats.org/spreadsheetml/2006/main" xmlns:mc="http://schemas.openxmlformats.org/markup-compatibility/2006" xmlns:xr="http://schemas.microsoft.com/office/spreadsheetml/2014/revision" mc:Ignorable="xr" xr:uid="{993B2DD3-BB6C-493C-8F3B-CD39C804C96E}" name="PivotTable48" cacheId="1" applyNumberFormats="0" applyBorderFormats="0" applyFontFormats="0" applyPatternFormats="0" applyAlignmentFormats="0" applyWidthHeightFormats="1" dataCaption="Valeurs" updatedVersion="6" minRefreshableVersion="3" useAutoFormatting="1" itemPrintTitles="1" createdVersion="6" indent="0" outline="1" outlineData="1" multipleFieldFilters="0" chartFormat="4" rowHeaderCaption="Volume d'eau moyen /jour">
  <location ref="O321:T327" firstHeaderRow="1" firstDataRow="2" firstDataCol="1"/>
  <pivotFields count="180">
    <pivotField numFmtId="14" showAll="0"/>
    <pivotField showAll="0"/>
    <pivotField showAll="0"/>
    <pivotField showAll="0"/>
    <pivotField axis="axisRow" showAll="0">
      <items count="5">
        <item x="0"/>
        <item x="1"/>
        <item x="2"/>
        <item x="3"/>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items count="37">
        <item x="22"/>
        <item x="27"/>
        <item x="25"/>
        <item x="23"/>
        <item x="35"/>
        <item x="34"/>
        <item x="0"/>
        <item x="30"/>
        <item x="28"/>
        <item x="6"/>
        <item x="29"/>
        <item x="31"/>
        <item x="8"/>
        <item x="15"/>
        <item x="32"/>
        <item x="3"/>
        <item x="13"/>
        <item x="16"/>
        <item x="26"/>
        <item x="33"/>
        <item x="10"/>
        <item x="21"/>
        <item x="18"/>
        <item x="14"/>
        <item x="11"/>
        <item x="19"/>
        <item x="2"/>
        <item x="12"/>
        <item x="24"/>
        <item x="20"/>
        <item x="17"/>
        <item x="7"/>
        <item x="9"/>
        <item x="5"/>
        <item x="1"/>
        <item x="4"/>
        <item t="default"/>
      </items>
    </pivotField>
    <pivotField showAll="0"/>
    <pivotField showAll="0"/>
    <pivotField showAll="0"/>
    <pivotField showAll="0">
      <items count="5">
        <item x="3"/>
        <item x="0"/>
        <item x="1"/>
        <item x="2"/>
        <item t="default"/>
      </items>
    </pivotField>
    <pivotField showAll="0"/>
    <pivotField showAll="0">
      <items count="5">
        <item x="0"/>
        <item x="1"/>
        <item x="2"/>
        <item h="1" x="3"/>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items count="5">
        <item x="2"/>
        <item x="1"/>
        <item x="3"/>
        <item x="0"/>
        <item t="default"/>
      </items>
    </pivotField>
    <pivotField axis="axisCol" dataField="1" showAll="0">
      <items count="5">
        <item x="2"/>
        <item x="0"/>
        <item x="3"/>
        <item x="1"/>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numFmtId="22" showAll="0"/>
    <pivotField showAll="0"/>
    <pivotField showAll="0"/>
  </pivotFields>
  <rowFields count="1">
    <field x="4"/>
  </rowFields>
  <rowItems count="5">
    <i>
      <x/>
    </i>
    <i>
      <x v="1"/>
    </i>
    <i>
      <x v="2"/>
    </i>
    <i>
      <x v="3"/>
    </i>
    <i t="grand">
      <x/>
    </i>
  </rowItems>
  <colFields count="1">
    <field x="74"/>
  </colFields>
  <colItems count="5">
    <i>
      <x/>
    </i>
    <i>
      <x v="1"/>
    </i>
    <i>
      <x v="2"/>
    </i>
    <i>
      <x v="3"/>
    </i>
    <i t="grand">
      <x/>
    </i>
  </colItems>
  <dataFields count="1">
    <dataField name="Nbre quartiers" fld="74"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xml><?xml version="1.0" encoding="utf-8"?>
<pivotTableDefinition xmlns="http://schemas.openxmlformats.org/spreadsheetml/2006/main" xmlns:mc="http://schemas.openxmlformats.org/markup-compatibility/2006" xmlns:xr="http://schemas.microsoft.com/office/spreadsheetml/2014/revision" mc:Ignorable="xr" xr:uid="{3880C584-4FD6-4C7B-B154-012776AD8349}" name="PivotTable47" cacheId="1" applyNumberFormats="0" applyBorderFormats="0" applyFontFormats="0" applyPatternFormats="0" applyAlignmentFormats="0" applyWidthHeightFormats="1" dataCaption="Valeurs" updatedVersion="6" minRefreshableVersion="3" useAutoFormatting="1" itemPrintTitles="1" createdVersion="6" indent="0" outline="1" outlineData="1" multipleFieldFilters="0" chartFormat="2" rowHeaderCaption="Type de relation">
  <location ref="B263:C268" firstHeaderRow="1" firstDataRow="1" firstDataCol="1"/>
  <pivotFields count="180">
    <pivotField numFmtId="14" showAll="0"/>
    <pivotField showAll="0"/>
    <pivotField showAll="0"/>
    <pivotField showAll="0"/>
    <pivotField showAll="0">
      <items count="5">
        <item x="0"/>
        <item x="1"/>
        <item x="2"/>
        <item x="3"/>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5">
        <item x="0"/>
        <item x="3"/>
        <item x="2"/>
        <item x="1"/>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numFmtId="22" showAll="0"/>
    <pivotField showAll="0"/>
    <pivotField showAll="0"/>
  </pivotFields>
  <rowFields count="1">
    <field x="61"/>
  </rowFields>
  <rowItems count="5">
    <i>
      <x/>
    </i>
    <i>
      <x v="1"/>
    </i>
    <i>
      <x v="2"/>
    </i>
    <i>
      <x v="3"/>
    </i>
    <i t="grand">
      <x/>
    </i>
  </rowItems>
  <colItems count="1">
    <i/>
  </colItems>
  <dataFields count="1">
    <dataField name="%" fld="61" subtotal="count" showDataAs="percentOfTotal" baseField="0" baseItem="0" numFmtId="9"/>
  </dataFields>
  <formats count="1">
    <format dxfId="31">
      <pivotArea outline="0" collapsedLevelsAreSubtotals="1" fieldPosition="0">
        <references count="1">
          <reference field="4294967294" count="1" selected="0">
            <x v="0"/>
          </reference>
        </references>
      </pivotArea>
    </format>
  </formats>
  <chartFormats count="1">
    <chartFormat chart="1" format="0"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0.xml><?xml version="1.0" encoding="utf-8"?>
<pivotTableDefinition xmlns="http://schemas.openxmlformats.org/spreadsheetml/2006/main" xmlns:mc="http://schemas.openxmlformats.org/markup-compatibility/2006" xmlns:xr="http://schemas.microsoft.com/office/spreadsheetml/2014/revision" mc:Ignorable="xr" xr:uid="{A4106BBB-A08D-4B01-9E85-6458DCEB3F00}" name="PivotTable23" cacheId="1" applyNumberFormats="0" applyBorderFormats="0" applyFontFormats="0" applyPatternFormats="0" applyAlignmentFormats="0" applyWidthHeightFormats="1" dataCaption="Valeurs" updatedVersion="6" minRefreshableVersion="3" useAutoFormatting="1" itemPrintTitles="1" createdVersion="6" indent="0" outline="1" outlineData="1" multipleFieldFilters="0" chartFormat="4" rowHeaderCaption="Volume d'eau moyen /jour">
  <location ref="B321:C326" firstHeaderRow="1" firstDataRow="1" firstDataCol="1"/>
  <pivotFields count="180">
    <pivotField numFmtId="14" showAll="0"/>
    <pivotField showAll="0"/>
    <pivotField showAll="0"/>
    <pivotField showAll="0"/>
    <pivotField showAll="0">
      <items count="5">
        <item x="0"/>
        <item x="1"/>
        <item x="2"/>
        <item x="3"/>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items count="37">
        <item x="22"/>
        <item x="27"/>
        <item x="25"/>
        <item x="23"/>
        <item x="35"/>
        <item x="34"/>
        <item x="0"/>
        <item x="30"/>
        <item x="28"/>
        <item x="6"/>
        <item x="29"/>
        <item x="31"/>
        <item x="8"/>
        <item x="15"/>
        <item x="32"/>
        <item x="3"/>
        <item x="13"/>
        <item x="16"/>
        <item x="26"/>
        <item x="33"/>
        <item x="10"/>
        <item x="21"/>
        <item x="18"/>
        <item x="14"/>
        <item x="11"/>
        <item x="19"/>
        <item x="2"/>
        <item x="12"/>
        <item x="24"/>
        <item x="20"/>
        <item x="17"/>
        <item x="7"/>
        <item x="9"/>
        <item x="5"/>
        <item x="1"/>
        <item x="4"/>
        <item t="default"/>
      </items>
    </pivotField>
    <pivotField showAll="0"/>
    <pivotField showAll="0"/>
    <pivotField showAll="0"/>
    <pivotField showAll="0">
      <items count="5">
        <item x="3"/>
        <item x="0"/>
        <item x="1"/>
        <item x="2"/>
        <item t="default"/>
      </items>
    </pivotField>
    <pivotField showAll="0"/>
    <pivotField showAll="0">
      <items count="5">
        <item x="0"/>
        <item x="1"/>
        <item x="2"/>
        <item h="1" x="3"/>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items count="5">
        <item x="2"/>
        <item x="1"/>
        <item x="3"/>
        <item x="0"/>
        <item t="default"/>
      </items>
    </pivotField>
    <pivotField axis="axisRow" dataField="1" showAll="0">
      <items count="5">
        <item x="2"/>
        <item x="0"/>
        <item x="3"/>
        <item x="1"/>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numFmtId="22" showAll="0"/>
    <pivotField showAll="0"/>
    <pivotField showAll="0"/>
  </pivotFields>
  <rowFields count="1">
    <field x="74"/>
  </rowFields>
  <rowItems count="5">
    <i>
      <x/>
    </i>
    <i>
      <x v="1"/>
    </i>
    <i>
      <x v="2"/>
    </i>
    <i>
      <x v="3"/>
    </i>
    <i t="grand">
      <x/>
    </i>
  </rowItems>
  <colItems count="1">
    <i/>
  </colItems>
  <dataFields count="1">
    <dataField name="Nbre quartiers" fld="74"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1.xml><?xml version="1.0" encoding="utf-8"?>
<pivotTableDefinition xmlns="http://schemas.openxmlformats.org/spreadsheetml/2006/main" xmlns:mc="http://schemas.openxmlformats.org/markup-compatibility/2006" xmlns:xr="http://schemas.microsoft.com/office/spreadsheetml/2014/revision" mc:Ignorable="xr" xr:uid="{CB019DF7-5164-4BFE-82C5-AE0C54E5597F}" name="Tableau croisé dynamique4" cacheId="0" applyNumberFormats="0" applyBorderFormats="0" applyFontFormats="0" applyPatternFormats="0" applyAlignmentFormats="0" applyWidthHeightFormats="1" dataCaption="Valeurs" updatedVersion="6" minRefreshableVersion="3" useAutoFormatting="1" itemPrintTitles="1" createdVersion="6" indent="0" outline="1" outlineData="1" multipleFieldFilters="0" chartFormat="34" rowHeaderCaption="Type d'assistance">
  <location ref="B528:C537" firstHeaderRow="1" firstDataRow="1" firstDataCol="1"/>
  <pivotFields count="23">
    <pivotField showAll="0"/>
    <pivotField showAll="0">
      <items count="4">
        <item x="2"/>
        <item x="1"/>
        <item x="0"/>
        <item t="default"/>
      </items>
    </pivotField>
    <pivotField axis="axisRow" dataField="1" showAll="0" sortType="descending">
      <items count="9">
        <item x="3"/>
        <item x="5"/>
        <item x="0"/>
        <item x="6"/>
        <item x="2"/>
        <item x="1"/>
        <item x="7"/>
        <item x="4"/>
        <item t="default"/>
      </items>
      <autoSortScope>
        <pivotArea dataOnly="0" outline="0" fieldPosition="0">
          <references count="1">
            <reference field="4294967294" count="1" selected="0">
              <x v="0"/>
            </reference>
          </references>
        </pivotArea>
      </autoSortScope>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numFmtId="22" showAll="0"/>
    <pivotField showAll="0"/>
    <pivotField showAll="0">
      <items count="5">
        <item x="3"/>
        <item x="0"/>
        <item x="2"/>
        <item x="1"/>
        <item t="default"/>
      </items>
    </pivotField>
  </pivotFields>
  <rowFields count="1">
    <field x="2"/>
  </rowFields>
  <rowItems count="9">
    <i>
      <x v="5"/>
    </i>
    <i>
      <x v="1"/>
    </i>
    <i>
      <x v="4"/>
    </i>
    <i>
      <x v="3"/>
    </i>
    <i>
      <x v="7"/>
    </i>
    <i>
      <x v="6"/>
    </i>
    <i>
      <x v="2"/>
    </i>
    <i>
      <x/>
    </i>
    <i t="grand">
      <x/>
    </i>
  </rowItems>
  <colItems count="1">
    <i/>
  </colItems>
  <dataFields count="1">
    <dataField name="Fréquence" fld="2" subtotal="count" showDataAs="percentOfTotal" baseField="0" baseItem="0" numFmtId="9"/>
  </dataFields>
  <formats count="1">
    <format dxfId="48">
      <pivotArea outline="0" collapsedLevelsAreSubtotals="1" fieldPosition="0">
        <references count="1">
          <reference field="4294967294" count="1" selected="0">
            <x v="0"/>
          </reference>
        </references>
      </pivotArea>
    </format>
  </formats>
  <chartFormats count="2">
    <chartFormat chart="18" format="1" series="1">
      <pivotArea type="data" outline="0" fieldPosition="0">
        <references count="1">
          <reference field="4294967294" count="1" selected="0">
            <x v="0"/>
          </reference>
        </references>
      </pivotArea>
    </chartFormat>
    <chartFormat chart="33" format="0"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2.xml><?xml version="1.0" encoding="utf-8"?>
<pivotTableDefinition xmlns="http://schemas.openxmlformats.org/spreadsheetml/2006/main" xmlns:mc="http://schemas.openxmlformats.org/markup-compatibility/2006" xmlns:xr="http://schemas.microsoft.com/office/spreadsheetml/2014/revision" mc:Ignorable="xr" xr:uid="{0522C55D-BC54-4BE9-A18C-DDECBFE40DCD}" name="PivotTable20" cacheId="1" applyNumberFormats="0" applyBorderFormats="0" applyFontFormats="0" applyPatternFormats="0" applyAlignmentFormats="0" applyWidthHeightFormats="1" dataCaption="Valeurs" updatedVersion="6" minRefreshableVersion="3" useAutoFormatting="1" itemPrintTitles="1" createdVersion="6" indent="0" outline="1" outlineData="1" multipleFieldFilters="0" chartFormat="4" rowHeaderCaption="Volume d'eau moyen /jour">
  <location ref="B310:G316" firstHeaderRow="1" firstDataRow="2" firstDataCol="1"/>
  <pivotFields count="180">
    <pivotField numFmtId="14" showAll="0"/>
    <pivotField showAll="0"/>
    <pivotField showAll="0"/>
    <pivotField showAll="0"/>
    <pivotField axis="axisRow" showAll="0">
      <items count="5">
        <item x="0"/>
        <item x="1"/>
        <item x="2"/>
        <item x="3"/>
        <item t="default"/>
      </items>
    </pivotField>
    <pivotField showAll="0"/>
    <pivotField showAll="0"/>
    <pivotField showAll="0"/>
    <pivotField showAll="0"/>
    <pivotField showAll="0"/>
    <pivotField showAll="0"/>
    <pivotField showAll="0"/>
    <pivotField showAll="0"/>
    <pivotField showAll="0"/>
    <pivotField dataField="1" showAll="0"/>
    <pivotField showAll="0"/>
    <pivotField showAll="0"/>
    <pivotField showAll="0"/>
    <pivotField showAll="0"/>
    <pivotField showAll="0"/>
    <pivotField showAll="0"/>
    <pivotField showAll="0"/>
    <pivotField showAll="0">
      <items count="37">
        <item x="22"/>
        <item x="27"/>
        <item x="25"/>
        <item x="23"/>
        <item x="35"/>
        <item x="34"/>
        <item x="0"/>
        <item x="30"/>
        <item x="28"/>
        <item x="6"/>
        <item x="29"/>
        <item x="31"/>
        <item x="8"/>
        <item x="15"/>
        <item x="32"/>
        <item x="3"/>
        <item x="13"/>
        <item x="16"/>
        <item x="26"/>
        <item x="33"/>
        <item x="10"/>
        <item x="21"/>
        <item x="18"/>
        <item x="14"/>
        <item x="11"/>
        <item x="19"/>
        <item x="2"/>
        <item x="12"/>
        <item x="24"/>
        <item x="20"/>
        <item x="17"/>
        <item x="7"/>
        <item x="9"/>
        <item x="5"/>
        <item x="1"/>
        <item x="4"/>
        <item t="default"/>
      </items>
    </pivotField>
    <pivotField showAll="0"/>
    <pivotField showAll="0"/>
    <pivotField showAll="0"/>
    <pivotField showAll="0">
      <items count="5">
        <item x="3"/>
        <item x="0"/>
        <item x="1"/>
        <item x="2"/>
        <item t="default"/>
      </items>
    </pivotField>
    <pivotField showAll="0"/>
    <pivotField showAll="0">
      <items count="5">
        <item x="0"/>
        <item x="1"/>
        <item x="2"/>
        <item h="1" x="3"/>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Col" showAll="0">
      <items count="5">
        <item x="2"/>
        <item x="1"/>
        <item x="3"/>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numFmtId="22" showAll="0"/>
    <pivotField showAll="0"/>
    <pivotField showAll="0"/>
  </pivotFields>
  <rowFields count="1">
    <field x="4"/>
  </rowFields>
  <rowItems count="5">
    <i>
      <x/>
    </i>
    <i>
      <x v="1"/>
    </i>
    <i>
      <x v="2"/>
    </i>
    <i>
      <x v="3"/>
    </i>
    <i t="grand">
      <x/>
    </i>
  </rowItems>
  <colFields count="1">
    <field x="73"/>
  </colFields>
  <colItems count="5">
    <i>
      <x/>
    </i>
    <i>
      <x v="1"/>
    </i>
    <i>
      <x v="2"/>
    </i>
    <i>
      <x v="3"/>
    </i>
    <i t="grand">
      <x/>
    </i>
  </colItems>
  <dataFields count="1">
    <dataField name="Ménages PDI" fld="14"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3.xml><?xml version="1.0" encoding="utf-8"?>
<pivotTableDefinition xmlns="http://schemas.openxmlformats.org/spreadsheetml/2006/main" xmlns:mc="http://schemas.openxmlformats.org/markup-compatibility/2006" xmlns:xr="http://schemas.microsoft.com/office/spreadsheetml/2014/revision" mc:Ignorable="xr" xr:uid="{36E2C009-EAA7-4259-B042-F007EB770D36}" name="PivotTable42" cacheId="1" applyNumberFormats="0" applyBorderFormats="0" applyFontFormats="0" applyPatternFormats="0" applyAlignmentFormats="0" applyWidthHeightFormats="1" dataCaption="Valeurs" updatedVersion="6" minRefreshableVersion="3" useAutoFormatting="1" itemPrintTitles="1" createdVersion="6" indent="0" outline="1" outlineData="1" multipleFieldFilters="0" chartFormat="4" rowHeaderCaption="Accès école " colHeaderCaption="Arrondissements évaluation">
  <location ref="B496:G501" firstHeaderRow="1" firstDataRow="2" firstDataCol="1"/>
  <pivotFields count="180">
    <pivotField numFmtId="14" showAll="0"/>
    <pivotField showAll="0"/>
    <pivotField showAll="0"/>
    <pivotField showAll="0"/>
    <pivotField axis="axisCol" showAll="0">
      <items count="5">
        <item x="0"/>
        <item x="1"/>
        <item x="2"/>
        <item x="3"/>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items count="37">
        <item x="22"/>
        <item x="27"/>
        <item x="25"/>
        <item x="23"/>
        <item x="35"/>
        <item x="34"/>
        <item x="0"/>
        <item x="30"/>
        <item x="28"/>
        <item x="6"/>
        <item x="29"/>
        <item x="31"/>
        <item x="8"/>
        <item x="15"/>
        <item x="32"/>
        <item x="3"/>
        <item x="13"/>
        <item x="16"/>
        <item x="26"/>
        <item x="33"/>
        <item x="10"/>
        <item x="21"/>
        <item x="18"/>
        <item x="14"/>
        <item x="11"/>
        <item x="19"/>
        <item x="2"/>
        <item x="12"/>
        <item x="24"/>
        <item x="20"/>
        <item x="17"/>
        <item x="7"/>
        <item x="9"/>
        <item x="5"/>
        <item x="1"/>
        <item x="4"/>
        <item t="default"/>
      </items>
    </pivotField>
    <pivotField showAll="0"/>
    <pivotField showAll="0"/>
    <pivotField showAll="0"/>
    <pivotField showAll="0">
      <items count="5">
        <item x="3"/>
        <item x="0"/>
        <item x="1"/>
        <item x="2"/>
        <item t="default"/>
      </items>
    </pivotField>
    <pivotField showAll="0"/>
    <pivotField showAll="0">
      <items count="5">
        <item x="0"/>
        <item x="1"/>
        <item x="2"/>
        <item h="1" x="3"/>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items count="5">
        <item x="2"/>
        <item x="1"/>
        <item x="3"/>
        <item x="0"/>
        <item t="default"/>
      </items>
    </pivotField>
    <pivotField showAll="0">
      <items count="5">
        <item x="2"/>
        <item x="0"/>
        <item x="3"/>
        <item x="1"/>
        <item t="default"/>
      </items>
    </pivotField>
    <pivotField showAll="0">
      <items count="4">
        <item x="2"/>
        <item x="1"/>
        <item x="0"/>
        <item t="default"/>
      </items>
    </pivotField>
    <pivotField showAll="0"/>
    <pivotField showAll="0"/>
    <pivotField showAll="0"/>
    <pivotField showAll="0"/>
    <pivotField showAll="0"/>
    <pivotField showAll="0">
      <items count="4">
        <item x="1"/>
        <item x="2"/>
        <item x="0"/>
        <item t="default"/>
      </items>
    </pivotField>
    <pivotField showAll="0">
      <items count="3">
        <item x="0"/>
        <item x="1"/>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items count="5">
        <item x="1"/>
        <item x="0"/>
        <item x="2"/>
        <item x="3"/>
        <item t="default"/>
      </items>
    </pivotField>
    <pivotField showAll="0"/>
    <pivotField showAll="0"/>
    <pivotField showAll="0"/>
    <pivotField showAll="0"/>
    <pivotField showAll="0"/>
    <pivotField showAll="0"/>
    <pivotField showAll="0"/>
    <pivotField showAll="0"/>
    <pivotField showAll="0"/>
    <pivotField showAll="0"/>
    <pivotField showAll="0">
      <items count="3">
        <item x="0"/>
        <item x="1"/>
        <item t="default"/>
      </items>
    </pivotField>
    <pivotField showAll="0"/>
    <pivotField showAll="0"/>
    <pivotField showAll="0"/>
    <pivotField showAll="0"/>
    <pivotField showAll="0"/>
    <pivotField showAll="0"/>
    <pivotField showAll="0"/>
    <pivotField showAll="0"/>
    <pivotField showAll="0">
      <items count="5">
        <item x="2"/>
        <item x="1"/>
        <item x="3"/>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4">
        <item x="0"/>
        <item x="2"/>
        <item x="1"/>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numFmtId="22" showAll="0"/>
    <pivotField showAll="0"/>
    <pivotField showAll="0"/>
  </pivotFields>
  <rowFields count="1">
    <field x="146"/>
  </rowFields>
  <rowItems count="4">
    <i>
      <x/>
    </i>
    <i>
      <x v="1"/>
    </i>
    <i>
      <x v="2"/>
    </i>
    <i t="grand">
      <x/>
    </i>
  </rowItems>
  <colFields count="1">
    <field x="4"/>
  </colFields>
  <colItems count="5">
    <i>
      <x/>
    </i>
    <i>
      <x v="1"/>
    </i>
    <i>
      <x v="2"/>
    </i>
    <i>
      <x v="3"/>
    </i>
    <i t="grand">
      <x/>
    </i>
  </colItems>
  <dataFields count="1">
    <dataField name="Fréquence" fld="146" subtotal="count" baseField="0" baseItem="0"/>
  </dataFields>
  <formats count="1">
    <format dxfId="49">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4.xml><?xml version="1.0" encoding="utf-8"?>
<pivotTableDefinition xmlns="http://schemas.openxmlformats.org/spreadsheetml/2006/main" xmlns:mc="http://schemas.openxmlformats.org/markup-compatibility/2006" xmlns:xr="http://schemas.microsoft.com/office/spreadsheetml/2014/revision" mc:Ignorable="xr" xr:uid="{ACB3FB18-1543-41B1-B9DF-33048D7B1E28}" name="PivotTable28" cacheId="1" applyNumberFormats="0" applyBorderFormats="0" applyFontFormats="0" applyPatternFormats="0" applyAlignmentFormats="0" applyWidthHeightFormats="1" dataCaption="Valeurs" updatedVersion="6" minRefreshableVersion="3" useAutoFormatting="1" itemPrintTitles="1" createdVersion="6" indent="0" outline="1" outlineData="1" multipleFieldFilters="0" chartFormat="4" rowHeaderCaption="Tpe de probl_me">
  <location ref="O340:S345" firstHeaderRow="0" firstDataRow="1" firstDataCol="1" rowPageCount="1" colPageCount="1"/>
  <pivotFields count="180">
    <pivotField numFmtId="14" showAll="0"/>
    <pivotField showAll="0"/>
    <pivotField showAll="0"/>
    <pivotField showAll="0"/>
    <pivotField axis="axisRow" showAll="0">
      <items count="5">
        <item x="0"/>
        <item x="1"/>
        <item x="2"/>
        <item x="3"/>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items count="37">
        <item x="22"/>
        <item x="27"/>
        <item x="25"/>
        <item x="23"/>
        <item x="35"/>
        <item x="34"/>
        <item x="0"/>
        <item x="30"/>
        <item x="28"/>
        <item x="6"/>
        <item x="29"/>
        <item x="31"/>
        <item x="8"/>
        <item x="15"/>
        <item x="32"/>
        <item x="3"/>
        <item x="13"/>
        <item x="16"/>
        <item x="26"/>
        <item x="33"/>
        <item x="10"/>
        <item x="21"/>
        <item x="18"/>
        <item x="14"/>
        <item x="11"/>
        <item x="19"/>
        <item x="2"/>
        <item x="12"/>
        <item x="24"/>
        <item x="20"/>
        <item x="17"/>
        <item x="7"/>
        <item x="9"/>
        <item x="5"/>
        <item x="1"/>
        <item x="4"/>
        <item t="default"/>
      </items>
    </pivotField>
    <pivotField showAll="0"/>
    <pivotField showAll="0"/>
    <pivotField showAll="0"/>
    <pivotField showAll="0">
      <items count="5">
        <item x="3"/>
        <item x="0"/>
        <item x="1"/>
        <item x="2"/>
        <item t="default"/>
      </items>
    </pivotField>
    <pivotField showAll="0"/>
    <pivotField showAll="0">
      <items count="5">
        <item x="0"/>
        <item x="1"/>
        <item x="2"/>
        <item h="1" x="3"/>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items count="5">
        <item x="2"/>
        <item x="1"/>
        <item x="3"/>
        <item x="0"/>
        <item t="default"/>
      </items>
    </pivotField>
    <pivotField showAll="0">
      <items count="5">
        <item x="2"/>
        <item x="0"/>
        <item x="3"/>
        <item x="1"/>
        <item t="default"/>
      </items>
    </pivotField>
    <pivotField name="Existence de problème d'eau" axis="axisPage" multipleItemSelectionAllowed="1" showAll="0">
      <items count="4">
        <item h="1" x="2"/>
        <item h="1" x="1"/>
        <item x="0"/>
        <item t="default"/>
      </items>
    </pivotField>
    <pivotField showAll="0"/>
    <pivotField dataField="1" showAll="0"/>
    <pivotField dataField="1" showAll="0"/>
    <pivotField dataField="1" showAll="0"/>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numFmtId="22" showAll="0"/>
    <pivotField showAll="0"/>
    <pivotField showAll="0"/>
  </pivotFields>
  <rowFields count="1">
    <field x="4"/>
  </rowFields>
  <rowItems count="5">
    <i>
      <x/>
    </i>
    <i>
      <x v="1"/>
    </i>
    <i>
      <x v="2"/>
    </i>
    <i>
      <x v="3"/>
    </i>
    <i t="grand">
      <x/>
    </i>
  </rowItems>
  <colFields count="1">
    <field x="-2"/>
  </colFields>
  <colItems count="4">
    <i>
      <x/>
    </i>
    <i i="1">
      <x v="1"/>
    </i>
    <i i="2">
      <x v="2"/>
    </i>
    <i i="3">
      <x v="3"/>
    </i>
  </colItems>
  <pageFields count="1">
    <pageField fld="75" hier="-1"/>
  </pageFields>
  <dataFields count="4">
    <dataField name="Problème d'odeur" fld="77" baseField="0" baseItem="0"/>
    <dataField name="Problème de saveur" fld="78" baseField="0" baseItem="0"/>
    <dataField name="Eau trouble" fld="79" baseField="0" baseItem="0"/>
    <dataField name="Eau non potable" fld="80"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5.xml><?xml version="1.0" encoding="utf-8"?>
<pivotTableDefinition xmlns="http://schemas.openxmlformats.org/spreadsheetml/2006/main" xmlns:mc="http://schemas.openxmlformats.org/markup-compatibility/2006" xmlns:xr="http://schemas.microsoft.com/office/spreadsheetml/2014/revision" mc:Ignorable="xr" xr:uid="{0A14B102-2490-4BF4-B56A-9D2D9985BD1A}" name="Tableau croisé dynamique10" cacheId="1" applyNumberFormats="0" applyBorderFormats="0" applyFontFormats="0" applyPatternFormats="0" applyAlignmentFormats="0" applyWidthHeightFormats="1" dataCaption="Valeurs" updatedVersion="6" minRefreshableVersion="3" useAutoFormatting="1" itemPrintTitles="1" createdVersion="6" indent="0" outline="1" outlineData="1" multipleFieldFilters="0" rowHeaderCaption="Type de relation">
  <location ref="B275:G281" firstHeaderRow="1" firstDataRow="2" firstDataCol="1"/>
  <pivotFields count="180">
    <pivotField numFmtId="14" showAll="0"/>
    <pivotField showAll="0"/>
    <pivotField showAll="0"/>
    <pivotField showAll="0"/>
    <pivotField axis="axisCol" showAll="0">
      <items count="5">
        <item x="0"/>
        <item x="1"/>
        <item x="2"/>
        <item x="3"/>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5">
        <item x="0"/>
        <item x="3"/>
        <item x="2"/>
        <item x="1"/>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numFmtId="22" showAll="0"/>
    <pivotField showAll="0"/>
    <pivotField showAll="0"/>
  </pivotFields>
  <rowFields count="1">
    <field x="61"/>
  </rowFields>
  <rowItems count="5">
    <i>
      <x/>
    </i>
    <i>
      <x v="1"/>
    </i>
    <i>
      <x v="2"/>
    </i>
    <i>
      <x v="3"/>
    </i>
    <i t="grand">
      <x/>
    </i>
  </rowItems>
  <colFields count="1">
    <field x="4"/>
  </colFields>
  <colItems count="5">
    <i>
      <x/>
    </i>
    <i>
      <x v="1"/>
    </i>
    <i>
      <x v="2"/>
    </i>
    <i>
      <x v="3"/>
    </i>
    <i t="grand">
      <x/>
    </i>
  </colItems>
  <dataFields count="1">
    <dataField name="%" fld="61" subtotal="count" showDataAs="percentOfTotal" baseField="0" baseItem="0" numFmtId="9"/>
  </dataFields>
  <formats count="1">
    <format dxfId="50">
      <pivotArea outline="0" collapsedLevelsAreSubtotals="1" fieldPosition="0">
        <references count="1">
          <reference field="4294967294" count="1" selected="0">
            <x v="0"/>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6.xml><?xml version="1.0" encoding="utf-8"?>
<pivotTableDefinition xmlns="http://schemas.openxmlformats.org/spreadsheetml/2006/main" xmlns:mc="http://schemas.openxmlformats.org/markup-compatibility/2006" xmlns:xr="http://schemas.microsoft.com/office/spreadsheetml/2014/revision" mc:Ignorable="xr" xr:uid="{BE919B1C-09F5-456F-A3CF-4CD20554D2DD}" name="Tableau croisé dynamique16" cacheId="1" applyNumberFormats="0" applyBorderFormats="0" applyFontFormats="0" applyPatternFormats="0" applyAlignmentFormats="0" applyWidthHeightFormats="1" dataCaption="Valeurs" updatedVersion="6" minRefreshableVersion="3" useAutoFormatting="1" itemPrintTitles="1" createdVersion="6" indent="0" outline="1" outlineData="1" multipleFieldFilters="0" rowHeaderCaption="Réponses">
  <location ref="F248:H252" firstHeaderRow="0" firstDataRow="1" firstDataCol="1"/>
  <pivotFields count="180">
    <pivotField numFmtId="14"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4">
        <item x="2"/>
        <item x="0"/>
        <item x="1"/>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numFmtId="22" showAll="0"/>
    <pivotField showAll="0"/>
    <pivotField showAll="0"/>
  </pivotFields>
  <rowFields count="1">
    <field x="58"/>
  </rowFields>
  <rowItems count="4">
    <i>
      <x/>
    </i>
    <i>
      <x v="1"/>
    </i>
    <i>
      <x v="2"/>
    </i>
    <i t="grand">
      <x/>
    </i>
  </rowItems>
  <colFields count="1">
    <field x="-2"/>
  </colFields>
  <colItems count="2">
    <i>
      <x/>
    </i>
    <i i="1">
      <x v="1"/>
    </i>
  </colItems>
  <dataFields count="2">
    <dataField name="Nb quartiers" fld="58" subtotal="count" baseField="0" baseItem="0"/>
    <dataField name="%" fld="58" subtotal="count" showDataAs="percentOfTotal" baseField="0" baseItem="0" numFmtId="9"/>
  </dataFields>
  <formats count="1">
    <format dxfId="51">
      <pivotArea outline="0" collapsedLevelsAreSubtotals="1" fieldPosition="0">
        <references count="1">
          <reference field="4294967294" count="1" selected="0">
            <x v="1"/>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7.xml><?xml version="1.0" encoding="utf-8"?>
<pivotTableDefinition xmlns="http://schemas.openxmlformats.org/spreadsheetml/2006/main" xmlns:mc="http://schemas.openxmlformats.org/markup-compatibility/2006" xmlns:xr="http://schemas.microsoft.com/office/spreadsheetml/2014/revision" mc:Ignorable="xr" xr:uid="{DE9E4549-836E-42E4-9A27-5FFDD3F59897}" name="PivotTable19" cacheId="2"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chartFormat="5" rowHeaderCaption="Provenance des PDI" colHeaderCaption="Arrondissements/communes">
  <location ref="B98:C126" firstHeaderRow="1" firstDataRow="1" firstDataCol="1" rowPageCount="2" colPageCount="1"/>
  <pivotFields count="16">
    <pivotField showAll="0"/>
    <pivotField showAll="0"/>
    <pivotField axis="axisPage" multipleItemSelectionAllowed="1" showAll="0">
      <items count="5">
        <item h="1" x="3"/>
        <item h="1" x="2"/>
        <item h="1" x="1"/>
        <item x="0"/>
        <item t="default"/>
      </items>
    </pivotField>
    <pivotField axis="axisRow" showAll="0" sortType="descending">
      <items count="82">
        <item x="69"/>
        <item m="1" x="80"/>
        <item x="40"/>
        <item x="47"/>
        <item x="42"/>
        <item x="46"/>
        <item x="41"/>
        <item x="65"/>
        <item x="26"/>
        <item x="73"/>
        <item x="51"/>
        <item x="4"/>
        <item x="60"/>
        <item x="3"/>
        <item x="0"/>
        <item x="2"/>
        <item x="1"/>
        <item x="31"/>
        <item x="64"/>
        <item x="32"/>
        <item x="74"/>
        <item x="61"/>
        <item x="48"/>
        <item x="16"/>
        <item x="33"/>
        <item x="52"/>
        <item x="50"/>
        <item x="56"/>
        <item x="55"/>
        <item x="57"/>
        <item x="53"/>
        <item x="34"/>
        <item x="17"/>
        <item x="18"/>
        <item x="19"/>
        <item x="27"/>
        <item x="72"/>
        <item x="20"/>
        <item x="21"/>
        <item x="22"/>
        <item x="54"/>
        <item x="5"/>
        <item x="6"/>
        <item x="68"/>
        <item x="23"/>
        <item x="67"/>
        <item x="7"/>
        <item x="37"/>
        <item x="8"/>
        <item x="49"/>
        <item x="35"/>
        <item x="43"/>
        <item x="45"/>
        <item x="44"/>
        <item x="28"/>
        <item x="24"/>
        <item x="39"/>
        <item x="36"/>
        <item x="15"/>
        <item x="71"/>
        <item x="25"/>
        <item x="29"/>
        <item x="66"/>
        <item x="62"/>
        <item x="63"/>
        <item x="30"/>
        <item x="70"/>
        <item x="9"/>
        <item x="10"/>
        <item x="11"/>
        <item x="12"/>
        <item x="13"/>
        <item x="14"/>
        <item x="38"/>
        <item x="58"/>
        <item x="59"/>
        <item x="75"/>
        <item x="76"/>
        <item x="77"/>
        <item x="78"/>
        <item x="79"/>
        <item t="default"/>
      </items>
      <autoSortScope>
        <pivotArea dataOnly="0" outline="0" fieldPosition="0">
          <references count="1">
            <reference field="4294967294" count="1" selected="0">
              <x v="0"/>
            </reference>
          </references>
        </pivotArea>
      </autoSortScope>
    </pivotField>
    <pivotField showAll="0"/>
    <pivotField showAll="0"/>
    <pivotField dataField="1" showAll="0"/>
    <pivotField axis="axisPage" multipleItemSelectionAllowed="1" showAll="0">
      <items count="4">
        <item h="1" x="2"/>
        <item x="1"/>
        <item h="1" x="0"/>
        <item t="default"/>
      </items>
    </pivotField>
    <pivotField showAll="0"/>
    <pivotField showAll="0"/>
    <pivotField showAll="0"/>
    <pivotField showAll="0"/>
    <pivotField showAll="0"/>
    <pivotField showAll="0"/>
    <pivotField showAll="0"/>
    <pivotField showAll="0"/>
  </pivotFields>
  <rowFields count="1">
    <field x="3"/>
  </rowFields>
  <rowItems count="28">
    <i>
      <x v="26"/>
    </i>
    <i>
      <x v="4"/>
    </i>
    <i>
      <x v="29"/>
    </i>
    <i>
      <x v="56"/>
    </i>
    <i>
      <x v="25"/>
    </i>
    <i>
      <x v="75"/>
    </i>
    <i>
      <x v="21"/>
    </i>
    <i>
      <x v="52"/>
    </i>
    <i>
      <x v="27"/>
    </i>
    <i>
      <x v="41"/>
    </i>
    <i>
      <x v="10"/>
    </i>
    <i>
      <x v="11"/>
    </i>
    <i>
      <x v="5"/>
    </i>
    <i>
      <x v="30"/>
    </i>
    <i>
      <x v="51"/>
    </i>
    <i>
      <x v="12"/>
    </i>
    <i>
      <x v="3"/>
    </i>
    <i>
      <x v="53"/>
    </i>
    <i>
      <x v="22"/>
    </i>
    <i>
      <x v="2"/>
    </i>
    <i>
      <x v="74"/>
    </i>
    <i>
      <x v="16"/>
    </i>
    <i>
      <x v="47"/>
    </i>
    <i>
      <x v="6"/>
    </i>
    <i>
      <x v="40"/>
    </i>
    <i>
      <x v="28"/>
    </i>
    <i>
      <x v="49"/>
    </i>
    <i t="grand">
      <x/>
    </i>
  </rowItems>
  <colItems count="1">
    <i/>
  </colItems>
  <pageFields count="2">
    <pageField fld="2" hier="-1"/>
    <pageField fld="7" hier="-1"/>
  </pageFields>
  <dataFields count="1">
    <dataField name="Sum of Individus" fld="6" baseField="0" baseItem="0"/>
  </dataFields>
  <chartFormats count="1">
    <chartFormat chart="1" format="0"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8.xml><?xml version="1.0" encoding="utf-8"?>
<pivotTableDefinition xmlns="http://schemas.openxmlformats.org/spreadsheetml/2006/main" xmlns:mc="http://schemas.openxmlformats.org/markup-compatibility/2006" xmlns:xr="http://schemas.microsoft.com/office/spreadsheetml/2014/revision" mc:Ignorable="xr" xr:uid="{70DE92C6-A114-41EE-81FC-4D700ACE2890}" name="Tableau croisé dynamique11" cacheId="1" applyNumberFormats="0" applyBorderFormats="0" applyFontFormats="0" applyPatternFormats="0" applyAlignmentFormats="0" applyWidthHeightFormats="1" dataCaption="Valeurs" updatedVersion="6" minRefreshableVersion="3" useAutoFormatting="1" itemPrintTitles="1" createdVersion="6" indent="0" outline="1" outlineData="1" multipleFieldFilters="0" rowHeaderCaption="Réponses">
  <location ref="F232:H236" firstHeaderRow="0" firstDataRow="1" firstDataCol="1"/>
  <pivotFields count="180">
    <pivotField numFmtId="14"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4">
        <item x="2"/>
        <item x="1"/>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numFmtId="22" showAll="0"/>
    <pivotField showAll="0"/>
    <pivotField showAll="0"/>
  </pivotFields>
  <rowFields count="1">
    <field x="55"/>
  </rowFields>
  <rowItems count="4">
    <i>
      <x/>
    </i>
    <i>
      <x v="1"/>
    </i>
    <i>
      <x v="2"/>
    </i>
    <i t="grand">
      <x/>
    </i>
  </rowItems>
  <colFields count="1">
    <field x="-2"/>
  </colFields>
  <colItems count="2">
    <i>
      <x/>
    </i>
    <i i="1">
      <x v="1"/>
    </i>
  </colItems>
  <dataFields count="2">
    <dataField name="Nbre quartier" fld="55" subtotal="count" baseField="0" baseItem="0"/>
    <dataField name="%" fld="55" subtotal="count" showDataAs="percentOfTotal" baseField="0" baseItem="0" numFmtId="9"/>
  </dataFields>
  <formats count="2">
    <format dxfId="53">
      <pivotArea outline="0" collapsedLevelsAreSubtotals="1" fieldPosition="0">
        <references count="1">
          <reference field="4294967294" count="1" selected="0">
            <x v="1"/>
          </reference>
        </references>
      </pivotArea>
    </format>
    <format dxfId="52">
      <pivotArea dataOnly="0" labelOnly="1" outline="0" fieldPosition="0">
        <references count="1">
          <reference field="4294967294" count="1">
            <x v="1"/>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9.xml><?xml version="1.0" encoding="utf-8"?>
<pivotTableDefinition xmlns="http://schemas.openxmlformats.org/spreadsheetml/2006/main" xmlns:mc="http://schemas.openxmlformats.org/markup-compatibility/2006" xmlns:xr="http://schemas.microsoft.com/office/spreadsheetml/2014/revision" mc:Ignorable="xr" xr:uid="{2371E388-C6CC-41C1-B295-486F66952C0D}" name="PivotTable18" cacheId="1" applyNumberFormats="0" applyBorderFormats="0" applyFontFormats="0" applyPatternFormats="0" applyAlignmentFormats="0" applyWidthHeightFormats="1" dataCaption="Valeurs" updatedVersion="6" minRefreshableVersion="3" useAutoFormatting="1" itemPrintTitles="1" createdVersion="6" indent="0" outline="1" outlineData="1" multipleFieldFilters="0" chartFormat="9" rowHeaderCaption="Entité">
  <location ref="B211:J216" firstHeaderRow="0" firstDataRow="1" firstDataCol="1"/>
  <pivotFields count="180">
    <pivotField numFmtId="14" showAll="0"/>
    <pivotField showAll="0"/>
    <pivotField showAll="0"/>
    <pivotField showAll="0"/>
    <pivotField axis="axisRow" showAll="0">
      <items count="5">
        <item x="0"/>
        <item x="1"/>
        <item x="2"/>
        <item x="3"/>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items count="9">
        <item x="6"/>
        <item x="1"/>
        <item x="5"/>
        <item x="7"/>
        <item x="4"/>
        <item x="2"/>
        <item x="3"/>
        <item h="1" x="0"/>
        <item t="default"/>
      </items>
    </pivotField>
    <pivotField showAll="0"/>
    <pivotField showAll="0">
      <items count="18">
        <item x="3"/>
        <item x="10"/>
        <item x="1"/>
        <item x="5"/>
        <item x="4"/>
        <item x="15"/>
        <item x="6"/>
        <item x="9"/>
        <item x="7"/>
        <item x="12"/>
        <item x="16"/>
        <item x="11"/>
        <item x="8"/>
        <item x="14"/>
        <item x="2"/>
        <item x="13"/>
        <item x="0"/>
        <item t="default"/>
      </items>
    </pivotField>
    <pivotField dataField="1" showAll="0">
      <items count="4">
        <item x="2"/>
        <item x="1"/>
        <item x="0"/>
        <item t="default"/>
      </items>
    </pivotField>
    <pivotField dataField="1" showAll="0"/>
    <pivotField dataField="1" showAll="0"/>
    <pivotField dataField="1" showAll="0"/>
    <pivotField dataField="1" showAll="0"/>
    <pivotField dataField="1" showAll="0"/>
    <pivotField dataField="1" showAll="0"/>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numFmtId="22" showAll="0"/>
    <pivotField showAll="0"/>
    <pivotField showAll="0"/>
  </pivotFields>
  <rowFields count="1">
    <field x="4"/>
  </rowFields>
  <rowItems count="5">
    <i>
      <x/>
    </i>
    <i>
      <x v="1"/>
    </i>
    <i>
      <x v="2"/>
    </i>
    <i>
      <x v="3"/>
    </i>
    <i t="grand">
      <x/>
    </i>
  </rowItems>
  <colFields count="1">
    <field x="-2"/>
  </colFields>
  <colItems count="8">
    <i>
      <x/>
    </i>
    <i i="1">
      <x v="1"/>
    </i>
    <i i="2">
      <x v="2"/>
    </i>
    <i i="3">
      <x v="3"/>
    </i>
    <i i="4">
      <x v="4"/>
    </i>
    <i i="5">
      <x v="5"/>
    </i>
    <i i="6">
      <x v="6"/>
    </i>
    <i i="7">
      <x v="7"/>
    </i>
  </colItems>
  <dataFields count="8">
    <dataField name="Cambriolage" fld="46" baseField="0" baseItem="0"/>
    <dataField name="Présence armée" fld="47" baseField="0" baseItem="0"/>
    <dataField name="Abrus des forces de sécurité" fld="48" baseField="0" baseItem="0"/>
    <dataField name="Arestations arbitraires" fld="49" baseField="0" baseItem="0"/>
    <dataField name="Violences sexuelles" fld="50" baseField="0" baseItem="0"/>
    <dataField name="Extorsion/taxes illégales" fld="51" baseField="0" baseItem="0"/>
    <dataField name="Enlèvement" fld="52" baseField="0" baseItem="0"/>
    <dataField name="Travail forcé de mineurs" fld="53"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5.xml><?xml version="1.0" encoding="utf-8"?>
<pivotTableDefinition xmlns="http://schemas.openxmlformats.org/spreadsheetml/2006/main" xmlns:mc="http://schemas.openxmlformats.org/markup-compatibility/2006" xmlns:xr="http://schemas.microsoft.com/office/spreadsheetml/2014/revision" mc:Ignorable="xr" xr:uid="{27BA2800-F65F-4A0B-921B-5DA97C4980B6}" name="Tableau croisé dynamique15" cacheId="1" applyNumberFormats="0" applyBorderFormats="0" applyFontFormats="0" applyPatternFormats="0" applyAlignmentFormats="0" applyWidthHeightFormats="1" dataCaption="Valeurs" updatedVersion="6" minRefreshableVersion="3" useAutoFormatting="1" itemPrintTitles="1" createdVersion="6" indent="0" outline="1" outlineData="1" multipleFieldFilters="0" rowHeaderCaption="Réponses">
  <location ref="B248:D252" firstHeaderRow="0" firstDataRow="1" firstDataCol="1"/>
  <pivotFields count="180">
    <pivotField numFmtId="14"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4">
        <item x="2"/>
        <item x="0"/>
        <item x="1"/>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numFmtId="22" showAll="0"/>
    <pivotField showAll="0"/>
    <pivotField showAll="0"/>
  </pivotFields>
  <rowFields count="1">
    <field x="57"/>
  </rowFields>
  <rowItems count="4">
    <i>
      <x/>
    </i>
    <i>
      <x v="1"/>
    </i>
    <i>
      <x v="2"/>
    </i>
    <i t="grand">
      <x/>
    </i>
  </rowItems>
  <colFields count="1">
    <field x="-2"/>
  </colFields>
  <colItems count="2">
    <i>
      <x/>
    </i>
    <i i="1">
      <x v="1"/>
    </i>
  </colItems>
  <dataFields count="2">
    <dataField name="Nbre quartier" fld="57" subtotal="count" baseField="0" baseItem="0"/>
    <dataField name="%" fld="57" subtotal="count" showDataAs="percentOfTotal" baseField="0" baseItem="0" numFmtId="9"/>
  </dataFields>
  <formats count="1">
    <format dxfId="32">
      <pivotArea outline="0" collapsedLevelsAreSubtotals="1" fieldPosition="0">
        <references count="1">
          <reference field="4294967294" count="1" selected="0">
            <x v="1"/>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50.xml><?xml version="1.0" encoding="utf-8"?>
<pivotTableDefinition xmlns="http://schemas.openxmlformats.org/spreadsheetml/2006/main" xmlns:mc="http://schemas.openxmlformats.org/markup-compatibility/2006" xmlns:xr="http://schemas.microsoft.com/office/spreadsheetml/2014/revision" mc:Ignorable="xr" xr:uid="{317D2BE3-C662-4348-A62A-82978933B34F}" name="PivotTable46" cacheId="4"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rowHeaderCaption="Arrondissement">
  <location ref="B599:N604" firstHeaderRow="0" firstDataRow="1" firstDataCol="1"/>
  <pivotFields count="23">
    <pivotField showAll="0"/>
    <pivotField showAll="0"/>
    <pivotField axis="axisRow" showAll="0">
      <items count="5">
        <item x="3"/>
        <item x="0"/>
        <item x="2"/>
        <item x="1"/>
        <item t="default"/>
      </items>
    </pivotField>
    <pivotField showAll="0"/>
    <pivotField showAll="0">
      <items count="4">
        <item x="1"/>
        <item x="0"/>
        <item x="2"/>
        <item t="default"/>
      </items>
    </pivotField>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showAll="0"/>
    <pivotField showAll="0"/>
    <pivotField showAll="0"/>
    <pivotField showAll="0"/>
    <pivotField showAll="0"/>
    <pivotField showAll="0"/>
  </pivotFields>
  <rowFields count="1">
    <field x="2"/>
  </rowFields>
  <rowItems count="5">
    <i>
      <x/>
    </i>
    <i>
      <x v="1"/>
    </i>
    <i>
      <x v="2"/>
    </i>
    <i>
      <x v="3"/>
    </i>
    <i t="grand">
      <x/>
    </i>
  </rowItems>
  <colFields count="1">
    <field x="-2"/>
  </colFields>
  <colItems count="12">
    <i>
      <x/>
    </i>
    <i i="1">
      <x v="1"/>
    </i>
    <i i="2">
      <x v="2"/>
    </i>
    <i i="3">
      <x v="3"/>
    </i>
    <i i="4">
      <x v="4"/>
    </i>
    <i i="5">
      <x v="5"/>
    </i>
    <i i="6">
      <x v="6"/>
    </i>
    <i i="7">
      <x v="7"/>
    </i>
    <i i="8">
      <x v="8"/>
    </i>
    <i i="9">
      <x v="9"/>
    </i>
    <i i="10">
      <x v="10"/>
    </i>
    <i i="11">
      <x v="11"/>
    </i>
  </colItems>
  <dataFields count="12">
    <dataField name="Garçons (0 à 2 ans)" fld="5" baseField="0" baseItem="0"/>
    <dataField name="Filles (0 à 2 ans)" fld="6" baseField="0" baseItem="0"/>
    <dataField name="Garçons (3 à 5 ans)" fld="7" baseField="0" baseItem="0"/>
    <dataField name="Filles (3 à 5 ans)" fld="8" baseField="0" baseItem="0"/>
    <dataField name="Garçons (6 à 11 ans)" fld="9" baseField="0" baseItem="0"/>
    <dataField name="Filles (6 à 11 ans)" fld="10" baseField="0" baseItem="0"/>
    <dataField name="Garçons (12 à 17 ans)" fld="11" baseField="0" baseItem="0"/>
    <dataField name="Filles (12 à 17 ans)" fld="12" baseField="0" baseItem="0"/>
    <dataField name="Hommes (18 à 59 ans)" fld="13" baseField="0" baseItem="0"/>
    <dataField name="Femmes (18 à 59 ans)" fld="14" baseField="0" baseItem="0"/>
    <dataField name="Hommes (plus de 60 ans)" fld="15" baseField="0" baseItem="0"/>
    <dataField name="Femmes (plus de 60 ans)" fld="16"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51.xml><?xml version="1.0" encoding="utf-8"?>
<pivotTableDefinition xmlns="http://schemas.openxmlformats.org/spreadsheetml/2006/main" xmlns:mc="http://schemas.openxmlformats.org/markup-compatibility/2006" xmlns:xr="http://schemas.microsoft.com/office/spreadsheetml/2014/revision" mc:Ignorable="xr" xr:uid="{DB739F6C-2742-4F59-B29A-617293A24198}" name="PivotTable16" cacheId="2"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chartFormat="5" rowHeaderCaption="Provenance des PDI" colHeaderCaption="Arrondissements/communes">
  <location ref="B67:G72" firstHeaderRow="1" firstDataRow="2" firstDataCol="1"/>
  <pivotFields count="16">
    <pivotField showAll="0"/>
    <pivotField showAll="0"/>
    <pivotField axis="axisCol" showAll="0">
      <items count="5">
        <item x="3"/>
        <item x="2"/>
        <item x="1"/>
        <item x="0"/>
        <item t="default"/>
      </items>
    </pivotField>
    <pivotField showAll="0"/>
    <pivotField showAll="0"/>
    <pivotField showAll="0"/>
    <pivotField dataField="1" showAll="0"/>
    <pivotField axis="axisRow" showAll="0">
      <items count="4">
        <item x="2"/>
        <item x="1"/>
        <item x="0"/>
        <item t="default"/>
      </items>
    </pivotField>
    <pivotField showAll="0"/>
    <pivotField showAll="0"/>
    <pivotField showAll="0"/>
    <pivotField showAll="0"/>
    <pivotField showAll="0"/>
    <pivotField showAll="0"/>
    <pivotField showAll="0"/>
    <pivotField showAll="0"/>
  </pivotFields>
  <rowFields count="1">
    <field x="7"/>
  </rowFields>
  <rowItems count="4">
    <i>
      <x/>
    </i>
    <i>
      <x v="1"/>
    </i>
    <i>
      <x v="2"/>
    </i>
    <i t="grand">
      <x/>
    </i>
  </rowItems>
  <colFields count="1">
    <field x="2"/>
  </colFields>
  <colItems count="5">
    <i>
      <x/>
    </i>
    <i>
      <x v="1"/>
    </i>
    <i>
      <x v="2"/>
    </i>
    <i>
      <x v="3"/>
    </i>
    <i t="grand">
      <x/>
    </i>
  </colItems>
  <dataFields count="1">
    <dataField name="Sum of Individus" fld="6" showDataAs="percentOfCol" baseField="0" baseItem="0" numFmtId="10"/>
  </dataFields>
  <chartFormats count="1">
    <chartFormat chart="1" format="0"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52.xml><?xml version="1.0" encoding="utf-8"?>
<pivotTableDefinition xmlns="http://schemas.openxmlformats.org/spreadsheetml/2006/main" xmlns:mc="http://schemas.openxmlformats.org/markup-compatibility/2006" xmlns:xr="http://schemas.microsoft.com/office/spreadsheetml/2014/revision" mc:Ignorable="xr" xr:uid="{63722CA2-CF82-401A-A254-2380DB90EBA0}" name="PivotTable40" cacheId="2" applyNumberFormats="0" applyBorderFormats="0" applyFontFormats="0" applyPatternFormats="0" applyAlignmentFormats="0" applyWidthHeightFormats="1" dataCaption="Values" updatedVersion="6" minRefreshableVersion="3" useAutoFormatting="1" colGrandTotals="0" itemPrintTitles="1" createdVersion="6" indent="0" showHeaders="0" outline="1" outlineData="1" multipleFieldFilters="0" colHeaderCaption="Commune d'évaluation">
  <location ref="B79:J88" firstHeaderRow="0" firstDataRow="2" firstDataCol="1"/>
  <pivotFields count="16">
    <pivotField showAll="0"/>
    <pivotField showAll="0"/>
    <pivotField axis="axisCol" showAll="0">
      <items count="5">
        <item x="3"/>
        <item x="2"/>
        <item x="1"/>
        <item x="0"/>
        <item t="default"/>
      </items>
    </pivotField>
    <pivotField showAll="0"/>
    <pivotField showAll="0"/>
    <pivotField dataField="1" showAll="0"/>
    <pivotField dataField="1" showAll="0"/>
    <pivotField showAll="0"/>
    <pivotField showAll="0"/>
    <pivotField showAll="0"/>
    <pivotField showAll="0"/>
    <pivotField showAll="0"/>
    <pivotField showAll="0"/>
    <pivotField axis="axisRow" showAll="0">
      <items count="8">
        <item x="1"/>
        <item x="4"/>
        <item x="3"/>
        <item x="2"/>
        <item x="0"/>
        <item x="5"/>
        <item x="6"/>
        <item t="default"/>
      </items>
    </pivotField>
    <pivotField showAll="0"/>
    <pivotField showAll="0"/>
  </pivotFields>
  <rowFields count="1">
    <field x="13"/>
  </rowFields>
  <rowItems count="8">
    <i>
      <x/>
    </i>
    <i>
      <x v="1"/>
    </i>
    <i>
      <x v="2"/>
    </i>
    <i>
      <x v="3"/>
    </i>
    <i>
      <x v="4"/>
    </i>
    <i>
      <x v="5"/>
    </i>
    <i>
      <x v="6"/>
    </i>
    <i t="grand">
      <x/>
    </i>
  </rowItems>
  <colFields count="2">
    <field x="2"/>
    <field x="-2"/>
  </colFields>
  <colItems count="8">
    <i>
      <x/>
      <x/>
    </i>
    <i r="1" i="1">
      <x v="1"/>
    </i>
    <i>
      <x v="1"/>
      <x/>
    </i>
    <i r="1" i="1">
      <x v="1"/>
    </i>
    <i>
      <x v="2"/>
      <x/>
    </i>
    <i r="1" i="1">
      <x v="1"/>
    </i>
    <i>
      <x v="3"/>
      <x/>
    </i>
    <i r="1" i="1">
      <x v="1"/>
    </i>
  </colItems>
  <dataFields count="2">
    <dataField name="Mén" fld="5" showDataAs="percentOfCol" baseField="0" baseItem="0" numFmtId="10"/>
    <dataField name="Ind" fld="6" showDataAs="percentOfCol" baseField="0" baseItem="0" numFmtId="1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53.xml><?xml version="1.0" encoding="utf-8"?>
<pivotTableDefinition xmlns="http://schemas.openxmlformats.org/spreadsheetml/2006/main" xmlns:mc="http://schemas.openxmlformats.org/markup-compatibility/2006" xmlns:xr="http://schemas.microsoft.com/office/spreadsheetml/2014/revision" mc:Ignorable="xr" xr:uid="{65F70AFE-2E40-4A50-8AB4-1AFC76247CE9}" name="Tableau croisé dynamique5" cacheId="1" applyNumberFormats="0" applyBorderFormats="0" applyFontFormats="0" applyPatternFormats="0" applyAlignmentFormats="0" applyWidthHeightFormats="1" dataCaption="Valeurs" updatedVersion="6" minRefreshableVersion="3" useAutoFormatting="1" itemPrintTitles="1" createdVersion="6" indent="0" outline="1" outlineData="1" multipleFieldFilters="0" chartFormat="4" rowHeaderCaption="Réponses">
  <location ref="B170:D174" firstHeaderRow="0" firstDataRow="1" firstDataCol="1"/>
  <pivotFields count="180">
    <pivotField numFmtId="14"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5">
        <item x="0"/>
        <item x="1"/>
        <item x="2"/>
        <item h="1" x="3"/>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numFmtId="22" showAll="0"/>
    <pivotField showAll="0"/>
    <pivotField showAll="0"/>
  </pivotFields>
  <rowFields count="1">
    <field x="28"/>
  </rowFields>
  <rowItems count="4">
    <i>
      <x/>
    </i>
    <i>
      <x v="1"/>
    </i>
    <i>
      <x v="2"/>
    </i>
    <i t="grand">
      <x/>
    </i>
  </rowItems>
  <colFields count="1">
    <field x="-2"/>
  </colFields>
  <colItems count="2">
    <i>
      <x/>
    </i>
    <i i="1">
      <x v="1"/>
    </i>
  </colItems>
  <dataFields count="2">
    <dataField name="Estimation ménage" fld="14" baseField="0" baseItem="0"/>
    <dataField name="Nbre quartiers d'accueil" fld="28" subtotal="count" baseField="0" baseItem="0"/>
  </dataFields>
  <formats count="3">
    <format dxfId="56">
      <pivotArea outline="0" collapsedLevelsAreSubtotals="1" fieldPosition="0">
        <references count="1">
          <reference field="4294967294" count="1" selected="0">
            <x v="1"/>
          </reference>
        </references>
      </pivotArea>
    </format>
    <format dxfId="55">
      <pivotArea outline="0" fieldPosition="0">
        <references count="1">
          <reference field="4294967294" count="1">
            <x v="1"/>
          </reference>
        </references>
      </pivotArea>
    </format>
    <format dxfId="54">
      <pivotArea outline="0" fieldPosition="0">
        <references count="1">
          <reference field="4294967294" count="1">
            <x v="0"/>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54.xml><?xml version="1.0" encoding="utf-8"?>
<pivotTableDefinition xmlns="http://schemas.openxmlformats.org/spreadsheetml/2006/main" xmlns:mc="http://schemas.openxmlformats.org/markup-compatibility/2006" xmlns:xr="http://schemas.microsoft.com/office/spreadsheetml/2014/revision" mc:Ignorable="xr" xr:uid="{8E191676-8EBE-473D-BB2F-8C4E22FA5739}" name="PivotTable10" cacheId="1"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chartFormat="1" rowHeaderCaption="Zones">
  <location ref="B15:D32" firstHeaderRow="0" firstDataRow="1" firstDataCol="1"/>
  <pivotFields count="180">
    <pivotField numFmtId="14" showAll="0"/>
    <pivotField showAll="0"/>
    <pivotField showAll="0"/>
    <pivotField showAll="0"/>
    <pivotField axis="axisRow" showAll="0">
      <items count="5">
        <item x="0"/>
        <item x="1"/>
        <item x="2"/>
        <item x="3"/>
        <item t="default"/>
      </items>
    </pivotField>
    <pivotField dataField="1" showAll="0"/>
    <pivotField axis="axisRow" showAll="0">
      <items count="7">
        <item m="1" x="3"/>
        <item m="1" x="5"/>
        <item m="1" x="4"/>
        <item x="1"/>
        <item x="0"/>
        <item x="2"/>
        <item t="default"/>
      </items>
    </pivotField>
    <pivotField showAll="0"/>
    <pivotField showAll="0"/>
    <pivotField showAll="0"/>
    <pivotField showAll="0"/>
    <pivotField showAll="0"/>
    <pivotField showAll="0"/>
    <pivotField showAll="0"/>
    <pivotField showAll="0"/>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numFmtId="22" showAll="0"/>
    <pivotField showAll="0"/>
    <pivotField showAll="0"/>
  </pivotFields>
  <rowFields count="2">
    <field x="4"/>
    <field x="6"/>
  </rowFields>
  <rowItems count="17">
    <i>
      <x/>
    </i>
    <i r="1">
      <x v="3"/>
    </i>
    <i r="1">
      <x v="4"/>
    </i>
    <i r="1">
      <x v="5"/>
    </i>
    <i>
      <x v="1"/>
    </i>
    <i r="1">
      <x v="3"/>
    </i>
    <i r="1">
      <x v="4"/>
    </i>
    <i r="1">
      <x v="5"/>
    </i>
    <i>
      <x v="2"/>
    </i>
    <i r="1">
      <x v="3"/>
    </i>
    <i r="1">
      <x v="4"/>
    </i>
    <i r="1">
      <x v="5"/>
    </i>
    <i>
      <x v="3"/>
    </i>
    <i r="1">
      <x v="3"/>
    </i>
    <i r="1">
      <x v="4"/>
    </i>
    <i r="1">
      <x v="5"/>
    </i>
    <i t="grand">
      <x/>
    </i>
  </rowItems>
  <colFields count="1">
    <field x="-2"/>
  </colFields>
  <colItems count="2">
    <i>
      <x/>
    </i>
    <i i="1">
      <x v="1"/>
    </i>
  </colItems>
  <dataFields count="2">
    <dataField name="Quartiers" fld="5" subtotal="count" baseField="0" baseItem="0"/>
    <dataField name="Individus PDI" fld="15" baseField="0" baseItem="0" numFmtId="10">
      <extLst>
        <ext xmlns:x14="http://schemas.microsoft.com/office/spreadsheetml/2009/9/main" uri="{E15A36E0-9728-4e99-A89B-3F7291B0FE68}">
          <x14:dataField pivotShowAs="percentOfParentRow"/>
        </ext>
      </extLst>
    </dataField>
  </dataFields>
  <chartFormats count="2">
    <chartFormat chart="0" format="0" series="1">
      <pivotArea type="data" outline="0" fieldPosition="0">
        <references count="1">
          <reference field="4294967294" count="1" selected="0">
            <x v="0"/>
          </reference>
        </references>
      </pivotArea>
    </chartFormat>
    <chartFormat chart="0" format="1" series="1">
      <pivotArea type="data" outline="0" fieldPosition="0">
        <references count="1">
          <reference field="4294967294" count="1" selected="0">
            <x v="1"/>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55.xml><?xml version="1.0" encoding="utf-8"?>
<pivotTableDefinition xmlns="http://schemas.openxmlformats.org/spreadsheetml/2006/main" xmlns:mc="http://schemas.openxmlformats.org/markup-compatibility/2006" xmlns:xr="http://schemas.microsoft.com/office/spreadsheetml/2014/revision" mc:Ignorable="xr" xr:uid="{E82EDA04-F177-447D-8837-03D1AA9B3162}" name="PivotTable35" cacheId="1" applyNumberFormats="0" applyBorderFormats="0" applyFontFormats="0" applyPatternFormats="0" applyAlignmentFormats="0" applyWidthHeightFormats="1" dataCaption="Valeurs" updatedVersion="6" minRefreshableVersion="3" useAutoFormatting="1" itemPrintTitles="1" createdVersion="6" indent="0" outline="1" outlineData="1" multipleFieldFilters="0" chartFormat="4" rowHeaderCaption="Obstacles d'accès à l'eau" colHeaderCaption="Réponses">
  <location ref="J387:M393" firstHeaderRow="1" firstDataRow="2" firstDataCol="1"/>
  <pivotFields count="180">
    <pivotField numFmtId="14" showAll="0"/>
    <pivotField showAll="0"/>
    <pivotField showAll="0"/>
    <pivotField showAll="0"/>
    <pivotField axis="axisRow" showAll="0">
      <items count="5">
        <item x="0"/>
        <item x="1"/>
        <item x="2"/>
        <item x="3"/>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items count="37">
        <item x="22"/>
        <item x="27"/>
        <item x="25"/>
        <item x="23"/>
        <item x="35"/>
        <item x="34"/>
        <item x="0"/>
        <item x="30"/>
        <item x="28"/>
        <item x="6"/>
        <item x="29"/>
        <item x="31"/>
        <item x="8"/>
        <item x="15"/>
        <item x="32"/>
        <item x="3"/>
        <item x="13"/>
        <item x="16"/>
        <item x="26"/>
        <item x="33"/>
        <item x="10"/>
        <item x="21"/>
        <item x="18"/>
        <item x="14"/>
        <item x="11"/>
        <item x="19"/>
        <item x="2"/>
        <item x="12"/>
        <item x="24"/>
        <item x="20"/>
        <item x="17"/>
        <item x="7"/>
        <item x="9"/>
        <item x="5"/>
        <item x="1"/>
        <item x="4"/>
        <item t="default"/>
      </items>
    </pivotField>
    <pivotField showAll="0"/>
    <pivotField showAll="0"/>
    <pivotField showAll="0"/>
    <pivotField showAll="0">
      <items count="5">
        <item x="3"/>
        <item x="0"/>
        <item x="1"/>
        <item x="2"/>
        <item t="default"/>
      </items>
    </pivotField>
    <pivotField showAll="0"/>
    <pivotField showAll="0">
      <items count="5">
        <item x="0"/>
        <item x="1"/>
        <item x="2"/>
        <item h="1" x="3"/>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items count="5">
        <item x="2"/>
        <item x="1"/>
        <item x="3"/>
        <item x="0"/>
        <item t="default"/>
      </items>
    </pivotField>
    <pivotField showAll="0">
      <items count="5">
        <item x="2"/>
        <item x="0"/>
        <item x="3"/>
        <item x="1"/>
        <item t="default"/>
      </items>
    </pivotField>
    <pivotField showAll="0">
      <items count="4">
        <item x="2"/>
        <item x="1"/>
        <item x="0"/>
        <item t="default"/>
      </items>
    </pivotField>
    <pivotField showAll="0"/>
    <pivotField showAll="0"/>
    <pivotField showAll="0"/>
    <pivotField showAll="0"/>
    <pivotField showAll="0"/>
    <pivotField showAll="0">
      <items count="4">
        <item x="1"/>
        <item x="2"/>
        <item x="0"/>
        <item t="default"/>
      </items>
    </pivotField>
    <pivotField showAll="0">
      <items count="3">
        <item x="0"/>
        <item x="1"/>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Col" dataField="1" showAll="0">
      <items count="3">
        <item x="1"/>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numFmtId="22" showAll="0"/>
    <pivotField showAll="0"/>
    <pivotField showAll="0"/>
  </pivotFields>
  <rowFields count="1">
    <field x="4"/>
  </rowFields>
  <rowItems count="5">
    <i>
      <x/>
    </i>
    <i>
      <x v="1"/>
    </i>
    <i>
      <x v="2"/>
    </i>
    <i>
      <x v="3"/>
    </i>
    <i t="grand">
      <x/>
    </i>
  </rowItems>
  <colFields count="1">
    <field x="103"/>
  </colFields>
  <colItems count="3">
    <i>
      <x/>
    </i>
    <i>
      <x v="1"/>
    </i>
    <i t="grand">
      <x/>
    </i>
  </colItems>
  <dataFields count="1">
    <dataField name="Fréquence" fld="103" subtotal="count" showDataAs="percentOfTotal" baseField="0" baseItem="0" numFmtId="9"/>
  </dataFields>
  <formats count="1">
    <format dxfId="57">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56.xml><?xml version="1.0" encoding="utf-8"?>
<pivotTableDefinition xmlns="http://schemas.openxmlformats.org/spreadsheetml/2006/main" xmlns:mc="http://schemas.openxmlformats.org/markup-compatibility/2006" xmlns:xr="http://schemas.microsoft.com/office/spreadsheetml/2014/revision" mc:Ignorable="xr" xr:uid="{DE3365E2-4A0E-433D-AE9B-3AB970A5D1D2}" name="PivotTable9" cacheId="1"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rowHeaderCaption="Zones">
  <location ref="B5:E10" firstHeaderRow="0" firstDataRow="1" firstDataCol="1"/>
  <pivotFields count="180">
    <pivotField numFmtId="14" showAll="0"/>
    <pivotField showAll="0"/>
    <pivotField showAll="0"/>
    <pivotField showAll="0"/>
    <pivotField axis="axisRow" showAll="0" sortType="ascending">
      <items count="5">
        <item x="0"/>
        <item x="1"/>
        <item x="2"/>
        <item x="3"/>
        <item t="default"/>
      </items>
      <autoSortScope>
        <pivotArea dataOnly="0" outline="0" fieldPosition="0">
          <references count="1">
            <reference field="4294967294" count="1" selected="0">
              <x v="2"/>
            </reference>
          </references>
        </pivotArea>
      </autoSortScope>
    </pivotField>
    <pivotField dataField="1" showAll="0"/>
    <pivotField showAll="0"/>
    <pivotField showAll="0"/>
    <pivotField showAll="0"/>
    <pivotField showAll="0"/>
    <pivotField showAll="0"/>
    <pivotField showAll="0"/>
    <pivotField showAll="0"/>
    <pivotField showAll="0"/>
    <pivotField dataField="1" showAll="0"/>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numFmtId="22" showAll="0"/>
    <pivotField showAll="0"/>
    <pivotField showAll="0"/>
  </pivotFields>
  <rowFields count="1">
    <field x="4"/>
  </rowFields>
  <rowItems count="5">
    <i>
      <x v="2"/>
    </i>
    <i>
      <x/>
    </i>
    <i>
      <x v="3"/>
    </i>
    <i>
      <x v="1"/>
    </i>
    <i t="grand">
      <x/>
    </i>
  </rowItems>
  <colFields count="1">
    <field x="-2"/>
  </colFields>
  <colItems count="3">
    <i>
      <x/>
    </i>
    <i i="1">
      <x v="1"/>
    </i>
    <i i="2">
      <x v="2"/>
    </i>
  </colItems>
  <dataFields count="3">
    <dataField name="Quartiers" fld="5" subtotal="count" baseField="0" baseItem="0"/>
    <dataField name="Ménages" fld="14" baseField="0" baseItem="0"/>
    <dataField name="Individus" fld="15" showDataAs="percentOfCol" baseField="0" baseItem="0" numFmtId="10"/>
  </dataFields>
  <formats count="2">
    <format dxfId="59">
      <pivotArea outline="0" collapsedLevelsAreSubtotals="1" fieldPosition="0"/>
    </format>
    <format dxfId="58">
      <pivotArea outline="0" fieldPosition="0">
        <references count="1">
          <reference field="4294967294" count="1">
            <x v="2"/>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57.xml><?xml version="1.0" encoding="utf-8"?>
<pivotTableDefinition xmlns="http://schemas.openxmlformats.org/spreadsheetml/2006/main" xmlns:mc="http://schemas.openxmlformats.org/markup-compatibility/2006" xmlns:xr="http://schemas.microsoft.com/office/spreadsheetml/2014/revision" mc:Ignorable="xr" xr:uid="{6CFA2B81-DA3D-4188-9E16-4E90AD7F3E1B}" name="PivotTable5" cacheId="3"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chartFormat="1">
  <location ref="B139:F144" firstHeaderRow="0" firstDataRow="1" firstDataCol="1"/>
  <pivotFields count="180">
    <pivotField numFmtId="14" showAll="0"/>
    <pivotField showAll="0"/>
    <pivotField showAll="0"/>
    <pivotField showAll="0"/>
    <pivotField axis="axisRow" showAll="0">
      <items count="5">
        <item x="0"/>
        <item x="1"/>
        <item x="2"/>
        <item x="3"/>
        <item t="default"/>
      </items>
    </pivotField>
    <pivotField showAll="0">
      <items count="81">
        <item x="10"/>
        <item x="43"/>
        <item x="44"/>
        <item x="45"/>
        <item x="46"/>
        <item x="47"/>
        <item x="0"/>
        <item x="1"/>
        <item x="48"/>
        <item x="49"/>
        <item x="50"/>
        <item x="51"/>
        <item x="52"/>
        <item x="53"/>
        <item x="54"/>
        <item x="55"/>
        <item x="25"/>
        <item x="26"/>
        <item x="27"/>
        <item x="28"/>
        <item x="56"/>
        <item x="57"/>
        <item x="58"/>
        <item x="11"/>
        <item x="29"/>
        <item x="30"/>
        <item x="31"/>
        <item x="59"/>
        <item x="60"/>
        <item x="61"/>
        <item x="62"/>
        <item x="63"/>
        <item x="64"/>
        <item x="32"/>
        <item x="33"/>
        <item x="12"/>
        <item x="13"/>
        <item x="14"/>
        <item x="2"/>
        <item x="3"/>
        <item x="65"/>
        <item x="15"/>
        <item x="16"/>
        <item x="34"/>
        <item x="17"/>
        <item x="66"/>
        <item x="67"/>
        <item x="68"/>
        <item x="69"/>
        <item x="70"/>
        <item x="18"/>
        <item x="19"/>
        <item x="20"/>
        <item x="71"/>
        <item x="72"/>
        <item x="73"/>
        <item x="74"/>
        <item x="35"/>
        <item x="75"/>
        <item x="36"/>
        <item x="76"/>
        <item x="77"/>
        <item x="4"/>
        <item x="37"/>
        <item x="21"/>
        <item x="38"/>
        <item x="78"/>
        <item x="39"/>
        <item x="79"/>
        <item x="22"/>
        <item x="40"/>
        <item x="23"/>
        <item x="5"/>
        <item x="6"/>
        <item x="41"/>
        <item x="42"/>
        <item x="7"/>
        <item x="8"/>
        <item x="9"/>
        <item x="24"/>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dataField="1" showAll="0">
      <items count="40">
        <item x="24"/>
        <item x="27"/>
        <item x="28"/>
        <item x="23"/>
        <item x="25"/>
        <item x="37"/>
        <item x="29"/>
        <item x="0"/>
        <item x="8"/>
        <item x="33"/>
        <item x="10"/>
        <item x="36"/>
        <item x="38"/>
        <item x="26"/>
        <item x="22"/>
        <item x="17"/>
        <item x="18"/>
        <item x="3"/>
        <item x="6"/>
        <item x="34"/>
        <item x="11"/>
        <item x="20"/>
        <item x="7"/>
        <item x="16"/>
        <item x="32"/>
        <item x="12"/>
        <item x="21"/>
        <item x="2"/>
        <item x="13"/>
        <item x="14"/>
        <item x="35"/>
        <item x="31"/>
        <item x="5"/>
        <item x="19"/>
        <item x="9"/>
        <item x="30"/>
        <item x="15"/>
        <item x="1"/>
        <item x="4"/>
        <item t="default"/>
      </items>
    </pivotField>
    <pivotField dataField="1" showAll="0"/>
    <pivotField dataField="1" showAll="0"/>
    <pivotField dataField="1" showAll="0"/>
    <pivotField showAll="0"/>
    <pivotField showAll="0"/>
    <pivotField showAll="0"/>
    <pivotField showAll="0"/>
    <pivotField showAll="0"/>
    <pivotField showAll="0"/>
    <pivotField showAll="0"/>
    <pivotField showAll="0"/>
    <pivotField showAll="0"/>
    <pivotField showAll="0">
      <items count="6">
        <item sd="0" x="3"/>
        <item sd="0" x="1"/>
        <item sd="0" x="2"/>
        <item sd="0" x="0"/>
        <item sd="0" x="4"/>
        <item t="default" sd="0"/>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numFmtId="22" showAll="0"/>
    <pivotField showAll="0"/>
    <pivotField showAll="0"/>
  </pivotFields>
  <rowFields count="1">
    <field x="4"/>
  </rowFields>
  <rowItems count="5">
    <i>
      <x/>
    </i>
    <i>
      <x v="1"/>
    </i>
    <i>
      <x v="2"/>
    </i>
    <i>
      <x v="3"/>
    </i>
    <i t="grand">
      <x/>
    </i>
  </rowItems>
  <colFields count="1">
    <field x="-2"/>
  </colFields>
  <colItems count="4">
    <i>
      <x/>
    </i>
    <i i="1">
      <x v="1"/>
    </i>
    <i i="2">
      <x v="2"/>
    </i>
    <i i="3">
      <x v="3"/>
    </i>
  </colItems>
  <dataFields count="4">
    <dataField name="Hébergés gratuitement" fld="18" baseField="0" baseItem="0"/>
    <dataField name="En location" fld="19" baseField="0" baseItem="0"/>
    <dataField name="Abris d'urgence" fld="20" baseField="0" baseItem="0"/>
    <dataField name="Air libre" fld="21" baseField="0" baseItem="0"/>
  </dataFields>
  <chartFormats count="4">
    <chartFormat chart="0" format="0" series="1">
      <pivotArea type="data" outline="0" fieldPosition="0">
        <references count="1">
          <reference field="4294967294" count="1" selected="0">
            <x v="0"/>
          </reference>
        </references>
      </pivotArea>
    </chartFormat>
    <chartFormat chart="0" format="1" series="1">
      <pivotArea type="data" outline="0" fieldPosition="0">
        <references count="1">
          <reference field="4294967294" count="1" selected="0">
            <x v="1"/>
          </reference>
        </references>
      </pivotArea>
    </chartFormat>
    <chartFormat chart="0" format="2" series="1">
      <pivotArea type="data" outline="0" fieldPosition="0">
        <references count="1">
          <reference field="4294967294" count="1" selected="0">
            <x v="2"/>
          </reference>
        </references>
      </pivotArea>
    </chartFormat>
    <chartFormat chart="0" format="3" series="1">
      <pivotArea type="data" outline="0" fieldPosition="0">
        <references count="1">
          <reference field="4294967294" count="1" selected="0">
            <x v="3"/>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58.xml><?xml version="1.0" encoding="utf-8"?>
<pivotTableDefinition xmlns="http://schemas.openxmlformats.org/spreadsheetml/2006/main" xmlns:mc="http://schemas.openxmlformats.org/markup-compatibility/2006" xmlns:xr="http://schemas.microsoft.com/office/spreadsheetml/2014/revision" mc:Ignorable="xr" xr:uid="{62C85F32-E916-42C6-8261-68F7BDBC6101}" name="PivotTable8" cacheId="1" applyNumberFormats="0" applyBorderFormats="0" applyFontFormats="0" applyPatternFormats="0" applyAlignmentFormats="0" applyWidthHeightFormats="1" dataCaption="Valeurs" updatedVersion="6" minRefreshableVersion="3" useAutoFormatting="1" itemPrintTitles="1" createdVersion="6" indent="0" outline="1" outlineData="1" multipleFieldFilters="0" chartFormat="13" rowHeaderCaption="Arrondissement">
  <location ref="J153:L158" firstHeaderRow="0" firstDataRow="1" firstDataCol="1"/>
  <pivotFields count="180">
    <pivotField numFmtId="14" showAll="0"/>
    <pivotField showAll="0"/>
    <pivotField showAll="0"/>
    <pivotField showAll="0"/>
    <pivotField showAll="0">
      <items count="5">
        <item x="0"/>
        <item x="1"/>
        <item x="2"/>
        <item x="3"/>
        <item t="default"/>
      </items>
    </pivotField>
    <pivotField showAll="0"/>
    <pivotField showAll="0"/>
    <pivotField showAll="0"/>
    <pivotField showAll="0"/>
    <pivotField showAll="0"/>
    <pivotField showAll="0"/>
    <pivotField showAll="0"/>
    <pivotField showAll="0"/>
    <pivotField showAll="0"/>
    <pivotField dataField="1" showAll="0"/>
    <pivotField showAll="0"/>
    <pivotField showAll="0"/>
    <pivotField showAll="0"/>
    <pivotField showAll="0"/>
    <pivotField showAll="0"/>
    <pivotField showAll="0"/>
    <pivotField showAll="0"/>
    <pivotField showAll="0">
      <items count="37">
        <item x="22"/>
        <item x="27"/>
        <item x="25"/>
        <item x="23"/>
        <item x="35"/>
        <item x="34"/>
        <item x="0"/>
        <item x="30"/>
        <item x="28"/>
        <item x="6"/>
        <item x="29"/>
        <item x="31"/>
        <item x="8"/>
        <item x="15"/>
        <item x="32"/>
        <item x="3"/>
        <item x="13"/>
        <item x="16"/>
        <item x="26"/>
        <item x="33"/>
        <item x="10"/>
        <item x="21"/>
        <item x="18"/>
        <item x="14"/>
        <item x="11"/>
        <item x="19"/>
        <item x="2"/>
        <item x="12"/>
        <item x="24"/>
        <item x="20"/>
        <item x="17"/>
        <item x="7"/>
        <item x="9"/>
        <item x="5"/>
        <item x="1"/>
        <item x="4"/>
        <item t="default"/>
      </items>
    </pivotField>
    <pivotField showAll="0"/>
    <pivotField showAll="0"/>
    <pivotField showAll="0"/>
    <pivotField axis="axisRow" showAll="0">
      <items count="5">
        <item x="3"/>
        <item x="0"/>
        <item x="1"/>
        <item x="2"/>
        <item t="default"/>
      </items>
    </pivotField>
    <pivotField showAll="0"/>
    <pivotField showAll="0">
      <items count="5">
        <item x="0"/>
        <item x="1"/>
        <item x="2"/>
        <item h="1" x="3"/>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numFmtId="22" showAll="0"/>
    <pivotField showAll="0"/>
    <pivotField showAll="0"/>
  </pivotFields>
  <rowFields count="1">
    <field x="26"/>
  </rowFields>
  <rowItems count="5">
    <i>
      <x/>
    </i>
    <i>
      <x v="1"/>
    </i>
    <i>
      <x v="2"/>
    </i>
    <i>
      <x v="3"/>
    </i>
    <i t="grand">
      <x/>
    </i>
  </rowItems>
  <colFields count="1">
    <field x="-2"/>
  </colFields>
  <colItems count="2">
    <i>
      <x/>
    </i>
    <i i="1">
      <x v="1"/>
    </i>
  </colItems>
  <dataFields count="2">
    <dataField name="PDI (Ménages)" fld="14" baseField="0" baseItem="0"/>
    <dataField name="PDI (ménages %)" fld="14" showDataAs="percentOfTotal" baseField="0" baseItem="0" numFmtId="10"/>
  </dataFields>
  <chartFormats count="2">
    <chartFormat chart="8" format="0" series="1">
      <pivotArea type="data" outline="0" fieldPosition="0">
        <references count="1">
          <reference field="4294967294" count="1" selected="0">
            <x v="0"/>
          </reference>
        </references>
      </pivotArea>
    </chartFormat>
    <chartFormat chart="8" format="1" series="1">
      <pivotArea type="data" outline="0" fieldPosition="0">
        <references count="1">
          <reference field="4294967294" count="1" selected="0">
            <x v="1"/>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59.xml><?xml version="1.0" encoding="utf-8"?>
<pivotTableDefinition xmlns="http://schemas.openxmlformats.org/spreadsheetml/2006/main" xmlns:mc="http://schemas.openxmlformats.org/markup-compatibility/2006" xmlns:xr="http://schemas.microsoft.com/office/spreadsheetml/2014/revision" mc:Ignorable="xr" xr:uid="{B3D81156-9A61-4967-B4D8-0C4ED1617480}" name="PivotTable29" cacheId="1" applyNumberFormats="0" applyBorderFormats="0" applyFontFormats="0" applyPatternFormats="0" applyAlignmentFormats="0" applyWidthHeightFormats="1" dataCaption="Valeurs" updatedVersion="6" minRefreshableVersion="3" useAutoFormatting="1" itemPrintTitles="1" createdVersion="6" indent="0" outline="1" outlineData="1" multipleFieldFilters="0" chartFormat="4" rowHeaderCaption="Etat des latrines">
  <location ref="B353:C357" firstHeaderRow="1" firstDataRow="1" firstDataCol="1"/>
  <pivotFields count="180">
    <pivotField numFmtId="14" showAll="0"/>
    <pivotField showAll="0"/>
    <pivotField showAll="0"/>
    <pivotField showAll="0"/>
    <pivotField showAll="0">
      <items count="5">
        <item x="0"/>
        <item x="1"/>
        <item x="2"/>
        <item x="3"/>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items count="37">
        <item x="22"/>
        <item x="27"/>
        <item x="25"/>
        <item x="23"/>
        <item x="35"/>
        <item x="34"/>
        <item x="0"/>
        <item x="30"/>
        <item x="28"/>
        <item x="6"/>
        <item x="29"/>
        <item x="31"/>
        <item x="8"/>
        <item x="15"/>
        <item x="32"/>
        <item x="3"/>
        <item x="13"/>
        <item x="16"/>
        <item x="26"/>
        <item x="33"/>
        <item x="10"/>
        <item x="21"/>
        <item x="18"/>
        <item x="14"/>
        <item x="11"/>
        <item x="19"/>
        <item x="2"/>
        <item x="12"/>
        <item x="24"/>
        <item x="20"/>
        <item x="17"/>
        <item x="7"/>
        <item x="9"/>
        <item x="5"/>
        <item x="1"/>
        <item x="4"/>
        <item t="default"/>
      </items>
    </pivotField>
    <pivotField showAll="0"/>
    <pivotField showAll="0"/>
    <pivotField showAll="0"/>
    <pivotField showAll="0">
      <items count="5">
        <item x="3"/>
        <item x="0"/>
        <item x="1"/>
        <item x="2"/>
        <item t="default"/>
      </items>
    </pivotField>
    <pivotField showAll="0"/>
    <pivotField showAll="0">
      <items count="5">
        <item x="0"/>
        <item x="1"/>
        <item x="2"/>
        <item h="1" x="3"/>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items count="5">
        <item x="2"/>
        <item x="1"/>
        <item x="3"/>
        <item x="0"/>
        <item t="default"/>
      </items>
    </pivotField>
    <pivotField showAll="0">
      <items count="5">
        <item x="2"/>
        <item x="0"/>
        <item x="3"/>
        <item x="1"/>
        <item t="default"/>
      </items>
    </pivotField>
    <pivotField showAll="0">
      <items count="4">
        <item x="2"/>
        <item x="1"/>
        <item x="0"/>
        <item t="default"/>
      </items>
    </pivotField>
    <pivotField showAll="0"/>
    <pivotField showAll="0"/>
    <pivotField showAll="0"/>
    <pivotField showAll="0"/>
    <pivotField showAll="0"/>
    <pivotField axis="axisRow" dataField="1" showAll="0">
      <items count="4">
        <item x="1"/>
        <item x="2"/>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numFmtId="22" showAll="0"/>
    <pivotField showAll="0"/>
    <pivotField showAll="0"/>
  </pivotFields>
  <rowFields count="1">
    <field x="81"/>
  </rowFields>
  <rowItems count="4">
    <i>
      <x/>
    </i>
    <i>
      <x v="1"/>
    </i>
    <i>
      <x v="2"/>
    </i>
    <i t="grand">
      <x/>
    </i>
  </rowItems>
  <colItems count="1">
    <i/>
  </colItems>
  <dataFields count="1">
    <dataField name="Fréquence" fld="81" subtotal="count" showDataAs="percentOfTotal" baseField="0" baseItem="0" numFmtId="9"/>
  </dataFields>
  <formats count="1">
    <format dxfId="60">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6.xml><?xml version="1.0" encoding="utf-8"?>
<pivotTableDefinition xmlns="http://schemas.openxmlformats.org/spreadsheetml/2006/main" xmlns:mc="http://schemas.openxmlformats.org/markup-compatibility/2006" xmlns:xr="http://schemas.microsoft.com/office/spreadsheetml/2014/revision" mc:Ignorable="xr" xr:uid="{A207708D-AC0E-4310-91AC-5406CF9E6FFF}" name="Tableau croisé dynamique17" cacheId="1" applyNumberFormats="0" applyBorderFormats="0" applyFontFormats="0" applyPatternFormats="0" applyAlignmentFormats="0" applyWidthHeightFormats="1" dataCaption="Valeurs" updatedVersion="6" minRefreshableVersion="3" useAutoFormatting="1" itemPrintTitles="1" createdVersion="6" indent="0" outline="1" outlineData="1" multipleFieldFilters="0" chartFormat="4" rowHeaderCaption="Entités destinataires d'information relatives aux incidents sécuritaires">
  <location ref="J248:L256" firstHeaderRow="0" firstDataRow="1" firstDataCol="1"/>
  <pivotFields count="180">
    <pivotField numFmtId="14"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sortType="ascending">
      <items count="9">
        <item x="7"/>
        <item x="4"/>
        <item x="5"/>
        <item x="2"/>
        <item x="3"/>
        <item x="6"/>
        <item x="1"/>
        <item h="1" x="0"/>
        <item t="default"/>
      </items>
      <autoSortScope>
        <pivotArea dataOnly="0" outline="0" fieldPosition="0">
          <references count="1">
            <reference field="4294967294" count="1" selected="0">
              <x v="1"/>
            </reference>
          </references>
        </pivotArea>
      </autoSortScope>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numFmtId="22" showAll="0"/>
    <pivotField showAll="0"/>
    <pivotField showAll="0"/>
  </pivotFields>
  <rowFields count="1">
    <field x="59"/>
  </rowFields>
  <rowItems count="8">
    <i>
      <x v="5"/>
    </i>
    <i>
      <x/>
    </i>
    <i>
      <x v="3"/>
    </i>
    <i>
      <x v="1"/>
    </i>
    <i>
      <x v="2"/>
    </i>
    <i>
      <x v="4"/>
    </i>
    <i>
      <x v="6"/>
    </i>
    <i t="grand">
      <x/>
    </i>
  </rowItems>
  <colFields count="1">
    <field x="-2"/>
  </colFields>
  <colItems count="2">
    <i>
      <x/>
    </i>
    <i i="1">
      <x v="1"/>
    </i>
  </colItems>
  <dataFields count="2">
    <dataField name="Fréquence" fld="59" subtotal="count" baseField="0" baseItem="0"/>
    <dataField name="%" fld="59" subtotal="count" showDataAs="percentOfTotal" baseField="0" baseItem="0" numFmtId="9"/>
  </dataFields>
  <formats count="2">
    <format dxfId="34">
      <pivotArea collapsedLevelsAreSubtotals="1" fieldPosition="0">
        <references count="2">
          <reference field="4294967294" count="1" selected="0">
            <x v="1"/>
          </reference>
          <reference field="59" count="0"/>
        </references>
      </pivotArea>
    </format>
    <format dxfId="33">
      <pivotArea outline="0" collapsedLevelsAreSubtotals="1" fieldPosition="0">
        <references count="1">
          <reference field="4294967294" count="1" selected="0">
            <x v="1"/>
          </reference>
        </references>
      </pivotArea>
    </format>
  </formats>
  <chartFormats count="2">
    <chartFormat chart="3" format="0" series="1">
      <pivotArea type="data" outline="0" fieldPosition="0">
        <references count="1">
          <reference field="4294967294" count="1" selected="0">
            <x v="0"/>
          </reference>
        </references>
      </pivotArea>
    </chartFormat>
    <chartFormat chart="3" format="1" series="1">
      <pivotArea type="data" outline="0" fieldPosition="0">
        <references count="1">
          <reference field="4294967294" count="1" selected="0">
            <x v="1"/>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60.xml><?xml version="1.0" encoding="utf-8"?>
<pivotTableDefinition xmlns="http://schemas.openxmlformats.org/spreadsheetml/2006/main" xmlns:mc="http://schemas.openxmlformats.org/markup-compatibility/2006" xmlns:xr="http://schemas.microsoft.com/office/spreadsheetml/2014/revision" mc:Ignorable="xr" xr:uid="{DD1B5439-EBA4-42AD-98F6-BCF7AC24E9EE}" name="PivotTable33" cacheId="1" applyNumberFormats="0" applyBorderFormats="0" applyFontFormats="0" applyPatternFormats="0" applyAlignmentFormats="0" applyWidthHeightFormats="1" dataCaption="Valeurs" updatedVersion="6" minRefreshableVersion="3" useAutoFormatting="1" itemPrintTitles="1" createdVersion="6" indent="0" outline="1" outlineData="1" multipleFieldFilters="0" chartFormat="4" rowHeaderCaption="Tpe de probl_me">
  <location ref="B397:I402" firstHeaderRow="0" firstDataRow="1" firstDataCol="1"/>
  <pivotFields count="180">
    <pivotField numFmtId="14" showAll="0"/>
    <pivotField showAll="0"/>
    <pivotField showAll="0"/>
    <pivotField showAll="0"/>
    <pivotField axis="axisRow" showAll="0">
      <items count="5">
        <item x="0"/>
        <item x="1"/>
        <item x="2"/>
        <item x="3"/>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items count="37">
        <item x="22"/>
        <item x="27"/>
        <item x="25"/>
        <item x="23"/>
        <item x="35"/>
        <item x="34"/>
        <item x="0"/>
        <item x="30"/>
        <item x="28"/>
        <item x="6"/>
        <item x="29"/>
        <item x="31"/>
        <item x="8"/>
        <item x="15"/>
        <item x="32"/>
        <item x="3"/>
        <item x="13"/>
        <item x="16"/>
        <item x="26"/>
        <item x="33"/>
        <item x="10"/>
        <item x="21"/>
        <item x="18"/>
        <item x="14"/>
        <item x="11"/>
        <item x="19"/>
        <item x="2"/>
        <item x="12"/>
        <item x="24"/>
        <item x="20"/>
        <item x="17"/>
        <item x="7"/>
        <item x="9"/>
        <item x="5"/>
        <item x="1"/>
        <item x="4"/>
        <item t="default"/>
      </items>
    </pivotField>
    <pivotField showAll="0"/>
    <pivotField showAll="0"/>
    <pivotField showAll="0"/>
    <pivotField showAll="0">
      <items count="5">
        <item x="3"/>
        <item x="0"/>
        <item x="1"/>
        <item x="2"/>
        <item t="default"/>
      </items>
    </pivotField>
    <pivotField showAll="0"/>
    <pivotField showAll="0">
      <items count="5">
        <item x="0"/>
        <item x="1"/>
        <item x="2"/>
        <item h="1" x="3"/>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items count="5">
        <item x="2"/>
        <item x="1"/>
        <item x="3"/>
        <item x="0"/>
        <item t="default"/>
      </items>
    </pivotField>
    <pivotField showAll="0">
      <items count="5">
        <item x="2"/>
        <item x="0"/>
        <item x="3"/>
        <item x="1"/>
        <item t="default"/>
      </items>
    </pivotField>
    <pivotField name="Existence de problème d'eau" multipleItemSelectionAllowed="1" showAll="0">
      <items count="4">
        <item h="1" x="2"/>
        <item h="1" x="1"/>
        <item x="0"/>
        <item t="default"/>
      </items>
    </pivotField>
    <pivotField showAll="0"/>
    <pivotField showAll="0"/>
    <pivotField showAll="0"/>
    <pivotField showAll="0"/>
    <pivotField showAll="0"/>
    <pivotField showAll="0"/>
    <pivotField name="Obstacles d'accès aux points d'eau" multipleItemSelectionAllowed="1" showAll="0">
      <items count="3">
        <item h="1" x="0"/>
        <item x="1"/>
        <item t="default"/>
      </items>
    </pivotField>
    <pivotField showAll="0"/>
    <pivotField showAll="0"/>
    <pivotField showAll="0"/>
    <pivotField showAll="0"/>
    <pivotField showAll="0"/>
    <pivotField showAll="0"/>
    <pivotField showAll="0"/>
    <pivotField showAll="0"/>
    <pivotField showAll="0"/>
    <pivotField showAll="0"/>
    <pivotField showAll="0"/>
    <pivotField dataField="1" showAll="0"/>
    <pivotField dataField="1" showAll="0"/>
    <pivotField dataField="1" showAll="0"/>
    <pivotField dataField="1" showAll="0"/>
    <pivotField dataField="1" showAll="0"/>
    <pivotField dataField="1" showAll="0"/>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numFmtId="22" showAll="0"/>
    <pivotField showAll="0"/>
    <pivotField showAll="0"/>
  </pivotFields>
  <rowFields count="1">
    <field x="4"/>
  </rowFields>
  <rowItems count="5">
    <i>
      <x/>
    </i>
    <i>
      <x v="1"/>
    </i>
    <i>
      <x v="2"/>
    </i>
    <i>
      <x v="3"/>
    </i>
    <i t="grand">
      <x/>
    </i>
  </rowItems>
  <colFields count="1">
    <field x="-2"/>
  </colFields>
  <colItems count="7">
    <i>
      <x/>
    </i>
    <i i="1">
      <x v="1"/>
    </i>
    <i i="2">
      <x v="2"/>
    </i>
    <i i="3">
      <x v="3"/>
    </i>
    <i i="4">
      <x v="4"/>
    </i>
    <i i="5">
      <x v="5"/>
    </i>
    <i i="6">
      <x v="6"/>
    </i>
  </colItems>
  <dataFields count="7">
    <dataField name="Production agricole de subsistance" fld="94" baseField="0" baseItem="0"/>
    <dataField name="Dons Pop hôte" fld="95" baseField="0" baseItem="0"/>
    <dataField name="Assistance humanitaire (incl Cash)" fld="96" baseField="0" baseItem="0"/>
    <dataField name="Achat sur le marché" fld="97" baseField="0" baseItem="0"/>
    <dataField name="Emprunt" fld="98" baseField="0" baseItem="0"/>
    <dataField name="Troc/échange" fld="99" baseField="0" baseItem="0"/>
    <dataField name="Autre" fld="100"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7.xml><?xml version="1.0" encoding="utf-8"?>
<pivotTableDefinition xmlns="http://schemas.openxmlformats.org/spreadsheetml/2006/main" xmlns:mc="http://schemas.openxmlformats.org/markup-compatibility/2006" xmlns:xr="http://schemas.microsoft.com/office/spreadsheetml/2014/revision" mc:Ignorable="xr" xr:uid="{782AD88B-5A20-4F3A-A088-725995B074A9}" name="PivotTable12" cacheId="1" applyNumberFormats="0" applyBorderFormats="0" applyFontFormats="0" applyPatternFormats="0" applyAlignmentFormats="0" applyWidthHeightFormats="1" dataCaption="Valeurs" updatedVersion="6" minRefreshableVersion="3" useAutoFormatting="1" itemPrintTitles="1" createdVersion="6" indent="0" outline="1" outlineData="1" multipleFieldFilters="0" chartFormat="4" rowHeaderCaption="Distances">
  <location ref="B457:C462" firstHeaderRow="1" firstDataRow="1" firstDataCol="1" rowPageCount="1" colPageCount="1"/>
  <pivotFields count="180">
    <pivotField numFmtId="14" showAll="0"/>
    <pivotField showAll="0"/>
    <pivotField showAll="0"/>
    <pivotField showAll="0"/>
    <pivotField showAll="0">
      <items count="5">
        <item x="0"/>
        <item x="1"/>
        <item x="2"/>
        <item x="3"/>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items count="37">
        <item x="22"/>
        <item x="27"/>
        <item x="25"/>
        <item x="23"/>
        <item x="35"/>
        <item x="34"/>
        <item x="0"/>
        <item x="30"/>
        <item x="28"/>
        <item x="6"/>
        <item x="29"/>
        <item x="31"/>
        <item x="8"/>
        <item x="15"/>
        <item x="32"/>
        <item x="3"/>
        <item x="13"/>
        <item x="16"/>
        <item x="26"/>
        <item x="33"/>
        <item x="10"/>
        <item x="21"/>
        <item x="18"/>
        <item x="14"/>
        <item x="11"/>
        <item x="19"/>
        <item x="2"/>
        <item x="12"/>
        <item x="24"/>
        <item x="20"/>
        <item x="17"/>
        <item x="7"/>
        <item x="9"/>
        <item x="5"/>
        <item x="1"/>
        <item x="4"/>
        <item t="default"/>
      </items>
    </pivotField>
    <pivotField showAll="0"/>
    <pivotField showAll="0"/>
    <pivotField showAll="0"/>
    <pivotField showAll="0">
      <items count="5">
        <item x="3"/>
        <item x="0"/>
        <item x="1"/>
        <item x="2"/>
        <item t="default"/>
      </items>
    </pivotField>
    <pivotField showAll="0"/>
    <pivotField showAll="0">
      <items count="5">
        <item x="0"/>
        <item x="1"/>
        <item x="2"/>
        <item h="1" x="3"/>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items count="5">
        <item x="2"/>
        <item x="1"/>
        <item x="3"/>
        <item x="0"/>
        <item t="default"/>
      </items>
    </pivotField>
    <pivotField showAll="0">
      <items count="5">
        <item x="2"/>
        <item x="0"/>
        <item x="3"/>
        <item x="1"/>
        <item t="default"/>
      </items>
    </pivotField>
    <pivotField showAll="0">
      <items count="4">
        <item x="2"/>
        <item x="1"/>
        <item x="0"/>
        <item t="default"/>
      </items>
    </pivotField>
    <pivotField showAll="0"/>
    <pivotField showAll="0"/>
    <pivotField showAll="0"/>
    <pivotField showAll="0"/>
    <pivotField showAll="0"/>
    <pivotField showAll="0">
      <items count="4">
        <item x="1"/>
        <item x="2"/>
        <item x="0"/>
        <item t="default"/>
      </items>
    </pivotField>
    <pivotField showAll="0">
      <items count="3">
        <item x="0"/>
        <item x="1"/>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items count="5">
        <item x="1"/>
        <item x="0"/>
        <item x="2"/>
        <item x="3"/>
        <item t="default"/>
      </items>
    </pivotField>
    <pivotField showAll="0"/>
    <pivotField showAll="0"/>
    <pivotField showAll="0"/>
    <pivotField showAll="0"/>
    <pivotField showAll="0"/>
    <pivotField showAll="0"/>
    <pivotField showAll="0"/>
    <pivotField showAll="0"/>
    <pivotField showAll="0"/>
    <pivotField showAll="0"/>
    <pivotField name="Existence de service sanitaire dans le quartier" axis="axisPage" multipleItemSelectionAllowed="1" showAll="0">
      <items count="3">
        <item h="1" x="0"/>
        <item x="1"/>
        <item t="default"/>
      </items>
    </pivotField>
    <pivotField showAll="0"/>
    <pivotField showAll="0"/>
    <pivotField showAll="0"/>
    <pivotField showAll="0"/>
    <pivotField showAll="0"/>
    <pivotField showAll="0"/>
    <pivotField showAll="0"/>
    <pivotField showAll="0"/>
    <pivotField axis="axisRow" dataField="1" showAll="0">
      <items count="5">
        <item x="2"/>
        <item x="1"/>
        <item x="3"/>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numFmtId="22" showAll="0"/>
    <pivotField showAll="0"/>
    <pivotField showAll="0"/>
  </pivotFields>
  <rowFields count="1">
    <field x="122"/>
  </rowFields>
  <rowItems count="5">
    <i>
      <x/>
    </i>
    <i>
      <x v="1"/>
    </i>
    <i>
      <x v="2"/>
    </i>
    <i>
      <x v="3"/>
    </i>
    <i t="grand">
      <x/>
    </i>
  </rowItems>
  <colItems count="1">
    <i/>
  </colItems>
  <pageFields count="1">
    <pageField fld="113" hier="-1"/>
  </pageFields>
  <dataFields count="1">
    <dataField name="Fréquence" fld="122" subtotal="count" baseField="0" baseItem="0"/>
  </dataFields>
  <formats count="1">
    <format dxfId="35">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8.xml><?xml version="1.0" encoding="utf-8"?>
<pivotTableDefinition xmlns="http://schemas.openxmlformats.org/spreadsheetml/2006/main" xmlns:mc="http://schemas.openxmlformats.org/markup-compatibility/2006" xmlns:xr="http://schemas.microsoft.com/office/spreadsheetml/2014/revision" mc:Ignorable="xr" xr:uid="{92F7C2E1-E2F0-45F6-9DFE-BAAA0B7DBC20}" name="PivotTable7" cacheId="1" applyNumberFormats="0" applyBorderFormats="0" applyFontFormats="0" applyPatternFormats="0" applyAlignmentFormats="0" applyWidthHeightFormats="1" dataCaption="Valeurs" updatedVersion="6" minRefreshableVersion="3" useAutoFormatting="1" itemPrintTitles="1" createdVersion="6" indent="0" outline="1" outlineData="1" multipleFieldFilters="0" chartFormat="4" rowHeaderCaption="Arrondissement">
  <location ref="B159:E164" firstHeaderRow="0" firstDataRow="1" firstDataCol="1"/>
  <pivotFields count="180">
    <pivotField numFmtId="14" showAll="0"/>
    <pivotField showAll="0"/>
    <pivotField showAll="0"/>
    <pivotField showAll="0"/>
    <pivotField axis="axisRow" showAll="0">
      <items count="5">
        <item x="0"/>
        <item x="1"/>
        <item x="2"/>
        <item x="3"/>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showAll="0">
      <items count="37">
        <item x="22"/>
        <item x="27"/>
        <item x="25"/>
        <item x="23"/>
        <item x="35"/>
        <item x="34"/>
        <item x="0"/>
        <item x="30"/>
        <item x="28"/>
        <item x="6"/>
        <item x="29"/>
        <item x="31"/>
        <item x="8"/>
        <item x="15"/>
        <item x="32"/>
        <item x="3"/>
        <item x="13"/>
        <item x="16"/>
        <item x="26"/>
        <item x="33"/>
        <item x="10"/>
        <item x="21"/>
        <item x="18"/>
        <item x="14"/>
        <item x="11"/>
        <item x="19"/>
        <item x="2"/>
        <item x="12"/>
        <item x="24"/>
        <item x="20"/>
        <item x="17"/>
        <item x="7"/>
        <item x="9"/>
        <item x="5"/>
        <item x="1"/>
        <item x="4"/>
        <item t="default"/>
      </items>
    </pivotField>
    <pivotField dataField="1" showAll="0"/>
    <pivotField dataField="1" showAll="0"/>
    <pivotField showAll="0"/>
    <pivotField showAll="0">
      <items count="5">
        <item x="3"/>
        <item x="0"/>
        <item x="1"/>
        <item x="2"/>
        <item t="default"/>
      </items>
    </pivotField>
    <pivotField showAll="0"/>
    <pivotField showAll="0">
      <items count="5">
        <item x="0"/>
        <item x="1"/>
        <item x="2"/>
        <item h="1" x="3"/>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numFmtId="22" showAll="0"/>
    <pivotField showAll="0"/>
    <pivotField showAll="0"/>
  </pivotFields>
  <rowFields count="1">
    <field x="4"/>
  </rowFields>
  <rowItems count="5">
    <i>
      <x/>
    </i>
    <i>
      <x v="1"/>
    </i>
    <i>
      <x v="2"/>
    </i>
    <i>
      <x v="3"/>
    </i>
    <i t="grand">
      <x/>
    </i>
  </rowItems>
  <colFields count="1">
    <field x="-2"/>
  </colFields>
  <colItems count="3">
    <i>
      <x/>
    </i>
    <i i="1">
      <x v="1"/>
    </i>
    <i i="2">
      <x v="2"/>
    </i>
  </colItems>
  <dataFields count="3">
    <dataField name="Abris durables (murs + Tôle)" fld="22" baseField="0" baseItem="0"/>
    <dataField name=" Abris semi-durables (mur + toiture en paille/bâche)" fld="23" baseField="0" baseItem="0"/>
    <dataField name="Abris d’urgence (Seulement bâche, paille, plastique)" fld="24"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9.xml><?xml version="1.0" encoding="utf-8"?>
<pivotTableDefinition xmlns="http://schemas.openxmlformats.org/spreadsheetml/2006/main" xmlns:mc="http://schemas.openxmlformats.org/markup-compatibility/2006" xmlns:xr="http://schemas.microsoft.com/office/spreadsheetml/2014/revision" mc:Ignorable="xr" xr:uid="{78638372-94B3-47F3-83C8-1A9957314EC6}" name="PivotTable15" cacheId="2"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chartFormat="2" rowHeaderCaption="Provenance des PDI" colHeaderCaption="Arrondissements/communes">
  <location ref="B59:G64" firstHeaderRow="1" firstDataRow="2" firstDataCol="1"/>
  <pivotFields count="16">
    <pivotField showAll="0"/>
    <pivotField showAll="0"/>
    <pivotField axis="axisCol" showAll="0">
      <items count="5">
        <item x="3"/>
        <item x="2"/>
        <item x="1"/>
        <item x="0"/>
        <item t="default"/>
      </items>
    </pivotField>
    <pivotField showAll="0"/>
    <pivotField showAll="0"/>
    <pivotField showAll="0"/>
    <pivotField dataField="1" showAll="0"/>
    <pivotField axis="axisRow" showAll="0">
      <items count="4">
        <item x="2"/>
        <item x="1"/>
        <item x="0"/>
        <item t="default"/>
      </items>
    </pivotField>
    <pivotField showAll="0"/>
    <pivotField showAll="0"/>
    <pivotField showAll="0"/>
    <pivotField showAll="0"/>
    <pivotField showAll="0"/>
    <pivotField showAll="0"/>
    <pivotField showAll="0"/>
    <pivotField showAll="0"/>
  </pivotFields>
  <rowFields count="1">
    <field x="7"/>
  </rowFields>
  <rowItems count="4">
    <i>
      <x/>
    </i>
    <i>
      <x v="1"/>
    </i>
    <i>
      <x v="2"/>
    </i>
    <i t="grand">
      <x/>
    </i>
  </rowItems>
  <colFields count="1">
    <field x="2"/>
  </colFields>
  <colItems count="5">
    <i>
      <x/>
    </i>
    <i>
      <x v="1"/>
    </i>
    <i>
      <x v="2"/>
    </i>
    <i>
      <x v="3"/>
    </i>
    <i t="grand">
      <x/>
    </i>
  </colItems>
  <dataFields count="1">
    <dataField name="Sum of Individus" fld="6" showDataAs="percentOfTotal" baseField="0" baseItem="0" numFmtId="10"/>
  </dataFields>
  <chartFormats count="1">
    <chartFormat chart="1" format="0"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ExternalData_1" connectionId="6" xr16:uid="{8EFD5568-22C1-405F-A53D-115F45C3BB51}" autoFormatId="16" applyNumberFormats="0" applyBorderFormats="0" applyFontFormats="0" applyPatternFormats="0" applyAlignmentFormats="0" applyWidthHeightFormats="0">
  <queryTableRefresh nextId="544">
    <queryTableFields count="175">
      <queryTableField id="1" name="A1. Date de l'évaluation" tableColumnId="1"/>
      <queryTableField id="3" name="A4. Préfecture d'evaluation" tableColumnId="3"/>
      <queryTableField id="4" name="A5.Sous-préfecture d'evaluation" tableColumnId="4"/>
      <queryTableField id="5" name="A6. Arrondissement d'evaluation" tableColumnId="5"/>
      <queryTableField id="6" name="A8. Quartier d'evaluation" tableColumnId="6"/>
      <queryTableField id="8" name="A9. Type de quartier" tableColumnId="8"/>
      <queryTableField id="9" name="Avez-vous une tablette pour les GPS ?" tableColumnId="9"/>
      <queryTableField id="10" name="_A7. Coordonnées GPS du Lieu_latitude" tableColumnId="10"/>
      <queryTableField id="11" name="_A7. Coordonnées GPS du Lieu_longitude" tableColumnId="11"/>
      <queryTableField id="12" name="_A7. Coordonnées GPS du Lieu_altitude" tableColumnId="12"/>
      <queryTableField id="13" name="_A7. Coordonnées GPS du Lieu_precision" tableColumnId="13"/>
      <queryTableField id="14" name="I0. Combien d'informateurs clés avez-vous identifié?" tableColumnId="14"/>
      <queryTableField id="15" name="B1. Est-ce qu’il y a actuellement des ménages ou individus déplacés internes à cause des pluies torrentielles, qui vivent dans ce quartier?" tableColumnId="15"/>
      <queryTableField id="16" name="B1.1. Nombre TOTAL de Ménages PDI actuels" tableColumnId="16"/>
      <queryTableField id="17" name="B1.2. Nombre TOTAL d'individus PDI actuels" tableColumnId="17"/>
      <queryTableField id="18" name="B2 Pour quel motif la majorité des personnes déplacées a-t-elle été déplacée ?" tableColumnId="18"/>
      <queryTableField id="19" name="Autre, préciser" tableColumnId="19"/>
      <queryTableField id="20" name="B6.1 Nombre de ménages PDI hébergés gratuitement par une famille d’accueil" tableColumnId="20"/>
      <queryTableField id="21" name="B6.2 Nombre de ménages PDI en location au sein de la communauté d'accueil" tableColumnId="21"/>
      <queryTableField id="22" name="B6.3  Nombre de ménages PDI vivant dans des abris de fortune/abri d’urgence (tente, bache…)" tableColumnId="22"/>
      <queryTableField id="23" name="B6.4 Nombre de ménages PDI vivant à l’air libre/pas d’abri" tableColumnId="23"/>
      <queryTableField id="24" name="D.1.1. Nombre de ménages dans les Abris durables (murs + Tôle)" tableColumnId="24"/>
      <queryTableField id="25" name="D.1.2. Nombre de ménages dans les Abris semi-durables (mur + toiture en paille/bâche)" tableColumnId="25"/>
      <queryTableField id="26" name="D.1.3. Nombre de ménages dans les Abris d’urgence (Seulement bâche, paille, plastique)" tableColumnId="26"/>
      <queryTableField id="28" name="D2. Dans quel état se trouve la MAJORITE des abris qu’occupent les ménages déplacés internes ?" tableColumnId="28"/>
      <queryTableField id="29" name="D3. Avant le déplacement, la majorité des ménages PDI résidant dans ce quartier était-elle propriétaire du logement dans leur lieu d’origine ?" tableColumnId="29"/>
      <queryTableField id="30" name="D4.  La majorité des ménages propriétaires est-elle en possession d’un document d’attestation de propriété ?" tableColumnId="30"/>
      <queryTableField id="31" name="D4.2. Si oui, qui a octroyé le document de propriété ?" tableColumnId="31"/>
      <queryTableField id="32" name="Autre, préciser_6" tableColumnId="32"/>
      <queryTableField id="33" name="D5.  A quelle hauteur du sol les fondations de la majorité des maisons dans les lieux d’origine des ménages déplacés se trouvent-elles ?" tableColumnId="33"/>
      <queryTableField id="34" name="E1.1 Des femmes enceintes ou allaitantes ?" tableColumnId="34"/>
      <queryTableField id="35" name="E6.1.1 Si oui, combien ?" tableColumnId="35"/>
      <queryTableField id="36" name="E1.2 Des mineurs séparés ou non accompagnés ?" tableColumnId="36"/>
      <queryTableField id="37" name="E6.2.1 Si oui, combien ?" tableColumnId="37"/>
      <queryTableField id="38" name="E1.3 Des individus en situation de handicap physique ou mental ?" tableColumnId="38"/>
      <queryTableField id="39" name="E6.3.1 Si oui, combien ?" tableColumnId="39"/>
      <queryTableField id="40" name="E1.4 Des personnes victimes de violences sexuelles ou basées sur le genre ?" tableColumnId="40"/>
      <queryTableField id="41" name="E6.4.1 Si oui, combien ?" tableColumnId="41"/>
      <queryTableField id="42" name="E1.5 Des femmes cheffes de ménage ?" tableColumnId="42"/>
      <queryTableField id="43" name="E6.5.1 Si oui, combien ?" tableColumnId="43"/>
      <queryTableField id="44" name="E2.La sécurité est-elle assurée dans le quartier ?" tableColumnId="44"/>
      <queryTableField id="45" name="Si Oui, qui assure la sécurité ?" tableColumnId="45"/>
      <queryTableField id="46" name="Autre, préciser_7" tableColumnId="46"/>
      <queryTableField id="47" name="E3. Quels sont les principaux risques de sécurité pour les populations déplacées dans le quartier?" tableColumnId="47"/>
      <queryTableField id="48" name="E3. Quels sont les principaux risques de sécurité pour les populations déplacées dans le quartier?/Vol/cambriolage" tableColumnId="48"/>
      <queryTableField id="49" name="E3. Quels sont les principaux risques de sécurité pour les populations déplacées dans le quartier?/Présence de groupes armés" tableColumnId="49"/>
      <queryTableField id="50" name="E3. Quels sont les principaux risques de sécurité pour les populations déplacées dans le quartier?/Abus des forces de sécurité" tableColumnId="50"/>
      <queryTableField id="51" name="E3. Quels sont les principaux risques de sécurité pour les populations déplacées dans le quartier?/Contrôles ou arrestations arbitraires" tableColumnId="51"/>
      <queryTableField id="52" name="E3. Quels sont les principaux risques de sécurité pour les populations déplacées dans le quartier?/Violences sexuelles ou basées sur le genre" tableColumnId="52"/>
      <queryTableField id="53" name="E3. Quels sont les principaux risques de sécurité pour les populations déplacées dans le quartier?/Extorsion ou taxes illégales" tableColumnId="53"/>
      <queryTableField id="54" name="E3. Quels sont les principaux risques de sécurité pour les populations déplacées dans le quartier?/Enlèvements" tableColumnId="54"/>
      <queryTableField id="55" name="E3. Quels sont les principaux risques de sécurité pour les populations déplacées dans le quartier?/Travail forcé de mineurs" tableColumnId="55"/>
      <queryTableField id="56" name="E4.Les femmes se sentent-elles en securité dans cette localité ?" tableColumnId="56"/>
      <queryTableField id="57" name="E5.Les homme se sentent-ils en securité dans ce site/ cette localité ?" tableColumnId="57"/>
      <queryTableField id="58" name="E6.Les enfants se sentent-ils en securité dans ce site/ cette localité ?" tableColumnId="58"/>
      <queryTableField id="59" name="E7. Des recents incidents graves de securité ont-ils été rapporté dans ce site/localité ?" tableColumnId="59"/>
      <queryTableField id="60" name="E8. Y-a-t-il un mécanisme au travers lequel les personnes déplacées peuvent signaler des violations ?" tableColumnId="60"/>
      <queryTableField id="61" name="Si oui, lequel ?" tableColumnId="61"/>
      <queryTableField id="62" name="Autre, préciser_8" tableColumnId="62"/>
      <queryTableField id="63" name="E9.Comment caractériseriez-vous les relations entre la communauté hôte et les ménages déplacés suite aux inondations?" tableColumnId="63"/>
      <queryTableField id="64" name="E10. Si Très tendue ou parfois tendues, Précisez pour quelles raions svp?" tableColumnId="64"/>
      <queryTableField id="65" name="F1. Quelles sont les principales sources d’approvisionnement en eau dans ce quartier ?" tableColumnId="65"/>
      <queryTableField id="66" name="F1. Quelles sont les principales sources d’approvisionnement en eau dans ce quartier ?/Puits traditionnel/A ciel ouvert" tableColumnId="66"/>
      <queryTableField id="67" name="F1. Quelles sont les principales sources d’approvisionnement en eau dans ce quartier ?/Forage a pompe manuelle" tableColumnId="67"/>
      <queryTableField id="68" name="F1. Quelles sont les principales sources d’approvisionnement en eau dans ce quartier ?/Puits amélioré" tableColumnId="68"/>
      <queryTableField id="69" name="F1. Quelles sont les principales sources d’approvisionnement en eau dans ce quartier ?/Bladder" tableColumnId="69"/>
      <queryTableField id="70" name="F1. Quelles sont les principales sources d’approvisionnement en eau dans ce quartier ?/Eau de surface (riviere, cours d’eau…)" tableColumnId="70"/>
      <queryTableField id="71" name="F1. Quelles sont les principales sources d’approvisionnement en eau dans ce quartier ?/Vendeur d’eau" tableColumnId="71"/>
      <queryTableField id="72" name="F1. Quelles sont les principales sources d’approvisionnement en eau dans ce quartier ?/Camion-citerne" tableColumnId="72"/>
      <queryTableField id="73" name="F1. Quelles sont les principales sources d’approvisionnement en eau dans ce quartier ?/Eau courante/du robinet" tableColumnId="73"/>
      <queryTableField id="74" name="F1. Quelles sont les principales sources d’approvisionnement en eau dans ce quartier ?/Eau de pluie" tableColumnId="74"/>
      <queryTableField id="75" name="F2. Quel est le volume d’eau auquel la majorité des personnes déplacées a accès, en moyenne, chaque jour ?" tableColumnId="75"/>
      <queryTableField id="76" name="F3. Quelle est la distance que les personnes déplacées parcourent pour accéder à la source d’eau la plus proche ?" tableColumnId="76"/>
      <queryTableField id="77" name="F4. Y-a-t-il des problèmes de qualité d’eau ?" tableColumnId="77"/>
      <queryTableField id="78" name="F4.1. Si oui, lesquels? (cocher toutes les réponses qui s’appliquent)" tableColumnId="78"/>
      <queryTableField id="79" name="F4.1. Si oui, lesquels? (cocher toutes les réponses qui s’appliquent)/Odeur" tableColumnId="79"/>
      <queryTableField id="80" name="F4.1. Si oui, lesquels? (cocher toutes les réponses qui s’appliquent)/Goût" tableColumnId="80"/>
      <queryTableField id="81" name="F4.1. Si oui, lesquels? (cocher toutes les réponses qui s’appliquent)/Eau trouble / brune" tableColumnId="81"/>
      <queryTableField id="82" name="F4.1. Si oui, lesquels? (cocher toutes les réponses qui s’appliquent)/Eau non potable" tableColumnId="82"/>
      <queryTableField id="83" name="F4.2 Quel est l'état de la majorité des latrines au sein de cette communauté d'accueil ?" tableColumnId="83"/>
      <queryTableField id="84" name="F7. Y-a-t-il des obstacles auxquels les personnes déplacées font face pour accéder aux points d’eau?" tableColumnId="84"/>
      <queryTableField id="85" name="F7.1. Si oui, lesquels ?" tableColumnId="85"/>
      <queryTableField id="86" name="F7.1. Si oui, lesquels ?/Présence de groupes armés" tableColumnId="86"/>
      <queryTableField id="87" name="F7.1. Si oui, lesquels ?/Conflit liés à la gestion communautaire des points d’eau" tableColumnId="87"/>
      <queryTableField id="88" name="F7.1. Si oui, lesquels ?/Violence/agression physique" tableColumnId="88"/>
      <queryTableField id="89" name="F7.1. Si oui, lesquels ?/Discrimination" tableColumnId="89"/>
      <queryTableField id="90" name="F7.1. Si oui, lesquels ?/Harcèlement" tableColumnId="90"/>
      <queryTableField id="91" name="F7.1. Si oui, lesquels ?/Arrestations/détentions" tableColumnId="91"/>
      <queryTableField id="92" name="F7.1. Si oui, lesquels ?/Autre, préciser" tableColumnId="92"/>
      <queryTableField id="93" name="Autre, préciser_9" tableColumnId="93"/>
      <queryTableField id="94" name="F8. Les points d’eau, latrines et douches sont-ils accessibles aux PDI en situation de handicap physique ?" tableColumnId="94"/>
      <queryTableField id="95" name="G1. Quelles sont les trois sources principales de nourriture des PDI ?" tableColumnId="95"/>
      <queryTableField id="96" name="G1. Quelles sont les trois sources principales de nourriture des PDI ?/Production agricole de subsistance" tableColumnId="96"/>
      <queryTableField id="97" name="G1. Quelles sont les trois sources principales de nourriture des PDI ?/Don des communautés hôtes et voisines" tableColumnId="97"/>
      <queryTableField id="98" name="G1. Quelles sont les trois sources principales de nourriture des PDI ?/Assistance humanitaire (incluant cash)" tableColumnId="98"/>
      <queryTableField id="99" name="G1. Quelles sont les trois sources principales de nourriture des PDI ?/Achat sur le marché" tableColumnId="99"/>
      <queryTableField id="100" name="G1. Quelles sont les trois sources principales de nourriture des PDI ?/Emprunt" tableColumnId="100"/>
      <queryTableField id="101" name="G1. Quelles sont les trois sources principales de nourriture des PDI ?/Troc (échanges)" tableColumnId="101"/>
      <queryTableField id="102" name="G1. Quelles sont les trois sources principales de nourriture des PDI ?/Autre, preciser" tableColumnId="102"/>
      <queryTableField id="103" name="Autre, preciser" tableColumnId="103"/>
      <queryTableField id="104" name="G2. Quelle est la distance que les personnes déplacées doivent parcourir pour accéder au marché le plus proche ?" tableColumnId="104"/>
      <queryTableField id="105" name="G3. Les personnes déplacées ont-elles accès au marché ?" tableColumnId="105"/>
      <queryTableField id="106" name="G4. Si non, pourquoi ?" tableColumnId="106"/>
      <queryTableField id="107" name="G4. Si non, pourquoi ?/Discrimination" tableColumnId="107"/>
      <queryTableField id="108" name="G4. Si non, pourquoi ?/Harcèlement" tableColumnId="108"/>
      <queryTableField id="109" name="G4. Si non, pourquoi ?/Le marché est trop loin" tableColumnId="109"/>
      <queryTableField id="110" name="G4. Si non, pourquoi ?/Présence de groupes armés" tableColumnId="110"/>
      <queryTableField id="111" name="G4. Si non, pourquoi ?/La route est trop dangereuse/risque d’attaques" tableColumnId="111"/>
      <queryTableField id="112" name="G4. Si non, pourquoi ?/Abus des forces de sécurité" tableColumnId="112"/>
      <queryTableField id="113" name="G4. Si non, pourquoi ?/Autre, préciser" tableColumnId="113"/>
      <queryTableField id="114" name="Autre, preciser_10" tableColumnId="114"/>
      <queryTableField id="115" name="H1. Y-a-t-il des services médicaux disponibles DANS CE QUARTIER ?" tableColumnId="115"/>
      <queryTableField id="116" name="H2. Si oui, quels types de services médicaux fonctionnels sont disponibles ? (cocher toutes les réponses correspondantes)" tableColumnId="116"/>
      <queryTableField id="117" name="H2. Si oui, quels types de services médicaux fonctionnels sont disponibles ? (cocher toutes les réponses correspondantes)/Clinique mobile" tableColumnId="117"/>
      <queryTableField id="118" name="H2. Si oui, quels types de services médicaux fonctionnels sont disponibles ? (cocher toutes les réponses correspondantes)/Hôpital" tableColumnId="118"/>
      <queryTableField id="119" name="H2. Si oui, quels types de services médicaux fonctionnels sont disponibles ? (cocher toutes les réponses correspondantes)/Centre de santé" tableColumnId="119"/>
      <queryTableField id="120" name="H2. Si oui, quels types de services médicaux fonctionnels sont disponibles ? (cocher toutes les réponses correspondantes)/Clinique privée" tableColumnId="120"/>
      <queryTableField id="121" name="H2. Si oui, quels types de services médicaux fonctionnels sont disponibles ? (cocher toutes les réponses correspondantes)/Autres (à préciser)" tableColumnId="121"/>
      <queryTableField id="122" name="Autre, préciser_11" tableColumnId="122"/>
      <queryTableField id="123" name="H3. Les personnes déplacées ont-elles accès aux centres de santés disponibles ?" tableColumnId="123"/>
      <queryTableField id="124" name="H4. Quelle est la distance que les personnes déplacées parcourent pour accéder aux services médicaux ? (à pied)" tableColumnId="124"/>
      <queryTableField id="125" name="H5 Les personnes déplacées rencontrent-elles des difficultés pour accéder aux services de santé?" tableColumnId="125"/>
      <queryTableField id="126" name="H5.1 Si oui, pourquoi ? (Max trois réponses)" tableColumnId="126"/>
      <queryTableField id="127" name="H5.1 Si oui, pourquoi ? (Max trois réponses)/Discrimination" tableColumnId="127"/>
      <queryTableField id="128" name="H5.1 Si oui, pourquoi ? (Max trois réponses)/Le service est trop loin" tableColumnId="128"/>
      <queryTableField id="129" name="H5.1 Si oui, pourquoi ? (Max trois réponses)/Manque de moyens financiers" tableColumnId="129"/>
      <queryTableField id="130" name="H5.1 Si oui, pourquoi ? (Max trois réponses)/La routes est dangereuse/risque d’attaque" tableColumnId="130"/>
      <queryTableField id="131" name="H5.1 Si oui, pourquoi ? (Max trois réponses)/Présence de groupes armés" tableColumnId="131"/>
      <queryTableField id="132" name="H5.1 Si oui, pourquoi ? (Max trois réponses)/Absence de personnel médical" tableColumnId="132"/>
      <queryTableField id="133" name="H5.1 Si oui, pourquoi ? (Max trois réponses)/Pas de médicaments ou d’équipements" tableColumnId="133"/>
      <queryTableField id="134" name="H6 Quelles sont les trois problèmes de santé les plus répandus dans le quartier parmi les populations déplacées ?" tableColumnId="134"/>
      <queryTableField id="135" name="H6 Quelles sont les trois problèmes de santé les plus répandus dans le quartier parmi les populations déplacées ?/Diarrhée" tableColumnId="135"/>
      <queryTableField id="136" name="H6 Quelles sont les trois problèmes de santé les plus répandus dans le quartier parmi les populations déplacées ?/Paludisme" tableColumnId="136"/>
      <queryTableField id="137" name="H6 Quelles sont les trois problèmes de santé les plus répandus dans le quartier parmi les populations déplacées ?/Malnutrition" tableColumnId="137"/>
      <queryTableField id="138" name="H6 Quelles sont les trois problèmes de santé les plus répandus dans le quartier parmi les populations déplacées ?/Infection de plaie" tableColumnId="138"/>
      <queryTableField id="139" name="H6 Quelles sont les trois problèmes de santé les plus répandus dans le quartier parmi les populations déplacées ?/Maladie de peau" tableColumnId="139"/>
      <queryTableField id="140" name="H6 Quelles sont les trois problèmes de santé les plus répandus dans le quartier parmi les populations déplacées ?/Fièvre" tableColumnId="140"/>
      <queryTableField id="141" name="H6 Quelles sont les trois problèmes de santé les plus répandus dans le quartier parmi les populations déplacées ?/Toux" tableColumnId="141"/>
      <queryTableField id="142" name="H6 Quelles sont les trois problèmes de santé les plus répandus dans le quartier parmi les populations déplacées ?/Maux de tête" tableColumnId="142"/>
      <queryTableField id="143" name="H6 Quelles sont les trois problèmes de santé les plus répandus dans le quartier parmi les populations déplacées ?/Maux de ventre" tableColumnId="143"/>
      <queryTableField id="144" name="H6 Quelles sont les trois problèmes de santé les plus répandus dans le quartier parmi les populations déplacées ?/VIH/Sida" tableColumnId="144"/>
      <queryTableField id="145" name="H6 Quelles sont les trois problèmes de santé les plus répandus dans le quartier parmi les populations déplacées ?/Problèmes de tensions" tableColumnId="145"/>
      <queryTableField id="146" name="H6 Quelles sont les trois problèmes de santé les plus répandus dans le quartier parmi les populations déplacées ?/Autre" tableColumnId="146"/>
      <queryTableField id="147" name="Autre maladie à préciser" tableColumnId="147"/>
      <queryTableField id="148" name="I1. Est-ce que la majorité des enfants de ménages déplacés suite aux pluies torrentielles fréquentent une école ACTUELLEMENT ?" tableColumnId="148"/>
      <queryTableField id="149" name="I1.1. Si EN PARTIE ou NON, Pourquoi Ces enfants PDI ne fréquentent pas d’école actuellement ?" tableColumnId="149"/>
      <queryTableField id="150" name="I1.1. Si EN PARTIE ou NON, Pourquoi Ces enfants PDI ne fréquentent pas d’école actuellement ?/Pas d'école" tableColumnId="150"/>
      <queryTableField id="151" name="I1.1. Si EN PARTIE ou NON, Pourquoi Ces enfants PDI ne fréquentent pas d’école actuellement ?/Ecole détruite ou endommagée" tableColumnId="151"/>
      <queryTableField id="152" name="I1.1. Si EN PARTIE ou NON, Pourquoi Ces enfants PDI ne fréquentent pas d’école actuellement ?/Ecole occupée par des PDI" tableColumnId="152"/>
      <queryTableField id="153" name="I1.1. Si EN PARTIE ou NON, Pourquoi Ces enfants PDI ne fréquentent pas d’école actuellement ?/Ecole trop loin" tableColumnId="153"/>
      <queryTableField id="154" name="I1.1. Si EN PARTIE ou NON, Pourquoi Ces enfants PDI ne fréquentent pas d’école actuellement ?/Chemin dangereux" tableColumnId="154"/>
      <queryTableField id="155" name="I1.1. Si EN PARTIE ou NON, Pourquoi Ces enfants PDI ne fréquentent pas d’école actuellement ?/Discriminationis" tableColumnId="155"/>
      <queryTableField id="156" name="I1.1. Si EN PARTIE ou NON, Pourquoi Ces enfants PDI ne fréquentent pas d’école actuellement ?/Manque de moyens financiers (transport, etc)" tableColumnId="156"/>
      <queryTableField id="157" name="I1.1. Si EN PARTIE ou NON, Pourquoi Ces enfants PDI ne fréquentent pas d’école actuellement ?/Problèmes de cohabitation avec la communauté où se trouve l'école" tableColumnId="157"/>
      <queryTableField id="158" name="I1.1. Si EN PARTIE ou NON, Pourquoi Ces enfants PDI ne fréquentent pas d’école actuellement ?/Manque de personnel enseignant" tableColumnId="158"/>
      <queryTableField id="159" name="I1.1. Si EN PARTIE ou NON, Pourquoi Ces enfants PDI ne fréquentent pas d’école actuellement ?/Pas d'intérêt pour l'éducation des enfants" tableColumnId="159"/>
      <queryTableField id="160" name="I1.1. Si EN PARTIE ou NON, Pourquoi Ces enfants PDI ne fréquentent pas d’école actuellement ?/Autre, préciser" tableColumnId="160"/>
      <queryTableField id="161" name="Autre, spécifier" tableColumnId="161"/>
      <queryTableField id="162" name="I2. Quelle distance la majorité des enfants deplaces doivent-ils parcourir pour accéder à l’école la plus proche ? (à pied)" tableColumnId="162"/>
      <queryTableField id="163" name="J4. Quels sont les sujets à propos desquels les personnes déplacées dans ce quartier de ce site voudrait plus d’informations ?" tableColumnId="163"/>
      <queryTableField id="164" name="J4. Quels sont les sujets à propos desquels les personnes déplacées dans ce quartier de ce site voudrait plus d’informations ?/Assistance humanitaire" tableColumnId="164"/>
      <queryTableField id="165" name="J4. Quels sont les sujets à propos desquels les personnes déplacées dans ce quartier de ce site voudrait plus d’informations ?/Situation dans le lieu d’origine" tableColumnId="165"/>
      <queryTableField id="166" name="J4. Quels sont les sujets à propos desquels les personnes déplacées dans ce quartier de ce site voudrait plus d’informations ?/Situation des membres de la famille" tableColumnId="166"/>
      <queryTableField id="167" name="J4. Quels sont les sujets à propos desquels les personnes déplacées dans ce quartier de ce site voudrait plus d’informations ?/Accès aux services de base" tableColumnId="167"/>
      <queryTableField id="168" name="J4. Quels sont les sujets à propos desquels les personnes déplacées dans ce quartier de ce site voudrait plus d’informations ?/Possibilités de retour (etat du lieu d’origine, aide humanitaire…)" tableColumnId="168"/>
      <queryTableField id="169" name="J4. Quels sont les sujets à propos desquels les personnes déplacées dans ce quartier de ce site voudrait plus d’informations ?/Documentation (certificat de naissance, etc.)" tableColumnId="169"/>
      <queryTableField id="170" name="K1.Quel est le premiers besoin prioritaire des populations déplacées dans ce quartier ?" tableColumnId="170"/>
      <queryTableField id="171" name="K1.Quel est le deuxième besoin prioritaire des populations déplacées dans ce quartier ?" tableColumnId="171"/>
      <queryTableField id="172" name="K1.Quel est le troixième besoin prioritaire des populations déplacées dans ce quartier ?" tableColumnId="172"/>
      <queryTableField id="173" name="Autre besoin à préciser" tableColumnId="173"/>
      <queryTableField id="174" name="J0. Combien d'organisations ont fourni une assistance aux déplacés depuis leur arrivée dans cette localité suite aux inondations?" tableColumnId="174"/>
      <queryTableField id="175" name="Cd.1 Mentionnez le nombre de ménages PDI dont vous avez la composition exacte" tableColumnId="175"/>
      <queryTableField id="176" name="Commentaires généraux sur la population déplacée dans le quartier, et autres facteurs directement ou indirectement liés à leurs conditions de vie." tableColumnId="176"/>
      <queryTableField id="177" name="_id" tableColumnId="177"/>
      <queryTableField id="181" name="_index" tableColumnId="181"/>
    </queryTableFields>
    <queryTableDeletedFields count="5">
      <deletedField name="A2. Nom enquêteur"/>
      <deletedField name="_uuid"/>
      <deletedField name="_submission_time"/>
      <deletedField name="_validation_status"/>
      <deletedField name="abris_check"/>
    </queryTableDeletedFields>
  </queryTableRefresh>
</queryTable>
</file>

<file path=xl/queryTables/queryTable2.xml><?xml version="1.0" encoding="utf-8"?>
<queryTable xmlns="http://schemas.openxmlformats.org/spreadsheetml/2006/main" xmlns:mc="http://schemas.openxmlformats.org/markup-compatibility/2006" xmlns:xr16="http://schemas.microsoft.com/office/spreadsheetml/2017/revision16" mc:Ignorable="xr16" name="ExternalData_1" connectionId="7" xr16:uid="{6A074DF0-7147-4FE1-8939-2DDDF80CD1D4}" autoFormatId="16" applyNumberFormats="0" applyBorderFormats="0" applyFontFormats="0" applyPatternFormats="0" applyAlignmentFormats="0" applyWidthHeightFormats="0">
  <queryTableRefresh nextId="41">
    <queryTableFields count="16">
      <queryTableField id="15" name="A4. Préfecture d'evaluation" tableColumnId="1"/>
      <queryTableField id="16" name="A5.Sous-préfecture d'evaluation" tableColumnId="2"/>
      <queryTableField id="17" name="A6. Arrondissement d'evaluation" tableColumnId="3"/>
      <queryTableField id="18" name="A8. Quartier d'evaluation" tableColumnId="4"/>
      <queryTableField id="19" name="Periode d'arrivée" tableColumnId="15"/>
      <queryTableField id="20" name="Ménages" tableColumnId="16"/>
      <queryTableField id="21" name="Individus" tableColumnId="17"/>
      <queryTableField id="22" name="B4. Provenance de la majorité des déplacés internes" tableColumnId="18"/>
      <queryTableField id="6" name="prov_adm1_c" tableColumnId="6"/>
      <queryTableField id="31" name="Prefecture" tableColumnId="19"/>
      <queryTableField id="8" name="prov_adm2_c" tableColumnId="8"/>
      <queryTableField id="32" name="Sous_Prefecture" tableColumnId="20"/>
      <queryTableField id="35" name="Prov_adm3" tableColumnId="21"/>
      <queryTableField id="36" name="Commune" tableColumnId="22"/>
      <queryTableField id="12" name="prov_adm3_c" tableColumnId="12"/>
      <queryTableField id="40" name="Localites" tableColumnId="24"/>
    </queryTableFields>
  </queryTableRefresh>
</queryTable>
</file>

<file path=xl/queryTables/queryTable3.xml><?xml version="1.0" encoding="utf-8"?>
<queryTable xmlns="http://schemas.openxmlformats.org/spreadsheetml/2006/main" xmlns:mc="http://schemas.openxmlformats.org/markup-compatibility/2006" xmlns:xr16="http://schemas.microsoft.com/office/spreadsheetml/2017/revision16" mc:Ignorable="xr16" name="DonnéesExternes_1" connectionId="10" xr16:uid="{FEF0EAE9-E947-493F-A40A-595E5FDED370}" autoFormatId="16" applyNumberFormats="0" applyBorderFormats="0" applyFontFormats="0" applyPatternFormats="0" applyAlignmentFormats="0" applyWidthHeightFormats="0">
  <queryTableRefresh nextId="34">
    <queryTableFields count="8">
      <queryTableField id="24" name="A4. Préfecture d'evaluation" tableColumnId="14"/>
      <queryTableField id="25" name="A5.Sous-préfecture d'evaluation" tableColumnId="15"/>
      <queryTableField id="26" name="A6. Arrondissement d'evaluation" tableColumnId="16"/>
      <queryTableField id="27" name="A8. Quartier d'evaluation" tableColumnId="17"/>
      <queryTableField id="28" name="A9. Type de quartier" tableColumnId="18"/>
      <queryTableField id="1" name="J1. Nom de l'Organisation" tableColumnId="1"/>
      <queryTableField id="2" name="J2. Type d'Organisation" tableColumnId="2"/>
      <queryTableField id="3" name="J3. Type d'Assistance fournie" tableColumnId="3"/>
    </queryTableFields>
    <queryTableDeletedFields count="10">
      <deletedField name="J3. Type d'Assistance fournie/Eau-Hygiene-Assainissement"/>
      <deletedField name="J3. Type d'Assistance fournie/Santé"/>
      <deletedField name="J3. Type d'Assistance fournie/Education"/>
      <deletedField name="J3. Type d'Assistance fournie/Vivres"/>
      <deletedField name="J3. Type d'Assistance fournie/Abris"/>
      <deletedField name="J3. Type d'Assistance fournie/Psychosocial"/>
      <deletedField name="J3. Type d'Assistance fournie/Cash"/>
      <deletedField name="J3. Type d'Assistance fournie/AGR"/>
      <deletedField name="J3. Type d'Assistance fournie/Autre"/>
      <deletedField name="Autre, préciser"/>
    </queryTableDeletedFields>
  </queryTableRefresh>
</queryTable>
</file>

<file path=xl/queryTables/queryTable4.xml><?xml version="1.0" encoding="utf-8"?>
<queryTable xmlns="http://schemas.openxmlformats.org/spreadsheetml/2006/main" xmlns:mc="http://schemas.openxmlformats.org/markup-compatibility/2006" xmlns:xr16="http://schemas.microsoft.com/office/spreadsheetml/2017/revision16" mc:Ignorable="xr16" name="ExternalData_1" connectionId="8" xr16:uid="{A7E8BCED-30CC-40C6-8043-88BFD02B6123}" autoFormatId="16" applyNumberFormats="0" applyBorderFormats="0" applyFontFormats="0" applyPatternFormats="0" applyAlignmentFormats="0" applyWidthHeightFormats="0">
  <queryTableRefresh nextId="3">
    <queryTableFields count="2">
      <queryTableField id="1" name="I2. Type" tableColumnId="1"/>
      <queryTableField id="2" name="I3. Sexe" tableColumnId="2"/>
    </queryTableFields>
  </queryTableRefresh>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_rels/table3.xml.rels><?xml version="1.0" encoding="UTF-8" standalone="yes"?>
<Relationships xmlns="http://schemas.openxmlformats.org/package/2006/relationships"><Relationship Id="rId1" Type="http://schemas.openxmlformats.org/officeDocument/2006/relationships/queryTable" Target="../queryTables/queryTable2.xml"/></Relationships>
</file>

<file path=xl/tables/_rels/table4.xml.rels><?xml version="1.0" encoding="UTF-8" standalone="yes"?>
<Relationships xmlns="http://schemas.openxmlformats.org/package/2006/relationships"><Relationship Id="rId1" Type="http://schemas.openxmlformats.org/officeDocument/2006/relationships/queryTable" Target="../queryTables/queryTable3.xml"/></Relationships>
</file>

<file path=xl/tables/_rels/table5.xml.rels><?xml version="1.0" encoding="UTF-8" standalone="yes"?>
<Relationships xmlns="http://schemas.openxmlformats.org/package/2006/relationships"><Relationship Id="rId1" Type="http://schemas.openxmlformats.org/officeDocument/2006/relationships/queryTable" Target="../queryTables/queryTable4.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9E7E49A3-544D-4A41-8C4E-1EC3875D9EB0}" name="DTM_CAR_B2F_Inondation" displayName="DTM_CAR_B2F_Inondation" ref="A1:FS82" tableType="queryTable" totalsRowShown="0" headerRowDxfId="144">
  <autoFilter ref="A1:FS82" xr:uid="{2A5E4F83-7141-4510-9212-BF94CBFBEDAA}"/>
  <tableColumns count="175">
    <tableColumn id="1" xr3:uid="{81C32945-1CF3-4E91-9654-4C3B123C571D}" uniqueName="1" name="A1. Date de l'évaluation" queryTableFieldId="1" dataDxfId="143"/>
    <tableColumn id="3" xr3:uid="{DE119EFF-F187-4EA2-98CF-2F32F1978EF6}" uniqueName="3" name="A4. Préfecture d'evaluation" queryTableFieldId="3" dataDxfId="142"/>
    <tableColumn id="4" xr3:uid="{6F399667-A6B3-4958-9290-4B416E6711E2}" uniqueName="4" name="A5.Sous-préfecture d'evaluation" queryTableFieldId="4" dataDxfId="141"/>
    <tableColumn id="5" xr3:uid="{75AE9D9C-3DCC-4B02-B1EF-F8AC9174E3E2}" uniqueName="5" name="A6. Arrondissement d'evaluation" queryTableFieldId="5" dataDxfId="140"/>
    <tableColumn id="6" xr3:uid="{64D1E6D2-860B-487A-AE16-4449F490ABE1}" uniqueName="6" name="A8. Quartier d'evaluation" queryTableFieldId="6" dataDxfId="139"/>
    <tableColumn id="8" xr3:uid="{A8CA0026-53AF-4C0A-B246-837B858A7361}" uniqueName="8" name="A9. Type de quartier" queryTableFieldId="8" dataDxfId="138"/>
    <tableColumn id="9" xr3:uid="{35F3CBCB-DD9B-44F4-8077-3FB7863B10A6}" uniqueName="9" name="Avez-vous une tablette pour les GPS ?" queryTableFieldId="9" dataDxfId="137"/>
    <tableColumn id="10" xr3:uid="{25A406F1-359A-4D9E-9CF2-634E856AF13E}" uniqueName="10" name="_A7. Coordonnées GPS du Lieu_latitude" queryTableFieldId="10"/>
    <tableColumn id="11" xr3:uid="{8E154EF3-2D09-4050-91DD-82E4B52C12BB}" uniqueName="11" name="_A7. Coordonnées GPS du Lieu_longitude" queryTableFieldId="11"/>
    <tableColumn id="12" xr3:uid="{1AEE3B2D-ADE8-434C-884F-223C5481278D}" uniqueName="12" name="_A7. Coordonnées GPS du Lieu_altitude" queryTableFieldId="12"/>
    <tableColumn id="13" xr3:uid="{539DC203-144F-4E6A-9D8A-E1DD175250E2}" uniqueName="13" name="_A7. Coordonnées GPS du Lieu_precision" queryTableFieldId="13"/>
    <tableColumn id="14" xr3:uid="{6B0AA5E7-DB11-4078-B612-D9A313650F25}" uniqueName="14" name="I0. Combien d'informateurs clés avez-vous identifié?" queryTableFieldId="14"/>
    <tableColumn id="15" xr3:uid="{800B5807-A924-4625-B5FC-3374F1E07180}" uniqueName="15" name="B1. Est-ce qu’il y a actuellement des ménages ou individus déplacés internes à cause des pluies torrentielles, qui vivent dans ce quartier?" queryTableFieldId="15" dataDxfId="136"/>
    <tableColumn id="16" xr3:uid="{ED55BE64-E233-4C0B-822C-ED3472A5D815}" uniqueName="16" name="B1.1. Nombre TOTAL de Ménages PDI actuels" queryTableFieldId="16"/>
    <tableColumn id="17" xr3:uid="{7945C4CB-761A-4084-9B09-7629B9C1896A}" uniqueName="17" name="B1.2. Nombre TOTAL d'individus PDI actuels" queryTableFieldId="17"/>
    <tableColumn id="18" xr3:uid="{9D51DB34-D83C-46F5-855A-4F0720874746}" uniqueName="18" name="B2 Pour quel motif la majorité des personnes déplacées a-t-elle été déplacée ?" queryTableFieldId="18" dataDxfId="135"/>
    <tableColumn id="19" xr3:uid="{3B52901A-1564-4404-919A-64D9B5BA9334}" uniqueName="19" name="Autre, préciser" queryTableFieldId="19"/>
    <tableColumn id="20" xr3:uid="{7C950640-662A-437A-9A4E-4FB29A5D2F7B}" uniqueName="20" name="B6.1 Nombre de ménages PDI hébergés gratuitement par une famille d’accueil" queryTableFieldId="20"/>
    <tableColumn id="21" xr3:uid="{694BD20C-2657-4163-BE5D-67BC3972907A}" uniqueName="21" name="B6.2 Nombre de ménages PDI en location au sein de la communauté d'accueil" queryTableFieldId="21"/>
    <tableColumn id="22" xr3:uid="{BDA3DF9B-8233-43CB-B2F9-D3193E8275A8}" uniqueName="22" name="B6.3  Nombre de ménages PDI vivant dans des abris de fortune/abri d’urgence (tente, bache…)" queryTableFieldId="22"/>
    <tableColumn id="23" xr3:uid="{BA8759B8-A8F1-4BBF-90BE-30661253E19E}" uniqueName="23" name="B6.4 Nombre de ménages PDI vivant à l’air libre/pas d’abri" queryTableFieldId="23"/>
    <tableColumn id="24" xr3:uid="{05DE0584-39F0-497F-8ED0-6E73271D463E}" uniqueName="24" name="D.1.1. Nombre de ménages dans les Abris durables (murs + Tôle)" queryTableFieldId="24"/>
    <tableColumn id="25" xr3:uid="{C9D2F29F-B4A6-4A1F-BB61-216E90D1320A}" uniqueName="25" name="D.1.2. Nombre de ménages dans les Abris semi-durables (mur + toiture en paille/bâche)" queryTableFieldId="25"/>
    <tableColumn id="26" xr3:uid="{1FF759EA-0289-4657-89D0-D0B1B5198332}" uniqueName="26" name="D.1.3. Nombre de ménages dans les Abris d’urgence (Seulement bâche, paille, plastique)" queryTableFieldId="26"/>
    <tableColumn id="28" xr3:uid="{864BE88D-8DBC-4963-9A5B-74DCC5813B9A}" uniqueName="28" name="D2. Dans quel état se trouve la MAJORITE des abris qu’occupent les ménages déplacés internes ?" queryTableFieldId="28" dataDxfId="134"/>
    <tableColumn id="29" xr3:uid="{625BE06E-521C-485B-BF11-C0E24EAF3726}" uniqueName="29" name="D3. Avant le déplacement, la majorité des ménages PDI résidant dans ce quartier était-elle propriétaire du logement dans leur lieu d’origine ?" queryTableFieldId="29" dataDxfId="133"/>
    <tableColumn id="30" xr3:uid="{BD3985DF-4567-4734-BA08-0E272D9F0F54}" uniqueName="30" name="D4.  La majorité des ménages propriétaires est-elle en possession d’un document d’attestation de propriété ?" queryTableFieldId="30" dataDxfId="132"/>
    <tableColumn id="31" xr3:uid="{B25525EB-0059-4207-A5C6-ECB46DD14325}" uniqueName="31" name="D4.2. Si oui, qui a octroyé le document de propriété ?" queryTableFieldId="31" dataDxfId="131"/>
    <tableColumn id="32" xr3:uid="{65DF7C13-0612-4AF6-BF9B-F9A6DF77C776}" uniqueName="32" name="Autre, préciser_6" queryTableFieldId="32" dataDxfId="130"/>
    <tableColumn id="33" xr3:uid="{9CA41EE1-59BD-418F-9906-B5E4B83CE910}" uniqueName="33" name="D5.  A quelle hauteur du sol les fondations de la majorité des maisons dans les lieux d’origine des ménages déplacés se trouvent-elles ?" queryTableFieldId="33" dataDxfId="129"/>
    <tableColumn id="34" xr3:uid="{BA43C4A5-7310-4C47-8887-98CCA7ED845C}" uniqueName="34" name="E1.1 Des femmes enceintes ou allaitantes ?" queryTableFieldId="34" dataDxfId="128"/>
    <tableColumn id="35" xr3:uid="{AA88BA0C-9765-4CFA-B17F-1B1EAEDD9856}" uniqueName="35" name="E6.1.1 Si oui, combien ?" queryTableFieldId="35"/>
    <tableColumn id="36" xr3:uid="{909BD7FC-6B47-45EA-A97D-12E59E6D52F9}" uniqueName="36" name="E1.2 Des mineurs séparés ou non accompagnés ?" queryTableFieldId="36" dataDxfId="127"/>
    <tableColumn id="37" xr3:uid="{EDB39E11-96E3-40A8-8445-B38DF5F658EE}" uniqueName="37" name="E6.2.1 Si oui, combien ?" queryTableFieldId="37"/>
    <tableColumn id="38" xr3:uid="{867A7C24-374E-4E6E-BA19-32CFC585F55E}" uniqueName="38" name="E1.3 Des individus en situation de handicap physique ou mental ?" queryTableFieldId="38" dataDxfId="126"/>
    <tableColumn id="39" xr3:uid="{FC6EC870-6631-4C69-BD10-E3226D1E4DE8}" uniqueName="39" name="E6.3.1 Si oui, combien ?" queryTableFieldId="39"/>
    <tableColumn id="40" xr3:uid="{6786C066-69B4-40A1-B2D2-DA9CE958B129}" uniqueName="40" name="E1.4 Des personnes victimes de violences sexuelles ou basées sur le genre ?" queryTableFieldId="40" dataDxfId="125"/>
    <tableColumn id="41" xr3:uid="{704D6438-525B-47AF-89E5-F34B59F63E84}" uniqueName="41" name="E6.4.1 Si oui, combien ?" queryTableFieldId="41"/>
    <tableColumn id="42" xr3:uid="{B1606DDA-B3A0-4AEE-B2E9-809F265531BF}" uniqueName="42" name="E1.5 Des femmes cheffes de ménage ?" queryTableFieldId="42" dataDxfId="124"/>
    <tableColumn id="43" xr3:uid="{7183FF79-C4C0-46E6-9CC5-CCFAD79C0783}" uniqueName="43" name="E6.5.1 Si oui, combien ?" queryTableFieldId="43"/>
    <tableColumn id="44" xr3:uid="{B2F3A174-230A-42D8-97FE-759D489B297C}" uniqueName="44" name="E2.La sécurité est-elle assurée dans le quartier ?" queryTableFieldId="44" dataDxfId="123"/>
    <tableColumn id="45" xr3:uid="{F2AFB223-9E9F-4143-8403-15A9D6D0BACC}" uniqueName="45" name="Si Oui, qui assure la sécurité ?" queryTableFieldId="45" dataDxfId="122"/>
    <tableColumn id="46" xr3:uid="{9F882F3D-2D6A-4882-B6D1-0B88B32E3B92}" uniqueName="46" name="Autre, préciser_7" queryTableFieldId="46" dataDxfId="121"/>
    <tableColumn id="47" xr3:uid="{FD73370A-574B-4CCA-9EFC-95484B24D4BD}" uniqueName="47" name="E3. Quels sont les principaux risques de sécurité pour les populations déplacées dans le quartier?" queryTableFieldId="47" dataDxfId="120"/>
    <tableColumn id="48" xr3:uid="{F3412600-C38B-44D5-B7B6-88F5F8BDEEEC}" uniqueName="48" name="E3. Quels sont les principaux risques de sécurité pour les populations déplacées dans le quartier?/Vol/cambriolage" queryTableFieldId="48"/>
    <tableColumn id="49" xr3:uid="{759147C1-6FEB-4003-B7B6-0BF8D7142D28}" uniqueName="49" name="E3. Quels sont les principaux risques de sécurité pour les populations déplacées dans le quartier?/Présence de groupes armés" queryTableFieldId="49"/>
    <tableColumn id="50" xr3:uid="{41859998-1E4C-46FE-82EB-FB28B0981C51}" uniqueName="50" name="E3. Quels sont les principaux risques de sécurité pour les populations déplacées dans le quartier?/Abus des forces de sécurité" queryTableFieldId="50"/>
    <tableColumn id="51" xr3:uid="{55709F55-B404-45C9-840F-430901575BE2}" uniqueName="51" name="E3. Quels sont les principaux risques de sécurité pour les populations déplacées dans le quartier?/Contrôles ou arrestations arbitraires" queryTableFieldId="51"/>
    <tableColumn id="52" xr3:uid="{40F058AE-D9C6-470B-9B19-20B4D0C6DFC9}" uniqueName="52" name="E3. Quels sont les principaux risques de sécurité pour les populations déplacées dans le quartier?/Violences sexuelles ou basées sur le genre" queryTableFieldId="52"/>
    <tableColumn id="53" xr3:uid="{939A1035-2083-41A5-B594-D8894A14ABBE}" uniqueName="53" name="E3. Quels sont les principaux risques de sécurité pour les populations déplacées dans le quartier?/Extorsion ou taxes illégales" queryTableFieldId="53"/>
    <tableColumn id="54" xr3:uid="{5D529C05-A0D8-4BD2-897D-52A742B46077}" uniqueName="54" name="E3. Quels sont les principaux risques de sécurité pour les populations déplacées dans le quartier?/Enlèvements" queryTableFieldId="54"/>
    <tableColumn id="55" xr3:uid="{EBC2E1E5-BF0A-4237-A94C-7AB1E9B32113}" uniqueName="55" name="E3. Quels sont les principaux risques de sécurité pour les populations déplacées dans le quartier?/Travail forcé de mineurs" queryTableFieldId="55"/>
    <tableColumn id="56" xr3:uid="{C6318CC0-E225-4D1C-BBC9-C97448509FD3}" uniqueName="56" name="E4.Les femmes se sentent-elles en securité dans cette localité ?" queryTableFieldId="56" dataDxfId="119"/>
    <tableColumn id="57" xr3:uid="{81234002-00C1-4639-A1C1-7C3D92879600}" uniqueName="57" name="E5.Les homme se sentent-ils en securité dans ce site/ cette localité ?" queryTableFieldId="57" dataDxfId="118"/>
    <tableColumn id="58" xr3:uid="{87337AC3-B730-4865-BE5C-69312D00828D}" uniqueName="58" name="E6.Les enfants se sentent-ils en securité dans ce site/ cette localité ?" queryTableFieldId="58" dataDxfId="117"/>
    <tableColumn id="59" xr3:uid="{58C38385-CFB1-4514-9FEC-F1C9D2BE5A56}" uniqueName="59" name="E7. Des recents incidents graves de securité ont-ils été rapporté dans ce site/localité ?" queryTableFieldId="59" dataDxfId="116"/>
    <tableColumn id="60" xr3:uid="{E0AF8528-703E-4FFF-B7A9-6E47EDEF2F25}" uniqueName="60" name="E8. Y-a-t-il un mécanisme au travers lequel les personnes déplacées peuvent signaler des violations ?" queryTableFieldId="60" dataDxfId="115"/>
    <tableColumn id="61" xr3:uid="{D2332C0A-2C6F-43B3-8446-CC8DB0AB07FF}" uniqueName="61" name="Si oui, lequel ?" queryTableFieldId="61" dataDxfId="114"/>
    <tableColumn id="62" xr3:uid="{E3D2FDDA-3D7F-4359-805F-5CAE50558EFE}" uniqueName="62" name="Autre, préciser_8" queryTableFieldId="62" dataDxfId="113"/>
    <tableColumn id="63" xr3:uid="{4CA740BB-6490-4119-AEA9-41AE02DED72A}" uniqueName="63" name="E9.Comment caractériseriez-vous les relations entre la communauté hôte et les ménages déplacés suite aux inondations?" queryTableFieldId="63" dataDxfId="112"/>
    <tableColumn id="64" xr3:uid="{41057773-7D62-45A5-B43B-3EA41931F453}" uniqueName="64" name="E10. Si Très tendue ou parfois tendues, Précisez pour quelles raions svp?" queryTableFieldId="64" dataDxfId="111"/>
    <tableColumn id="65" xr3:uid="{AE58E518-520A-44E9-BB4B-10D08A61F554}" uniqueName="65" name="F1. Quelles sont les principales sources d’approvisionnement en eau dans ce quartier ?" queryTableFieldId="65" dataDxfId="110"/>
    <tableColumn id="66" xr3:uid="{6F9BD8D0-7E0E-4BBA-8C75-1A8F38F26197}" uniqueName="66" name="F1. Quelles sont les principales sources d’approvisionnement en eau dans ce quartier ?/Puits traditionnel/A ciel ouvert" queryTableFieldId="66"/>
    <tableColumn id="67" xr3:uid="{29F294D7-67CF-42D7-A7E2-01BA521A35FD}" uniqueName="67" name="F1. Quelles sont les principales sources d’approvisionnement en eau dans ce quartier ?/Forage a pompe manuelle" queryTableFieldId="67"/>
    <tableColumn id="68" xr3:uid="{063B87DC-DC5C-46D7-A41F-1E4AADB7C81C}" uniqueName="68" name="F1. Quelles sont les principales sources d’approvisionnement en eau dans ce quartier ?/Puits amélioré" queryTableFieldId="68"/>
    <tableColumn id="69" xr3:uid="{5A153B59-1E9A-4FAC-BA52-91D2A2BA2027}" uniqueName="69" name="F1. Quelles sont les principales sources d’approvisionnement en eau dans ce quartier ?/Bladder" queryTableFieldId="69"/>
    <tableColumn id="70" xr3:uid="{5794C88B-3C5C-4A8A-A01C-5A0329F0CE5B}" uniqueName="70" name="F1. Quelles sont les principales sources d’approvisionnement en eau dans ce quartier ?/Eau de surface (riviere, cours d’eau…)" queryTableFieldId="70"/>
    <tableColumn id="71" xr3:uid="{EA2219F4-AE16-47BA-B6CD-B0B5C0C82883}" uniqueName="71" name="F1. Quelles sont les principales sources d’approvisionnement en eau dans ce quartier ?/Vendeur d’eau" queryTableFieldId="71"/>
    <tableColumn id="72" xr3:uid="{87C25395-2209-4450-9893-BF5F7FAE9B30}" uniqueName="72" name="F1. Quelles sont les principales sources d’approvisionnement en eau dans ce quartier ?/Camion-citerne" queryTableFieldId="72"/>
    <tableColumn id="73" xr3:uid="{91870AC5-30B5-43E0-8347-BE24D67357E6}" uniqueName="73" name="F1. Quelles sont les principales sources d’approvisionnement en eau dans ce quartier ?/Eau courante/du robinet" queryTableFieldId="73"/>
    <tableColumn id="74" xr3:uid="{8D7B3669-030B-452F-B9FB-EA6EEA2F349F}" uniqueName="74" name="F1. Quelles sont les principales sources d’approvisionnement en eau dans ce quartier ?/Eau de pluie" queryTableFieldId="74"/>
    <tableColumn id="75" xr3:uid="{B160903A-6261-4A83-96E8-336AAC04F56F}" uniqueName="75" name="F2. Quel est le volume d’eau auquel la majorité des personnes déplacées a accès, en moyenne, chaque jour ?" queryTableFieldId="75" dataDxfId="109"/>
    <tableColumn id="76" xr3:uid="{9E3D3AC3-A394-4EE8-8896-C45F24CC8CE5}" uniqueName="76" name="F3. Quelle est la distance que les personnes déplacées parcourent pour accéder à la source d’eau la plus proche ?" queryTableFieldId="76" dataDxfId="108"/>
    <tableColumn id="77" xr3:uid="{7DEC8A4C-83A8-405A-80C1-77DF75CA9EC5}" uniqueName="77" name="F4. Y-a-t-il des problèmes de qualité d’eau ?" queryTableFieldId="77" dataDxfId="107"/>
    <tableColumn id="78" xr3:uid="{E77BB274-157C-43FD-8870-123229D24814}" uniqueName="78" name="F4.1. Si oui, lesquels? (cocher toutes les réponses qui s’appliquent)" queryTableFieldId="78" dataDxfId="106"/>
    <tableColumn id="79" xr3:uid="{0B3D725A-9BF0-4201-B9EA-C4559922051B}" uniqueName="79" name="F4.1. Si oui, lesquels? (cocher toutes les réponses qui s’appliquent)/Odeur" queryTableFieldId="79"/>
    <tableColumn id="80" xr3:uid="{4EC8598A-1A07-4F9A-8E8F-0877280FC30A}" uniqueName="80" name="F4.1. Si oui, lesquels? (cocher toutes les réponses qui s’appliquent)/Goût" queryTableFieldId="80"/>
    <tableColumn id="81" xr3:uid="{A5E2AF9B-D70F-48BC-BAA7-D17E36FB7128}" uniqueName="81" name="F4.1. Si oui, lesquels? (cocher toutes les réponses qui s’appliquent)/Eau trouble / brune" queryTableFieldId="81"/>
    <tableColumn id="82" xr3:uid="{9D25AABB-AA33-4DC0-9C2F-5AB36EECE095}" uniqueName="82" name="F4.1. Si oui, lesquels? (cocher toutes les réponses qui s’appliquent)/Eau non potable" queryTableFieldId="82"/>
    <tableColumn id="83" xr3:uid="{8FEE3FD7-42D5-4306-85FD-68CF85687FB2}" uniqueName="83" name="F4.2 Quel est l'état de la majorité des latrines au sein de cette communauté d'accueil ?" queryTableFieldId="83" dataDxfId="105"/>
    <tableColumn id="84" xr3:uid="{C17BD613-624C-4B27-BAF6-E5E49B5DD611}" uniqueName="84" name="F7. Y-a-t-il des obstacles auxquels les personnes déplacées font face pour accéder aux points d’eau?" queryTableFieldId="84" dataDxfId="104"/>
    <tableColumn id="85" xr3:uid="{AD2CD409-2CB6-4732-A925-C6ED6CECC1DA}" uniqueName="85" name="F7.1. Si oui, lesquels ?" queryTableFieldId="85" dataDxfId="103"/>
    <tableColumn id="86" xr3:uid="{769AD710-10A6-40FA-8FCB-61FE6D3DC741}" uniqueName="86" name="F7.1. Si oui, lesquels ?/Présence de groupes armés" queryTableFieldId="86"/>
    <tableColumn id="87" xr3:uid="{F9094DFE-A8B3-442B-9E2E-73C9686B49FD}" uniqueName="87" name="F7.1. Si oui, lesquels ?/Conflit liés à la gestion communautaire des points d’eau" queryTableFieldId="87"/>
    <tableColumn id="88" xr3:uid="{4C6E078E-0464-49FD-82ED-A1B8CD598835}" uniqueName="88" name="F7.1. Si oui, lesquels ?/Violence/agression physique" queryTableFieldId="88"/>
    <tableColumn id="89" xr3:uid="{C04FBCCE-5BFE-45CB-9128-65803C55D25F}" uniqueName="89" name="F7.1. Si oui, lesquels ?/Discrimination" queryTableFieldId="89"/>
    <tableColumn id="90" xr3:uid="{9CD8CE02-9D33-4931-996A-342912EEC4CC}" uniqueName="90" name="F7.1. Si oui, lesquels ?/Harcèlement" queryTableFieldId="90"/>
    <tableColumn id="91" xr3:uid="{17D74DDC-0C1C-416E-9BE5-9E6162C8ABA7}" uniqueName="91" name="F7.1. Si oui, lesquels ?/Arrestations/détentions" queryTableFieldId="91"/>
    <tableColumn id="92" xr3:uid="{A18C17A8-594B-49DE-8191-77CC72A8A330}" uniqueName="92" name="F7.1. Si oui, lesquels ?/Autre, préciser" queryTableFieldId="92"/>
    <tableColumn id="93" xr3:uid="{05FE4758-A987-4FBA-9B59-7D6399C0872D}" uniqueName="93" name="Autre, préciser_9" queryTableFieldId="93" dataDxfId="102"/>
    <tableColumn id="94" xr3:uid="{3ED3A29E-68F4-46B3-AD0C-D38CB19ADE60}" uniqueName="94" name="F8. Les points d’eau, latrines et douches sont-ils accessibles aux PDI en situation de handicap physique ?" queryTableFieldId="94" dataDxfId="101"/>
    <tableColumn id="95" xr3:uid="{E10E2350-3920-4E1E-A6D8-FC11E0391B99}" uniqueName="95" name="G1. Quelles sont les trois sources principales de nourriture des PDI ?" queryTableFieldId="95" dataDxfId="100"/>
    <tableColumn id="96" xr3:uid="{52D02DFD-ECB6-4054-B5D2-A6A9758B835C}" uniqueName="96" name="G1. Quelles sont les trois sources principales de nourriture des PDI ?/Production agricole de subsistance" queryTableFieldId="96"/>
    <tableColumn id="97" xr3:uid="{92032D0C-ACE7-4405-9310-C4199E4912BD}" uniqueName="97" name="G1. Quelles sont les trois sources principales de nourriture des PDI ?/Don des communautés hôtes et voisines" queryTableFieldId="97"/>
    <tableColumn id="98" xr3:uid="{55583625-2E9D-4CC5-A3AE-5374D76A5E9D}" uniqueName="98" name="G1. Quelles sont les trois sources principales de nourriture des PDI ?/Assistance humanitaire (incluant cash)" queryTableFieldId="98"/>
    <tableColumn id="99" xr3:uid="{28ABC286-07B4-450E-AA00-7827602DE554}" uniqueName="99" name="G1. Quelles sont les trois sources principales de nourriture des PDI ?/Achat sur le marché" queryTableFieldId="99"/>
    <tableColumn id="100" xr3:uid="{3B223E5F-D977-49A2-BCBA-C6F1B933ED61}" uniqueName="100" name="G1. Quelles sont les trois sources principales de nourriture des PDI ?/Emprunt" queryTableFieldId="100"/>
    <tableColumn id="101" xr3:uid="{44C5EE1F-FD94-4BEC-A184-658D38E9AD8A}" uniqueName="101" name="G1. Quelles sont les trois sources principales de nourriture des PDI ?/Troc (échanges)" queryTableFieldId="101"/>
    <tableColumn id="102" xr3:uid="{A1215AA0-A593-4AEF-B6E1-441B39E2FECE}" uniqueName="102" name="G1. Quelles sont les trois sources principales de nourriture des PDI ?/Autre, preciser" queryTableFieldId="102"/>
    <tableColumn id="103" xr3:uid="{B9CBD060-ECD3-4D2B-A291-629B3ADAACCF}" uniqueName="103" name="Autre, preciser" queryTableFieldId="103" dataDxfId="99"/>
    <tableColumn id="104" xr3:uid="{A0C071B5-785C-422F-8E8D-CEDD10551A8A}" uniqueName="104" name="G2. Quelle est la distance que les personnes déplacées doivent parcourir pour accéder au marché le plus proche ?" queryTableFieldId="104" dataDxfId="98"/>
    <tableColumn id="105" xr3:uid="{9E50C13C-22B4-4589-A62B-FE9AABE9CE01}" uniqueName="105" name="G3. Les personnes déplacées ont-elles accès au marché ?" queryTableFieldId="105" dataDxfId="97"/>
    <tableColumn id="106" xr3:uid="{AE6AF523-D284-4375-85A9-7EC42F59C17E}" uniqueName="106" name="G4. Si non, pourquoi ?" queryTableFieldId="106" dataDxfId="96"/>
    <tableColumn id="107" xr3:uid="{8907DF57-0A8A-43F3-94DC-A60DF01638E5}" uniqueName="107" name="G4. Si non, pourquoi ?/Discrimination" queryTableFieldId="107"/>
    <tableColumn id="108" xr3:uid="{493F2365-5077-4CC6-AC7E-1F67FC02C09D}" uniqueName="108" name="G4. Si non, pourquoi ?/Harcèlement" queryTableFieldId="108"/>
    <tableColumn id="109" xr3:uid="{9549CE7E-ED2E-462F-A4F8-9521250C5039}" uniqueName="109" name="G4. Si non, pourquoi ?/Le marché est trop loin" queryTableFieldId="109"/>
    <tableColumn id="110" xr3:uid="{86296F10-EF38-4E80-80F9-1112FC775F4F}" uniqueName="110" name="G4. Si non, pourquoi ?/Présence de groupes armés" queryTableFieldId="110"/>
    <tableColumn id="111" xr3:uid="{099AA194-DA9A-4E54-9862-5F6FD3B89E66}" uniqueName="111" name="G4. Si non, pourquoi ?/La route est trop dangereuse/risque d’attaques" queryTableFieldId="111"/>
    <tableColumn id="112" xr3:uid="{89FDBE1C-82FA-4A1E-8F02-F328AE648AAF}" uniqueName="112" name="G4. Si non, pourquoi ?/Abus des forces de sécurité" queryTableFieldId="112"/>
    <tableColumn id="113" xr3:uid="{D33E1587-087C-49F7-BCEF-95C256752A64}" uniqueName="113" name="G4. Si non, pourquoi ?/Autre, préciser" queryTableFieldId="113"/>
    <tableColumn id="114" xr3:uid="{7D87DEA2-B509-4C65-8684-175B6F7F23BB}" uniqueName="114" name="Autre, preciser_10" queryTableFieldId="114" dataDxfId="95"/>
    <tableColumn id="115" xr3:uid="{C05E2C20-275C-4164-9C81-435DC329FB3D}" uniqueName="115" name="H1. Y-a-t-il des services médicaux disponibles DANS CE QUARTIER ?" queryTableFieldId="115" dataDxfId="94"/>
    <tableColumn id="116" xr3:uid="{6114CAC0-8EA1-4CA5-B4FD-ED254E6B8FE0}" uniqueName="116" name="H2. Si oui, quels types de services médicaux fonctionnels sont disponibles ? (cocher toutes les réponses correspondantes)" queryTableFieldId="116" dataDxfId="93"/>
    <tableColumn id="117" xr3:uid="{8EA89677-4D56-496B-A98A-A6B4C989C5BA}" uniqueName="117" name="H2. Si oui, quels types de services médicaux fonctionnels sont disponibles ? (cocher toutes les réponses correspondantes)/Clinique mobile" queryTableFieldId="117"/>
    <tableColumn id="118" xr3:uid="{CE21A447-BB48-457E-AFE4-5E7D34E57ECF}" uniqueName="118" name="H2. Si oui, quels types de services médicaux fonctionnels sont disponibles ? (cocher toutes les réponses correspondantes)/Hôpital" queryTableFieldId="118"/>
    <tableColumn id="119" xr3:uid="{434DE7DB-0737-4CE2-B17F-D44D4BB832FA}" uniqueName="119" name="H2. Si oui, quels types de services médicaux fonctionnels sont disponibles ? (cocher toutes les réponses correspondantes)/Centre de santé" queryTableFieldId="119"/>
    <tableColumn id="120" xr3:uid="{9A550A7A-207C-4B22-9626-AC032AC0D315}" uniqueName="120" name="H2. Si oui, quels types de services médicaux fonctionnels sont disponibles ? (cocher toutes les réponses correspondantes)/Clinique privée" queryTableFieldId="120"/>
    <tableColumn id="121" xr3:uid="{DC78F1FF-F516-4502-8164-C320CEAAE293}" uniqueName="121" name="H2. Si oui, quels types de services médicaux fonctionnels sont disponibles ? (cocher toutes les réponses correspondantes)/Autres (à préciser)" queryTableFieldId="121"/>
    <tableColumn id="122" xr3:uid="{8B53D4D9-05B5-4BD3-B765-0A7986AA98BB}" uniqueName="122" name="Autre, préciser_11" queryTableFieldId="122" dataDxfId="92"/>
    <tableColumn id="123" xr3:uid="{B272FE9C-0FEF-4703-9333-A855DF5B03DD}" uniqueName="123" name="H3. Les personnes déplacées ont-elles accès aux centres de santés disponibles ?" queryTableFieldId="123" dataDxfId="91"/>
    <tableColumn id="124" xr3:uid="{13E11BE1-FC32-48CB-871E-133B83CE9EA1}" uniqueName="124" name="H4. Quelle est la distance que les personnes déplacées parcourent pour accéder aux services médicaux ? (à pied)" queryTableFieldId="124" dataDxfId="90"/>
    <tableColumn id="125" xr3:uid="{9BC1A9BD-C4E0-484C-B578-80066FA375DB}" uniqueName="125" name="H5 Les personnes déplacées rencontrent-elles des difficultés pour accéder aux services de santé?" queryTableFieldId="125" dataDxfId="89"/>
    <tableColumn id="126" xr3:uid="{50D25BAA-F491-4311-BE37-0FE788321D46}" uniqueName="126" name="H5.1 Si oui, pourquoi ? (Max trois réponses)" queryTableFieldId="126" dataDxfId="88"/>
    <tableColumn id="127" xr3:uid="{B6A8D76E-F985-4F2C-95FE-DD0D3001F996}" uniqueName="127" name="H5.1 Si oui, pourquoi ? (Max trois réponses)/Discrimination" queryTableFieldId="127"/>
    <tableColumn id="128" xr3:uid="{96D913FC-76AB-4D32-80A9-4D103E2A8D63}" uniqueName="128" name="H5.1 Si oui, pourquoi ? (Max trois réponses)/Le service est trop loin" queryTableFieldId="128"/>
    <tableColumn id="129" xr3:uid="{22438EE9-20B0-4C87-9E5A-0461F285E1A0}" uniqueName="129" name="H5.1 Si oui, pourquoi ? (Max trois réponses)/Manque de moyens financiers" queryTableFieldId="129"/>
    <tableColumn id="130" xr3:uid="{FDACDFF7-878A-4B06-928C-DA107F55CC3E}" uniqueName="130" name="H5.1 Si oui, pourquoi ? (Max trois réponses)/La routes est dangereuse/risque d’attaque" queryTableFieldId="130"/>
    <tableColumn id="131" xr3:uid="{AAB5B99A-4F53-48AA-9452-0197C644A09C}" uniqueName="131" name="H5.1 Si oui, pourquoi ? (Max trois réponses)/Présence de groupes armés" queryTableFieldId="131"/>
    <tableColumn id="132" xr3:uid="{B1ACAE7F-17B4-4905-9BC0-96BE563CF088}" uniqueName="132" name="H5.1 Si oui, pourquoi ? (Max trois réponses)/Absence de personnel médical" queryTableFieldId="132"/>
    <tableColumn id="133" xr3:uid="{B02ED87F-EE2F-44A9-A465-D59777755C37}" uniqueName="133" name="H5.1 Si oui, pourquoi ? (Max trois réponses)/Pas de médicaments ou d’équipements" queryTableFieldId="133"/>
    <tableColumn id="134" xr3:uid="{BC08A345-B66E-439C-BF38-7A5263E28872}" uniqueName="134" name="H6 Quelles sont les trois problèmes de santé les plus répandus dans le quartier parmi les populations déplacées ?" queryTableFieldId="134" dataDxfId="87"/>
    <tableColumn id="135" xr3:uid="{1EA1D220-50B4-4967-839A-B03FDA82BF32}" uniqueName="135" name="H6 Quelles sont les trois problèmes de santé les plus répandus dans le quartier parmi les populations déplacées ?/Diarrhée" queryTableFieldId="135"/>
    <tableColumn id="136" xr3:uid="{FC608BFA-0CE1-4DBE-B296-4F2D34078E05}" uniqueName="136" name="H6 Quelles sont les trois problèmes de santé les plus répandus dans le quartier parmi les populations déplacées ?/Paludisme" queryTableFieldId="136"/>
    <tableColumn id="137" xr3:uid="{CA019967-4E3D-46C1-B791-DA1E56888E1A}" uniqueName="137" name="H6 Quelles sont les trois problèmes de santé les plus répandus dans le quartier parmi les populations déplacées ?/Malnutrition" queryTableFieldId="137"/>
    <tableColumn id="138" xr3:uid="{C4F52EDF-31F5-4B88-BF0F-D90D1FDF4A44}" uniqueName="138" name="H6 Quelles sont les trois problèmes de santé les plus répandus dans le quartier parmi les populations déplacées ?/Infection de plaie" queryTableFieldId="138"/>
    <tableColumn id="139" xr3:uid="{EF79449A-68F6-4EDA-B2EF-5EE0C318BD00}" uniqueName="139" name="H6 Quelles sont les trois problèmes de santé les plus répandus dans le quartier parmi les populations déplacées ?/Maladie de peau" queryTableFieldId="139"/>
    <tableColumn id="140" xr3:uid="{AF0CACDF-3166-4059-AB29-629FC44DD34A}" uniqueName="140" name="H6 Quelles sont les trois problèmes de santé les plus répandus dans le quartier parmi les populations déplacées ?/Fièvre" queryTableFieldId="140"/>
    <tableColumn id="141" xr3:uid="{C6164A05-497F-4166-9C18-0CD120D51771}" uniqueName="141" name="H6 Quelles sont les trois problèmes de santé les plus répandus dans le quartier parmi les populations déplacées ?/Toux" queryTableFieldId="141"/>
    <tableColumn id="142" xr3:uid="{F9390DF5-F2DC-4C58-960C-16F826A356FC}" uniqueName="142" name="H6 Quelles sont les trois problèmes de santé les plus répandus dans le quartier parmi les populations déplacées ?/Maux de tête" queryTableFieldId="142"/>
    <tableColumn id="143" xr3:uid="{7A822C2C-D862-435D-A516-75AE282AD406}" uniqueName="143" name="H6 Quelles sont les trois problèmes de santé les plus répandus dans le quartier parmi les populations déplacées ?/Maux de ventre" queryTableFieldId="143"/>
    <tableColumn id="144" xr3:uid="{3ABC2155-EE57-43CA-AA65-931DCD97FCAC}" uniqueName="144" name="H6 Quelles sont les trois problèmes de santé les plus répandus dans le quartier parmi les populations déplacées ?/VIH/Sida" queryTableFieldId="144"/>
    <tableColumn id="145" xr3:uid="{3C6F6971-900E-4D08-AA6F-0760F3EA619B}" uniqueName="145" name="H6 Quelles sont les trois problèmes de santé les plus répandus dans le quartier parmi les populations déplacées ?/Problèmes de tensions" queryTableFieldId="145"/>
    <tableColumn id="146" xr3:uid="{0CCEBFE9-EA50-437C-886F-6DB1D1AF0536}" uniqueName="146" name="H6 Quelles sont les trois problèmes de santé les plus répandus dans le quartier parmi les populations déplacées ?/Autre" queryTableFieldId="146"/>
    <tableColumn id="147" xr3:uid="{BD8BF76C-1846-4C02-B82B-47E44A9F5EC3}" uniqueName="147" name="Autre maladie à préciser" queryTableFieldId="147" dataDxfId="86"/>
    <tableColumn id="148" xr3:uid="{AB790B0B-F2C7-4266-8077-FBF6412D6F41}" uniqueName="148" name="I1. Est-ce que la majorité des enfants de ménages déplacés suite aux pluies torrentielles fréquentent une école ACTUELLEMENT ?" queryTableFieldId="148" dataDxfId="85"/>
    <tableColumn id="149" xr3:uid="{2FA9F537-9EBA-4B8B-94D7-DAA0E5F12127}" uniqueName="149" name="I1.1. Si EN PARTIE ou NON, Pourquoi Ces enfants PDI ne fréquentent pas d’école actuellement ?" queryTableFieldId="149" dataDxfId="84"/>
    <tableColumn id="150" xr3:uid="{23F1BBC1-EC9B-44E8-AE33-A7078B99F658}" uniqueName="150" name="I1.1. Si EN PARTIE ou NON, Pourquoi Ces enfants PDI ne fréquentent pas d’école actuellement ?/Pas d'école" queryTableFieldId="150"/>
    <tableColumn id="151" xr3:uid="{CB9A9987-420B-49CB-879A-B02037784074}" uniqueName="151" name="I1.1. Si EN PARTIE ou NON, Pourquoi Ces enfants PDI ne fréquentent pas d’école actuellement ?/Ecole détruite ou endommagée" queryTableFieldId="151"/>
    <tableColumn id="152" xr3:uid="{CD50AD13-DC1B-4CD1-967B-01206F82FE11}" uniqueName="152" name="I1.1. Si EN PARTIE ou NON, Pourquoi Ces enfants PDI ne fréquentent pas d’école actuellement ?/Ecole occupée par des PDI" queryTableFieldId="152"/>
    <tableColumn id="153" xr3:uid="{C3291320-42BC-4F82-9391-9D1BC1EBB920}" uniqueName="153" name="I1.1. Si EN PARTIE ou NON, Pourquoi Ces enfants PDI ne fréquentent pas d’école actuellement ?/Ecole trop loin" queryTableFieldId="153"/>
    <tableColumn id="154" xr3:uid="{5C41CD5B-D4C8-4CEF-8474-42452EEF34EE}" uniqueName="154" name="I1.1. Si EN PARTIE ou NON, Pourquoi Ces enfants PDI ne fréquentent pas d’école actuellement ?/Chemin dangereux" queryTableFieldId="154"/>
    <tableColumn id="155" xr3:uid="{076612B0-4594-4821-A5AE-F73A9F5C18B6}" uniqueName="155" name="I1.1. Si EN PARTIE ou NON, Pourquoi Ces enfants PDI ne fréquentent pas d’école actuellement ?/Discriminationis" queryTableFieldId="155"/>
    <tableColumn id="156" xr3:uid="{D4CA1A56-7EE7-4F47-A592-65AC1711D964}" uniqueName="156" name="I1.1. Si EN PARTIE ou NON, Pourquoi Ces enfants PDI ne fréquentent pas d’école actuellement ?/Manque de moyens financiers (transport, etc)" queryTableFieldId="156"/>
    <tableColumn id="157" xr3:uid="{9ECC8D1D-E81F-4E4C-A93D-47303ACC4A4E}" uniqueName="157" name="I1.1. Si EN PARTIE ou NON, Pourquoi Ces enfants PDI ne fréquentent pas d’école actuellement ?/Problèmes de cohabitation avec la communauté où se trouve l'école" queryTableFieldId="157"/>
    <tableColumn id="158" xr3:uid="{D246584F-883E-407E-8D8C-21AD30BB2460}" uniqueName="158" name="I1.1. Si EN PARTIE ou NON, Pourquoi Ces enfants PDI ne fréquentent pas d’école actuellement ?/Manque de personnel enseignant" queryTableFieldId="158"/>
    <tableColumn id="159" xr3:uid="{1E46DE35-6869-489A-9CB8-E46CF76EAC98}" uniqueName="159" name="I1.1. Si EN PARTIE ou NON, Pourquoi Ces enfants PDI ne fréquentent pas d’école actuellement ?/Pas d'intérêt pour l'éducation des enfants" queryTableFieldId="159"/>
    <tableColumn id="160" xr3:uid="{038E9A12-6C43-43DA-BEFE-67DB61A8F458}" uniqueName="160" name="I1.1. Si EN PARTIE ou NON, Pourquoi Ces enfants PDI ne fréquentent pas d’école actuellement ?/Autre, préciser" queryTableFieldId="160"/>
    <tableColumn id="161" xr3:uid="{907158A8-A19B-4E03-B3E9-6F58BEB37510}" uniqueName="161" name="Autre, spécifier" queryTableFieldId="161" dataDxfId="83"/>
    <tableColumn id="162" xr3:uid="{EEC090B5-EF2D-4FCF-A373-9F7636A8E379}" uniqueName="162" name="I2. Quelle distance la majorité des enfants deplaces doivent-ils parcourir pour accéder à l’école la plus proche ? (à pied)" queryTableFieldId="162"/>
    <tableColumn id="163" xr3:uid="{4133A494-DA00-4AEF-AF80-17CB7C7AF175}" uniqueName="163" name="J4. Quels sont les sujets à propos desquels les personnes déplacées dans ce quartier de ce site voudrait plus d’informations ?" queryTableFieldId="163" dataDxfId="82"/>
    <tableColumn id="164" xr3:uid="{62A042EF-73D1-4DBA-9925-4E9D26EE7BD2}" uniqueName="164" name="J4. Quels sont les sujets à propos desquels les personnes déplacées dans ce quartier de ce site voudrait plus d’informations ?/Assistance humanitaire" queryTableFieldId="164"/>
    <tableColumn id="165" xr3:uid="{2658752D-1316-4F6B-9ADC-40DEB82E992B}" uniqueName="165" name="J4. Quels sont les sujets à propos desquels les personnes déplacées dans ce quartier de ce site voudrait plus d’informations ?/Situation dans le lieu d’origine" queryTableFieldId="165"/>
    <tableColumn id="166" xr3:uid="{F5D576D0-D1F7-46E8-9FA2-373C2DB3D75D}" uniqueName="166" name="J4. Quels sont les sujets à propos desquels les personnes déplacées dans ce quartier de ce site voudrait plus d’informations ?/Situation des membres de la famille" queryTableFieldId="166"/>
    <tableColumn id="167" xr3:uid="{1D69B617-04F6-4F5A-957C-DD8718E29149}" uniqueName="167" name="J4. Quels sont les sujets à propos desquels les personnes déplacées dans ce quartier de ce site voudrait plus d’informations ?/Accès aux services de base" queryTableFieldId="167"/>
    <tableColumn id="168" xr3:uid="{F9CC6DEB-F834-4ECA-AA6A-C3989A4AE670}" uniqueName="168" name="J4. Quels sont les sujets à propos desquels les personnes déplacées dans ce quartier de ce site voudrait plus d’informations ?/Possibilités de retour (etat du lieu d’origine, aide humanitaire…)" queryTableFieldId="168"/>
    <tableColumn id="169" xr3:uid="{70EF35ED-BAB4-43F3-82B1-C421395DDCFA}" uniqueName="169" name="J4. Quels sont les sujets à propos desquels les personnes déplacées dans ce quartier de ce site voudrait plus d’informations ?/Documentation (certificat de naissance, etc.)" queryTableFieldId="169"/>
    <tableColumn id="170" xr3:uid="{CFF2F81A-20C2-48A4-816B-64C4B9B240D9}" uniqueName="170" name="K1.Quel est le premiers besoin prioritaire des populations déplacées dans ce quartier ?" queryTableFieldId="170" dataDxfId="81"/>
    <tableColumn id="171" xr3:uid="{711D3D04-3B2C-447B-8ECF-394318B624B9}" uniqueName="171" name="K1.Quel est le deuxième besoin prioritaire des populations déplacées dans ce quartier ?" queryTableFieldId="171" dataDxfId="80"/>
    <tableColumn id="172" xr3:uid="{EE8E2BE2-B62F-40FC-8C52-D3FF8CB93ECA}" uniqueName="172" name="K1.Quel est le troixième besoin prioritaire des populations déplacées dans ce quartier ?" queryTableFieldId="172" dataDxfId="79"/>
    <tableColumn id="173" xr3:uid="{61EDA2A0-831B-41D7-8AC7-34BB35E50816}" uniqueName="173" name="Autre besoin à préciser" queryTableFieldId="173"/>
    <tableColumn id="174" xr3:uid="{ED84C490-5FF4-497A-8DE9-8547899487F9}" uniqueName="174" name="J0. Combien d'organisations ont fourni une assistance aux déplacés depuis leur arrivée dans cette localité suite aux inondations?" queryTableFieldId="174"/>
    <tableColumn id="175" xr3:uid="{DBFDD73B-BAC9-4801-B186-899A6819FA5F}" uniqueName="175" name="Cd.1 Mentionnez le nombre de ménages PDI dont vous avez la composition exacte" queryTableFieldId="175"/>
    <tableColumn id="176" xr3:uid="{0621E4DB-A19D-4586-A841-805ED92696C4}" uniqueName="176" name="Commentaires généraux sur la population déplacée dans le quartier, et autres facteurs directement ou indirectement liés à leurs conditions de vie." queryTableFieldId="176" dataDxfId="78"/>
    <tableColumn id="177" xr3:uid="{8954B250-BD05-4E58-9E45-BF99052B721A}" uniqueName="177" name="_id" queryTableFieldId="177"/>
    <tableColumn id="181" xr3:uid="{C1C3D3CE-702C-407F-86D0-F2A264DB1FF0}" uniqueName="181" name="_index" queryTableFieldId="181"/>
  </tableColumns>
  <tableStyleInfo name="TableStyleMedium7"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 xr:uid="{F494B2D0-84E2-45BA-82B4-F0D1F4D507A8}" name="Table25" displayName="Table25" ref="B130:D135" totalsRowCount="1">
  <autoFilter ref="B130:D134" xr:uid="{6EEABF1F-CA0B-416A-AF45-8D30B4A2367F}"/>
  <tableColumns count="3">
    <tableColumn id="1" xr3:uid="{B08D41B7-B8DC-4018-834A-C30E8AC5948D}" name="Type d'abris"/>
    <tableColumn id="2" xr3:uid="{B0B098D2-8599-4E92-B3B1-33FAAADBC5F6}" name="Nb Ménages" totalsRowFunction="custom">
      <totalsRowFormula>SUM(C131:C134)</totalsRowFormula>
    </tableColumn>
    <tableColumn id="3" xr3:uid="{235584DF-7671-40B3-8BE0-031167666CB6}" name="Pcentage" totalsRowFunction="sum" dataCellStyle="Percent">
      <calculatedColumnFormula>Table25[[#This Row],[Nb Ménages]]/Table25[[#Totals],[Nb Ménages]]</calculatedColumnFormula>
    </tableColumn>
  </tableColumns>
  <tableStyleInfo name="TableStyleLight9"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6" xr:uid="{98CDC18C-0508-4B20-925F-B7C2DED5004A}" name="Table26" displayName="Table26" ref="B153:D157" totalsRowCount="1">
  <autoFilter ref="B153:D156" xr:uid="{77BD79AC-EA98-4B53-B380-BAB7331EAF53}"/>
  <tableColumns count="3">
    <tableColumn id="1" xr3:uid="{2E376D09-6CEA-41BB-92A7-96780C83C778}" name="Type d'abris" dataDxfId="13" totalsRowDxfId="12"/>
    <tableColumn id="2" xr3:uid="{04CC8408-9D63-4C66-9859-E85BAF77E6ED}" name="Nbre ménages" totalsRowFunction="custom" dataDxfId="11" totalsRowDxfId="10">
      <totalsRowFormula>SUM(C154:C156)</totalsRowFormula>
    </tableColumn>
    <tableColumn id="3" xr3:uid="{7AAEBFF4-5763-41BF-A4ED-D3EBF048B64E}" name="Pcentage" totalsRowFunction="sum" dataCellStyle="Percent"/>
  </tableColumns>
  <tableStyleInfo name="TableStyleLight9"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591531FD-C8A9-40FB-A594-ACABE541521B}" name="Tableau22" displayName="Tableau22" ref="N248:O256" totalsRowCount="1">
  <autoFilter ref="N248:O255" xr:uid="{61B52760-9961-45AF-9434-0A4F9FDF6251}"/>
  <tableColumns count="2">
    <tableColumn id="1" xr3:uid="{F1C3CCD3-EA3F-4653-B8AA-D3C160CD2F0A}" name="Entités" totalsRowLabel="Total"/>
    <tableColumn id="2" xr3:uid="{E62D14B7-91CB-4C94-B2BB-6F39CF26ABBB}" name="%" totalsRowFunction="sum" totalsRowDxfId="9">
      <calculatedColumnFormula>GETPIVOTDATA("%",$J$248,"Si oui, lequel ?",J249)</calculatedColumnFormula>
    </tableColumn>
  </tableColumns>
  <tableStyleInfo name="TableStyleLight9"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7B0DA424-9821-49B4-B1FD-216AB5B47A05}" name="Table27" displayName="Table27" ref="B288:D297" totalsRowShown="0">
  <autoFilter ref="B288:D297" xr:uid="{5BCA66D7-E71B-4A67-8A96-25A9B55A07DC}"/>
  <sortState xmlns:xlrd2="http://schemas.microsoft.com/office/spreadsheetml/2017/richdata2" ref="B289:D297">
    <sortCondition descending="1" ref="C288:C297"/>
  </sortState>
  <tableColumns count="3">
    <tableColumn id="1" xr3:uid="{E6B54903-0582-4B49-974E-19679C0EB8BC}" name="Sources d'eau"/>
    <tableColumn id="2" xr3:uid="{E6169AF5-2F86-4DA9-8DEF-9D9A62C6FF7F}" name="Fréquence" dataCellStyle="Percent">
      <calculatedColumnFormula>GETPIVOTDATA(""&amp;Table27[[#This Row],[Sources d''eau]],$B$300)/GETPIVOTDATA("Quartiers",$B$5)</calculatedColumnFormula>
    </tableColumn>
    <tableColumn id="3" xr3:uid="{CD93504E-F767-437D-AD26-7550C415016E}" name="Reste" dataCellStyle="Percent">
      <calculatedColumnFormula>1-Table27[[#This Row],[Fréquence]]</calculatedColumnFormula>
    </tableColumn>
  </tableColumns>
  <tableStyleInfo name="TableStyleLight9"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ACC00301-B139-4D3E-B023-34799CA6B2C3}" name="Table28" displayName="Table28" ref="B363:C370" totalsRowShown="0">
  <autoFilter ref="B363:C370" xr:uid="{CB0C25EC-0583-40EC-99A5-86D107E307B8}"/>
  <sortState xmlns:xlrd2="http://schemas.microsoft.com/office/spreadsheetml/2017/richdata2" ref="B364:C370">
    <sortCondition descending="1" ref="C363:C370"/>
  </sortState>
  <tableColumns count="2">
    <tableColumn id="1" xr3:uid="{71D63F55-DC17-4347-BC70-D5DBBAEFD137}" name="Obstacles"/>
    <tableColumn id="2" xr3:uid="{C65A135E-3095-40A7-83E2-8855E6DB5507}" name="Fréquence" dataCellStyle="Percent">
      <calculatedColumnFormula>GETPIVOTDATA(""&amp;Table28[[#This Row],[Obstacles]],$B$374)/GETPIVOTDATA("Quartiers",$B$5)</calculatedColumnFormula>
    </tableColumn>
  </tableColumns>
  <tableStyleInfo name="TableStyleLight9"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9" xr:uid="{DC69A626-DAE5-4881-BB38-44D7FB3A5DA1}" name="Table2830" displayName="Table2830" ref="B387:C394" totalsRowShown="0">
  <autoFilter ref="B387:C394" xr:uid="{0D4770DC-C79F-45A5-8585-12DDEF1FC02F}"/>
  <sortState xmlns:xlrd2="http://schemas.microsoft.com/office/spreadsheetml/2017/richdata2" ref="B388:C394">
    <sortCondition descending="1" ref="C387:C394"/>
  </sortState>
  <tableColumns count="2">
    <tableColumn id="1" xr3:uid="{9C027F9C-D4A4-41FA-A5B3-22D8E226580A}" name="Source"/>
    <tableColumn id="2" xr3:uid="{9AA8F1F4-5528-4204-8003-04ACD0C835F2}" name="Fréquence" dataDxfId="8" dataCellStyle="Percent">
      <calculatedColumnFormula>GETPIVOTDATA(""&amp;Table2830[[#This Row],[Source]],$B$397)/GETPIVOTDATA("Quartiers",$B$5)</calculatedColumnFormula>
    </tableColumn>
  </tableColumns>
  <tableStyleInfo name="TableStyleLight9"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0" xr:uid="{D36D5033-B8E0-465C-9D5D-8E823EBB85C7}" name="Table283031" displayName="Table283031" ref="B408:C415" totalsRowShown="0">
  <autoFilter ref="B408:C415" xr:uid="{A7D02565-63E1-4F47-8847-6A68B5E57FE9}"/>
  <sortState xmlns:xlrd2="http://schemas.microsoft.com/office/spreadsheetml/2017/richdata2" ref="B409:C415">
    <sortCondition descending="1" ref="C408:C415"/>
  </sortState>
  <tableColumns count="2">
    <tableColumn id="1" xr3:uid="{8585852A-602E-406B-A597-6A286A1532C1}" name="Raisons"/>
    <tableColumn id="2" xr3:uid="{7C68E635-99CE-46A3-A122-D942BBA7D841}" name="Fréquence" dataDxfId="7" dataCellStyle="Percent">
      <calculatedColumnFormula>GETPIVOTDATA(""&amp;Table283031[[#This Row],[Raisons]],$B$418)/GETPIVOTDATA("Quartiers",$B$5)</calculatedColumnFormula>
    </tableColumn>
  </tableColumns>
  <tableStyleInfo name="TableStyleLight9"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05006B5B-DAE2-421E-BC13-63EF1139A35F}" name="Table17" displayName="Table17" ref="B439:C444" totalsRowShown="0">
  <autoFilter ref="B439:C444" xr:uid="{5AC85EB8-0C3C-4A08-9E4F-38EAF6C1D3CB}"/>
  <sortState xmlns:xlrd2="http://schemas.microsoft.com/office/spreadsheetml/2017/richdata2" ref="B440:C444">
    <sortCondition descending="1" ref="C439:C444"/>
  </sortState>
  <tableColumns count="2">
    <tableColumn id="1" xr3:uid="{B3A6AD68-622B-4F6E-B5FE-6ED261820A6A}" name="Services"/>
    <tableColumn id="2" xr3:uid="{ACA58D2F-A569-46FC-87BD-5B296261D70A}" name="Fréquence" dataCellStyle="Percent">
      <calculatedColumnFormula>GETPIVOTDATA(""&amp;Table17[[#This Row],[Services]],$B$448)/GETPIVOTDATA("Quartiers",$B$5)</calculatedColumnFormula>
    </tableColumn>
  </tableColumns>
  <tableStyleInfo name="TableStyleLight9"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ED266DD9-E236-409E-93E1-7AAE6B8A5B0A}" name="Table18" displayName="Table18" ref="I454:J461" totalsRowShown="0">
  <autoFilter ref="I454:J461" xr:uid="{D6CBA4F1-865E-4FF9-A332-320ACE1882DA}"/>
  <sortState xmlns:xlrd2="http://schemas.microsoft.com/office/spreadsheetml/2017/richdata2" ref="I455:J461">
    <sortCondition descending="1" ref="J454:J461"/>
  </sortState>
  <tableColumns count="2">
    <tableColumn id="1" xr3:uid="{2821E0CC-3007-498D-88ED-9EC7E1BCFB4B}" name="Difficultés"/>
    <tableColumn id="2" xr3:uid="{BB1A8260-C109-4081-A523-D47457F03D25}" name="Fréquence" dataCellStyle="Percent">
      <calculatedColumnFormula>GETPIVOTDATA(""&amp;Table18[[#This Row],[Difficultés]],$I$465)/GETPIVOTDATA("Quartiers",$B$5)</calculatedColumnFormula>
    </tableColumn>
  </tableColumns>
  <tableStyleInfo name="TableStyleLight9" showFirstColumn="0" showLastColumn="0" showRowStripes="1"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1" xr:uid="{1DA57639-B1FF-441C-8440-C8C5427F360D}" name="Table31" displayName="Table31" ref="B469:C481" totalsRowShown="0">
  <autoFilter ref="B469:C481" xr:uid="{D3CE5B55-6D6E-41D0-A452-DAE359F3B5E7}"/>
  <sortState xmlns:xlrd2="http://schemas.microsoft.com/office/spreadsheetml/2017/richdata2" ref="B470:C481">
    <sortCondition descending="1" ref="C469:C481"/>
  </sortState>
  <tableColumns count="2">
    <tableColumn id="1" xr3:uid="{F32A1D33-ED07-45E4-8A18-633E16F8B311}" name="Maladies"/>
    <tableColumn id="2" xr3:uid="{D818B9BF-2D31-41CC-8D6B-D631B0003F1A}" name="Frequence" dataCellStyle="Percent">
      <calculatedColumnFormula>GETPIVOTDATA(""&amp;Table31[[#This Row],[Maladies]],$B$483)/GETPIVOTDATA("Quartiers",$B$15)</calculatedColumnFormula>
    </tableColumn>
  </tableColumns>
  <tableStyleInfo name="TableStyleLight9"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 xr:uid="{EFB5F237-5CB3-4A69-A8A1-BA25721FE452}" name="Table24" displayName="Table24" ref="A1:E81" totalsRowShown="0">
  <sortState xmlns:xlrd2="http://schemas.microsoft.com/office/spreadsheetml/2017/richdata2" ref="A2:E81">
    <sortCondition ref="A2:A81"/>
    <sortCondition ref="B2:B81"/>
    <sortCondition ref="E2:E81"/>
  </sortState>
  <tableColumns count="5">
    <tableColumn id="1" xr3:uid="{1DC06E7B-A994-4D1A-9C00-B6C31367BAB1}" name="Arrondissement"/>
    <tableColumn id="2" xr3:uid="{EA4B8683-CCF4-4315-AB2F-16D5D485063A}" name="Quartier d'accueil"/>
    <tableColumn id="3" xr3:uid="{B7A48A5C-4094-4F81-87F2-17B57BBD79AF}" name="Type de quartier"/>
    <tableColumn id="11" xr3:uid="{62076374-5F3D-4F2A-A4AE-DE951EEA1B14}" name="PDI(ménages)"/>
    <tableColumn id="12" xr3:uid="{E151C5DC-5918-466A-AABA-F012591D453F}" name="PDI(Individus)"/>
  </tableColumns>
  <tableStyleInfo name="TableStyleLight9" showFirstColumn="0" showLastColumn="0" showRowStripes="1"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2" xr:uid="{7BBC6726-CC84-45FA-B7BE-17A62AC26D67}" name="Table32" displayName="Table32" ref="B504:C515" totalsRowShown="0">
  <autoFilter ref="B504:C515" xr:uid="{EF65F94F-2A65-4A24-B3BE-D39313363476}"/>
  <sortState xmlns:xlrd2="http://schemas.microsoft.com/office/spreadsheetml/2017/richdata2" ref="B505:C515">
    <sortCondition descending="1" ref="C504:C515"/>
  </sortState>
  <tableColumns count="2">
    <tableColumn id="1" xr3:uid="{7243A7EC-A719-444B-956A-FC695B5E00D7}" name="Raisons du non accès à l'école"/>
    <tableColumn id="2" xr3:uid="{8BFF6910-37D3-43F9-A2B6-CCC9D0490112}" name="Fréquence" dataCellStyle="Percent">
      <calculatedColumnFormula>GETPIVOTDATA(""&amp;Table32[[#This Row],[Raisons du non accès à l''école]],$B$519)/GETPIVOTDATA("Quartiers",$B$15)</calculatedColumnFormula>
    </tableColumn>
  </tableColumns>
  <tableStyleInfo name="TableStyleLight9" showFirstColumn="0" showLastColumn="0" showRowStripes="1" showColumnStripes="0"/>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3" xr:uid="{4129319F-4EB5-47CC-B6BC-B8D08AD87286}" name="Table33" displayName="Table33" ref="B541:D548" totalsRowShown="0">
  <autoFilter ref="B541:D548" xr:uid="{7EBDB962-D37A-4041-A5A2-8DF9A59AAA00}"/>
  <sortState xmlns:xlrd2="http://schemas.microsoft.com/office/spreadsheetml/2017/richdata2" ref="B542:D548">
    <sortCondition descending="1" ref="D541:D548"/>
  </sortState>
  <tableColumns count="3">
    <tableColumn id="1" xr3:uid="{72779F97-8D28-42E0-95EC-0FDF7686B65D}" name="Besoins prioritaires"/>
    <tableColumn id="2" xr3:uid="{869B2BE7-A6B1-4291-9FF3-09E3C5EA9BF1}" name="Fréquence" dataDxfId="6">
      <calculatedColumnFormula>COUNTIF(DTM_CAR_B2F_Inondation[K1.Quel est le premiers besoin prioritaire des populations déplacées dans ce quartier ?],Table33[[#This Row],[Besoins prioritaires]])</calculatedColumnFormula>
    </tableColumn>
    <tableColumn id="3" xr3:uid="{BF936F0F-3AF5-4F25-A068-DF5A80887D88}" name="Fréquence (%)" dataCellStyle="Percent">
      <calculatedColumnFormula>Table33[[#This Row],[Fréquence]]/GETPIVOTDATA("Quartiers",$B$5)</calculatedColumnFormula>
    </tableColumn>
  </tableColumns>
  <tableStyleInfo name="TableStyleLight9" showFirstColumn="0" showLastColumn="0" showRowStripes="1" showColumnStripes="0"/>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4" xr:uid="{CA40E1D0-7426-4391-BEA6-50760484C6D9}" name="Table34" displayName="Table34" ref="B554:C560" totalsRowShown="0">
  <autoFilter ref="B554:C560" xr:uid="{5E47DB22-F6D4-406D-B26C-0DDA13E47075}"/>
  <sortState xmlns:xlrd2="http://schemas.microsoft.com/office/spreadsheetml/2017/richdata2" ref="B555:C560">
    <sortCondition descending="1" ref="C554:C560"/>
  </sortState>
  <tableColumns count="2">
    <tableColumn id="1" xr3:uid="{192570C8-E7DE-45A7-BC9F-8E6FFFA87C43}" name="Sujets prioritaires"/>
    <tableColumn id="2" xr3:uid="{48937ADD-9441-414E-8EE7-F3B02E392969}" name="Fréquence" dataCellStyle="Percent">
      <calculatedColumnFormula>GETPIVOTDATA(""&amp;Table34[[#This Row],[Sujets prioritaires]],$B$564)/GETPIVOTDATA("Quartiers",$B$5)</calculatedColumnFormula>
    </tableColumn>
  </tableColumns>
  <tableStyleInfo name="TableStyleLight9" showFirstColumn="0" showLastColumn="0" showRowStripes="1" showColumnStripes="0"/>
</table>
</file>

<file path=xl/tables/table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 xr:uid="{0B12C6A4-E541-4C38-911C-4D004229626F}" name="Table3324" displayName="Table3324" ref="L541:P549" totalsRowCount="1">
  <autoFilter ref="L541:P548" xr:uid="{679590EF-4BFA-40A9-9510-8485BD657C7A}"/>
  <tableColumns count="5">
    <tableColumn id="1" xr3:uid="{2D34F5D5-B018-4D24-812B-2349886821B7}" name="Besoins prioritaires"/>
    <tableColumn id="2" xr3:uid="{A7855214-D5C3-4C04-A55A-DF206D086FF3}" name="Arrondissement 2" totalsRowFunction="custom" totalsRowDxfId="5" dataCellStyle="Percent" totalsRowCellStyle="Percent">
      <calculatedColumnFormula>COUNTIFS(DTM_CAR_B2F_Inondation[K1.Quel est le premiers besoin prioritaire des populations déplacées dans ce quartier ?],Table3324[[#This Row],[Besoins prioritaires]], DTM_CAR_B2F_Inondation[A6. Arrondissement d''evaluation],Table3324[[#Headers],[Arrondissement 2]])/GETPIVOTDATA("Quartiers",$B$5,"A6. Arrondissement d'evaluation",""&amp;Table3324[[#Headers],[Arrondissement 2]])</calculatedColumnFormula>
      <totalsRowFormula>SUM(M542:M548)</totalsRowFormula>
    </tableColumn>
    <tableColumn id="3" xr3:uid="{58E4AFDA-B403-4249-A83D-DFA590089E53}" name="Arrondissement 6" totalsRowFunction="custom" totalsRowDxfId="4" dataCellStyle="Percent" totalsRowCellStyle="Percent">
      <calculatedColumnFormula>COUNTIFS(DTM_CAR_B2F_Inondation[K1.Quel est le premiers besoin prioritaire des populations déplacées dans ce quartier ?],Table3324[[#This Row],[Besoins prioritaires]], DTM_CAR_B2F_Inondation[A6. Arrondissement d''evaluation],Table3324[[#Headers],[Arrondissement 6]])/GETPIVOTDATA("Quartiers",$B$5,"A6. Arrondissement d'evaluation",""&amp;Table3324[[#Headers],[Arrondissement 6]])</calculatedColumnFormula>
      <totalsRowFormula>SUM(N542:N548)</totalsRowFormula>
    </tableColumn>
    <tableColumn id="4" xr3:uid="{F622044F-B74A-409E-AC4C-2EF740935BD3}" name="Arrondissement 7" totalsRowFunction="custom" totalsRowDxfId="3" dataCellStyle="Percent" totalsRowCellStyle="Percent">
      <calculatedColumnFormula>COUNTIFS(DTM_CAR_B2F_Inondation[K1.Quel est le premiers besoin prioritaire des populations déplacées dans ce quartier ?],Table3324[[#This Row],[Besoins prioritaires]], DTM_CAR_B2F_Inondation[A6. Arrondissement d''evaluation],Table3324[[#Headers],[Arrondissement 7]])/GETPIVOTDATA("Quartiers",$B$5,"A6. Arrondissement d'evaluation",""&amp;Table3324[[#Headers],[Arrondissement 7]])</calculatedColumnFormula>
      <totalsRowFormula>SUM(O542:O548)</totalsRowFormula>
    </tableColumn>
    <tableColumn id="5" xr3:uid="{FF3C757E-DBE3-4E57-8007-C4B344A37021}" name="Bimbo" totalsRowFunction="custom" totalsRowDxfId="2" dataCellStyle="Percent" totalsRowCellStyle="Percent">
      <calculatedColumnFormula>COUNTIFS(DTM_CAR_B2F_Inondation[K1.Quel est le premiers besoin prioritaire des populations déplacées dans ce quartier ?],Table3324[[#This Row],[Besoins prioritaires]], DTM_CAR_B2F_Inondation[A6. Arrondissement d''evaluation],Table3324[[#Headers],[Bimbo]])/GETPIVOTDATA("Quartiers",$B$5,"A6. Arrondissement d'evaluation",""&amp;Table3324[[#Headers],[Bimbo]])</calculatedColumnFormula>
      <totalsRowFormula>SUM(P542:P548)</totalsRowFormula>
    </tableColumn>
  </tableColumns>
  <tableStyleInfo name="TableStyleLight9"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1B0CBC04-DE62-4CE1-AD3F-04BD489DD630}" name="idp" displayName="idp" ref="A1:P163" tableType="queryTable" totalsRowShown="0">
  <autoFilter ref="A1:P163" xr:uid="{FA43C1D8-9D13-43B1-983C-9172AFD05296}"/>
  <tableColumns count="16">
    <tableColumn id="1" xr3:uid="{4F3916E9-D04E-4067-A9ED-FDE2B8D5B9AE}" uniqueName="1" name="A4. Préfecture d'evaluation" queryTableFieldId="15" dataDxfId="77"/>
    <tableColumn id="2" xr3:uid="{2CE7A058-FCA6-43AC-8811-A2595EE59F02}" uniqueName="2" name="A5.Sous-préfecture d'evaluation" queryTableFieldId="16" dataDxfId="76"/>
    <tableColumn id="3" xr3:uid="{DB227408-1D9C-42A9-AC8E-2B59AD2D7A8A}" uniqueName="3" name="A6. Arrondissement d'evaluation" queryTableFieldId="17" dataDxfId="75"/>
    <tableColumn id="4" xr3:uid="{46632780-1B9D-4739-826E-615A072121DD}" uniqueName="4" name="A8. Quartier d'evaluation" queryTableFieldId="18" dataDxfId="74"/>
    <tableColumn id="15" xr3:uid="{95BA3F9D-11AB-45B9-AF71-5692D35AF5B1}" uniqueName="15" name="Periode d'arrivée" queryTableFieldId="19" dataDxfId="73"/>
    <tableColumn id="16" xr3:uid="{77DF0A8F-61DA-4D5F-9AB5-1AC18E2227D9}" uniqueName="16" name="Ménages" queryTableFieldId="20"/>
    <tableColumn id="17" xr3:uid="{E2FBB49C-711F-4E3B-8747-960531F5BC77}" uniqueName="17" name="Individus" queryTableFieldId="21"/>
    <tableColumn id="18" xr3:uid="{DD6A9C09-9DD7-4B82-A77D-4B802701DE2B}" uniqueName="18" name="B4. Provenance de la majorité des déplacés internes" queryTableFieldId="22" dataDxfId="72"/>
    <tableColumn id="6" xr3:uid="{B47E8D9A-4D80-4789-9389-884CC0AB6D43}" uniqueName="6" name="prov_adm1_c" queryTableFieldId="6" dataDxfId="71"/>
    <tableColumn id="19" xr3:uid="{3077E97A-E88F-4E02-8B95-CE7B2EFF8B47}" uniqueName="19" name="Prefecture" queryTableFieldId="31" dataDxfId="70"/>
    <tableColumn id="8" xr3:uid="{8D566FCD-8A21-448B-8C1C-F569DF22D655}" uniqueName="8" name="prov_adm2_c" queryTableFieldId="8" dataDxfId="69"/>
    <tableColumn id="20" xr3:uid="{CF32B8D2-DD76-40CA-9210-6F15B4F50976}" uniqueName="20" name="Sous_Prefecture" queryTableFieldId="32" dataDxfId="68"/>
    <tableColumn id="21" xr3:uid="{930A378F-FA75-4953-96F7-FCB1BB05D9C2}" uniqueName="21" name="Prov_adm3" queryTableFieldId="35"/>
    <tableColumn id="22" xr3:uid="{EAD5C8B0-9B33-482D-A4C8-53B94AD9E8F6}" uniqueName="22" name="Commune" queryTableFieldId="36" dataDxfId="67"/>
    <tableColumn id="12" xr3:uid="{929108A0-511F-4152-BC6A-63F95D13E7F8}" uniqueName="12" name="prov_adm3_c" queryTableFieldId="12" dataDxfId="66"/>
    <tableColumn id="24" xr3:uid="{6C7E9FA6-2935-4A6F-A1EF-B02EE3B43A6F}" uniqueName="24" name="Localites" queryTableFieldId="40"/>
  </tableColumns>
  <tableStyleInfo name="TableStyleMedium7"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6B2BFC44-FA02-48B4-BD56-F8A5A801BA0F}" name="Organisations" displayName="Organisations" ref="A1:H25" tableType="queryTable" totalsRowShown="0">
  <tableColumns count="8">
    <tableColumn id="14" xr3:uid="{C97A7648-17C3-4B52-93DD-5DA3782855B4}" uniqueName="14" name="A4. Préfecture d'evaluation" queryTableFieldId="24"/>
    <tableColumn id="15" xr3:uid="{C3F69588-0B6F-4824-8970-E20255D7F357}" uniqueName="15" name="A5.Sous-préfecture d'evaluation" queryTableFieldId="25"/>
    <tableColumn id="16" xr3:uid="{80553FF5-02BB-4A51-ABB3-501641FD8CA1}" uniqueName="16" name="A6. Arrondissement d'evaluation" queryTableFieldId="26"/>
    <tableColumn id="17" xr3:uid="{AE0EB73D-3638-402C-885D-F2D811BA6F52}" uniqueName="17" name="A8. Quartier d'evaluation" queryTableFieldId="27"/>
    <tableColumn id="18" xr3:uid="{4B7A0B2E-1BA3-4CCE-BCAF-7B33DF498E0F}" uniqueName="18" name="A9. Type de quartier" queryTableFieldId="28"/>
    <tableColumn id="1" xr3:uid="{85B446EA-B1D2-445F-874E-D2E456704A3A}" uniqueName="1" name="J1. Nom de l'Organisation" queryTableFieldId="1" dataDxfId="65"/>
    <tableColumn id="2" xr3:uid="{BFBE6054-FA33-40DE-A35C-D5762618544B}" uniqueName="2" name="J2. Type d'Organisation" queryTableFieldId="2" dataDxfId="64"/>
    <tableColumn id="3" xr3:uid="{A2AC6C69-A887-4210-830A-442270F7810B}" uniqueName="3" name="J3. Type d'Assistance fournie" queryTableFieldId="3" dataDxfId="63"/>
  </tableColumns>
  <tableStyleInfo name="TableStyleMedium7"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6A2ACF52-5BB7-4090-8527-DE7832EC15CA}" name="Informateurs" displayName="Informateurs" ref="A1:B244" tableType="queryTable" totalsRowShown="0">
  <autoFilter ref="A1:B244" xr:uid="{64D9E27E-1F1C-4465-99EE-A02715419B51}"/>
  <tableColumns count="2">
    <tableColumn id="1" xr3:uid="{05F9F28D-E764-43C2-8490-2B9748D50F11}" uniqueName="1" name="I2. Type" queryTableFieldId="1" dataDxfId="62"/>
    <tableColumn id="2" xr3:uid="{84CEE69B-4890-445B-AC27-9A5805E4B8D7}" uniqueName="2" name="I3. Sexe" queryTableFieldId="2" dataDxfId="61"/>
  </tableColumns>
  <tableStyleInfo name="TableStyleMedium7"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93693B52-02EB-4A6B-AB1A-96C376477F8D}" name="Tableau16" displayName="Tableau16" ref="B587:E593" totalsRowShown="0" headerRowDxfId="23">
  <autoFilter ref="B587:E593" xr:uid="{451426CB-ADAE-4F38-B645-C7547B9A0CE5}"/>
  <tableColumns count="4">
    <tableColumn id="1" xr3:uid="{5014914A-C66E-4520-ABB1-377AAD75449D}" name="Tranche d'âge" dataDxfId="22"/>
    <tableColumn id="2" xr3:uid="{DA3BB0AC-D8C0-472E-BF44-8EBBB34FB3A0}" name="H" dataDxfId="21" dataCellStyle="Percent"/>
    <tableColumn id="3" xr3:uid="{B30F81B2-6B6E-4AC7-96F9-40F4940D9A15}" name="F" dataDxfId="20" dataCellStyle="Percent"/>
    <tableColumn id="4" xr3:uid="{B59027AC-94CB-4990-9054-CDA954A150E8}" name="Total" dataDxfId="19">
      <calculatedColumnFormula>Tableau16[[#This Row],[H]]+Tableau16[[#This Row],[F]]</calculatedColumnFormula>
    </tableColumn>
  </tableColumns>
  <tableStyleInfo name="TableStyleLight9"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DB63E4D4-C8A0-439A-87BF-B20F243F36F0}" name="Tableau19" displayName="Tableau19" ref="B219:D228" totalsRowCount="1">
  <autoFilter ref="B219:D227" xr:uid="{4DCDB9A1-B4A7-415F-9A08-5CA14659F530}"/>
  <sortState xmlns:xlrd2="http://schemas.microsoft.com/office/spreadsheetml/2017/richdata2" ref="B220:D227">
    <sortCondition descending="1" ref="C219:C227"/>
  </sortState>
  <tableColumns count="3">
    <tableColumn id="1" xr3:uid="{996C0B02-8249-4513-AEB8-96CE000D6EDA}" name="les principaux risques "/>
    <tableColumn id="2" xr3:uid="{AAED664D-6E08-4812-8B20-BCD447133AC8}" name="Frequence" dataDxfId="18" totalsRowDxfId="17">
      <calculatedColumnFormula>GETPIVOTDATA(""&amp;Tableau19[[#This Row],[les principaux risques ]],$B$211)/GETPIVOTDATA("Quartiers",$B$5)</calculatedColumnFormula>
    </tableColumn>
    <tableColumn id="3" xr3:uid="{7311FEAB-7C6F-4077-8D21-91B7B8BAF04A}" name="reste" dataDxfId="16">
      <calculatedColumnFormula>1-Tableau19[[#This Row],[Frequence]]</calculatedColumnFormula>
    </tableColumn>
  </tableColumns>
  <tableStyleInfo name="TableStyleLight9"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B5B18D3C-F01F-457D-91C1-9915C641FB26}" name="Tableau20" displayName="Tableau20" ref="B255:C259" totalsRowCount="1">
  <autoFilter ref="B255:C258" xr:uid="{9D66F160-B3B4-4FDF-B736-E456C63E0CE5}"/>
  <tableColumns count="2">
    <tableColumn id="1" xr3:uid="{C713B642-ECF2-4DDB-A805-28D7550D9DCB}" name="Étiquettes de lignes" totalsRowLabel="Total"/>
    <tableColumn id="2" xr3:uid="{E3A8E48F-8ADC-497B-8B31-12B0CCB1A70F}" name="%" totalsRowFunction="sum" totalsRowDxfId="15">
      <calculatedColumnFormula>GETPIVOTDATA("%",$B$248,"E7. Des recents incidents graves de securité ont-ils été rapporté dans ce site/localité ?",B249)</calculatedColumnFormula>
    </tableColumn>
  </tableColumns>
  <tableStyleInfo name="TableStyleLight9"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2B7C567D-90B0-434E-BECE-03F01E4AC2F9}" name="Tableau21" displayName="Tableau21" ref="F254:G258" totalsRowCount="1">
  <autoFilter ref="F254:G257" xr:uid="{24D1B7F9-F0A1-452D-99DF-3ADC542F3CA1}"/>
  <tableColumns count="2">
    <tableColumn id="1" xr3:uid="{1940C9AB-7C45-438A-8445-48EF3669A072}" name="Étiquettes de lignes" totalsRowLabel="Total"/>
    <tableColumn id="2" xr3:uid="{D43D54BF-EF10-4BD0-9A06-05E035AE7DC6}" name="%" totalsRowFunction="sum" totalsRowDxfId="14">
      <calculatedColumnFormula>GETPIVOTDATA("%",$F$248,"E8. Y-a-t-il un mécanisme au travers lequel les personnes déplacées peuvent signaler des violations ?",Tableau21[[#This Row],[Étiquettes de lignes]])</calculatedColumnFormula>
    </tableColumn>
  </tableColumns>
  <tableStyleInfo name="TableStyleLight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file:///C:\:b:\g\personal\djannesquin_iom_int\EaOFuZItxVVCiIDpVNZ2oygBQQzmjUiQuq2SBnDyKLg1oA%3fe=VCAcgt" TargetMode="Externa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1" Type="http://schemas.openxmlformats.org/officeDocument/2006/relationships/table" Target="../tables/table2.xml"/></Relationships>
</file>

<file path=xl/worksheets/_rels/sheet5.xml.rels><?xml version="1.0" encoding="UTF-8" standalone="yes"?>
<Relationships xmlns="http://schemas.openxmlformats.org/package/2006/relationships"><Relationship Id="rId1" Type="http://schemas.openxmlformats.org/officeDocument/2006/relationships/table" Target="../tables/table3.xml"/></Relationships>
</file>

<file path=xl/worksheets/_rels/sheet6.xml.rels><?xml version="1.0" encoding="UTF-8" standalone="yes"?>
<Relationships xmlns="http://schemas.openxmlformats.org/package/2006/relationships"><Relationship Id="rId1" Type="http://schemas.openxmlformats.org/officeDocument/2006/relationships/table" Target="../tables/table4.xml"/></Relationships>
</file>

<file path=xl/worksheets/_rels/sheet7.xml.rels><?xml version="1.0" encoding="UTF-8" standalone="yes"?>
<Relationships xmlns="http://schemas.openxmlformats.org/package/2006/relationships"><Relationship Id="rId1" Type="http://schemas.openxmlformats.org/officeDocument/2006/relationships/table" Target="../tables/table5.xml"/></Relationships>
</file>

<file path=xl/worksheets/_rels/sheet8.xml.rels><?xml version="1.0" encoding="UTF-8" standalone="yes"?>
<Relationships xmlns="http://schemas.openxmlformats.org/package/2006/relationships"><Relationship Id="rId13" Type="http://schemas.openxmlformats.org/officeDocument/2006/relationships/pivotTable" Target="../pivotTables/pivotTable13.xml"/><Relationship Id="rId18" Type="http://schemas.openxmlformats.org/officeDocument/2006/relationships/pivotTable" Target="../pivotTables/pivotTable18.xml"/><Relationship Id="rId26" Type="http://schemas.openxmlformats.org/officeDocument/2006/relationships/pivotTable" Target="../pivotTables/pivotTable26.xml"/><Relationship Id="rId39" Type="http://schemas.openxmlformats.org/officeDocument/2006/relationships/pivotTable" Target="../pivotTables/pivotTable39.xml"/><Relationship Id="rId21" Type="http://schemas.openxmlformats.org/officeDocument/2006/relationships/pivotTable" Target="../pivotTables/pivotTable21.xml"/><Relationship Id="rId34" Type="http://schemas.openxmlformats.org/officeDocument/2006/relationships/pivotTable" Target="../pivotTables/pivotTable34.xml"/><Relationship Id="rId42" Type="http://schemas.openxmlformats.org/officeDocument/2006/relationships/pivotTable" Target="../pivotTables/pivotTable42.xml"/><Relationship Id="rId47" Type="http://schemas.openxmlformats.org/officeDocument/2006/relationships/pivotTable" Target="../pivotTables/pivotTable47.xml"/><Relationship Id="rId50" Type="http://schemas.openxmlformats.org/officeDocument/2006/relationships/pivotTable" Target="../pivotTables/pivotTable50.xml"/><Relationship Id="rId55" Type="http://schemas.openxmlformats.org/officeDocument/2006/relationships/pivotTable" Target="../pivotTables/pivotTable55.xml"/><Relationship Id="rId63" Type="http://schemas.openxmlformats.org/officeDocument/2006/relationships/table" Target="../tables/table6.xml"/><Relationship Id="rId68" Type="http://schemas.openxmlformats.org/officeDocument/2006/relationships/table" Target="../tables/table11.xml"/><Relationship Id="rId76" Type="http://schemas.openxmlformats.org/officeDocument/2006/relationships/table" Target="../tables/table19.xml"/><Relationship Id="rId7" Type="http://schemas.openxmlformats.org/officeDocument/2006/relationships/pivotTable" Target="../pivotTables/pivotTable7.xml"/><Relationship Id="rId71" Type="http://schemas.openxmlformats.org/officeDocument/2006/relationships/table" Target="../tables/table14.xml"/><Relationship Id="rId2" Type="http://schemas.openxmlformats.org/officeDocument/2006/relationships/pivotTable" Target="../pivotTables/pivotTable2.xml"/><Relationship Id="rId16" Type="http://schemas.openxmlformats.org/officeDocument/2006/relationships/pivotTable" Target="../pivotTables/pivotTable16.xml"/><Relationship Id="rId29" Type="http://schemas.openxmlformats.org/officeDocument/2006/relationships/pivotTable" Target="../pivotTables/pivotTable29.xml"/><Relationship Id="rId11" Type="http://schemas.openxmlformats.org/officeDocument/2006/relationships/pivotTable" Target="../pivotTables/pivotTable11.xml"/><Relationship Id="rId24" Type="http://schemas.openxmlformats.org/officeDocument/2006/relationships/pivotTable" Target="../pivotTables/pivotTable24.xml"/><Relationship Id="rId32" Type="http://schemas.openxmlformats.org/officeDocument/2006/relationships/pivotTable" Target="../pivotTables/pivotTable32.xml"/><Relationship Id="rId37" Type="http://schemas.openxmlformats.org/officeDocument/2006/relationships/pivotTable" Target="../pivotTables/pivotTable37.xml"/><Relationship Id="rId40" Type="http://schemas.openxmlformats.org/officeDocument/2006/relationships/pivotTable" Target="../pivotTables/pivotTable40.xml"/><Relationship Id="rId45" Type="http://schemas.openxmlformats.org/officeDocument/2006/relationships/pivotTable" Target="../pivotTables/pivotTable45.xml"/><Relationship Id="rId53" Type="http://schemas.openxmlformats.org/officeDocument/2006/relationships/pivotTable" Target="../pivotTables/pivotTable53.xml"/><Relationship Id="rId58" Type="http://schemas.openxmlformats.org/officeDocument/2006/relationships/pivotTable" Target="../pivotTables/pivotTable58.xml"/><Relationship Id="rId66" Type="http://schemas.openxmlformats.org/officeDocument/2006/relationships/table" Target="../tables/table9.xml"/><Relationship Id="rId74" Type="http://schemas.openxmlformats.org/officeDocument/2006/relationships/table" Target="../tables/table17.xml"/><Relationship Id="rId79" Type="http://schemas.openxmlformats.org/officeDocument/2006/relationships/table" Target="../tables/table22.xml"/><Relationship Id="rId5" Type="http://schemas.openxmlformats.org/officeDocument/2006/relationships/pivotTable" Target="../pivotTables/pivotTable5.xml"/><Relationship Id="rId61" Type="http://schemas.openxmlformats.org/officeDocument/2006/relationships/printerSettings" Target="../printerSettings/printerSettings2.bin"/><Relationship Id="rId10" Type="http://schemas.openxmlformats.org/officeDocument/2006/relationships/pivotTable" Target="../pivotTables/pivotTable10.xml"/><Relationship Id="rId19" Type="http://schemas.openxmlformats.org/officeDocument/2006/relationships/pivotTable" Target="../pivotTables/pivotTable19.xml"/><Relationship Id="rId31" Type="http://schemas.openxmlformats.org/officeDocument/2006/relationships/pivotTable" Target="../pivotTables/pivotTable31.xml"/><Relationship Id="rId44" Type="http://schemas.openxmlformats.org/officeDocument/2006/relationships/pivotTable" Target="../pivotTables/pivotTable44.xml"/><Relationship Id="rId52" Type="http://schemas.openxmlformats.org/officeDocument/2006/relationships/pivotTable" Target="../pivotTables/pivotTable52.xml"/><Relationship Id="rId60" Type="http://schemas.openxmlformats.org/officeDocument/2006/relationships/pivotTable" Target="../pivotTables/pivotTable60.xml"/><Relationship Id="rId65" Type="http://schemas.openxmlformats.org/officeDocument/2006/relationships/table" Target="../tables/table8.xml"/><Relationship Id="rId73" Type="http://schemas.openxmlformats.org/officeDocument/2006/relationships/table" Target="../tables/table16.xml"/><Relationship Id="rId78" Type="http://schemas.openxmlformats.org/officeDocument/2006/relationships/table" Target="../tables/table21.xml"/><Relationship Id="rId4" Type="http://schemas.openxmlformats.org/officeDocument/2006/relationships/pivotTable" Target="../pivotTables/pivotTable4.xml"/><Relationship Id="rId9" Type="http://schemas.openxmlformats.org/officeDocument/2006/relationships/pivotTable" Target="../pivotTables/pivotTable9.xml"/><Relationship Id="rId14" Type="http://schemas.openxmlformats.org/officeDocument/2006/relationships/pivotTable" Target="../pivotTables/pivotTable14.xml"/><Relationship Id="rId22" Type="http://schemas.openxmlformats.org/officeDocument/2006/relationships/pivotTable" Target="../pivotTables/pivotTable22.xml"/><Relationship Id="rId27" Type="http://schemas.openxmlformats.org/officeDocument/2006/relationships/pivotTable" Target="../pivotTables/pivotTable27.xml"/><Relationship Id="rId30" Type="http://schemas.openxmlformats.org/officeDocument/2006/relationships/pivotTable" Target="../pivotTables/pivotTable30.xml"/><Relationship Id="rId35" Type="http://schemas.openxmlformats.org/officeDocument/2006/relationships/pivotTable" Target="../pivotTables/pivotTable35.xml"/><Relationship Id="rId43" Type="http://schemas.openxmlformats.org/officeDocument/2006/relationships/pivotTable" Target="../pivotTables/pivotTable43.xml"/><Relationship Id="rId48" Type="http://schemas.openxmlformats.org/officeDocument/2006/relationships/pivotTable" Target="../pivotTables/pivotTable48.xml"/><Relationship Id="rId56" Type="http://schemas.openxmlformats.org/officeDocument/2006/relationships/pivotTable" Target="../pivotTables/pivotTable56.xml"/><Relationship Id="rId64" Type="http://schemas.openxmlformats.org/officeDocument/2006/relationships/table" Target="../tables/table7.xml"/><Relationship Id="rId69" Type="http://schemas.openxmlformats.org/officeDocument/2006/relationships/table" Target="../tables/table12.xml"/><Relationship Id="rId77" Type="http://schemas.openxmlformats.org/officeDocument/2006/relationships/table" Target="../tables/table20.xml"/><Relationship Id="rId8" Type="http://schemas.openxmlformats.org/officeDocument/2006/relationships/pivotTable" Target="../pivotTables/pivotTable8.xml"/><Relationship Id="rId51" Type="http://schemas.openxmlformats.org/officeDocument/2006/relationships/pivotTable" Target="../pivotTables/pivotTable51.xml"/><Relationship Id="rId72" Type="http://schemas.openxmlformats.org/officeDocument/2006/relationships/table" Target="../tables/table15.xml"/><Relationship Id="rId80" Type="http://schemas.openxmlformats.org/officeDocument/2006/relationships/table" Target="../tables/table23.xml"/><Relationship Id="rId3" Type="http://schemas.openxmlformats.org/officeDocument/2006/relationships/pivotTable" Target="../pivotTables/pivotTable3.xml"/><Relationship Id="rId12" Type="http://schemas.openxmlformats.org/officeDocument/2006/relationships/pivotTable" Target="../pivotTables/pivotTable12.xml"/><Relationship Id="rId17" Type="http://schemas.openxmlformats.org/officeDocument/2006/relationships/pivotTable" Target="../pivotTables/pivotTable17.xml"/><Relationship Id="rId25" Type="http://schemas.openxmlformats.org/officeDocument/2006/relationships/pivotTable" Target="../pivotTables/pivotTable25.xml"/><Relationship Id="rId33" Type="http://schemas.openxmlformats.org/officeDocument/2006/relationships/pivotTable" Target="../pivotTables/pivotTable33.xml"/><Relationship Id="rId38" Type="http://schemas.openxmlformats.org/officeDocument/2006/relationships/pivotTable" Target="../pivotTables/pivotTable38.xml"/><Relationship Id="rId46" Type="http://schemas.openxmlformats.org/officeDocument/2006/relationships/pivotTable" Target="../pivotTables/pivotTable46.xml"/><Relationship Id="rId59" Type="http://schemas.openxmlformats.org/officeDocument/2006/relationships/pivotTable" Target="../pivotTables/pivotTable59.xml"/><Relationship Id="rId67" Type="http://schemas.openxmlformats.org/officeDocument/2006/relationships/table" Target="../tables/table10.xml"/><Relationship Id="rId20" Type="http://schemas.openxmlformats.org/officeDocument/2006/relationships/pivotTable" Target="../pivotTables/pivotTable20.xml"/><Relationship Id="rId41" Type="http://schemas.openxmlformats.org/officeDocument/2006/relationships/pivotTable" Target="../pivotTables/pivotTable41.xml"/><Relationship Id="rId54" Type="http://schemas.openxmlformats.org/officeDocument/2006/relationships/pivotTable" Target="../pivotTables/pivotTable54.xml"/><Relationship Id="rId62" Type="http://schemas.openxmlformats.org/officeDocument/2006/relationships/drawing" Target="../drawings/drawing2.xml"/><Relationship Id="rId70" Type="http://schemas.openxmlformats.org/officeDocument/2006/relationships/table" Target="../tables/table13.xml"/><Relationship Id="rId75" Type="http://schemas.openxmlformats.org/officeDocument/2006/relationships/table" Target="../tables/table18.xml"/><Relationship Id="rId1" Type="http://schemas.openxmlformats.org/officeDocument/2006/relationships/pivotTable" Target="../pivotTables/pivotTable1.xml"/><Relationship Id="rId6" Type="http://schemas.openxmlformats.org/officeDocument/2006/relationships/pivotTable" Target="../pivotTables/pivotTable6.xml"/><Relationship Id="rId15" Type="http://schemas.openxmlformats.org/officeDocument/2006/relationships/pivotTable" Target="../pivotTables/pivotTable15.xml"/><Relationship Id="rId23" Type="http://schemas.openxmlformats.org/officeDocument/2006/relationships/pivotTable" Target="../pivotTables/pivotTable23.xml"/><Relationship Id="rId28" Type="http://schemas.openxmlformats.org/officeDocument/2006/relationships/pivotTable" Target="../pivotTables/pivotTable28.xml"/><Relationship Id="rId36" Type="http://schemas.openxmlformats.org/officeDocument/2006/relationships/pivotTable" Target="../pivotTables/pivotTable36.xml"/><Relationship Id="rId49" Type="http://schemas.openxmlformats.org/officeDocument/2006/relationships/pivotTable" Target="../pivotTables/pivotTable49.xml"/><Relationship Id="rId57" Type="http://schemas.openxmlformats.org/officeDocument/2006/relationships/pivotTable" Target="../pivotTables/pivotTable5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43ACDB-1178-46AB-B777-C1B9D19191C5}">
  <sheetPr>
    <tabColor theme="9" tint="-0.499984740745262"/>
  </sheetPr>
  <dimension ref="A1:FT99"/>
  <sheetViews>
    <sheetView showGridLines="0" tabSelected="1" workbookViewId="0"/>
  </sheetViews>
  <sheetFormatPr defaultColWidth="8.7109375" defaultRowHeight="15" x14ac:dyDescent="0.25"/>
  <cols>
    <col min="1" max="175" width="27.85546875" customWidth="1"/>
    <col min="176" max="176" width="19.28515625" style="8" bestFit="1" customWidth="1"/>
  </cols>
  <sheetData>
    <row r="1" spans="1:175" ht="54.75" customHeight="1" x14ac:dyDescent="0.25">
      <c r="A1" s="45" t="s">
        <v>424</v>
      </c>
      <c r="B1" s="45" t="s">
        <v>425</v>
      </c>
      <c r="C1" s="45" t="s">
        <v>426</v>
      </c>
      <c r="D1" s="45" t="s">
        <v>97</v>
      </c>
      <c r="E1" s="45" t="s">
        <v>427</v>
      </c>
      <c r="F1" s="45" t="s">
        <v>428</v>
      </c>
      <c r="G1" s="45" t="s">
        <v>429</v>
      </c>
      <c r="H1" s="45" t="s">
        <v>430</v>
      </c>
      <c r="I1" s="45" t="s">
        <v>431</v>
      </c>
      <c r="J1" s="45" t="s">
        <v>432</v>
      </c>
      <c r="K1" s="45" t="s">
        <v>433</v>
      </c>
      <c r="L1" s="45" t="s">
        <v>434</v>
      </c>
      <c r="M1" s="45" t="s">
        <v>435</v>
      </c>
      <c r="N1" s="45" t="s">
        <v>436</v>
      </c>
      <c r="O1" s="45" t="s">
        <v>437</v>
      </c>
      <c r="P1" s="45" t="s">
        <v>438</v>
      </c>
      <c r="Q1" s="45" t="s">
        <v>173</v>
      </c>
      <c r="R1" s="45" t="s">
        <v>439</v>
      </c>
      <c r="S1" s="45" t="s">
        <v>440</v>
      </c>
      <c r="T1" s="45" t="s">
        <v>441</v>
      </c>
      <c r="U1" s="45" t="s">
        <v>442</v>
      </c>
      <c r="V1" s="45" t="s">
        <v>443</v>
      </c>
      <c r="W1" s="45" t="s">
        <v>444</v>
      </c>
      <c r="X1" s="45" t="s">
        <v>445</v>
      </c>
      <c r="Y1" s="45" t="s">
        <v>446</v>
      </c>
      <c r="Z1" s="45" t="s">
        <v>447</v>
      </c>
      <c r="AA1" s="45" t="s">
        <v>166</v>
      </c>
      <c r="AB1" s="45" t="s">
        <v>448</v>
      </c>
      <c r="AC1" s="45" t="s">
        <v>449</v>
      </c>
      <c r="AD1" s="45" t="s">
        <v>450</v>
      </c>
      <c r="AE1" s="45" t="s">
        <v>451</v>
      </c>
      <c r="AF1" s="45" t="s">
        <v>452</v>
      </c>
      <c r="AG1" s="45" t="s">
        <v>453</v>
      </c>
      <c r="AH1" s="45" t="s">
        <v>454</v>
      </c>
      <c r="AI1" s="45" t="s">
        <v>455</v>
      </c>
      <c r="AJ1" s="45" t="s">
        <v>456</v>
      </c>
      <c r="AK1" s="45" t="s">
        <v>457</v>
      </c>
      <c r="AL1" s="45" t="s">
        <v>458</v>
      </c>
      <c r="AM1" s="45" t="s">
        <v>459</v>
      </c>
      <c r="AN1" s="45" t="s">
        <v>460</v>
      </c>
      <c r="AO1" s="45" t="s">
        <v>461</v>
      </c>
      <c r="AP1" s="45" t="s">
        <v>462</v>
      </c>
      <c r="AQ1" s="45" t="s">
        <v>463</v>
      </c>
      <c r="AR1" s="45" t="s">
        <v>464</v>
      </c>
      <c r="AS1" s="45" t="s">
        <v>465</v>
      </c>
      <c r="AT1" s="45" t="s">
        <v>466</v>
      </c>
      <c r="AU1" s="45" t="s">
        <v>467</v>
      </c>
      <c r="AV1" s="45" t="s">
        <v>468</v>
      </c>
      <c r="AW1" s="45" t="s">
        <v>469</v>
      </c>
      <c r="AX1" s="45" t="s">
        <v>470</v>
      </c>
      <c r="AY1" s="45" t="s">
        <v>471</v>
      </c>
      <c r="AZ1" s="45" t="s">
        <v>472</v>
      </c>
      <c r="BA1" s="45" t="s">
        <v>473</v>
      </c>
      <c r="BB1" s="45" t="s">
        <v>474</v>
      </c>
      <c r="BC1" s="45" t="s">
        <v>475</v>
      </c>
      <c r="BD1" s="45" t="s">
        <v>476</v>
      </c>
      <c r="BE1" s="45" t="s">
        <v>477</v>
      </c>
      <c r="BF1" s="45" t="s">
        <v>478</v>
      </c>
      <c r="BG1" s="45" t="s">
        <v>479</v>
      </c>
      <c r="BH1" s="45" t="s">
        <v>480</v>
      </c>
      <c r="BI1" s="45" t="s">
        <v>481</v>
      </c>
      <c r="BJ1" s="45" t="s">
        <v>482</v>
      </c>
      <c r="BK1" s="45" t="s">
        <v>483</v>
      </c>
      <c r="BL1" s="45" t="s">
        <v>484</v>
      </c>
      <c r="BM1" s="45" t="s">
        <v>485</v>
      </c>
      <c r="BN1" s="45" t="s">
        <v>486</v>
      </c>
      <c r="BO1" s="45" t="s">
        <v>487</v>
      </c>
      <c r="BP1" s="45" t="s">
        <v>488</v>
      </c>
      <c r="BQ1" s="45" t="s">
        <v>489</v>
      </c>
      <c r="BR1" s="45" t="s">
        <v>490</v>
      </c>
      <c r="BS1" s="45" t="s">
        <v>491</v>
      </c>
      <c r="BT1" s="45" t="s">
        <v>492</v>
      </c>
      <c r="BU1" s="45" t="s">
        <v>493</v>
      </c>
      <c r="BV1" s="45" t="s">
        <v>494</v>
      </c>
      <c r="BW1" s="45" t="s">
        <v>495</v>
      </c>
      <c r="BX1" s="45" t="s">
        <v>496</v>
      </c>
      <c r="BY1" s="45" t="s">
        <v>497</v>
      </c>
      <c r="BZ1" s="45" t="s">
        <v>498</v>
      </c>
      <c r="CA1" s="45" t="s">
        <v>499</v>
      </c>
      <c r="CB1" s="45" t="s">
        <v>500</v>
      </c>
      <c r="CC1" s="45" t="s">
        <v>501</v>
      </c>
      <c r="CD1" s="45" t="s">
        <v>502</v>
      </c>
      <c r="CE1" s="45" t="s">
        <v>503</v>
      </c>
      <c r="CF1" s="45" t="s">
        <v>504</v>
      </c>
      <c r="CG1" s="45" t="s">
        <v>505</v>
      </c>
      <c r="CH1" s="45" t="s">
        <v>506</v>
      </c>
      <c r="CI1" s="45" t="s">
        <v>507</v>
      </c>
      <c r="CJ1" s="45" t="s">
        <v>508</v>
      </c>
      <c r="CK1" s="45" t="s">
        <v>509</v>
      </c>
      <c r="CL1" s="45" t="s">
        <v>510</v>
      </c>
      <c r="CM1" s="45" t="s">
        <v>511</v>
      </c>
      <c r="CN1" s="45" t="s">
        <v>512</v>
      </c>
      <c r="CO1" s="45" t="s">
        <v>513</v>
      </c>
      <c r="CP1" s="45" t="s">
        <v>514</v>
      </c>
      <c r="CQ1" s="45" t="s">
        <v>515</v>
      </c>
      <c r="CR1" s="45" t="s">
        <v>516</v>
      </c>
      <c r="CS1" s="45" t="s">
        <v>517</v>
      </c>
      <c r="CT1" s="45" t="s">
        <v>518</v>
      </c>
      <c r="CU1" s="45" t="s">
        <v>519</v>
      </c>
      <c r="CV1" s="45" t="s">
        <v>520</v>
      </c>
      <c r="CW1" s="45" t="s">
        <v>521</v>
      </c>
      <c r="CX1" s="45" t="s">
        <v>308</v>
      </c>
      <c r="CY1" s="45" t="s">
        <v>522</v>
      </c>
      <c r="CZ1" s="45" t="s">
        <v>523</v>
      </c>
      <c r="DA1" s="45" t="s">
        <v>524</v>
      </c>
      <c r="DB1" s="45" t="s">
        <v>525</v>
      </c>
      <c r="DC1" s="45" t="s">
        <v>526</v>
      </c>
      <c r="DD1" s="45" t="s">
        <v>527</v>
      </c>
      <c r="DE1" s="45" t="s">
        <v>528</v>
      </c>
      <c r="DF1" s="45" t="s">
        <v>529</v>
      </c>
      <c r="DG1" s="45" t="s">
        <v>530</v>
      </c>
      <c r="DH1" s="45" t="s">
        <v>531</v>
      </c>
      <c r="DI1" s="45" t="s">
        <v>532</v>
      </c>
      <c r="DJ1" s="45" t="s">
        <v>533</v>
      </c>
      <c r="DK1" s="45" t="s">
        <v>534</v>
      </c>
      <c r="DL1" s="45" t="s">
        <v>535</v>
      </c>
      <c r="DM1" s="45" t="s">
        <v>536</v>
      </c>
      <c r="DN1" s="45" t="s">
        <v>537</v>
      </c>
      <c r="DO1" s="45" t="s">
        <v>538</v>
      </c>
      <c r="DP1" s="45" t="s">
        <v>539</v>
      </c>
      <c r="DQ1" s="45" t="s">
        <v>540</v>
      </c>
      <c r="DR1" s="45" t="s">
        <v>541</v>
      </c>
      <c r="DS1" s="45" t="s">
        <v>542</v>
      </c>
      <c r="DT1" s="45" t="s">
        <v>543</v>
      </c>
      <c r="DU1" s="45" t="s">
        <v>544</v>
      </c>
      <c r="DV1" s="45" t="s">
        <v>545</v>
      </c>
      <c r="DW1" s="45" t="s">
        <v>546</v>
      </c>
      <c r="DX1" s="45" t="s">
        <v>547</v>
      </c>
      <c r="DY1" s="45" t="s">
        <v>548</v>
      </c>
      <c r="DZ1" s="45" t="s">
        <v>549</v>
      </c>
      <c r="EA1" s="45" t="s">
        <v>550</v>
      </c>
      <c r="EB1" s="45" t="s">
        <v>551</v>
      </c>
      <c r="EC1" s="45" t="s">
        <v>552</v>
      </c>
      <c r="ED1" s="45" t="s">
        <v>553</v>
      </c>
      <c r="EE1" s="45" t="s">
        <v>554</v>
      </c>
      <c r="EF1" s="45" t="s">
        <v>555</v>
      </c>
      <c r="EG1" s="45" t="s">
        <v>556</v>
      </c>
      <c r="EH1" s="45" t="s">
        <v>557</v>
      </c>
      <c r="EI1" s="45" t="s">
        <v>558</v>
      </c>
      <c r="EJ1" s="45" t="s">
        <v>559</v>
      </c>
      <c r="EK1" s="45" t="s">
        <v>560</v>
      </c>
      <c r="EL1" s="45" t="s">
        <v>561</v>
      </c>
      <c r="EM1" s="45" t="s">
        <v>562</v>
      </c>
      <c r="EN1" s="45" t="s">
        <v>563</v>
      </c>
      <c r="EO1" s="45" t="s">
        <v>564</v>
      </c>
      <c r="EP1" s="45" t="s">
        <v>565</v>
      </c>
      <c r="EQ1" s="45" t="s">
        <v>566</v>
      </c>
      <c r="ER1" s="45" t="s">
        <v>567</v>
      </c>
      <c r="ES1" s="45" t="s">
        <v>568</v>
      </c>
      <c r="ET1" s="45" t="s">
        <v>569</v>
      </c>
      <c r="EU1" s="45" t="s">
        <v>570</v>
      </c>
      <c r="EV1" s="45" t="s">
        <v>571</v>
      </c>
      <c r="EW1" s="45" t="s">
        <v>572</v>
      </c>
      <c r="EX1" s="45" t="s">
        <v>573</v>
      </c>
      <c r="EY1" s="45" t="s">
        <v>574</v>
      </c>
      <c r="EZ1" s="45" t="s">
        <v>575</v>
      </c>
      <c r="FA1" s="45" t="s">
        <v>576</v>
      </c>
      <c r="FB1" s="45" t="s">
        <v>577</v>
      </c>
      <c r="FC1" s="45" t="s">
        <v>578</v>
      </c>
      <c r="FD1" s="45" t="s">
        <v>579</v>
      </c>
      <c r="FE1" s="45" t="s">
        <v>580</v>
      </c>
      <c r="FF1" s="45" t="s">
        <v>581</v>
      </c>
      <c r="FG1" s="45" t="s">
        <v>582</v>
      </c>
      <c r="FH1" s="45" t="s">
        <v>583</v>
      </c>
      <c r="FI1" s="45" t="s">
        <v>584</v>
      </c>
      <c r="FJ1" s="45" t="s">
        <v>585</v>
      </c>
      <c r="FK1" s="45" t="s">
        <v>586</v>
      </c>
      <c r="FL1" s="45" t="s">
        <v>587</v>
      </c>
      <c r="FM1" s="45" t="s">
        <v>588</v>
      </c>
      <c r="FN1" s="45" t="s">
        <v>589</v>
      </c>
      <c r="FO1" s="45" t="s">
        <v>590</v>
      </c>
      <c r="FP1" s="45" t="s">
        <v>591</v>
      </c>
      <c r="FQ1" s="45" t="s">
        <v>592</v>
      </c>
      <c r="FR1" s="45" t="s">
        <v>593</v>
      </c>
      <c r="FS1" s="45" t="s">
        <v>594</v>
      </c>
    </row>
    <row r="2" spans="1:175" s="8" customFormat="1" ht="54.75" customHeight="1" x14ac:dyDescent="0.25">
      <c r="A2" s="49" t="s">
        <v>1023</v>
      </c>
      <c r="B2" s="50" t="s">
        <v>1024</v>
      </c>
      <c r="C2" s="50" t="s">
        <v>1025</v>
      </c>
      <c r="D2" s="50"/>
      <c r="E2" s="50" t="s">
        <v>1026</v>
      </c>
      <c r="F2" s="50" t="s">
        <v>1027</v>
      </c>
      <c r="G2" s="50"/>
      <c r="H2" s="51" t="s">
        <v>1028</v>
      </c>
      <c r="I2" s="51" t="s">
        <v>1029</v>
      </c>
      <c r="J2" s="51"/>
      <c r="K2" s="51"/>
      <c r="L2" s="51"/>
      <c r="M2" s="50"/>
      <c r="N2" s="51" t="s">
        <v>1031</v>
      </c>
      <c r="O2" s="51" t="s">
        <v>1030</v>
      </c>
      <c r="P2" s="50"/>
      <c r="Q2" s="51"/>
      <c r="R2" s="51"/>
      <c r="S2" s="51"/>
      <c r="T2" s="51"/>
      <c r="U2" s="51"/>
      <c r="V2" s="51"/>
      <c r="W2" s="51"/>
      <c r="X2" s="51"/>
      <c r="Y2" s="50"/>
      <c r="Z2" s="50"/>
      <c r="AA2" s="50"/>
      <c r="AB2" s="50"/>
      <c r="AC2" s="50"/>
      <c r="AD2" s="50"/>
      <c r="AE2" s="50"/>
      <c r="AF2" s="51"/>
      <c r="AG2" s="50"/>
      <c r="AH2" s="51"/>
      <c r="AI2" s="50"/>
      <c r="AJ2" s="51"/>
      <c r="AK2" s="50"/>
      <c r="AL2" s="51"/>
      <c r="AM2" s="50"/>
      <c r="AN2" s="51"/>
      <c r="AO2" s="50"/>
      <c r="AP2" s="50"/>
      <c r="AQ2" s="50"/>
      <c r="AR2" s="50"/>
      <c r="AS2" s="51"/>
      <c r="AT2" s="51"/>
      <c r="AU2" s="51"/>
      <c r="AV2" s="51"/>
      <c r="AW2" s="51"/>
      <c r="AX2" s="51"/>
      <c r="AY2" s="51"/>
      <c r="AZ2" s="51"/>
      <c r="BA2" s="50"/>
      <c r="BB2" s="50"/>
      <c r="BC2" s="50"/>
      <c r="BD2" s="50"/>
      <c r="BE2" s="50"/>
      <c r="BF2" s="50"/>
      <c r="BG2" s="50"/>
      <c r="BH2" s="50"/>
      <c r="BI2" s="50"/>
      <c r="BJ2" s="50"/>
      <c r="BK2" s="51"/>
      <c r="BL2" s="51"/>
      <c r="BM2" s="51"/>
      <c r="BN2" s="51"/>
      <c r="BO2" s="51"/>
      <c r="BP2" s="51"/>
      <c r="BQ2" s="51"/>
      <c r="BR2" s="51"/>
      <c r="BS2" s="51"/>
      <c r="BT2" s="50"/>
      <c r="BU2" s="50"/>
      <c r="BV2" s="50"/>
      <c r="BW2" s="50"/>
      <c r="BX2" s="51"/>
      <c r="BY2" s="51"/>
      <c r="BZ2" s="51"/>
      <c r="CA2" s="51"/>
      <c r="CB2" s="50"/>
      <c r="CC2" s="50"/>
      <c r="CD2" s="50"/>
      <c r="CE2" s="51"/>
      <c r="CF2" s="51"/>
      <c r="CG2" s="51"/>
      <c r="CH2" s="51"/>
      <c r="CI2" s="51"/>
      <c r="CJ2" s="51"/>
      <c r="CK2" s="51"/>
      <c r="CL2" s="50"/>
      <c r="CM2" s="50"/>
      <c r="CN2" s="50"/>
      <c r="CO2" s="51"/>
      <c r="CP2" s="51"/>
      <c r="CQ2" s="51"/>
      <c r="CR2" s="51"/>
      <c r="CS2" s="51"/>
      <c r="CT2" s="51"/>
      <c r="CU2" s="51"/>
      <c r="CV2" s="50"/>
      <c r="CW2" s="50"/>
      <c r="CX2" s="50"/>
      <c r="CY2" s="50"/>
      <c r="CZ2" s="51"/>
      <c r="DA2" s="51"/>
      <c r="DB2" s="51"/>
      <c r="DC2" s="51"/>
      <c r="DD2" s="51"/>
      <c r="DE2" s="51"/>
      <c r="DF2" s="51"/>
      <c r="DG2" s="50"/>
      <c r="DH2" s="50"/>
      <c r="DI2" s="50"/>
      <c r="DJ2" s="51"/>
      <c r="DK2" s="51"/>
      <c r="DL2" s="51"/>
      <c r="DM2" s="51"/>
      <c r="DN2" s="51"/>
      <c r="DO2" s="50"/>
      <c r="DP2" s="50"/>
      <c r="DQ2" s="50"/>
      <c r="DR2" s="50"/>
      <c r="DS2" s="50"/>
      <c r="DT2" s="51"/>
      <c r="DU2" s="51"/>
      <c r="DV2" s="51"/>
      <c r="DW2" s="51"/>
      <c r="DX2" s="51"/>
      <c r="DY2" s="51"/>
      <c r="DZ2" s="51"/>
      <c r="EA2" s="50"/>
      <c r="EB2" s="51"/>
      <c r="EC2" s="51"/>
      <c r="ED2" s="51"/>
      <c r="EE2" s="51"/>
      <c r="EF2" s="51"/>
      <c r="EG2" s="51"/>
      <c r="EH2" s="51"/>
      <c r="EI2" s="51"/>
      <c r="EJ2" s="51"/>
      <c r="EK2" s="51"/>
      <c r="EL2" s="51"/>
      <c r="EM2" s="51"/>
      <c r="EN2" s="50"/>
      <c r="EO2" s="50"/>
      <c r="EP2" s="50"/>
      <c r="EQ2" s="51"/>
      <c r="ER2" s="51"/>
      <c r="ES2" s="51"/>
      <c r="ET2" s="51"/>
      <c r="EU2" s="51"/>
      <c r="EV2" s="51"/>
      <c r="EW2" s="51"/>
      <c r="EX2" s="51"/>
      <c r="EY2" s="51"/>
      <c r="EZ2" s="51"/>
      <c r="FA2" s="51"/>
      <c r="FB2" s="50"/>
      <c r="FC2" s="51"/>
      <c r="FD2" s="50"/>
      <c r="FE2" s="51"/>
      <c r="FF2" s="51"/>
      <c r="FG2" s="51"/>
      <c r="FH2" s="51"/>
      <c r="FI2" s="51"/>
      <c r="FJ2" s="51"/>
      <c r="FK2" s="50"/>
      <c r="FL2" s="50"/>
      <c r="FM2" s="50"/>
      <c r="FN2" s="51"/>
      <c r="FO2" s="51"/>
      <c r="FP2" s="51"/>
      <c r="FQ2" s="50"/>
      <c r="FR2" s="51"/>
      <c r="FS2" s="51"/>
    </row>
    <row r="3" spans="1:175" x14ac:dyDescent="0.25">
      <c r="A3" s="2">
        <v>43776</v>
      </c>
      <c r="B3" s="3" t="s">
        <v>15</v>
      </c>
      <c r="C3" s="3" t="s">
        <v>15</v>
      </c>
      <c r="D3" s="3" t="s">
        <v>11</v>
      </c>
      <c r="E3" s="3" t="s">
        <v>595</v>
      </c>
      <c r="F3" s="3" t="s">
        <v>65</v>
      </c>
      <c r="G3" s="3" t="s">
        <v>596</v>
      </c>
      <c r="H3" s="8">
        <v>4.3642700000000003</v>
      </c>
      <c r="I3" s="8">
        <v>18.558859999999999</v>
      </c>
      <c r="J3" s="8">
        <v>344.43799999999999</v>
      </c>
      <c r="K3" s="8">
        <v>0</v>
      </c>
      <c r="L3" s="8">
        <v>3</v>
      </c>
      <c r="M3" s="3" t="s">
        <v>596</v>
      </c>
      <c r="N3" s="8">
        <v>10</v>
      </c>
      <c r="O3" s="8">
        <v>50</v>
      </c>
      <c r="P3" s="3" t="s">
        <v>597</v>
      </c>
      <c r="Q3" s="8"/>
      <c r="R3" s="8">
        <v>10</v>
      </c>
      <c r="S3" s="8">
        <v>0</v>
      </c>
      <c r="T3" s="8">
        <v>0</v>
      </c>
      <c r="U3" s="8">
        <v>0</v>
      </c>
      <c r="V3" s="8">
        <v>10</v>
      </c>
      <c r="W3" s="8"/>
      <c r="X3" s="8"/>
      <c r="Y3" s="3" t="s">
        <v>159</v>
      </c>
      <c r="Z3" s="3" t="s">
        <v>21</v>
      </c>
      <c r="AA3" s="3" t="s">
        <v>172</v>
      </c>
      <c r="AB3" s="3"/>
      <c r="AC3" s="3"/>
      <c r="AD3" s="3" t="s">
        <v>180</v>
      </c>
      <c r="AE3" s="3" t="s">
        <v>29</v>
      </c>
      <c r="AF3" s="8"/>
      <c r="AG3" s="3" t="s">
        <v>29</v>
      </c>
      <c r="AH3" s="8"/>
      <c r="AI3" s="3" t="s">
        <v>29</v>
      </c>
      <c r="AJ3" s="8"/>
      <c r="AK3" s="3" t="s">
        <v>29</v>
      </c>
      <c r="AL3" s="8"/>
      <c r="AM3" s="3" t="s">
        <v>29</v>
      </c>
      <c r="AN3" s="8"/>
      <c r="AO3" s="3" t="s">
        <v>29</v>
      </c>
      <c r="AP3" s="3"/>
      <c r="AQ3" s="3"/>
      <c r="AR3" s="3"/>
      <c r="AS3" s="8"/>
      <c r="AT3" s="8"/>
      <c r="AU3" s="8"/>
      <c r="AV3" s="8"/>
      <c r="AW3" s="8"/>
      <c r="AX3" s="8"/>
      <c r="AY3" s="8"/>
      <c r="AZ3" s="8"/>
      <c r="BA3" s="3" t="s">
        <v>21</v>
      </c>
      <c r="BB3" s="3" t="s">
        <v>21</v>
      </c>
      <c r="BC3" s="3" t="s">
        <v>21</v>
      </c>
      <c r="BD3" s="3" t="s">
        <v>29</v>
      </c>
      <c r="BE3" s="3" t="s">
        <v>29</v>
      </c>
      <c r="BF3" s="3"/>
      <c r="BG3" s="3"/>
      <c r="BH3" s="3" t="s">
        <v>231</v>
      </c>
      <c r="BI3" s="3"/>
      <c r="BJ3" s="3" t="s">
        <v>598</v>
      </c>
      <c r="BK3" s="8">
        <v>1</v>
      </c>
      <c r="BL3" s="8">
        <v>0</v>
      </c>
      <c r="BM3" s="8">
        <v>0</v>
      </c>
      <c r="BN3" s="8">
        <v>0</v>
      </c>
      <c r="BO3" s="8">
        <v>0</v>
      </c>
      <c r="BP3" s="8">
        <v>1</v>
      </c>
      <c r="BQ3" s="8">
        <v>0</v>
      </c>
      <c r="BR3" s="8">
        <v>0</v>
      </c>
      <c r="BS3" s="8">
        <v>1</v>
      </c>
      <c r="BT3" s="3" t="s">
        <v>256</v>
      </c>
      <c r="BU3" s="3" t="s">
        <v>259</v>
      </c>
      <c r="BV3" s="3" t="s">
        <v>21</v>
      </c>
      <c r="BW3" s="3" t="s">
        <v>599</v>
      </c>
      <c r="BX3" s="8">
        <v>1</v>
      </c>
      <c r="BY3" s="8">
        <v>0</v>
      </c>
      <c r="BZ3" s="8">
        <v>1</v>
      </c>
      <c r="CA3" s="8">
        <v>1</v>
      </c>
      <c r="CB3" s="3" t="s">
        <v>280</v>
      </c>
      <c r="CC3" s="3" t="s">
        <v>29</v>
      </c>
      <c r="CD3" s="3"/>
      <c r="CE3" s="8"/>
      <c r="CF3" s="8"/>
      <c r="CG3" s="8"/>
      <c r="CH3" s="8"/>
      <c r="CI3" s="8"/>
      <c r="CJ3" s="8"/>
      <c r="CK3" s="8"/>
      <c r="CL3" s="3"/>
      <c r="CM3" s="3" t="s">
        <v>281</v>
      </c>
      <c r="CN3" s="3" t="s">
        <v>600</v>
      </c>
      <c r="CO3" s="8">
        <v>0</v>
      </c>
      <c r="CP3" s="8">
        <v>1</v>
      </c>
      <c r="CQ3" s="8">
        <v>0</v>
      </c>
      <c r="CR3" s="8">
        <v>0</v>
      </c>
      <c r="CS3" s="8">
        <v>0</v>
      </c>
      <c r="CT3" s="8">
        <v>0</v>
      </c>
      <c r="CU3" s="8">
        <v>0</v>
      </c>
      <c r="CV3" s="3"/>
      <c r="CW3" s="3" t="s">
        <v>259</v>
      </c>
      <c r="CX3" s="3" t="s">
        <v>21</v>
      </c>
      <c r="CY3" s="3"/>
      <c r="CZ3" s="8"/>
      <c r="DA3" s="8"/>
      <c r="DB3" s="8"/>
      <c r="DC3" s="8"/>
      <c r="DD3" s="8"/>
      <c r="DE3" s="8"/>
      <c r="DF3" s="8"/>
      <c r="DG3" s="3"/>
      <c r="DH3" s="3" t="s">
        <v>29</v>
      </c>
      <c r="DI3" s="3"/>
      <c r="DJ3" s="8"/>
      <c r="DK3" s="8"/>
      <c r="DL3" s="8"/>
      <c r="DM3" s="8"/>
      <c r="DN3" s="8"/>
      <c r="DO3" s="3"/>
      <c r="DP3" s="3"/>
      <c r="DQ3" s="3"/>
      <c r="DR3" s="3"/>
      <c r="DS3" s="3"/>
      <c r="DT3" s="8"/>
      <c r="DU3" s="8"/>
      <c r="DV3" s="8"/>
      <c r="DW3" s="8"/>
      <c r="DX3" s="8"/>
      <c r="DY3" s="8"/>
      <c r="DZ3" s="8"/>
      <c r="EA3" s="3" t="s">
        <v>601</v>
      </c>
      <c r="EB3" s="8">
        <v>1</v>
      </c>
      <c r="EC3" s="8">
        <v>1</v>
      </c>
      <c r="ED3" s="8">
        <v>0</v>
      </c>
      <c r="EE3" s="8">
        <v>0</v>
      </c>
      <c r="EF3" s="8">
        <v>0</v>
      </c>
      <c r="EG3" s="8">
        <v>1</v>
      </c>
      <c r="EH3" s="8">
        <v>0</v>
      </c>
      <c r="EI3" s="8">
        <v>0</v>
      </c>
      <c r="EJ3" s="8">
        <v>0</v>
      </c>
      <c r="EK3" s="8">
        <v>0</v>
      </c>
      <c r="EL3" s="8">
        <v>0</v>
      </c>
      <c r="EM3" s="8">
        <v>0</v>
      </c>
      <c r="EN3" s="3"/>
      <c r="EO3" s="3" t="s">
        <v>352</v>
      </c>
      <c r="EP3" s="3" t="s">
        <v>356</v>
      </c>
      <c r="EQ3" s="8">
        <v>0</v>
      </c>
      <c r="ER3" s="8">
        <v>0</v>
      </c>
      <c r="ES3" s="8">
        <v>0</v>
      </c>
      <c r="ET3" s="8">
        <v>1</v>
      </c>
      <c r="EU3" s="8">
        <v>0</v>
      </c>
      <c r="EV3" s="8">
        <v>0</v>
      </c>
      <c r="EW3" s="8">
        <v>0</v>
      </c>
      <c r="EX3" s="8">
        <v>0</v>
      </c>
      <c r="EY3" s="8">
        <v>0</v>
      </c>
      <c r="EZ3" s="8">
        <v>0</v>
      </c>
      <c r="FA3" s="8">
        <v>0</v>
      </c>
      <c r="FB3" s="3"/>
      <c r="FC3" s="8"/>
      <c r="FD3" s="3" t="s">
        <v>602</v>
      </c>
      <c r="FE3" s="8">
        <v>1</v>
      </c>
      <c r="FF3" s="8">
        <v>0</v>
      </c>
      <c r="FG3" s="8">
        <v>0</v>
      </c>
      <c r="FH3" s="8">
        <v>1</v>
      </c>
      <c r="FI3" s="8">
        <v>0</v>
      </c>
      <c r="FJ3" s="8">
        <v>1</v>
      </c>
      <c r="FK3" s="3" t="s">
        <v>383</v>
      </c>
      <c r="FL3" s="3" t="s">
        <v>385</v>
      </c>
      <c r="FM3" s="3" t="s">
        <v>381</v>
      </c>
      <c r="FN3" s="8"/>
      <c r="FO3" s="8">
        <v>0</v>
      </c>
      <c r="FP3" s="8">
        <v>10</v>
      </c>
      <c r="FQ3" s="3" t="s">
        <v>603</v>
      </c>
      <c r="FR3" s="8">
        <v>1340496</v>
      </c>
      <c r="FS3" s="8">
        <v>39</v>
      </c>
    </row>
    <row r="4" spans="1:175" x14ac:dyDescent="0.25">
      <c r="A4" s="2">
        <v>43776</v>
      </c>
      <c r="B4" s="3" t="s">
        <v>15</v>
      </c>
      <c r="C4" s="3" t="s">
        <v>15</v>
      </c>
      <c r="D4" s="3" t="s">
        <v>11</v>
      </c>
      <c r="E4" s="3" t="s">
        <v>110</v>
      </c>
      <c r="F4" s="3" t="s">
        <v>64</v>
      </c>
      <c r="G4" s="3" t="s">
        <v>596</v>
      </c>
      <c r="H4" s="8">
        <v>4.3584899999999998</v>
      </c>
      <c r="I4" s="8">
        <v>18.556260000000002</v>
      </c>
      <c r="J4" s="8">
        <v>351.92200000000003</v>
      </c>
      <c r="K4" s="8">
        <v>0</v>
      </c>
      <c r="L4" s="8">
        <v>3</v>
      </c>
      <c r="M4" s="3" t="s">
        <v>596</v>
      </c>
      <c r="N4" s="8">
        <v>200</v>
      </c>
      <c r="O4" s="8">
        <v>1000</v>
      </c>
      <c r="P4" s="3" t="s">
        <v>597</v>
      </c>
      <c r="Q4" s="8"/>
      <c r="R4" s="8">
        <v>200</v>
      </c>
      <c r="S4" s="8">
        <v>0</v>
      </c>
      <c r="T4" s="8">
        <v>0</v>
      </c>
      <c r="U4" s="8">
        <v>0</v>
      </c>
      <c r="V4" s="8">
        <v>150</v>
      </c>
      <c r="W4" s="8">
        <v>50</v>
      </c>
      <c r="X4" s="8"/>
      <c r="Y4" s="3" t="s">
        <v>159</v>
      </c>
      <c r="Z4" s="3" t="s">
        <v>21</v>
      </c>
      <c r="AA4" s="3" t="s">
        <v>29</v>
      </c>
      <c r="AB4" s="3"/>
      <c r="AC4" s="3"/>
      <c r="AD4" s="3" t="s">
        <v>178</v>
      </c>
      <c r="AE4" s="3" t="s">
        <v>21</v>
      </c>
      <c r="AF4" s="8">
        <v>200</v>
      </c>
      <c r="AG4" s="3" t="s">
        <v>29</v>
      </c>
      <c r="AH4" s="8"/>
      <c r="AI4" s="3" t="s">
        <v>21</v>
      </c>
      <c r="AJ4" s="8">
        <v>50</v>
      </c>
      <c r="AK4" s="3" t="s">
        <v>29</v>
      </c>
      <c r="AL4" s="8"/>
      <c r="AM4" s="3" t="s">
        <v>29</v>
      </c>
      <c r="AN4" s="8"/>
      <c r="AO4" s="3" t="s">
        <v>21</v>
      </c>
      <c r="AP4" s="3" t="s">
        <v>194</v>
      </c>
      <c r="AQ4" s="3"/>
      <c r="AR4" s="3"/>
      <c r="AS4" s="8"/>
      <c r="AT4" s="8"/>
      <c r="AU4" s="8"/>
      <c r="AV4" s="8"/>
      <c r="AW4" s="8"/>
      <c r="AX4" s="8"/>
      <c r="AY4" s="8"/>
      <c r="AZ4" s="8"/>
      <c r="BA4" s="3" t="s">
        <v>21</v>
      </c>
      <c r="BB4" s="3" t="s">
        <v>21</v>
      </c>
      <c r="BC4" s="3" t="s">
        <v>21</v>
      </c>
      <c r="BD4" s="3" t="s">
        <v>29</v>
      </c>
      <c r="BE4" s="3" t="s">
        <v>21</v>
      </c>
      <c r="BF4" s="3" t="s">
        <v>196</v>
      </c>
      <c r="BG4" s="3"/>
      <c r="BH4" s="3" t="s">
        <v>234</v>
      </c>
      <c r="BI4" s="3"/>
      <c r="BJ4" s="3" t="s">
        <v>604</v>
      </c>
      <c r="BK4" s="8">
        <v>0</v>
      </c>
      <c r="BL4" s="8">
        <v>0</v>
      </c>
      <c r="BM4" s="8">
        <v>0</v>
      </c>
      <c r="BN4" s="8">
        <v>0</v>
      </c>
      <c r="BO4" s="8">
        <v>0</v>
      </c>
      <c r="BP4" s="8">
        <v>1</v>
      </c>
      <c r="BQ4" s="8">
        <v>0</v>
      </c>
      <c r="BR4" s="8">
        <v>0</v>
      </c>
      <c r="BS4" s="8">
        <v>0</v>
      </c>
      <c r="BT4" s="3" t="s">
        <v>256</v>
      </c>
      <c r="BU4" s="3" t="s">
        <v>261</v>
      </c>
      <c r="BV4" s="3" t="s">
        <v>29</v>
      </c>
      <c r="BW4" s="3"/>
      <c r="BX4" s="8"/>
      <c r="BY4" s="8"/>
      <c r="BZ4" s="8"/>
      <c r="CA4" s="8"/>
      <c r="CB4" s="3" t="s">
        <v>277</v>
      </c>
      <c r="CC4" s="3" t="s">
        <v>29</v>
      </c>
      <c r="CD4" s="3"/>
      <c r="CE4" s="8"/>
      <c r="CF4" s="8"/>
      <c r="CG4" s="8"/>
      <c r="CH4" s="8"/>
      <c r="CI4" s="8"/>
      <c r="CJ4" s="8"/>
      <c r="CK4" s="8"/>
      <c r="CL4" s="3"/>
      <c r="CM4" s="3" t="s">
        <v>281</v>
      </c>
      <c r="CN4" s="3" t="s">
        <v>300</v>
      </c>
      <c r="CO4" s="8">
        <v>0</v>
      </c>
      <c r="CP4" s="8">
        <v>0</v>
      </c>
      <c r="CQ4" s="8">
        <v>0</v>
      </c>
      <c r="CR4" s="8">
        <v>0</v>
      </c>
      <c r="CS4" s="8">
        <v>1</v>
      </c>
      <c r="CT4" s="8">
        <v>0</v>
      </c>
      <c r="CU4" s="8">
        <v>0</v>
      </c>
      <c r="CV4" s="3"/>
      <c r="CW4" s="3" t="s">
        <v>259</v>
      </c>
      <c r="CX4" s="3" t="s">
        <v>21</v>
      </c>
      <c r="CY4" s="3"/>
      <c r="CZ4" s="8"/>
      <c r="DA4" s="8"/>
      <c r="DB4" s="8"/>
      <c r="DC4" s="8"/>
      <c r="DD4" s="8"/>
      <c r="DE4" s="8"/>
      <c r="DF4" s="8"/>
      <c r="DG4" s="3"/>
      <c r="DH4" s="3" t="s">
        <v>29</v>
      </c>
      <c r="DI4" s="3"/>
      <c r="DJ4" s="8"/>
      <c r="DK4" s="8"/>
      <c r="DL4" s="8"/>
      <c r="DM4" s="8"/>
      <c r="DN4" s="8"/>
      <c r="DO4" s="3"/>
      <c r="DP4" s="3"/>
      <c r="DQ4" s="3"/>
      <c r="DR4" s="3"/>
      <c r="DS4" s="3"/>
      <c r="DT4" s="8"/>
      <c r="DU4" s="8"/>
      <c r="DV4" s="8"/>
      <c r="DW4" s="8"/>
      <c r="DX4" s="8"/>
      <c r="DY4" s="8"/>
      <c r="DZ4" s="8"/>
      <c r="EA4" s="3" t="s">
        <v>605</v>
      </c>
      <c r="EB4" s="8">
        <v>1</v>
      </c>
      <c r="EC4" s="8">
        <v>1</v>
      </c>
      <c r="ED4" s="8">
        <v>0</v>
      </c>
      <c r="EE4" s="8">
        <v>0</v>
      </c>
      <c r="EF4" s="8">
        <v>0</v>
      </c>
      <c r="EG4" s="8">
        <v>0</v>
      </c>
      <c r="EH4" s="8">
        <v>1</v>
      </c>
      <c r="EI4" s="8">
        <v>0</v>
      </c>
      <c r="EJ4" s="8">
        <v>0</v>
      </c>
      <c r="EK4" s="8">
        <v>0</v>
      </c>
      <c r="EL4" s="8">
        <v>0</v>
      </c>
      <c r="EM4" s="8">
        <v>0</v>
      </c>
      <c r="EN4" s="3"/>
      <c r="EO4" s="3" t="s">
        <v>281</v>
      </c>
      <c r="EP4" s="3" t="s">
        <v>355</v>
      </c>
      <c r="EQ4" s="8">
        <v>0</v>
      </c>
      <c r="ER4" s="8">
        <v>1</v>
      </c>
      <c r="ES4" s="8">
        <v>0</v>
      </c>
      <c r="ET4" s="8">
        <v>0</v>
      </c>
      <c r="EU4" s="8">
        <v>0</v>
      </c>
      <c r="EV4" s="8">
        <v>0</v>
      </c>
      <c r="EW4" s="8">
        <v>0</v>
      </c>
      <c r="EX4" s="8">
        <v>0</v>
      </c>
      <c r="EY4" s="8">
        <v>0</v>
      </c>
      <c r="EZ4" s="8">
        <v>0</v>
      </c>
      <c r="FA4" s="8">
        <v>0</v>
      </c>
      <c r="FB4" s="3"/>
      <c r="FC4" s="8"/>
      <c r="FD4" s="3" t="s">
        <v>606</v>
      </c>
      <c r="FE4" s="8">
        <v>1</v>
      </c>
      <c r="FF4" s="8">
        <v>1</v>
      </c>
      <c r="FG4" s="8">
        <v>0</v>
      </c>
      <c r="FH4" s="8">
        <v>0</v>
      </c>
      <c r="FI4" s="8">
        <v>1</v>
      </c>
      <c r="FJ4" s="8">
        <v>0</v>
      </c>
      <c r="FK4" s="3" t="s">
        <v>380</v>
      </c>
      <c r="FL4" s="3" t="s">
        <v>383</v>
      </c>
      <c r="FM4" s="3" t="s">
        <v>382</v>
      </c>
      <c r="FN4" s="8"/>
      <c r="FO4" s="8">
        <v>0</v>
      </c>
      <c r="FP4" s="8">
        <v>10</v>
      </c>
      <c r="FQ4" s="3" t="s">
        <v>607</v>
      </c>
      <c r="FR4" s="8">
        <v>1340494</v>
      </c>
      <c r="FS4" s="8">
        <v>38</v>
      </c>
    </row>
    <row r="5" spans="1:175" x14ac:dyDescent="0.25">
      <c r="A5" s="2">
        <v>43777</v>
      </c>
      <c r="B5" s="3" t="s">
        <v>15</v>
      </c>
      <c r="C5" s="3" t="s">
        <v>15</v>
      </c>
      <c r="D5" s="3" t="s">
        <v>11</v>
      </c>
      <c r="E5" s="3" t="s">
        <v>608</v>
      </c>
      <c r="F5" s="3" t="s">
        <v>65</v>
      </c>
      <c r="G5" s="3" t="s">
        <v>596</v>
      </c>
      <c r="H5" s="8">
        <v>4.3613159000000001</v>
      </c>
      <c r="I5" s="8">
        <v>18.571140700000001</v>
      </c>
      <c r="J5" s="8">
        <v>350.60000610351563</v>
      </c>
      <c r="K5" s="8">
        <v>9</v>
      </c>
      <c r="L5" s="8">
        <v>3</v>
      </c>
      <c r="M5" s="3" t="s">
        <v>596</v>
      </c>
      <c r="N5" s="8">
        <v>60</v>
      </c>
      <c r="O5" s="8">
        <v>300</v>
      </c>
      <c r="P5" s="3" t="s">
        <v>597</v>
      </c>
      <c r="Q5" s="8"/>
      <c r="R5" s="8">
        <v>60</v>
      </c>
      <c r="S5" s="8">
        <v>0</v>
      </c>
      <c r="T5" s="8">
        <v>0</v>
      </c>
      <c r="U5" s="8">
        <v>0</v>
      </c>
      <c r="V5" s="8">
        <v>60</v>
      </c>
      <c r="W5" s="8"/>
      <c r="X5" s="8"/>
      <c r="Y5" s="3" t="s">
        <v>160</v>
      </c>
      <c r="Z5" s="3" t="s">
        <v>21</v>
      </c>
      <c r="AA5" s="3" t="s">
        <v>172</v>
      </c>
      <c r="AB5" s="3"/>
      <c r="AC5" s="3"/>
      <c r="AD5" s="3" t="s">
        <v>179</v>
      </c>
      <c r="AE5" s="3" t="s">
        <v>21</v>
      </c>
      <c r="AF5" s="8">
        <v>1</v>
      </c>
      <c r="AG5" s="3" t="s">
        <v>29</v>
      </c>
      <c r="AH5" s="8"/>
      <c r="AI5" s="3" t="s">
        <v>21</v>
      </c>
      <c r="AJ5" s="8">
        <v>1</v>
      </c>
      <c r="AK5" s="3" t="s">
        <v>29</v>
      </c>
      <c r="AL5" s="8"/>
      <c r="AM5" s="3" t="s">
        <v>21</v>
      </c>
      <c r="AN5" s="8">
        <v>3</v>
      </c>
      <c r="AO5" s="3" t="s">
        <v>21</v>
      </c>
      <c r="AP5" s="3" t="s">
        <v>193</v>
      </c>
      <c r="AQ5" s="3"/>
      <c r="AR5" s="3"/>
      <c r="AS5" s="8"/>
      <c r="AT5" s="8"/>
      <c r="AU5" s="8"/>
      <c r="AV5" s="8"/>
      <c r="AW5" s="8"/>
      <c r="AX5" s="8"/>
      <c r="AY5" s="8"/>
      <c r="AZ5" s="8"/>
      <c r="BA5" s="3" t="s">
        <v>21</v>
      </c>
      <c r="BB5" s="3" t="s">
        <v>21</v>
      </c>
      <c r="BC5" s="3" t="s">
        <v>21</v>
      </c>
      <c r="BD5" s="3" t="s">
        <v>29</v>
      </c>
      <c r="BE5" s="3" t="s">
        <v>29</v>
      </c>
      <c r="BF5" s="3"/>
      <c r="BG5" s="3"/>
      <c r="BH5" s="3" t="s">
        <v>234</v>
      </c>
      <c r="BI5" s="3"/>
      <c r="BJ5" s="3" t="s">
        <v>609</v>
      </c>
      <c r="BK5" s="8">
        <v>1</v>
      </c>
      <c r="BL5" s="8">
        <v>1</v>
      </c>
      <c r="BM5" s="8">
        <v>0</v>
      </c>
      <c r="BN5" s="8">
        <v>0</v>
      </c>
      <c r="BO5" s="8">
        <v>0</v>
      </c>
      <c r="BP5" s="8">
        <v>0</v>
      </c>
      <c r="BQ5" s="8">
        <v>0</v>
      </c>
      <c r="BR5" s="8">
        <v>1</v>
      </c>
      <c r="BS5" s="8">
        <v>0</v>
      </c>
      <c r="BT5" s="3" t="s">
        <v>254</v>
      </c>
      <c r="BU5" s="3" t="s">
        <v>258</v>
      </c>
      <c r="BV5" s="3" t="s">
        <v>21</v>
      </c>
      <c r="BW5" s="3" t="s">
        <v>599</v>
      </c>
      <c r="BX5" s="8">
        <v>1</v>
      </c>
      <c r="BY5" s="8">
        <v>0</v>
      </c>
      <c r="BZ5" s="8">
        <v>1</v>
      </c>
      <c r="CA5" s="8">
        <v>1</v>
      </c>
      <c r="CB5" s="3" t="s">
        <v>277</v>
      </c>
      <c r="CC5" s="3" t="s">
        <v>29</v>
      </c>
      <c r="CD5" s="3"/>
      <c r="CE5" s="8"/>
      <c r="CF5" s="8"/>
      <c r="CG5" s="8"/>
      <c r="CH5" s="8"/>
      <c r="CI5" s="8"/>
      <c r="CJ5" s="8"/>
      <c r="CK5" s="8"/>
      <c r="CL5" s="3"/>
      <c r="CM5" s="3" t="s">
        <v>279</v>
      </c>
      <c r="CN5" s="3" t="s">
        <v>600</v>
      </c>
      <c r="CO5" s="8">
        <v>0</v>
      </c>
      <c r="CP5" s="8">
        <v>1</v>
      </c>
      <c r="CQ5" s="8">
        <v>0</v>
      </c>
      <c r="CR5" s="8">
        <v>0</v>
      </c>
      <c r="CS5" s="8">
        <v>0</v>
      </c>
      <c r="CT5" s="8">
        <v>0</v>
      </c>
      <c r="CU5" s="8">
        <v>0</v>
      </c>
      <c r="CV5" s="3"/>
      <c r="CW5" s="3" t="s">
        <v>258</v>
      </c>
      <c r="CX5" s="3" t="s">
        <v>21</v>
      </c>
      <c r="CY5" s="3"/>
      <c r="CZ5" s="8"/>
      <c r="DA5" s="8"/>
      <c r="DB5" s="8"/>
      <c r="DC5" s="8"/>
      <c r="DD5" s="8"/>
      <c r="DE5" s="8"/>
      <c r="DF5" s="8"/>
      <c r="DG5" s="3"/>
      <c r="DH5" s="3" t="s">
        <v>29</v>
      </c>
      <c r="DI5" s="3"/>
      <c r="DJ5" s="8"/>
      <c r="DK5" s="8"/>
      <c r="DL5" s="8"/>
      <c r="DM5" s="8"/>
      <c r="DN5" s="8"/>
      <c r="DO5" s="3"/>
      <c r="DP5" s="3"/>
      <c r="DQ5" s="3"/>
      <c r="DR5" s="3"/>
      <c r="DS5" s="3"/>
      <c r="DT5" s="8"/>
      <c r="DU5" s="8"/>
      <c r="DV5" s="8"/>
      <c r="DW5" s="8"/>
      <c r="DX5" s="8"/>
      <c r="DY5" s="8"/>
      <c r="DZ5" s="8"/>
      <c r="EA5" s="3" t="s">
        <v>601</v>
      </c>
      <c r="EB5" s="8">
        <v>1</v>
      </c>
      <c r="EC5" s="8">
        <v>1</v>
      </c>
      <c r="ED5" s="8">
        <v>0</v>
      </c>
      <c r="EE5" s="8">
        <v>0</v>
      </c>
      <c r="EF5" s="8">
        <v>0</v>
      </c>
      <c r="EG5" s="8">
        <v>1</v>
      </c>
      <c r="EH5" s="8">
        <v>0</v>
      </c>
      <c r="EI5" s="8">
        <v>0</v>
      </c>
      <c r="EJ5" s="8">
        <v>0</v>
      </c>
      <c r="EK5" s="8">
        <v>0</v>
      </c>
      <c r="EL5" s="8">
        <v>0</v>
      </c>
      <c r="EM5" s="8">
        <v>0</v>
      </c>
      <c r="EN5" s="3"/>
      <c r="EO5" s="3" t="s">
        <v>279</v>
      </c>
      <c r="EP5" s="3"/>
      <c r="EQ5" s="8"/>
      <c r="ER5" s="8"/>
      <c r="ES5" s="8"/>
      <c r="ET5" s="8"/>
      <c r="EU5" s="8"/>
      <c r="EV5" s="8"/>
      <c r="EW5" s="8"/>
      <c r="EX5" s="8"/>
      <c r="EY5" s="8"/>
      <c r="EZ5" s="8"/>
      <c r="FA5" s="8"/>
      <c r="FB5" s="3"/>
      <c r="FC5" s="8"/>
      <c r="FD5" s="3" t="s">
        <v>388</v>
      </c>
      <c r="FE5" s="8">
        <v>1</v>
      </c>
      <c r="FF5" s="8">
        <v>0</v>
      </c>
      <c r="FG5" s="8">
        <v>0</v>
      </c>
      <c r="FH5" s="8">
        <v>0</v>
      </c>
      <c r="FI5" s="8">
        <v>0</v>
      </c>
      <c r="FJ5" s="8">
        <v>0</v>
      </c>
      <c r="FK5" s="3" t="s">
        <v>380</v>
      </c>
      <c r="FL5" s="3" t="s">
        <v>384</v>
      </c>
      <c r="FM5" s="3" t="s">
        <v>383</v>
      </c>
      <c r="FN5" s="8"/>
      <c r="FO5" s="8">
        <v>0</v>
      </c>
      <c r="FP5" s="8">
        <v>10</v>
      </c>
      <c r="FQ5" s="3" t="s">
        <v>610</v>
      </c>
      <c r="FR5" s="8">
        <v>1349821</v>
      </c>
      <c r="FS5" s="8">
        <v>53</v>
      </c>
    </row>
    <row r="6" spans="1:175" x14ac:dyDescent="0.25">
      <c r="A6" s="2">
        <v>43777</v>
      </c>
      <c r="B6" s="3" t="s">
        <v>15</v>
      </c>
      <c r="C6" s="3" t="s">
        <v>15</v>
      </c>
      <c r="D6" s="3" t="s">
        <v>11</v>
      </c>
      <c r="E6" s="3" t="s">
        <v>611</v>
      </c>
      <c r="F6" s="3" t="s">
        <v>65</v>
      </c>
      <c r="G6" s="3" t="s">
        <v>596</v>
      </c>
      <c r="H6" s="8">
        <v>4.3615104999999996</v>
      </c>
      <c r="I6" s="8">
        <v>18.564477400000001</v>
      </c>
      <c r="J6" s="8">
        <v>349.29998779296875</v>
      </c>
      <c r="K6" s="8">
        <v>7.5</v>
      </c>
      <c r="L6" s="8">
        <v>3</v>
      </c>
      <c r="M6" s="3" t="s">
        <v>596</v>
      </c>
      <c r="N6" s="8">
        <v>25</v>
      </c>
      <c r="O6" s="8">
        <v>125</v>
      </c>
      <c r="P6" s="3" t="s">
        <v>597</v>
      </c>
      <c r="Q6" s="8"/>
      <c r="R6" s="8">
        <v>25</v>
      </c>
      <c r="S6" s="8">
        <v>0</v>
      </c>
      <c r="T6" s="8">
        <v>0</v>
      </c>
      <c r="U6" s="8">
        <v>0</v>
      </c>
      <c r="V6" s="8">
        <v>25</v>
      </c>
      <c r="W6" s="8"/>
      <c r="X6" s="8"/>
      <c r="Y6" s="3" t="s">
        <v>159</v>
      </c>
      <c r="Z6" s="3" t="s">
        <v>21</v>
      </c>
      <c r="AA6" s="3" t="s">
        <v>29</v>
      </c>
      <c r="AB6" s="3"/>
      <c r="AC6" s="3"/>
      <c r="AD6" s="3" t="s">
        <v>179</v>
      </c>
      <c r="AE6" s="3" t="s">
        <v>29</v>
      </c>
      <c r="AF6" s="8"/>
      <c r="AG6" s="3" t="s">
        <v>29</v>
      </c>
      <c r="AH6" s="8"/>
      <c r="AI6" s="3" t="s">
        <v>29</v>
      </c>
      <c r="AJ6" s="8"/>
      <c r="AK6" s="3" t="s">
        <v>29</v>
      </c>
      <c r="AL6" s="8"/>
      <c r="AM6" s="3" t="s">
        <v>21</v>
      </c>
      <c r="AN6" s="8">
        <v>3</v>
      </c>
      <c r="AO6" s="3" t="s">
        <v>21</v>
      </c>
      <c r="AP6" s="3" t="s">
        <v>196</v>
      </c>
      <c r="AQ6" s="3"/>
      <c r="AR6" s="3"/>
      <c r="AS6" s="8"/>
      <c r="AT6" s="8"/>
      <c r="AU6" s="8"/>
      <c r="AV6" s="8"/>
      <c r="AW6" s="8"/>
      <c r="AX6" s="8"/>
      <c r="AY6" s="8"/>
      <c r="AZ6" s="8"/>
      <c r="BA6" s="3" t="s">
        <v>21</v>
      </c>
      <c r="BB6" s="3" t="s">
        <v>21</v>
      </c>
      <c r="BC6" s="3" t="s">
        <v>21</v>
      </c>
      <c r="BD6" s="3" t="s">
        <v>29</v>
      </c>
      <c r="BE6" s="3" t="s">
        <v>21</v>
      </c>
      <c r="BF6" s="3" t="s">
        <v>196</v>
      </c>
      <c r="BG6" s="3"/>
      <c r="BH6" s="3" t="s">
        <v>234</v>
      </c>
      <c r="BI6" s="3"/>
      <c r="BJ6" s="3" t="s">
        <v>612</v>
      </c>
      <c r="BK6" s="8">
        <v>1</v>
      </c>
      <c r="BL6" s="8">
        <v>0</v>
      </c>
      <c r="BM6" s="8">
        <v>1</v>
      </c>
      <c r="BN6" s="8">
        <v>0</v>
      </c>
      <c r="BO6" s="8">
        <v>0</v>
      </c>
      <c r="BP6" s="8">
        <v>0</v>
      </c>
      <c r="BQ6" s="8">
        <v>0</v>
      </c>
      <c r="BR6" s="8">
        <v>1</v>
      </c>
      <c r="BS6" s="8">
        <v>0</v>
      </c>
      <c r="BT6" s="3" t="s">
        <v>256</v>
      </c>
      <c r="BU6" s="3" t="s">
        <v>258</v>
      </c>
      <c r="BV6" s="3" t="s">
        <v>21</v>
      </c>
      <c r="BW6" s="3" t="s">
        <v>613</v>
      </c>
      <c r="BX6" s="8">
        <v>1</v>
      </c>
      <c r="BY6" s="8">
        <v>0</v>
      </c>
      <c r="BZ6" s="8">
        <v>1</v>
      </c>
      <c r="CA6" s="8">
        <v>0</v>
      </c>
      <c r="CB6" s="3" t="s">
        <v>280</v>
      </c>
      <c r="CC6" s="3" t="s">
        <v>29</v>
      </c>
      <c r="CD6" s="3"/>
      <c r="CE6" s="8"/>
      <c r="CF6" s="8"/>
      <c r="CG6" s="8"/>
      <c r="CH6" s="8"/>
      <c r="CI6" s="8"/>
      <c r="CJ6" s="8"/>
      <c r="CK6" s="8"/>
      <c r="CL6" s="3"/>
      <c r="CM6" s="3" t="s">
        <v>281</v>
      </c>
      <c r="CN6" s="3" t="s">
        <v>614</v>
      </c>
      <c r="CO6" s="8">
        <v>1</v>
      </c>
      <c r="CP6" s="8">
        <v>1</v>
      </c>
      <c r="CQ6" s="8">
        <v>0</v>
      </c>
      <c r="CR6" s="8">
        <v>1</v>
      </c>
      <c r="CS6" s="8">
        <v>0</v>
      </c>
      <c r="CT6" s="8">
        <v>0</v>
      </c>
      <c r="CU6" s="8">
        <v>0</v>
      </c>
      <c r="CV6" s="3"/>
      <c r="CW6" s="3" t="s">
        <v>258</v>
      </c>
      <c r="CX6" s="3" t="s">
        <v>21</v>
      </c>
      <c r="CY6" s="3"/>
      <c r="CZ6" s="8"/>
      <c r="DA6" s="8"/>
      <c r="DB6" s="8"/>
      <c r="DC6" s="8"/>
      <c r="DD6" s="8"/>
      <c r="DE6" s="8"/>
      <c r="DF6" s="8"/>
      <c r="DG6" s="3"/>
      <c r="DH6" s="3" t="s">
        <v>21</v>
      </c>
      <c r="DI6" s="3" t="s">
        <v>317</v>
      </c>
      <c r="DJ6" s="8">
        <v>0</v>
      </c>
      <c r="DK6" s="8">
        <v>0</v>
      </c>
      <c r="DL6" s="8">
        <v>0</v>
      </c>
      <c r="DM6" s="8">
        <v>1</v>
      </c>
      <c r="DN6" s="8">
        <v>0</v>
      </c>
      <c r="DO6" s="3"/>
      <c r="DP6" s="3" t="s">
        <v>29</v>
      </c>
      <c r="DQ6" s="3"/>
      <c r="DR6" s="3"/>
      <c r="DS6" s="3"/>
      <c r="DT6" s="8"/>
      <c r="DU6" s="8"/>
      <c r="DV6" s="8"/>
      <c r="DW6" s="8"/>
      <c r="DX6" s="8"/>
      <c r="DY6" s="8"/>
      <c r="DZ6" s="8"/>
      <c r="EA6" s="3" t="s">
        <v>601</v>
      </c>
      <c r="EB6" s="8">
        <v>1</v>
      </c>
      <c r="EC6" s="8">
        <v>1</v>
      </c>
      <c r="ED6" s="8">
        <v>0</v>
      </c>
      <c r="EE6" s="8">
        <v>0</v>
      </c>
      <c r="EF6" s="8">
        <v>0</v>
      </c>
      <c r="EG6" s="8">
        <v>1</v>
      </c>
      <c r="EH6" s="8">
        <v>0</v>
      </c>
      <c r="EI6" s="8">
        <v>0</v>
      </c>
      <c r="EJ6" s="8">
        <v>0</v>
      </c>
      <c r="EK6" s="8">
        <v>0</v>
      </c>
      <c r="EL6" s="8">
        <v>0</v>
      </c>
      <c r="EM6" s="8">
        <v>0</v>
      </c>
      <c r="EN6" s="3"/>
      <c r="EO6" s="3" t="s">
        <v>279</v>
      </c>
      <c r="EP6" s="3"/>
      <c r="EQ6" s="8"/>
      <c r="ER6" s="8"/>
      <c r="ES6" s="8"/>
      <c r="ET6" s="8"/>
      <c r="EU6" s="8"/>
      <c r="EV6" s="8"/>
      <c r="EW6" s="8"/>
      <c r="EX6" s="8"/>
      <c r="EY6" s="8"/>
      <c r="EZ6" s="8"/>
      <c r="FA6" s="8"/>
      <c r="FB6" s="3"/>
      <c r="FC6" s="8"/>
      <c r="FD6" s="3" t="s">
        <v>615</v>
      </c>
      <c r="FE6" s="8">
        <v>1</v>
      </c>
      <c r="FF6" s="8">
        <v>0</v>
      </c>
      <c r="FG6" s="8">
        <v>0</v>
      </c>
      <c r="FH6" s="8">
        <v>0</v>
      </c>
      <c r="FI6" s="8">
        <v>1</v>
      </c>
      <c r="FJ6" s="8">
        <v>1</v>
      </c>
      <c r="FK6" s="3" t="s">
        <v>380</v>
      </c>
      <c r="FL6" s="3" t="s">
        <v>381</v>
      </c>
      <c r="FM6" s="3" t="s">
        <v>382</v>
      </c>
      <c r="FN6" s="8"/>
      <c r="FO6" s="8">
        <v>0</v>
      </c>
      <c r="FP6" s="8">
        <v>10</v>
      </c>
      <c r="FQ6" s="3" t="s">
        <v>616</v>
      </c>
      <c r="FR6" s="8">
        <v>1350000</v>
      </c>
      <c r="FS6" s="8">
        <v>54</v>
      </c>
    </row>
    <row r="7" spans="1:175" x14ac:dyDescent="0.25">
      <c r="A7" s="2">
        <v>43775</v>
      </c>
      <c r="B7" s="3" t="s">
        <v>15</v>
      </c>
      <c r="C7" s="3" t="s">
        <v>15</v>
      </c>
      <c r="D7" s="3" t="s">
        <v>11</v>
      </c>
      <c r="E7" s="3" t="s">
        <v>120</v>
      </c>
      <c r="F7" s="3" t="s">
        <v>67</v>
      </c>
      <c r="G7" s="3" t="s">
        <v>596</v>
      </c>
      <c r="H7" s="8">
        <v>4.3570425000000004</v>
      </c>
      <c r="I7" s="8">
        <v>18.562033499999998</v>
      </c>
      <c r="J7" s="8">
        <v>344.89999389648438</v>
      </c>
      <c r="K7" s="8">
        <v>9</v>
      </c>
      <c r="L7" s="8">
        <v>3</v>
      </c>
      <c r="M7" s="3" t="s">
        <v>596</v>
      </c>
      <c r="N7" s="8">
        <v>300</v>
      </c>
      <c r="O7" s="8">
        <v>534</v>
      </c>
      <c r="P7" s="3" t="s">
        <v>597</v>
      </c>
      <c r="Q7" s="8"/>
      <c r="R7" s="8">
        <v>300</v>
      </c>
      <c r="S7" s="8">
        <v>0</v>
      </c>
      <c r="T7" s="8">
        <v>0</v>
      </c>
      <c r="U7" s="8">
        <v>0</v>
      </c>
      <c r="V7" s="8"/>
      <c r="W7" s="8">
        <v>300</v>
      </c>
      <c r="X7" s="8"/>
      <c r="Y7" s="3" t="s">
        <v>160</v>
      </c>
      <c r="Z7" s="3" t="s">
        <v>21</v>
      </c>
      <c r="AA7" s="3" t="s">
        <v>21</v>
      </c>
      <c r="AB7" s="3" t="s">
        <v>174</v>
      </c>
      <c r="AC7" s="3"/>
      <c r="AD7" s="3" t="s">
        <v>179</v>
      </c>
      <c r="AE7" s="3" t="s">
        <v>21</v>
      </c>
      <c r="AF7" s="8">
        <v>20</v>
      </c>
      <c r="AG7" s="3" t="s">
        <v>29</v>
      </c>
      <c r="AH7" s="8"/>
      <c r="AI7" s="3" t="s">
        <v>21</v>
      </c>
      <c r="AJ7" s="8">
        <v>4</v>
      </c>
      <c r="AK7" s="3" t="s">
        <v>29</v>
      </c>
      <c r="AL7" s="8"/>
      <c r="AM7" s="3" t="s">
        <v>21</v>
      </c>
      <c r="AN7" s="8">
        <v>100</v>
      </c>
      <c r="AO7" s="3" t="s">
        <v>21</v>
      </c>
      <c r="AP7" s="3" t="s">
        <v>195</v>
      </c>
      <c r="AQ7" s="3"/>
      <c r="AR7" s="3"/>
      <c r="AS7" s="8"/>
      <c r="AT7" s="8"/>
      <c r="AU7" s="8"/>
      <c r="AV7" s="8"/>
      <c r="AW7" s="8"/>
      <c r="AX7" s="8"/>
      <c r="AY7" s="8"/>
      <c r="AZ7" s="8"/>
      <c r="BA7" s="3" t="s">
        <v>21</v>
      </c>
      <c r="BB7" s="3" t="s">
        <v>21</v>
      </c>
      <c r="BC7" s="3" t="s">
        <v>21</v>
      </c>
      <c r="BD7" s="3" t="s">
        <v>29</v>
      </c>
      <c r="BE7" s="3" t="s">
        <v>21</v>
      </c>
      <c r="BF7" s="3" t="s">
        <v>196</v>
      </c>
      <c r="BG7" s="3"/>
      <c r="BH7" s="3" t="s">
        <v>234</v>
      </c>
      <c r="BI7" s="3"/>
      <c r="BJ7" s="3" t="s">
        <v>617</v>
      </c>
      <c r="BK7" s="8">
        <v>0</v>
      </c>
      <c r="BL7" s="8">
        <v>0</v>
      </c>
      <c r="BM7" s="8">
        <v>0</v>
      </c>
      <c r="BN7" s="8">
        <v>0</v>
      </c>
      <c r="BO7" s="8">
        <v>1</v>
      </c>
      <c r="BP7" s="8">
        <v>1</v>
      </c>
      <c r="BQ7" s="8">
        <v>0</v>
      </c>
      <c r="BR7" s="8">
        <v>0</v>
      </c>
      <c r="BS7" s="8">
        <v>1</v>
      </c>
      <c r="BT7" s="3" t="s">
        <v>256</v>
      </c>
      <c r="BU7" s="3" t="s">
        <v>258</v>
      </c>
      <c r="BV7" s="3" t="s">
        <v>21</v>
      </c>
      <c r="BW7" s="3" t="s">
        <v>599</v>
      </c>
      <c r="BX7" s="8">
        <v>1</v>
      </c>
      <c r="BY7" s="8">
        <v>0</v>
      </c>
      <c r="BZ7" s="8">
        <v>1</v>
      </c>
      <c r="CA7" s="8">
        <v>1</v>
      </c>
      <c r="CB7" s="3" t="s">
        <v>277</v>
      </c>
      <c r="CC7" s="3" t="s">
        <v>21</v>
      </c>
      <c r="CD7" s="3" t="s">
        <v>618</v>
      </c>
      <c r="CE7" s="8">
        <v>0</v>
      </c>
      <c r="CF7" s="8">
        <v>1</v>
      </c>
      <c r="CG7" s="8">
        <v>0</v>
      </c>
      <c r="CH7" s="8">
        <v>0</v>
      </c>
      <c r="CI7" s="8">
        <v>1</v>
      </c>
      <c r="CJ7" s="8">
        <v>0</v>
      </c>
      <c r="CK7" s="8">
        <v>0</v>
      </c>
      <c r="CL7" s="3"/>
      <c r="CM7" s="3" t="s">
        <v>279</v>
      </c>
      <c r="CN7" s="3" t="s">
        <v>619</v>
      </c>
      <c r="CO7" s="8">
        <v>0</v>
      </c>
      <c r="CP7" s="8">
        <v>1</v>
      </c>
      <c r="CQ7" s="8">
        <v>0</v>
      </c>
      <c r="CR7" s="8">
        <v>1</v>
      </c>
      <c r="CS7" s="8">
        <v>1</v>
      </c>
      <c r="CT7" s="8">
        <v>0</v>
      </c>
      <c r="CU7" s="8">
        <v>0</v>
      </c>
      <c r="CV7" s="3"/>
      <c r="CW7" s="3" t="s">
        <v>258</v>
      </c>
      <c r="CX7" s="3" t="s">
        <v>21</v>
      </c>
      <c r="CY7" s="3"/>
      <c r="CZ7" s="8"/>
      <c r="DA7" s="8"/>
      <c r="DB7" s="8"/>
      <c r="DC7" s="8"/>
      <c r="DD7" s="8"/>
      <c r="DE7" s="8"/>
      <c r="DF7" s="8"/>
      <c r="DG7" s="3"/>
      <c r="DH7" s="3" t="s">
        <v>29</v>
      </c>
      <c r="DI7" s="3"/>
      <c r="DJ7" s="8"/>
      <c r="DK7" s="8"/>
      <c r="DL7" s="8"/>
      <c r="DM7" s="8"/>
      <c r="DN7" s="8"/>
      <c r="DO7" s="3"/>
      <c r="DP7" s="3"/>
      <c r="DQ7" s="3"/>
      <c r="DR7" s="3"/>
      <c r="DS7" s="3"/>
      <c r="DT7" s="8"/>
      <c r="DU7" s="8"/>
      <c r="DV7" s="8"/>
      <c r="DW7" s="8"/>
      <c r="DX7" s="8"/>
      <c r="DY7" s="8"/>
      <c r="DZ7" s="8"/>
      <c r="EA7" s="3" t="s">
        <v>620</v>
      </c>
      <c r="EB7" s="8">
        <v>1</v>
      </c>
      <c r="EC7" s="8">
        <v>1</v>
      </c>
      <c r="ED7" s="8">
        <v>1</v>
      </c>
      <c r="EE7" s="8">
        <v>0</v>
      </c>
      <c r="EF7" s="8">
        <v>0</v>
      </c>
      <c r="EG7" s="8">
        <v>0</v>
      </c>
      <c r="EH7" s="8">
        <v>0</v>
      </c>
      <c r="EI7" s="8">
        <v>0</v>
      </c>
      <c r="EJ7" s="8">
        <v>0</v>
      </c>
      <c r="EK7" s="8">
        <v>0</v>
      </c>
      <c r="EL7" s="8">
        <v>0</v>
      </c>
      <c r="EM7" s="8">
        <v>0</v>
      </c>
      <c r="EN7" s="3"/>
      <c r="EO7" s="3" t="s">
        <v>281</v>
      </c>
      <c r="EP7" s="3" t="s">
        <v>621</v>
      </c>
      <c r="EQ7" s="8">
        <v>0</v>
      </c>
      <c r="ER7" s="8">
        <v>1</v>
      </c>
      <c r="ES7" s="8">
        <v>0</v>
      </c>
      <c r="ET7" s="8">
        <v>0</v>
      </c>
      <c r="EU7" s="8">
        <v>0</v>
      </c>
      <c r="EV7" s="8">
        <v>0</v>
      </c>
      <c r="EW7" s="8">
        <v>1</v>
      </c>
      <c r="EX7" s="8">
        <v>0</v>
      </c>
      <c r="EY7" s="8">
        <v>0</v>
      </c>
      <c r="EZ7" s="8">
        <v>0</v>
      </c>
      <c r="FA7" s="8">
        <v>1</v>
      </c>
      <c r="FB7" s="3" t="s">
        <v>622</v>
      </c>
      <c r="FC7" s="8"/>
      <c r="FD7" s="3" t="s">
        <v>602</v>
      </c>
      <c r="FE7" s="8">
        <v>1</v>
      </c>
      <c r="FF7" s="8">
        <v>0</v>
      </c>
      <c r="FG7" s="8">
        <v>0</v>
      </c>
      <c r="FH7" s="8">
        <v>1</v>
      </c>
      <c r="FI7" s="8">
        <v>0</v>
      </c>
      <c r="FJ7" s="8">
        <v>1</v>
      </c>
      <c r="FK7" s="3" t="s">
        <v>380</v>
      </c>
      <c r="FL7" s="3" t="s">
        <v>383</v>
      </c>
      <c r="FM7" s="3" t="s">
        <v>382</v>
      </c>
      <c r="FN7" s="8"/>
      <c r="FO7" s="8">
        <v>3</v>
      </c>
      <c r="FP7" s="8">
        <v>10</v>
      </c>
      <c r="FQ7" s="3" t="s">
        <v>623</v>
      </c>
      <c r="FR7" s="8">
        <v>1327657</v>
      </c>
      <c r="FS7" s="8">
        <v>13</v>
      </c>
    </row>
    <row r="8" spans="1:175" x14ac:dyDescent="0.25">
      <c r="A8" s="2">
        <v>43775</v>
      </c>
      <c r="B8" s="3" t="s">
        <v>15</v>
      </c>
      <c r="C8" s="3" t="s">
        <v>15</v>
      </c>
      <c r="D8" s="3" t="s">
        <v>11</v>
      </c>
      <c r="E8" s="3" t="s">
        <v>114</v>
      </c>
      <c r="F8" s="3" t="s">
        <v>64</v>
      </c>
      <c r="G8" s="3" t="s">
        <v>596</v>
      </c>
      <c r="H8" s="8">
        <v>4.3548815999999997</v>
      </c>
      <c r="I8" s="8">
        <v>18.550060800000001</v>
      </c>
      <c r="J8" s="8">
        <v>342</v>
      </c>
      <c r="K8" s="8">
        <v>10</v>
      </c>
      <c r="L8" s="8">
        <v>4</v>
      </c>
      <c r="M8" s="3" t="s">
        <v>596</v>
      </c>
      <c r="N8" s="8">
        <v>162</v>
      </c>
      <c r="O8" s="8">
        <v>812</v>
      </c>
      <c r="P8" s="3" t="s">
        <v>597</v>
      </c>
      <c r="Q8" s="8"/>
      <c r="R8" s="8">
        <v>99</v>
      </c>
      <c r="S8" s="8">
        <v>25</v>
      </c>
      <c r="T8" s="8">
        <v>38</v>
      </c>
      <c r="U8" s="8">
        <v>0</v>
      </c>
      <c r="V8" s="8">
        <v>124</v>
      </c>
      <c r="W8" s="8"/>
      <c r="X8" s="8">
        <v>38</v>
      </c>
      <c r="Y8" s="3" t="s">
        <v>160</v>
      </c>
      <c r="Z8" s="3" t="s">
        <v>21</v>
      </c>
      <c r="AA8" s="3" t="s">
        <v>29</v>
      </c>
      <c r="AB8" s="3"/>
      <c r="AC8" s="3"/>
      <c r="AD8" s="3" t="s">
        <v>178</v>
      </c>
      <c r="AE8" s="3" t="s">
        <v>21</v>
      </c>
      <c r="AF8" s="8">
        <v>45</v>
      </c>
      <c r="AG8" s="3" t="s">
        <v>29</v>
      </c>
      <c r="AH8" s="8"/>
      <c r="AI8" s="3" t="s">
        <v>21</v>
      </c>
      <c r="AJ8" s="8">
        <v>24</v>
      </c>
      <c r="AK8" s="3" t="s">
        <v>29</v>
      </c>
      <c r="AL8" s="8"/>
      <c r="AM8" s="3" t="s">
        <v>21</v>
      </c>
      <c r="AN8" s="8">
        <v>27</v>
      </c>
      <c r="AO8" s="3" t="s">
        <v>21</v>
      </c>
      <c r="AP8" s="3" t="s">
        <v>197</v>
      </c>
      <c r="AQ8" s="3"/>
      <c r="AR8" s="3" t="s">
        <v>624</v>
      </c>
      <c r="AS8" s="8">
        <v>1</v>
      </c>
      <c r="AT8" s="8">
        <v>0</v>
      </c>
      <c r="AU8" s="8">
        <v>0</v>
      </c>
      <c r="AV8" s="8">
        <v>0</v>
      </c>
      <c r="AW8" s="8">
        <v>0</v>
      </c>
      <c r="AX8" s="8">
        <v>0</v>
      </c>
      <c r="AY8" s="8">
        <v>0</v>
      </c>
      <c r="AZ8" s="8">
        <v>0</v>
      </c>
      <c r="BA8" s="3" t="s">
        <v>29</v>
      </c>
      <c r="BB8" s="3" t="s">
        <v>29</v>
      </c>
      <c r="BC8" s="3" t="s">
        <v>29</v>
      </c>
      <c r="BD8" s="3" t="s">
        <v>21</v>
      </c>
      <c r="BE8" s="3" t="s">
        <v>21</v>
      </c>
      <c r="BF8" s="3" t="s">
        <v>224</v>
      </c>
      <c r="BG8" s="3"/>
      <c r="BH8" s="3" t="s">
        <v>231</v>
      </c>
      <c r="BI8" s="3"/>
      <c r="BJ8" s="3" t="s">
        <v>625</v>
      </c>
      <c r="BK8" s="8">
        <v>1</v>
      </c>
      <c r="BL8" s="8">
        <v>0</v>
      </c>
      <c r="BM8" s="8">
        <v>0</v>
      </c>
      <c r="BN8" s="8">
        <v>0</v>
      </c>
      <c r="BO8" s="8">
        <v>0</v>
      </c>
      <c r="BP8" s="8">
        <v>1</v>
      </c>
      <c r="BQ8" s="8">
        <v>0</v>
      </c>
      <c r="BR8" s="8">
        <v>1</v>
      </c>
      <c r="BS8" s="8">
        <v>0</v>
      </c>
      <c r="BT8" s="3" t="s">
        <v>254</v>
      </c>
      <c r="BU8" s="3" t="s">
        <v>259</v>
      </c>
      <c r="BV8" s="3" t="s">
        <v>21</v>
      </c>
      <c r="BW8" s="3" t="s">
        <v>599</v>
      </c>
      <c r="BX8" s="8">
        <v>1</v>
      </c>
      <c r="BY8" s="8">
        <v>0</v>
      </c>
      <c r="BZ8" s="8">
        <v>1</v>
      </c>
      <c r="CA8" s="8">
        <v>1</v>
      </c>
      <c r="CB8" s="3" t="s">
        <v>277</v>
      </c>
      <c r="CC8" s="3" t="s">
        <v>21</v>
      </c>
      <c r="CD8" s="3" t="s">
        <v>626</v>
      </c>
      <c r="CE8" s="8">
        <v>0</v>
      </c>
      <c r="CF8" s="8">
        <v>0</v>
      </c>
      <c r="CG8" s="8">
        <v>1</v>
      </c>
      <c r="CH8" s="8">
        <v>1</v>
      </c>
      <c r="CI8" s="8">
        <v>0</v>
      </c>
      <c r="CJ8" s="8">
        <v>0</v>
      </c>
      <c r="CK8" s="8">
        <v>1</v>
      </c>
      <c r="CL8" s="3" t="s">
        <v>627</v>
      </c>
      <c r="CM8" s="3" t="s">
        <v>281</v>
      </c>
      <c r="CN8" s="3" t="s">
        <v>628</v>
      </c>
      <c r="CO8" s="8">
        <v>1</v>
      </c>
      <c r="CP8" s="8">
        <v>0</v>
      </c>
      <c r="CQ8" s="8">
        <v>1</v>
      </c>
      <c r="CR8" s="8">
        <v>0</v>
      </c>
      <c r="CS8" s="8">
        <v>0</v>
      </c>
      <c r="CT8" s="8">
        <v>0</v>
      </c>
      <c r="CU8" s="8">
        <v>0</v>
      </c>
      <c r="CV8" s="3"/>
      <c r="CW8" s="3" t="s">
        <v>259</v>
      </c>
      <c r="CX8" s="3" t="s">
        <v>21</v>
      </c>
      <c r="CY8" s="3"/>
      <c r="CZ8" s="8"/>
      <c r="DA8" s="8"/>
      <c r="DB8" s="8"/>
      <c r="DC8" s="8"/>
      <c r="DD8" s="8"/>
      <c r="DE8" s="8"/>
      <c r="DF8" s="8"/>
      <c r="DG8" s="3"/>
      <c r="DH8" s="3" t="s">
        <v>29</v>
      </c>
      <c r="DI8" s="3"/>
      <c r="DJ8" s="8"/>
      <c r="DK8" s="8"/>
      <c r="DL8" s="8"/>
      <c r="DM8" s="8"/>
      <c r="DN8" s="8"/>
      <c r="DO8" s="3"/>
      <c r="DP8" s="3"/>
      <c r="DQ8" s="3"/>
      <c r="DR8" s="3"/>
      <c r="DS8" s="3"/>
      <c r="DT8" s="8"/>
      <c r="DU8" s="8"/>
      <c r="DV8" s="8"/>
      <c r="DW8" s="8"/>
      <c r="DX8" s="8"/>
      <c r="DY8" s="8"/>
      <c r="DZ8" s="8"/>
      <c r="EA8" s="3" t="s">
        <v>601</v>
      </c>
      <c r="EB8" s="8">
        <v>1</v>
      </c>
      <c r="EC8" s="8">
        <v>1</v>
      </c>
      <c r="ED8" s="8">
        <v>0</v>
      </c>
      <c r="EE8" s="8">
        <v>0</v>
      </c>
      <c r="EF8" s="8">
        <v>0</v>
      </c>
      <c r="EG8" s="8">
        <v>1</v>
      </c>
      <c r="EH8" s="8">
        <v>0</v>
      </c>
      <c r="EI8" s="8">
        <v>0</v>
      </c>
      <c r="EJ8" s="8">
        <v>0</v>
      </c>
      <c r="EK8" s="8">
        <v>0</v>
      </c>
      <c r="EL8" s="8">
        <v>0</v>
      </c>
      <c r="EM8" s="8">
        <v>0</v>
      </c>
      <c r="EN8" s="3"/>
      <c r="EO8" s="3" t="s">
        <v>281</v>
      </c>
      <c r="EP8" s="3" t="s">
        <v>629</v>
      </c>
      <c r="EQ8" s="8">
        <v>0</v>
      </c>
      <c r="ER8" s="8">
        <v>0</v>
      </c>
      <c r="ES8" s="8">
        <v>0</v>
      </c>
      <c r="ET8" s="8">
        <v>1</v>
      </c>
      <c r="EU8" s="8">
        <v>0</v>
      </c>
      <c r="EV8" s="8">
        <v>0</v>
      </c>
      <c r="EW8" s="8">
        <v>1</v>
      </c>
      <c r="EX8" s="8">
        <v>0</v>
      </c>
      <c r="EY8" s="8">
        <v>0</v>
      </c>
      <c r="EZ8" s="8">
        <v>1</v>
      </c>
      <c r="FA8" s="8">
        <v>0</v>
      </c>
      <c r="FB8" s="3"/>
      <c r="FC8" s="8"/>
      <c r="FD8" s="3" t="s">
        <v>630</v>
      </c>
      <c r="FE8" s="8">
        <v>0</v>
      </c>
      <c r="FF8" s="8">
        <v>0</v>
      </c>
      <c r="FG8" s="8">
        <v>0</v>
      </c>
      <c r="FH8" s="8">
        <v>1</v>
      </c>
      <c r="FI8" s="8">
        <v>1</v>
      </c>
      <c r="FJ8" s="8">
        <v>1</v>
      </c>
      <c r="FK8" s="3" t="s">
        <v>385</v>
      </c>
      <c r="FL8" s="3" t="s">
        <v>382</v>
      </c>
      <c r="FM8" s="3" t="s">
        <v>384</v>
      </c>
      <c r="FN8" s="8"/>
      <c r="FO8" s="8">
        <v>1</v>
      </c>
      <c r="FP8" s="8">
        <v>10</v>
      </c>
      <c r="FQ8" s="3" t="s">
        <v>631</v>
      </c>
      <c r="FR8" s="8">
        <v>1327734</v>
      </c>
      <c r="FS8" s="8">
        <v>14</v>
      </c>
    </row>
    <row r="9" spans="1:175" x14ac:dyDescent="0.25">
      <c r="A9" s="2">
        <v>43776</v>
      </c>
      <c r="B9" s="3" t="s">
        <v>15</v>
      </c>
      <c r="C9" s="3" t="s">
        <v>15</v>
      </c>
      <c r="D9" s="3" t="s">
        <v>11</v>
      </c>
      <c r="E9" s="3" t="s">
        <v>632</v>
      </c>
      <c r="F9" s="3" t="s">
        <v>64</v>
      </c>
      <c r="G9" s="3" t="s">
        <v>596</v>
      </c>
      <c r="H9" s="8">
        <v>4.3690699999999998</v>
      </c>
      <c r="I9" s="8">
        <v>18.56775</v>
      </c>
      <c r="J9" s="8">
        <v>357.74200000000002</v>
      </c>
      <c r="K9" s="8">
        <v>0</v>
      </c>
      <c r="L9" s="8">
        <v>3</v>
      </c>
      <c r="M9" s="3" t="s">
        <v>596</v>
      </c>
      <c r="N9" s="8">
        <v>30</v>
      </c>
      <c r="O9" s="8">
        <v>150</v>
      </c>
      <c r="P9" s="3" t="s">
        <v>597</v>
      </c>
      <c r="Q9" s="8"/>
      <c r="R9" s="8">
        <v>30</v>
      </c>
      <c r="S9" s="8">
        <v>0</v>
      </c>
      <c r="T9" s="8">
        <v>0</v>
      </c>
      <c r="U9" s="8">
        <v>0</v>
      </c>
      <c r="V9" s="8"/>
      <c r="W9" s="8">
        <v>30</v>
      </c>
      <c r="X9" s="8"/>
      <c r="Y9" s="3" t="s">
        <v>160</v>
      </c>
      <c r="Z9" s="3" t="s">
        <v>21</v>
      </c>
      <c r="AA9" s="3" t="s">
        <v>172</v>
      </c>
      <c r="AB9" s="3"/>
      <c r="AC9" s="3"/>
      <c r="AD9" s="3" t="s">
        <v>178</v>
      </c>
      <c r="AE9" s="3" t="s">
        <v>29</v>
      </c>
      <c r="AF9" s="8"/>
      <c r="AG9" s="3" t="s">
        <v>29</v>
      </c>
      <c r="AH9" s="8"/>
      <c r="AI9" s="3" t="s">
        <v>172</v>
      </c>
      <c r="AJ9" s="8"/>
      <c r="AK9" s="3" t="s">
        <v>29</v>
      </c>
      <c r="AL9" s="8"/>
      <c r="AM9" s="3" t="s">
        <v>172</v>
      </c>
      <c r="AN9" s="8"/>
      <c r="AO9" s="3" t="s">
        <v>21</v>
      </c>
      <c r="AP9" s="3" t="s">
        <v>196</v>
      </c>
      <c r="AQ9" s="3"/>
      <c r="AR9" s="3"/>
      <c r="AS9" s="8"/>
      <c r="AT9" s="8"/>
      <c r="AU9" s="8"/>
      <c r="AV9" s="8"/>
      <c r="AW9" s="8"/>
      <c r="AX9" s="8"/>
      <c r="AY9" s="8"/>
      <c r="AZ9" s="8"/>
      <c r="BA9" s="3" t="s">
        <v>21</v>
      </c>
      <c r="BB9" s="3" t="s">
        <v>21</v>
      </c>
      <c r="BC9" s="3" t="s">
        <v>21</v>
      </c>
      <c r="BD9" s="3" t="s">
        <v>29</v>
      </c>
      <c r="BE9" s="3" t="s">
        <v>21</v>
      </c>
      <c r="BF9" s="3" t="s">
        <v>196</v>
      </c>
      <c r="BG9" s="3"/>
      <c r="BH9" s="3" t="s">
        <v>231</v>
      </c>
      <c r="BI9" s="3"/>
      <c r="BJ9" s="3" t="s">
        <v>609</v>
      </c>
      <c r="BK9" s="8">
        <v>1</v>
      </c>
      <c r="BL9" s="8">
        <v>1</v>
      </c>
      <c r="BM9" s="8">
        <v>0</v>
      </c>
      <c r="BN9" s="8">
        <v>0</v>
      </c>
      <c r="BO9" s="8">
        <v>0</v>
      </c>
      <c r="BP9" s="8">
        <v>0</v>
      </c>
      <c r="BQ9" s="8">
        <v>0</v>
      </c>
      <c r="BR9" s="8">
        <v>1</v>
      </c>
      <c r="BS9" s="8">
        <v>0</v>
      </c>
      <c r="BT9" s="3" t="s">
        <v>256</v>
      </c>
      <c r="BU9" s="3" t="s">
        <v>258</v>
      </c>
      <c r="BV9" s="3" t="s">
        <v>29</v>
      </c>
      <c r="BW9" s="3"/>
      <c r="BX9" s="8"/>
      <c r="BY9" s="8"/>
      <c r="BZ9" s="8"/>
      <c r="CA9" s="8"/>
      <c r="CB9" s="3" t="s">
        <v>280</v>
      </c>
      <c r="CC9" s="3" t="s">
        <v>29</v>
      </c>
      <c r="CD9" s="3"/>
      <c r="CE9" s="8"/>
      <c r="CF9" s="8"/>
      <c r="CG9" s="8"/>
      <c r="CH9" s="8"/>
      <c r="CI9" s="8"/>
      <c r="CJ9" s="8"/>
      <c r="CK9" s="8"/>
      <c r="CL9" s="3"/>
      <c r="CM9" s="3" t="s">
        <v>279</v>
      </c>
      <c r="CN9" s="3" t="s">
        <v>633</v>
      </c>
      <c r="CO9" s="8">
        <v>0</v>
      </c>
      <c r="CP9" s="8">
        <v>1</v>
      </c>
      <c r="CQ9" s="8">
        <v>0</v>
      </c>
      <c r="CR9" s="8">
        <v>1</v>
      </c>
      <c r="CS9" s="8">
        <v>0</v>
      </c>
      <c r="CT9" s="8">
        <v>0</v>
      </c>
      <c r="CU9" s="8">
        <v>0</v>
      </c>
      <c r="CV9" s="3"/>
      <c r="CW9" s="3" t="s">
        <v>259</v>
      </c>
      <c r="CX9" s="3" t="s">
        <v>21</v>
      </c>
      <c r="CY9" s="3"/>
      <c r="CZ9" s="8"/>
      <c r="DA9" s="8"/>
      <c r="DB9" s="8"/>
      <c r="DC9" s="8"/>
      <c r="DD9" s="8"/>
      <c r="DE9" s="8"/>
      <c r="DF9" s="8"/>
      <c r="DG9" s="3"/>
      <c r="DH9" s="3" t="s">
        <v>21</v>
      </c>
      <c r="DI9" s="3" t="s">
        <v>316</v>
      </c>
      <c r="DJ9" s="8">
        <v>0</v>
      </c>
      <c r="DK9" s="8">
        <v>0</v>
      </c>
      <c r="DL9" s="8">
        <v>1</v>
      </c>
      <c r="DM9" s="8">
        <v>0</v>
      </c>
      <c r="DN9" s="8">
        <v>0</v>
      </c>
      <c r="DO9" s="3"/>
      <c r="DP9" s="3" t="s">
        <v>21</v>
      </c>
      <c r="DQ9" s="3" t="s">
        <v>259</v>
      </c>
      <c r="DR9" s="3" t="s">
        <v>29</v>
      </c>
      <c r="DS9" s="3"/>
      <c r="DT9" s="8"/>
      <c r="DU9" s="8"/>
      <c r="DV9" s="8"/>
      <c r="DW9" s="8"/>
      <c r="DX9" s="8"/>
      <c r="DY9" s="8"/>
      <c r="DZ9" s="8"/>
      <c r="EA9" s="3" t="s">
        <v>601</v>
      </c>
      <c r="EB9" s="8">
        <v>1</v>
      </c>
      <c r="EC9" s="8">
        <v>1</v>
      </c>
      <c r="ED9" s="8">
        <v>0</v>
      </c>
      <c r="EE9" s="8">
        <v>0</v>
      </c>
      <c r="EF9" s="8">
        <v>0</v>
      </c>
      <c r="EG9" s="8">
        <v>1</v>
      </c>
      <c r="EH9" s="8">
        <v>0</v>
      </c>
      <c r="EI9" s="8">
        <v>0</v>
      </c>
      <c r="EJ9" s="8">
        <v>0</v>
      </c>
      <c r="EK9" s="8">
        <v>0</v>
      </c>
      <c r="EL9" s="8">
        <v>0</v>
      </c>
      <c r="EM9" s="8">
        <v>0</v>
      </c>
      <c r="EN9" s="3"/>
      <c r="EO9" s="3" t="s">
        <v>279</v>
      </c>
      <c r="EP9" s="3"/>
      <c r="EQ9" s="8"/>
      <c r="ER9" s="8"/>
      <c r="ES9" s="8"/>
      <c r="ET9" s="8"/>
      <c r="EU9" s="8"/>
      <c r="EV9" s="8"/>
      <c r="EW9" s="8"/>
      <c r="EX9" s="8"/>
      <c r="EY9" s="8"/>
      <c r="EZ9" s="8"/>
      <c r="FA9" s="8"/>
      <c r="FB9" s="3"/>
      <c r="FC9" s="8"/>
      <c r="FD9" s="3" t="s">
        <v>634</v>
      </c>
      <c r="FE9" s="8">
        <v>1</v>
      </c>
      <c r="FF9" s="8">
        <v>0</v>
      </c>
      <c r="FG9" s="8">
        <v>0</v>
      </c>
      <c r="FH9" s="8">
        <v>0</v>
      </c>
      <c r="FI9" s="8">
        <v>0</v>
      </c>
      <c r="FJ9" s="8">
        <v>1</v>
      </c>
      <c r="FK9" s="3" t="s">
        <v>383</v>
      </c>
      <c r="FL9" s="3" t="s">
        <v>380</v>
      </c>
      <c r="FM9" s="3" t="s">
        <v>385</v>
      </c>
      <c r="FN9" s="8"/>
      <c r="FO9" s="8">
        <v>0</v>
      </c>
      <c r="FP9" s="8">
        <v>10</v>
      </c>
      <c r="FQ9" s="3" t="s">
        <v>635</v>
      </c>
      <c r="FR9" s="8">
        <v>1340501</v>
      </c>
      <c r="FS9" s="8">
        <v>40</v>
      </c>
    </row>
    <row r="10" spans="1:175" x14ac:dyDescent="0.25">
      <c r="A10" s="2">
        <v>43777</v>
      </c>
      <c r="B10" s="3" t="s">
        <v>15</v>
      </c>
      <c r="C10" s="3" t="s">
        <v>15</v>
      </c>
      <c r="D10" s="3" t="s">
        <v>11</v>
      </c>
      <c r="E10" s="3" t="s">
        <v>636</v>
      </c>
      <c r="F10" s="3" t="s">
        <v>65</v>
      </c>
      <c r="G10" s="3" t="s">
        <v>596</v>
      </c>
      <c r="H10" s="8">
        <v>4.3588107000000003</v>
      </c>
      <c r="I10" s="8">
        <v>18.552391499999999</v>
      </c>
      <c r="J10" s="8">
        <v>380.39999389648438</v>
      </c>
      <c r="K10" s="8">
        <v>9.5</v>
      </c>
      <c r="L10" s="8">
        <v>3</v>
      </c>
      <c r="M10" s="3" t="s">
        <v>596</v>
      </c>
      <c r="N10" s="8">
        <v>40</v>
      </c>
      <c r="O10" s="8">
        <v>200</v>
      </c>
      <c r="P10" s="3" t="s">
        <v>597</v>
      </c>
      <c r="Q10" s="8"/>
      <c r="R10" s="8">
        <v>38</v>
      </c>
      <c r="S10" s="8">
        <v>2</v>
      </c>
      <c r="T10" s="8">
        <v>0</v>
      </c>
      <c r="U10" s="8">
        <v>0</v>
      </c>
      <c r="V10" s="8"/>
      <c r="W10" s="8">
        <v>40</v>
      </c>
      <c r="X10" s="8"/>
      <c r="Y10" s="3" t="s">
        <v>160</v>
      </c>
      <c r="Z10" s="3" t="s">
        <v>21</v>
      </c>
      <c r="AA10" s="3" t="s">
        <v>29</v>
      </c>
      <c r="AB10" s="3"/>
      <c r="AC10" s="3"/>
      <c r="AD10" s="3" t="s">
        <v>177</v>
      </c>
      <c r="AE10" s="3" t="s">
        <v>21</v>
      </c>
      <c r="AF10" s="8">
        <v>6</v>
      </c>
      <c r="AG10" s="3" t="s">
        <v>29</v>
      </c>
      <c r="AH10" s="8"/>
      <c r="AI10" s="3" t="s">
        <v>29</v>
      </c>
      <c r="AJ10" s="8"/>
      <c r="AK10" s="3" t="s">
        <v>29</v>
      </c>
      <c r="AL10" s="8"/>
      <c r="AM10" s="3" t="s">
        <v>21</v>
      </c>
      <c r="AN10" s="8">
        <v>3</v>
      </c>
      <c r="AO10" s="3" t="s">
        <v>21</v>
      </c>
      <c r="AP10" s="3" t="s">
        <v>197</v>
      </c>
      <c r="AQ10" s="3"/>
      <c r="AR10" s="3" t="s">
        <v>637</v>
      </c>
      <c r="AS10" s="8">
        <v>1</v>
      </c>
      <c r="AT10" s="8">
        <v>0</v>
      </c>
      <c r="AU10" s="8">
        <v>0</v>
      </c>
      <c r="AV10" s="8">
        <v>0</v>
      </c>
      <c r="AW10" s="8">
        <v>1</v>
      </c>
      <c r="AX10" s="8">
        <v>0</v>
      </c>
      <c r="AY10" s="8">
        <v>1</v>
      </c>
      <c r="AZ10" s="8">
        <v>0</v>
      </c>
      <c r="BA10" s="3" t="s">
        <v>29</v>
      </c>
      <c r="BB10" s="3" t="s">
        <v>29</v>
      </c>
      <c r="BC10" s="3" t="s">
        <v>29</v>
      </c>
      <c r="BD10" s="3" t="s">
        <v>29</v>
      </c>
      <c r="BE10" s="3" t="s">
        <v>21</v>
      </c>
      <c r="BF10" s="3" t="s">
        <v>227</v>
      </c>
      <c r="BG10" s="3"/>
      <c r="BH10" s="3" t="s">
        <v>231</v>
      </c>
      <c r="BI10" s="3"/>
      <c r="BJ10" s="3" t="s">
        <v>609</v>
      </c>
      <c r="BK10" s="8">
        <v>1</v>
      </c>
      <c r="BL10" s="8">
        <v>1</v>
      </c>
      <c r="BM10" s="8">
        <v>0</v>
      </c>
      <c r="BN10" s="8">
        <v>0</v>
      </c>
      <c r="BO10" s="8">
        <v>0</v>
      </c>
      <c r="BP10" s="8">
        <v>0</v>
      </c>
      <c r="BQ10" s="8">
        <v>0</v>
      </c>
      <c r="BR10" s="8">
        <v>1</v>
      </c>
      <c r="BS10" s="8">
        <v>0</v>
      </c>
      <c r="BT10" s="3" t="s">
        <v>253</v>
      </c>
      <c r="BU10" s="3" t="s">
        <v>259</v>
      </c>
      <c r="BV10" s="3" t="s">
        <v>21</v>
      </c>
      <c r="BW10" s="3" t="s">
        <v>599</v>
      </c>
      <c r="BX10" s="8">
        <v>1</v>
      </c>
      <c r="BY10" s="8">
        <v>0</v>
      </c>
      <c r="BZ10" s="8">
        <v>1</v>
      </c>
      <c r="CA10" s="8">
        <v>1</v>
      </c>
      <c r="CB10" s="3" t="s">
        <v>277</v>
      </c>
      <c r="CC10" s="3" t="s">
        <v>29</v>
      </c>
      <c r="CD10" s="3"/>
      <c r="CE10" s="8"/>
      <c r="CF10" s="8"/>
      <c r="CG10" s="8"/>
      <c r="CH10" s="8"/>
      <c r="CI10" s="8"/>
      <c r="CJ10" s="8"/>
      <c r="CK10" s="8"/>
      <c r="CL10" s="3"/>
      <c r="CM10" s="3" t="s">
        <v>279</v>
      </c>
      <c r="CN10" s="3" t="s">
        <v>614</v>
      </c>
      <c r="CO10" s="8">
        <v>1</v>
      </c>
      <c r="CP10" s="8">
        <v>1</v>
      </c>
      <c r="CQ10" s="8">
        <v>0</v>
      </c>
      <c r="CR10" s="8">
        <v>1</v>
      </c>
      <c r="CS10" s="8">
        <v>0</v>
      </c>
      <c r="CT10" s="8">
        <v>0</v>
      </c>
      <c r="CU10" s="8">
        <v>0</v>
      </c>
      <c r="CV10" s="3"/>
      <c r="CW10" s="3" t="s">
        <v>260</v>
      </c>
      <c r="CX10" s="3" t="s">
        <v>21</v>
      </c>
      <c r="CY10" s="3"/>
      <c r="CZ10" s="8"/>
      <c r="DA10" s="8"/>
      <c r="DB10" s="8"/>
      <c r="DC10" s="8"/>
      <c r="DD10" s="8"/>
      <c r="DE10" s="8"/>
      <c r="DF10" s="8"/>
      <c r="DG10" s="3"/>
      <c r="DH10" s="3" t="s">
        <v>21</v>
      </c>
      <c r="DI10" s="3" t="s">
        <v>316</v>
      </c>
      <c r="DJ10" s="8">
        <v>0</v>
      </c>
      <c r="DK10" s="8">
        <v>0</v>
      </c>
      <c r="DL10" s="8">
        <v>1</v>
      </c>
      <c r="DM10" s="8">
        <v>0</v>
      </c>
      <c r="DN10" s="8">
        <v>0</v>
      </c>
      <c r="DO10" s="3"/>
      <c r="DP10" s="3" t="s">
        <v>21</v>
      </c>
      <c r="DQ10" s="3" t="s">
        <v>259</v>
      </c>
      <c r="DR10" s="3" t="s">
        <v>29</v>
      </c>
      <c r="DS10" s="3"/>
      <c r="DT10" s="8"/>
      <c r="DU10" s="8"/>
      <c r="DV10" s="8"/>
      <c r="DW10" s="8"/>
      <c r="DX10" s="8"/>
      <c r="DY10" s="8"/>
      <c r="DZ10" s="8"/>
      <c r="EA10" s="3" t="s">
        <v>601</v>
      </c>
      <c r="EB10" s="8">
        <v>1</v>
      </c>
      <c r="EC10" s="8">
        <v>1</v>
      </c>
      <c r="ED10" s="8">
        <v>0</v>
      </c>
      <c r="EE10" s="8">
        <v>0</v>
      </c>
      <c r="EF10" s="8">
        <v>0</v>
      </c>
      <c r="EG10" s="8">
        <v>1</v>
      </c>
      <c r="EH10" s="8">
        <v>0</v>
      </c>
      <c r="EI10" s="8">
        <v>0</v>
      </c>
      <c r="EJ10" s="8">
        <v>0</v>
      </c>
      <c r="EK10" s="8">
        <v>0</v>
      </c>
      <c r="EL10" s="8">
        <v>0</v>
      </c>
      <c r="EM10" s="8">
        <v>0</v>
      </c>
      <c r="EN10" s="3"/>
      <c r="EO10" s="3" t="s">
        <v>281</v>
      </c>
      <c r="EP10" s="3" t="s">
        <v>638</v>
      </c>
      <c r="EQ10" s="8">
        <v>0</v>
      </c>
      <c r="ER10" s="8">
        <v>0</v>
      </c>
      <c r="ES10" s="8">
        <v>0</v>
      </c>
      <c r="ET10" s="8">
        <v>0</v>
      </c>
      <c r="EU10" s="8">
        <v>0</v>
      </c>
      <c r="EV10" s="8">
        <v>0</v>
      </c>
      <c r="EW10" s="8">
        <v>1</v>
      </c>
      <c r="EX10" s="8">
        <v>0</v>
      </c>
      <c r="EY10" s="8">
        <v>0</v>
      </c>
      <c r="EZ10" s="8">
        <v>0</v>
      </c>
      <c r="FA10" s="8">
        <v>0</v>
      </c>
      <c r="FB10" s="3"/>
      <c r="FC10" s="8"/>
      <c r="FD10" s="3" t="s">
        <v>639</v>
      </c>
      <c r="FE10" s="8">
        <v>1</v>
      </c>
      <c r="FF10" s="8">
        <v>0</v>
      </c>
      <c r="FG10" s="8">
        <v>1</v>
      </c>
      <c r="FH10" s="8">
        <v>0</v>
      </c>
      <c r="FI10" s="8">
        <v>0</v>
      </c>
      <c r="FJ10" s="8">
        <v>1</v>
      </c>
      <c r="FK10" s="3" t="s">
        <v>384</v>
      </c>
      <c r="FL10" s="3" t="s">
        <v>380</v>
      </c>
      <c r="FM10" s="3" t="s">
        <v>385</v>
      </c>
      <c r="FN10" s="8"/>
      <c r="FO10" s="8">
        <v>0</v>
      </c>
      <c r="FP10" s="8">
        <v>10</v>
      </c>
      <c r="FQ10" s="3" t="s">
        <v>640</v>
      </c>
      <c r="FR10" s="8">
        <v>1349793</v>
      </c>
      <c r="FS10" s="8">
        <v>52</v>
      </c>
    </row>
    <row r="11" spans="1:175" x14ac:dyDescent="0.25">
      <c r="A11" s="2">
        <v>43776</v>
      </c>
      <c r="B11" s="3" t="s">
        <v>15</v>
      </c>
      <c r="C11" s="3" t="s">
        <v>15</v>
      </c>
      <c r="D11" s="3" t="s">
        <v>11</v>
      </c>
      <c r="E11" s="3" t="s">
        <v>641</v>
      </c>
      <c r="F11" s="3" t="s">
        <v>65</v>
      </c>
      <c r="G11" s="3" t="s">
        <v>596</v>
      </c>
      <c r="H11" s="8">
        <v>4.3631811999999996</v>
      </c>
      <c r="I11" s="8">
        <v>18.5521408</v>
      </c>
      <c r="J11" s="8">
        <v>339.20001220703125</v>
      </c>
      <c r="K11" s="8">
        <v>9.5</v>
      </c>
      <c r="L11" s="8">
        <v>3</v>
      </c>
      <c r="M11" s="3" t="s">
        <v>596</v>
      </c>
      <c r="N11" s="8">
        <v>14</v>
      </c>
      <c r="O11" s="8">
        <v>68</v>
      </c>
      <c r="P11" s="3" t="s">
        <v>597</v>
      </c>
      <c r="Q11" s="8"/>
      <c r="R11" s="8">
        <v>12</v>
      </c>
      <c r="S11" s="8">
        <v>2</v>
      </c>
      <c r="T11" s="8">
        <v>0</v>
      </c>
      <c r="U11" s="8">
        <v>0</v>
      </c>
      <c r="V11" s="8">
        <v>13</v>
      </c>
      <c r="W11" s="8">
        <v>1</v>
      </c>
      <c r="X11" s="8"/>
      <c r="Y11" s="3" t="s">
        <v>159</v>
      </c>
      <c r="Z11" s="3" t="s">
        <v>21</v>
      </c>
      <c r="AA11" s="3" t="s">
        <v>29</v>
      </c>
      <c r="AB11" s="3"/>
      <c r="AC11" s="3"/>
      <c r="AD11" s="3" t="s">
        <v>179</v>
      </c>
      <c r="AE11" s="3" t="s">
        <v>21</v>
      </c>
      <c r="AF11" s="8">
        <v>6</v>
      </c>
      <c r="AG11" s="3" t="s">
        <v>21</v>
      </c>
      <c r="AH11" s="8">
        <v>3</v>
      </c>
      <c r="AI11" s="3" t="s">
        <v>21</v>
      </c>
      <c r="AJ11" s="8">
        <v>2</v>
      </c>
      <c r="AK11" s="3" t="s">
        <v>29</v>
      </c>
      <c r="AL11" s="8"/>
      <c r="AM11" s="3" t="s">
        <v>21</v>
      </c>
      <c r="AN11" s="8">
        <v>4</v>
      </c>
      <c r="AO11" s="3" t="s">
        <v>21</v>
      </c>
      <c r="AP11" s="3" t="s">
        <v>196</v>
      </c>
      <c r="AQ11" s="3"/>
      <c r="AR11" s="3" t="s">
        <v>624</v>
      </c>
      <c r="AS11" s="8">
        <v>1</v>
      </c>
      <c r="AT11" s="8">
        <v>0</v>
      </c>
      <c r="AU11" s="8">
        <v>0</v>
      </c>
      <c r="AV11" s="8">
        <v>0</v>
      </c>
      <c r="AW11" s="8">
        <v>0</v>
      </c>
      <c r="AX11" s="8">
        <v>0</v>
      </c>
      <c r="AY11" s="8">
        <v>0</v>
      </c>
      <c r="AZ11" s="8">
        <v>0</v>
      </c>
      <c r="BA11" s="3" t="s">
        <v>21</v>
      </c>
      <c r="BB11" s="3" t="s">
        <v>21</v>
      </c>
      <c r="BC11" s="3" t="s">
        <v>21</v>
      </c>
      <c r="BD11" s="3" t="s">
        <v>29</v>
      </c>
      <c r="BE11" s="3" t="s">
        <v>21</v>
      </c>
      <c r="BF11" s="3" t="s">
        <v>227</v>
      </c>
      <c r="BG11" s="3"/>
      <c r="BH11" s="3" t="s">
        <v>231</v>
      </c>
      <c r="BI11" s="3"/>
      <c r="BJ11" s="3" t="s">
        <v>625</v>
      </c>
      <c r="BK11" s="8">
        <v>1</v>
      </c>
      <c r="BL11" s="8">
        <v>0</v>
      </c>
      <c r="BM11" s="8">
        <v>0</v>
      </c>
      <c r="BN11" s="8">
        <v>0</v>
      </c>
      <c r="BO11" s="8">
        <v>0</v>
      </c>
      <c r="BP11" s="8">
        <v>1</v>
      </c>
      <c r="BQ11" s="8">
        <v>0</v>
      </c>
      <c r="BR11" s="8">
        <v>1</v>
      </c>
      <c r="BS11" s="8">
        <v>0</v>
      </c>
      <c r="BT11" s="3" t="s">
        <v>254</v>
      </c>
      <c r="BU11" s="3" t="s">
        <v>258</v>
      </c>
      <c r="BV11" s="3" t="s">
        <v>21</v>
      </c>
      <c r="BW11" s="3" t="s">
        <v>599</v>
      </c>
      <c r="BX11" s="8">
        <v>1</v>
      </c>
      <c r="BY11" s="8">
        <v>0</v>
      </c>
      <c r="BZ11" s="8">
        <v>1</v>
      </c>
      <c r="CA11" s="8">
        <v>1</v>
      </c>
      <c r="CB11" s="3" t="s">
        <v>277</v>
      </c>
      <c r="CC11" s="3" t="s">
        <v>29</v>
      </c>
      <c r="CD11" s="3"/>
      <c r="CE11" s="8"/>
      <c r="CF11" s="8"/>
      <c r="CG11" s="8"/>
      <c r="CH11" s="8"/>
      <c r="CI11" s="8"/>
      <c r="CJ11" s="8"/>
      <c r="CK11" s="8"/>
      <c r="CL11" s="3"/>
      <c r="CM11" s="3" t="s">
        <v>279</v>
      </c>
      <c r="CN11" s="3" t="s">
        <v>642</v>
      </c>
      <c r="CO11" s="8">
        <v>1</v>
      </c>
      <c r="CP11" s="8">
        <v>0</v>
      </c>
      <c r="CQ11" s="8">
        <v>0</v>
      </c>
      <c r="CR11" s="8">
        <v>1</v>
      </c>
      <c r="CS11" s="8">
        <v>0</v>
      </c>
      <c r="CT11" s="8">
        <v>0</v>
      </c>
      <c r="CU11" s="8">
        <v>1</v>
      </c>
      <c r="CV11" s="3" t="s">
        <v>643</v>
      </c>
      <c r="CW11" s="3" t="s">
        <v>258</v>
      </c>
      <c r="CX11" s="3" t="s">
        <v>21</v>
      </c>
      <c r="CY11" s="3"/>
      <c r="CZ11" s="8"/>
      <c r="DA11" s="8"/>
      <c r="DB11" s="8"/>
      <c r="DC11" s="8"/>
      <c r="DD11" s="8"/>
      <c r="DE11" s="8"/>
      <c r="DF11" s="8"/>
      <c r="DG11" s="3"/>
      <c r="DH11" s="3" t="s">
        <v>21</v>
      </c>
      <c r="DI11" s="3" t="s">
        <v>320</v>
      </c>
      <c r="DJ11" s="8">
        <v>1</v>
      </c>
      <c r="DK11" s="8">
        <v>0</v>
      </c>
      <c r="DL11" s="8">
        <v>0</v>
      </c>
      <c r="DM11" s="8">
        <v>0</v>
      </c>
      <c r="DN11" s="8">
        <v>0</v>
      </c>
      <c r="DO11" s="3"/>
      <c r="DP11" s="3" t="s">
        <v>21</v>
      </c>
      <c r="DQ11" s="3" t="s">
        <v>258</v>
      </c>
      <c r="DR11" s="3" t="s">
        <v>29</v>
      </c>
      <c r="DS11" s="3"/>
      <c r="DT11" s="8"/>
      <c r="DU11" s="8"/>
      <c r="DV11" s="8"/>
      <c r="DW11" s="8"/>
      <c r="DX11" s="8"/>
      <c r="DY11" s="8"/>
      <c r="DZ11" s="8"/>
      <c r="EA11" s="3" t="s">
        <v>644</v>
      </c>
      <c r="EB11" s="8">
        <v>1</v>
      </c>
      <c r="EC11" s="8">
        <v>1</v>
      </c>
      <c r="ED11" s="8">
        <v>0</v>
      </c>
      <c r="EE11" s="8">
        <v>0</v>
      </c>
      <c r="EF11" s="8">
        <v>0</v>
      </c>
      <c r="EG11" s="8">
        <v>0</v>
      </c>
      <c r="EH11" s="8">
        <v>0</v>
      </c>
      <c r="EI11" s="8">
        <v>1</v>
      </c>
      <c r="EJ11" s="8">
        <v>0</v>
      </c>
      <c r="EK11" s="8">
        <v>0</v>
      </c>
      <c r="EL11" s="8">
        <v>0</v>
      </c>
      <c r="EM11" s="8">
        <v>0</v>
      </c>
      <c r="EN11" s="3"/>
      <c r="EO11" s="3" t="s">
        <v>352</v>
      </c>
      <c r="EP11" s="3" t="s">
        <v>645</v>
      </c>
      <c r="EQ11" s="8">
        <v>0</v>
      </c>
      <c r="ER11" s="8">
        <v>0</v>
      </c>
      <c r="ES11" s="8">
        <v>0</v>
      </c>
      <c r="ET11" s="8">
        <v>0</v>
      </c>
      <c r="EU11" s="8">
        <v>0</v>
      </c>
      <c r="EV11" s="8">
        <v>0</v>
      </c>
      <c r="EW11" s="8">
        <v>1</v>
      </c>
      <c r="EX11" s="8">
        <v>0</v>
      </c>
      <c r="EY11" s="8">
        <v>0</v>
      </c>
      <c r="EZ11" s="8">
        <v>1</v>
      </c>
      <c r="FA11" s="8">
        <v>1</v>
      </c>
      <c r="FB11" s="3" t="s">
        <v>646</v>
      </c>
      <c r="FC11" s="8"/>
      <c r="FD11" s="3" t="s">
        <v>615</v>
      </c>
      <c r="FE11" s="8">
        <v>1</v>
      </c>
      <c r="FF11" s="8">
        <v>0</v>
      </c>
      <c r="FG11" s="8">
        <v>0</v>
      </c>
      <c r="FH11" s="8">
        <v>0</v>
      </c>
      <c r="FI11" s="8">
        <v>1</v>
      </c>
      <c r="FJ11" s="8">
        <v>1</v>
      </c>
      <c r="FK11" s="3" t="s">
        <v>380</v>
      </c>
      <c r="FL11" s="3" t="s">
        <v>383</v>
      </c>
      <c r="FM11" s="3" t="s">
        <v>385</v>
      </c>
      <c r="FN11" s="8"/>
      <c r="FO11" s="8">
        <v>0</v>
      </c>
      <c r="FP11" s="8">
        <v>10</v>
      </c>
      <c r="FQ11" s="3" t="s">
        <v>647</v>
      </c>
      <c r="FR11" s="8">
        <v>1340478</v>
      </c>
      <c r="FS11" s="8">
        <v>37</v>
      </c>
    </row>
    <row r="12" spans="1:175" x14ac:dyDescent="0.25">
      <c r="A12" s="2">
        <v>43775</v>
      </c>
      <c r="B12" s="3" t="s">
        <v>15</v>
      </c>
      <c r="C12" s="3" t="s">
        <v>15</v>
      </c>
      <c r="D12" s="3" t="s">
        <v>11</v>
      </c>
      <c r="E12" s="3" t="s">
        <v>122</v>
      </c>
      <c r="F12" s="3" t="s">
        <v>67</v>
      </c>
      <c r="G12" s="3" t="s">
        <v>596</v>
      </c>
      <c r="H12" s="8">
        <v>4.35853</v>
      </c>
      <c r="I12" s="8">
        <v>18.56249</v>
      </c>
      <c r="J12" s="8">
        <v>0</v>
      </c>
      <c r="K12" s="8">
        <v>0</v>
      </c>
      <c r="L12" s="8">
        <v>3</v>
      </c>
      <c r="M12" s="3" t="s">
        <v>596</v>
      </c>
      <c r="N12" s="8">
        <v>105</v>
      </c>
      <c r="O12" s="8">
        <v>525</v>
      </c>
      <c r="P12" s="3" t="s">
        <v>597</v>
      </c>
      <c r="Q12" s="8"/>
      <c r="R12" s="8">
        <v>105</v>
      </c>
      <c r="S12" s="8">
        <v>0</v>
      </c>
      <c r="T12" s="8">
        <v>0</v>
      </c>
      <c r="U12" s="8">
        <v>0</v>
      </c>
      <c r="V12" s="8">
        <v>105</v>
      </c>
      <c r="W12" s="8"/>
      <c r="X12" s="8"/>
      <c r="Y12" s="3" t="s">
        <v>160</v>
      </c>
      <c r="Z12" s="3" t="s">
        <v>21</v>
      </c>
      <c r="AA12" s="3" t="s">
        <v>21</v>
      </c>
      <c r="AB12" s="3" t="s">
        <v>174</v>
      </c>
      <c r="AC12" s="3"/>
      <c r="AD12" s="3" t="s">
        <v>179</v>
      </c>
      <c r="AE12" s="3" t="s">
        <v>21</v>
      </c>
      <c r="AF12" s="8">
        <v>25</v>
      </c>
      <c r="AG12" s="3" t="s">
        <v>29</v>
      </c>
      <c r="AH12" s="8"/>
      <c r="AI12" s="3" t="s">
        <v>21</v>
      </c>
      <c r="AJ12" s="8">
        <v>40</v>
      </c>
      <c r="AK12" s="3" t="s">
        <v>29</v>
      </c>
      <c r="AL12" s="8"/>
      <c r="AM12" s="3" t="s">
        <v>21</v>
      </c>
      <c r="AN12" s="8">
        <v>28</v>
      </c>
      <c r="AO12" s="3" t="s">
        <v>21</v>
      </c>
      <c r="AP12" s="3" t="s">
        <v>195</v>
      </c>
      <c r="AQ12" s="3"/>
      <c r="AR12" s="3" t="s">
        <v>648</v>
      </c>
      <c r="AS12" s="8">
        <v>0</v>
      </c>
      <c r="AT12" s="8">
        <v>0</v>
      </c>
      <c r="AU12" s="8">
        <v>0</v>
      </c>
      <c r="AV12" s="8">
        <v>1</v>
      </c>
      <c r="AW12" s="8">
        <v>0</v>
      </c>
      <c r="AX12" s="8">
        <v>1</v>
      </c>
      <c r="AY12" s="8">
        <v>1</v>
      </c>
      <c r="AZ12" s="8">
        <v>0</v>
      </c>
      <c r="BA12" s="3" t="s">
        <v>21</v>
      </c>
      <c r="BB12" s="3" t="s">
        <v>21</v>
      </c>
      <c r="BC12" s="3" t="s">
        <v>21</v>
      </c>
      <c r="BD12" s="3" t="s">
        <v>29</v>
      </c>
      <c r="BE12" s="3" t="s">
        <v>21</v>
      </c>
      <c r="BF12" s="3" t="s">
        <v>196</v>
      </c>
      <c r="BG12" s="3"/>
      <c r="BH12" s="3" t="s">
        <v>234</v>
      </c>
      <c r="BI12" s="3"/>
      <c r="BJ12" s="3" t="s">
        <v>604</v>
      </c>
      <c r="BK12" s="8">
        <v>0</v>
      </c>
      <c r="BL12" s="8">
        <v>0</v>
      </c>
      <c r="BM12" s="8">
        <v>0</v>
      </c>
      <c r="BN12" s="8">
        <v>0</v>
      </c>
      <c r="BO12" s="8">
        <v>0</v>
      </c>
      <c r="BP12" s="8">
        <v>1</v>
      </c>
      <c r="BQ12" s="8">
        <v>0</v>
      </c>
      <c r="BR12" s="8">
        <v>0</v>
      </c>
      <c r="BS12" s="8">
        <v>0</v>
      </c>
      <c r="BT12" s="3" t="s">
        <v>256</v>
      </c>
      <c r="BU12" s="3" t="s">
        <v>260</v>
      </c>
      <c r="BV12" s="3" t="s">
        <v>21</v>
      </c>
      <c r="BW12" s="3" t="s">
        <v>613</v>
      </c>
      <c r="BX12" s="8">
        <v>1</v>
      </c>
      <c r="BY12" s="8">
        <v>0</v>
      </c>
      <c r="BZ12" s="8">
        <v>1</v>
      </c>
      <c r="CA12" s="8">
        <v>0</v>
      </c>
      <c r="CB12" s="3" t="s">
        <v>277</v>
      </c>
      <c r="CC12" s="3" t="s">
        <v>21</v>
      </c>
      <c r="CD12" s="3" t="s">
        <v>283</v>
      </c>
      <c r="CE12" s="8">
        <v>0</v>
      </c>
      <c r="CF12" s="8">
        <v>1</v>
      </c>
      <c r="CG12" s="8">
        <v>0</v>
      </c>
      <c r="CH12" s="8">
        <v>0</v>
      </c>
      <c r="CI12" s="8">
        <v>0</v>
      </c>
      <c r="CJ12" s="8">
        <v>0</v>
      </c>
      <c r="CK12" s="8">
        <v>0</v>
      </c>
      <c r="CL12" s="3"/>
      <c r="CM12" s="3" t="s">
        <v>281</v>
      </c>
      <c r="CN12" s="3" t="s">
        <v>520</v>
      </c>
      <c r="CO12" s="8">
        <v>0</v>
      </c>
      <c r="CP12" s="8">
        <v>0</v>
      </c>
      <c r="CQ12" s="8">
        <v>0</v>
      </c>
      <c r="CR12" s="8">
        <v>0</v>
      </c>
      <c r="CS12" s="8">
        <v>0</v>
      </c>
      <c r="CT12" s="8">
        <v>0</v>
      </c>
      <c r="CU12" s="8">
        <v>1</v>
      </c>
      <c r="CV12" s="3" t="s">
        <v>649</v>
      </c>
      <c r="CW12" s="3" t="s">
        <v>260</v>
      </c>
      <c r="CX12" s="3" t="s">
        <v>21</v>
      </c>
      <c r="CY12" s="3"/>
      <c r="CZ12" s="8"/>
      <c r="DA12" s="8"/>
      <c r="DB12" s="8"/>
      <c r="DC12" s="8"/>
      <c r="DD12" s="8"/>
      <c r="DE12" s="8"/>
      <c r="DF12" s="8"/>
      <c r="DG12" s="3"/>
      <c r="DH12" s="3" t="s">
        <v>29</v>
      </c>
      <c r="DI12" s="3"/>
      <c r="DJ12" s="8"/>
      <c r="DK12" s="8"/>
      <c r="DL12" s="8"/>
      <c r="DM12" s="8"/>
      <c r="DN12" s="8"/>
      <c r="DO12" s="3"/>
      <c r="DP12" s="3"/>
      <c r="DQ12" s="3"/>
      <c r="DR12" s="3"/>
      <c r="DS12" s="3"/>
      <c r="DT12" s="8"/>
      <c r="DU12" s="8"/>
      <c r="DV12" s="8"/>
      <c r="DW12" s="8"/>
      <c r="DX12" s="8"/>
      <c r="DY12" s="8"/>
      <c r="DZ12" s="8"/>
      <c r="EA12" s="3" t="s">
        <v>650</v>
      </c>
      <c r="EB12" s="8">
        <v>0</v>
      </c>
      <c r="EC12" s="8">
        <v>1</v>
      </c>
      <c r="ED12" s="8">
        <v>0</v>
      </c>
      <c r="EE12" s="8">
        <v>0</v>
      </c>
      <c r="EF12" s="8">
        <v>0</v>
      </c>
      <c r="EG12" s="8">
        <v>0</v>
      </c>
      <c r="EH12" s="8">
        <v>1</v>
      </c>
      <c r="EI12" s="8">
        <v>0</v>
      </c>
      <c r="EJ12" s="8">
        <v>1</v>
      </c>
      <c r="EK12" s="8">
        <v>0</v>
      </c>
      <c r="EL12" s="8">
        <v>0</v>
      </c>
      <c r="EM12" s="8">
        <v>0</v>
      </c>
      <c r="EN12" s="3"/>
      <c r="EO12" s="3" t="s">
        <v>279</v>
      </c>
      <c r="EP12" s="3"/>
      <c r="EQ12" s="8"/>
      <c r="ER12" s="8"/>
      <c r="ES12" s="8"/>
      <c r="ET12" s="8"/>
      <c r="EU12" s="8"/>
      <c r="EV12" s="8"/>
      <c r="EW12" s="8"/>
      <c r="EX12" s="8"/>
      <c r="EY12" s="8"/>
      <c r="EZ12" s="8"/>
      <c r="FA12" s="8"/>
      <c r="FB12" s="3"/>
      <c r="FC12" s="8"/>
      <c r="FD12" s="3" t="s">
        <v>606</v>
      </c>
      <c r="FE12" s="8">
        <v>1</v>
      </c>
      <c r="FF12" s="8">
        <v>1</v>
      </c>
      <c r="FG12" s="8">
        <v>0</v>
      </c>
      <c r="FH12" s="8">
        <v>0</v>
      </c>
      <c r="FI12" s="8">
        <v>1</v>
      </c>
      <c r="FJ12" s="8">
        <v>0</v>
      </c>
      <c r="FK12" s="3" t="s">
        <v>380</v>
      </c>
      <c r="FL12" s="3" t="s">
        <v>383</v>
      </c>
      <c r="FM12" s="3" t="s">
        <v>382</v>
      </c>
      <c r="FN12" s="8"/>
      <c r="FO12" s="8">
        <v>0</v>
      </c>
      <c r="FP12" s="8">
        <v>10</v>
      </c>
      <c r="FQ12" s="3" t="s">
        <v>651</v>
      </c>
      <c r="FR12" s="8">
        <v>1327632</v>
      </c>
      <c r="FS12" s="8">
        <v>12</v>
      </c>
    </row>
    <row r="13" spans="1:175" x14ac:dyDescent="0.25">
      <c r="A13" s="2">
        <v>43776</v>
      </c>
      <c r="B13" s="3" t="s">
        <v>15</v>
      </c>
      <c r="C13" s="3" t="s">
        <v>15</v>
      </c>
      <c r="D13" s="3" t="s">
        <v>25</v>
      </c>
      <c r="E13" s="3" t="s">
        <v>652</v>
      </c>
      <c r="F13" s="3" t="s">
        <v>65</v>
      </c>
      <c r="G13" s="3" t="s">
        <v>596</v>
      </c>
      <c r="H13" s="8">
        <v>4.3545707</v>
      </c>
      <c r="I13" s="8">
        <v>18.538640399999998</v>
      </c>
      <c r="J13" s="8">
        <v>355</v>
      </c>
      <c r="K13" s="8">
        <v>9.5</v>
      </c>
      <c r="L13" s="8">
        <v>3</v>
      </c>
      <c r="M13" s="3" t="s">
        <v>596</v>
      </c>
      <c r="N13" s="8">
        <v>20</v>
      </c>
      <c r="O13" s="8">
        <v>100</v>
      </c>
      <c r="P13" s="3" t="s">
        <v>597</v>
      </c>
      <c r="Q13" s="8"/>
      <c r="R13" s="8">
        <v>15</v>
      </c>
      <c r="S13" s="8">
        <v>5</v>
      </c>
      <c r="T13" s="8">
        <v>0</v>
      </c>
      <c r="U13" s="8">
        <v>0</v>
      </c>
      <c r="V13" s="8">
        <v>20</v>
      </c>
      <c r="W13" s="8"/>
      <c r="X13" s="8"/>
      <c r="Y13" s="3" t="s">
        <v>159</v>
      </c>
      <c r="Z13" s="3" t="s">
        <v>21</v>
      </c>
      <c r="AA13" s="3" t="s">
        <v>29</v>
      </c>
      <c r="AB13" s="3"/>
      <c r="AC13" s="3"/>
      <c r="AD13" s="3" t="s">
        <v>177</v>
      </c>
      <c r="AE13" s="3" t="s">
        <v>21</v>
      </c>
      <c r="AF13" s="8">
        <v>5</v>
      </c>
      <c r="AG13" s="3" t="s">
        <v>29</v>
      </c>
      <c r="AH13" s="8"/>
      <c r="AI13" s="3" t="s">
        <v>29</v>
      </c>
      <c r="AJ13" s="8"/>
      <c r="AK13" s="3" t="s">
        <v>29</v>
      </c>
      <c r="AL13" s="8"/>
      <c r="AM13" s="3" t="s">
        <v>21</v>
      </c>
      <c r="AN13" s="8">
        <v>5</v>
      </c>
      <c r="AO13" s="3" t="s">
        <v>29</v>
      </c>
      <c r="AP13" s="3"/>
      <c r="AQ13" s="3"/>
      <c r="AR13" s="3" t="s">
        <v>653</v>
      </c>
      <c r="AS13" s="8">
        <v>1</v>
      </c>
      <c r="AT13" s="8">
        <v>0</v>
      </c>
      <c r="AU13" s="8">
        <v>1</v>
      </c>
      <c r="AV13" s="8">
        <v>1</v>
      </c>
      <c r="AW13" s="8">
        <v>0</v>
      </c>
      <c r="AX13" s="8">
        <v>0</v>
      </c>
      <c r="AY13" s="8">
        <v>0</v>
      </c>
      <c r="AZ13" s="8">
        <v>0</v>
      </c>
      <c r="BA13" s="3" t="s">
        <v>29</v>
      </c>
      <c r="BB13" s="3" t="s">
        <v>29</v>
      </c>
      <c r="BC13" s="3" t="s">
        <v>29</v>
      </c>
      <c r="BD13" s="3" t="s">
        <v>21</v>
      </c>
      <c r="BE13" s="3" t="s">
        <v>21</v>
      </c>
      <c r="BF13" s="3" t="s">
        <v>196</v>
      </c>
      <c r="BG13" s="3"/>
      <c r="BH13" s="3" t="s">
        <v>231</v>
      </c>
      <c r="BI13" s="3"/>
      <c r="BJ13" s="3" t="s">
        <v>654</v>
      </c>
      <c r="BK13" s="8">
        <v>1</v>
      </c>
      <c r="BL13" s="8">
        <v>1</v>
      </c>
      <c r="BM13" s="8">
        <v>1</v>
      </c>
      <c r="BN13" s="8">
        <v>0</v>
      </c>
      <c r="BO13" s="8">
        <v>0</v>
      </c>
      <c r="BP13" s="8">
        <v>0</v>
      </c>
      <c r="BQ13" s="8">
        <v>0</v>
      </c>
      <c r="BR13" s="8">
        <v>0</v>
      </c>
      <c r="BS13" s="8">
        <v>0</v>
      </c>
      <c r="BT13" s="3" t="s">
        <v>253</v>
      </c>
      <c r="BU13" s="3" t="s">
        <v>259</v>
      </c>
      <c r="BV13" s="3" t="s">
        <v>21</v>
      </c>
      <c r="BW13" s="3" t="s">
        <v>655</v>
      </c>
      <c r="BX13" s="8">
        <v>1</v>
      </c>
      <c r="BY13" s="8">
        <v>1</v>
      </c>
      <c r="BZ13" s="8">
        <v>0</v>
      </c>
      <c r="CA13" s="8">
        <v>1</v>
      </c>
      <c r="CB13" s="3" t="s">
        <v>277</v>
      </c>
      <c r="CC13" s="3" t="s">
        <v>21</v>
      </c>
      <c r="CD13" s="3" t="s">
        <v>656</v>
      </c>
      <c r="CE13" s="8">
        <v>0</v>
      </c>
      <c r="CF13" s="8">
        <v>1</v>
      </c>
      <c r="CG13" s="8">
        <v>1</v>
      </c>
      <c r="CH13" s="8">
        <v>1</v>
      </c>
      <c r="CI13" s="8">
        <v>0</v>
      </c>
      <c r="CJ13" s="8">
        <v>0</v>
      </c>
      <c r="CK13" s="8">
        <v>0</v>
      </c>
      <c r="CL13" s="3"/>
      <c r="CM13" s="3" t="s">
        <v>281</v>
      </c>
      <c r="CN13" s="3" t="s">
        <v>657</v>
      </c>
      <c r="CO13" s="8">
        <v>0</v>
      </c>
      <c r="CP13" s="8">
        <v>1</v>
      </c>
      <c r="CQ13" s="8">
        <v>0</v>
      </c>
      <c r="CR13" s="8">
        <v>1</v>
      </c>
      <c r="CS13" s="8">
        <v>0</v>
      </c>
      <c r="CT13" s="8">
        <v>1</v>
      </c>
      <c r="CU13" s="8">
        <v>0</v>
      </c>
      <c r="CV13" s="3"/>
      <c r="CW13" s="3" t="s">
        <v>259</v>
      </c>
      <c r="CX13" s="3" t="s">
        <v>21</v>
      </c>
      <c r="CY13" s="3"/>
      <c r="CZ13" s="8"/>
      <c r="DA13" s="8"/>
      <c r="DB13" s="8"/>
      <c r="DC13" s="8"/>
      <c r="DD13" s="8"/>
      <c r="DE13" s="8"/>
      <c r="DF13" s="8"/>
      <c r="DG13" s="3"/>
      <c r="DH13" s="3" t="s">
        <v>29</v>
      </c>
      <c r="DI13" s="3"/>
      <c r="DJ13" s="8"/>
      <c r="DK13" s="8"/>
      <c r="DL13" s="8"/>
      <c r="DM13" s="8"/>
      <c r="DN13" s="8"/>
      <c r="DO13" s="3"/>
      <c r="DP13" s="3"/>
      <c r="DQ13" s="3"/>
      <c r="DR13" s="3"/>
      <c r="DS13" s="3"/>
      <c r="DT13" s="8"/>
      <c r="DU13" s="8"/>
      <c r="DV13" s="8"/>
      <c r="DW13" s="8"/>
      <c r="DX13" s="8"/>
      <c r="DY13" s="8"/>
      <c r="DZ13" s="8"/>
      <c r="EA13" s="3" t="s">
        <v>601</v>
      </c>
      <c r="EB13" s="8">
        <v>1</v>
      </c>
      <c r="EC13" s="8">
        <v>1</v>
      </c>
      <c r="ED13" s="8">
        <v>0</v>
      </c>
      <c r="EE13" s="8">
        <v>0</v>
      </c>
      <c r="EF13" s="8">
        <v>0</v>
      </c>
      <c r="EG13" s="8">
        <v>1</v>
      </c>
      <c r="EH13" s="8">
        <v>0</v>
      </c>
      <c r="EI13" s="8">
        <v>0</v>
      </c>
      <c r="EJ13" s="8">
        <v>0</v>
      </c>
      <c r="EK13" s="8">
        <v>0</v>
      </c>
      <c r="EL13" s="8">
        <v>0</v>
      </c>
      <c r="EM13" s="8">
        <v>0</v>
      </c>
      <c r="EN13" s="3"/>
      <c r="EO13" s="3" t="s">
        <v>281</v>
      </c>
      <c r="EP13" s="3" t="s">
        <v>658</v>
      </c>
      <c r="EQ13" s="8">
        <v>1</v>
      </c>
      <c r="ER13" s="8">
        <v>1</v>
      </c>
      <c r="ES13" s="8">
        <v>0</v>
      </c>
      <c r="ET13" s="8">
        <v>0</v>
      </c>
      <c r="EU13" s="8">
        <v>0</v>
      </c>
      <c r="EV13" s="8">
        <v>0</v>
      </c>
      <c r="EW13" s="8">
        <v>1</v>
      </c>
      <c r="EX13" s="8">
        <v>0</v>
      </c>
      <c r="EY13" s="8">
        <v>0</v>
      </c>
      <c r="EZ13" s="8">
        <v>0</v>
      </c>
      <c r="FA13" s="8">
        <v>0</v>
      </c>
      <c r="FB13" s="3"/>
      <c r="FC13" s="8"/>
      <c r="FD13" s="3" t="s">
        <v>606</v>
      </c>
      <c r="FE13" s="8">
        <v>1</v>
      </c>
      <c r="FF13" s="8">
        <v>1</v>
      </c>
      <c r="FG13" s="8">
        <v>0</v>
      </c>
      <c r="FH13" s="8">
        <v>0</v>
      </c>
      <c r="FI13" s="8">
        <v>1</v>
      </c>
      <c r="FJ13" s="8">
        <v>0</v>
      </c>
      <c r="FK13" s="3" t="s">
        <v>381</v>
      </c>
      <c r="FL13" s="3" t="s">
        <v>384</v>
      </c>
      <c r="FM13" s="3" t="s">
        <v>382</v>
      </c>
      <c r="FN13" s="8"/>
      <c r="FO13" s="8">
        <v>0</v>
      </c>
      <c r="FP13" s="8">
        <v>10</v>
      </c>
      <c r="FQ13" s="3" t="s">
        <v>659</v>
      </c>
      <c r="FR13" s="8">
        <v>1340922</v>
      </c>
      <c r="FS13" s="8">
        <v>46</v>
      </c>
    </row>
    <row r="14" spans="1:175" x14ac:dyDescent="0.25">
      <c r="A14" s="2">
        <v>43775</v>
      </c>
      <c r="B14" s="3" t="s">
        <v>15</v>
      </c>
      <c r="C14" s="3" t="s">
        <v>15</v>
      </c>
      <c r="D14" s="3" t="s">
        <v>25</v>
      </c>
      <c r="E14" s="3" t="s">
        <v>103</v>
      </c>
      <c r="F14" s="3" t="s">
        <v>64</v>
      </c>
      <c r="G14" s="3" t="s">
        <v>596</v>
      </c>
      <c r="H14" s="8">
        <v>4.3336772000000003</v>
      </c>
      <c r="I14" s="8">
        <v>18.5357001</v>
      </c>
      <c r="J14" s="8">
        <v>333.60000610351563</v>
      </c>
      <c r="K14" s="8">
        <v>8</v>
      </c>
      <c r="L14" s="8">
        <v>3</v>
      </c>
      <c r="M14" s="3" t="s">
        <v>596</v>
      </c>
      <c r="N14" s="8">
        <v>320</v>
      </c>
      <c r="O14" s="8">
        <v>1600</v>
      </c>
      <c r="P14" s="3" t="s">
        <v>597</v>
      </c>
      <c r="Q14" s="8"/>
      <c r="R14" s="8">
        <v>200</v>
      </c>
      <c r="S14" s="8">
        <v>50</v>
      </c>
      <c r="T14" s="8">
        <v>20</v>
      </c>
      <c r="U14" s="8">
        <v>50</v>
      </c>
      <c r="V14" s="8">
        <v>120</v>
      </c>
      <c r="W14" s="8">
        <v>200</v>
      </c>
      <c r="X14" s="8"/>
      <c r="Y14" s="3" t="s">
        <v>160</v>
      </c>
      <c r="Z14" s="3" t="s">
        <v>21</v>
      </c>
      <c r="AA14" s="3" t="s">
        <v>172</v>
      </c>
      <c r="AB14" s="3"/>
      <c r="AC14" s="3"/>
      <c r="AD14" s="3" t="s">
        <v>177</v>
      </c>
      <c r="AE14" s="3" t="s">
        <v>21</v>
      </c>
      <c r="AF14" s="8">
        <v>20</v>
      </c>
      <c r="AG14" s="3" t="s">
        <v>29</v>
      </c>
      <c r="AH14" s="8"/>
      <c r="AI14" s="3" t="s">
        <v>21</v>
      </c>
      <c r="AJ14" s="8">
        <v>5</v>
      </c>
      <c r="AK14" s="3" t="s">
        <v>29</v>
      </c>
      <c r="AL14" s="8"/>
      <c r="AM14" s="3" t="s">
        <v>21</v>
      </c>
      <c r="AN14" s="8">
        <v>4</v>
      </c>
      <c r="AO14" s="3" t="s">
        <v>29</v>
      </c>
      <c r="AP14" s="3"/>
      <c r="AQ14" s="3"/>
      <c r="AR14" s="3" t="s">
        <v>660</v>
      </c>
      <c r="AS14" s="8">
        <v>1</v>
      </c>
      <c r="AT14" s="8">
        <v>0</v>
      </c>
      <c r="AU14" s="8">
        <v>1</v>
      </c>
      <c r="AV14" s="8">
        <v>0</v>
      </c>
      <c r="AW14" s="8">
        <v>0</v>
      </c>
      <c r="AX14" s="8">
        <v>0</v>
      </c>
      <c r="AY14" s="8">
        <v>0</v>
      </c>
      <c r="AZ14" s="8">
        <v>0</v>
      </c>
      <c r="BA14" s="3" t="s">
        <v>29</v>
      </c>
      <c r="BB14" s="3" t="s">
        <v>29</v>
      </c>
      <c r="BC14" s="3" t="s">
        <v>29</v>
      </c>
      <c r="BD14" s="3" t="s">
        <v>21</v>
      </c>
      <c r="BE14" s="3" t="s">
        <v>21</v>
      </c>
      <c r="BF14" s="3" t="s">
        <v>173</v>
      </c>
      <c r="BG14" s="3" t="s">
        <v>661</v>
      </c>
      <c r="BH14" s="3" t="s">
        <v>234</v>
      </c>
      <c r="BI14" s="3"/>
      <c r="BJ14" s="3" t="s">
        <v>598</v>
      </c>
      <c r="BK14" s="8">
        <v>1</v>
      </c>
      <c r="BL14" s="8">
        <v>0</v>
      </c>
      <c r="BM14" s="8">
        <v>0</v>
      </c>
      <c r="BN14" s="8">
        <v>0</v>
      </c>
      <c r="BO14" s="8">
        <v>0</v>
      </c>
      <c r="BP14" s="8">
        <v>1</v>
      </c>
      <c r="BQ14" s="8">
        <v>0</v>
      </c>
      <c r="BR14" s="8">
        <v>0</v>
      </c>
      <c r="BS14" s="8">
        <v>1</v>
      </c>
      <c r="BT14" s="3" t="s">
        <v>253</v>
      </c>
      <c r="BU14" s="3" t="s">
        <v>259</v>
      </c>
      <c r="BV14" s="3" t="s">
        <v>21</v>
      </c>
      <c r="BW14" s="3" t="s">
        <v>655</v>
      </c>
      <c r="BX14" s="8">
        <v>1</v>
      </c>
      <c r="BY14" s="8">
        <v>1</v>
      </c>
      <c r="BZ14" s="8">
        <v>0</v>
      </c>
      <c r="CA14" s="8">
        <v>1</v>
      </c>
      <c r="CB14" s="3" t="s">
        <v>277</v>
      </c>
      <c r="CC14" s="3" t="s">
        <v>21</v>
      </c>
      <c r="CD14" s="3" t="s">
        <v>656</v>
      </c>
      <c r="CE14" s="8">
        <v>0</v>
      </c>
      <c r="CF14" s="8">
        <v>1</v>
      </c>
      <c r="CG14" s="8">
        <v>1</v>
      </c>
      <c r="CH14" s="8">
        <v>1</v>
      </c>
      <c r="CI14" s="8">
        <v>0</v>
      </c>
      <c r="CJ14" s="8">
        <v>0</v>
      </c>
      <c r="CK14" s="8">
        <v>0</v>
      </c>
      <c r="CL14" s="3"/>
      <c r="CM14" s="3" t="s">
        <v>281</v>
      </c>
      <c r="CN14" s="3" t="s">
        <v>657</v>
      </c>
      <c r="CO14" s="8">
        <v>0</v>
      </c>
      <c r="CP14" s="8">
        <v>1</v>
      </c>
      <c r="CQ14" s="8">
        <v>0</v>
      </c>
      <c r="CR14" s="8">
        <v>1</v>
      </c>
      <c r="CS14" s="8">
        <v>0</v>
      </c>
      <c r="CT14" s="8">
        <v>1</v>
      </c>
      <c r="CU14" s="8">
        <v>0</v>
      </c>
      <c r="CV14" s="3"/>
      <c r="CW14" s="3" t="s">
        <v>259</v>
      </c>
      <c r="CX14" s="3" t="s">
        <v>21</v>
      </c>
      <c r="CY14" s="3"/>
      <c r="CZ14" s="8"/>
      <c r="DA14" s="8"/>
      <c r="DB14" s="8"/>
      <c r="DC14" s="8"/>
      <c r="DD14" s="8"/>
      <c r="DE14" s="8"/>
      <c r="DF14" s="8"/>
      <c r="DG14" s="3"/>
      <c r="DH14" s="3" t="s">
        <v>29</v>
      </c>
      <c r="DI14" s="3"/>
      <c r="DJ14" s="8"/>
      <c r="DK14" s="8"/>
      <c r="DL14" s="8"/>
      <c r="DM14" s="8"/>
      <c r="DN14" s="8"/>
      <c r="DO14" s="3"/>
      <c r="DP14" s="3"/>
      <c r="DQ14" s="3"/>
      <c r="DR14" s="3"/>
      <c r="DS14" s="3"/>
      <c r="DT14" s="8"/>
      <c r="DU14" s="8"/>
      <c r="DV14" s="8"/>
      <c r="DW14" s="8"/>
      <c r="DX14" s="8"/>
      <c r="DY14" s="8"/>
      <c r="DZ14" s="8"/>
      <c r="EA14" s="3" t="s">
        <v>662</v>
      </c>
      <c r="EB14" s="8">
        <v>1</v>
      </c>
      <c r="EC14" s="8">
        <v>1</v>
      </c>
      <c r="ED14" s="8">
        <v>0</v>
      </c>
      <c r="EE14" s="8">
        <v>0</v>
      </c>
      <c r="EF14" s="8">
        <v>0</v>
      </c>
      <c r="EG14" s="8">
        <v>0</v>
      </c>
      <c r="EH14" s="8">
        <v>0</v>
      </c>
      <c r="EI14" s="8">
        <v>0</v>
      </c>
      <c r="EJ14" s="8">
        <v>1</v>
      </c>
      <c r="EK14" s="8">
        <v>0</v>
      </c>
      <c r="EL14" s="8">
        <v>0</v>
      </c>
      <c r="EM14" s="8">
        <v>0</v>
      </c>
      <c r="EN14" s="3"/>
      <c r="EO14" s="3" t="s">
        <v>352</v>
      </c>
      <c r="EP14" s="3" t="s">
        <v>663</v>
      </c>
      <c r="EQ14" s="8">
        <v>1</v>
      </c>
      <c r="ER14" s="8">
        <v>0</v>
      </c>
      <c r="ES14" s="8">
        <v>0</v>
      </c>
      <c r="ET14" s="8">
        <v>1</v>
      </c>
      <c r="EU14" s="8">
        <v>0</v>
      </c>
      <c r="EV14" s="8">
        <v>0</v>
      </c>
      <c r="EW14" s="8">
        <v>1</v>
      </c>
      <c r="EX14" s="8">
        <v>0</v>
      </c>
      <c r="EY14" s="8">
        <v>0</v>
      </c>
      <c r="EZ14" s="8">
        <v>0</v>
      </c>
      <c r="FA14" s="8">
        <v>0</v>
      </c>
      <c r="FB14" s="3"/>
      <c r="FC14" s="8"/>
      <c r="FD14" s="3" t="s">
        <v>664</v>
      </c>
      <c r="FE14" s="8">
        <v>1</v>
      </c>
      <c r="FF14" s="8">
        <v>1</v>
      </c>
      <c r="FG14" s="8">
        <v>1</v>
      </c>
      <c r="FH14" s="8">
        <v>0</v>
      </c>
      <c r="FI14" s="8">
        <v>0</v>
      </c>
      <c r="FJ14" s="8">
        <v>0</v>
      </c>
      <c r="FK14" s="3" t="s">
        <v>381</v>
      </c>
      <c r="FL14" s="3" t="s">
        <v>384</v>
      </c>
      <c r="FM14" s="3" t="s">
        <v>380</v>
      </c>
      <c r="FN14" s="8"/>
      <c r="FO14" s="8">
        <v>0</v>
      </c>
      <c r="FP14" s="8">
        <v>10</v>
      </c>
      <c r="FQ14" s="3" t="s">
        <v>665</v>
      </c>
      <c r="FR14" s="8">
        <v>1326884</v>
      </c>
      <c r="FS14" s="8">
        <v>3</v>
      </c>
    </row>
    <row r="15" spans="1:175" x14ac:dyDescent="0.25">
      <c r="A15" s="2">
        <v>43777</v>
      </c>
      <c r="B15" s="3" t="s">
        <v>15</v>
      </c>
      <c r="C15" s="3" t="s">
        <v>15</v>
      </c>
      <c r="D15" s="3" t="s">
        <v>25</v>
      </c>
      <c r="E15" s="3" t="s">
        <v>666</v>
      </c>
      <c r="F15" s="3" t="s">
        <v>64</v>
      </c>
      <c r="G15" s="3" t="s">
        <v>596</v>
      </c>
      <c r="H15" s="8">
        <v>4.3620041000000001</v>
      </c>
      <c r="I15" s="8">
        <v>18.540304500000001</v>
      </c>
      <c r="J15" s="8">
        <v>358.39999389648438</v>
      </c>
      <c r="K15" s="8">
        <v>9.5</v>
      </c>
      <c r="L15" s="8">
        <v>3</v>
      </c>
      <c r="M15" s="3" t="s">
        <v>596</v>
      </c>
      <c r="N15" s="8">
        <v>33</v>
      </c>
      <c r="O15" s="8">
        <v>165</v>
      </c>
      <c r="P15" s="3" t="s">
        <v>597</v>
      </c>
      <c r="Q15" s="8"/>
      <c r="R15" s="8">
        <v>33</v>
      </c>
      <c r="S15" s="8">
        <v>0</v>
      </c>
      <c r="T15" s="8">
        <v>0</v>
      </c>
      <c r="U15" s="8">
        <v>0</v>
      </c>
      <c r="V15" s="8">
        <v>33</v>
      </c>
      <c r="W15" s="8"/>
      <c r="X15" s="8"/>
      <c r="Y15" s="3" t="s">
        <v>160</v>
      </c>
      <c r="Z15" s="3" t="s">
        <v>21</v>
      </c>
      <c r="AA15" s="3" t="s">
        <v>21</v>
      </c>
      <c r="AB15" s="3" t="s">
        <v>174</v>
      </c>
      <c r="AC15" s="3"/>
      <c r="AD15" s="3" t="s">
        <v>177</v>
      </c>
      <c r="AE15" s="3" t="s">
        <v>21</v>
      </c>
      <c r="AF15" s="8">
        <v>10</v>
      </c>
      <c r="AG15" s="3" t="s">
        <v>29</v>
      </c>
      <c r="AH15" s="8"/>
      <c r="AI15" s="3" t="s">
        <v>21</v>
      </c>
      <c r="AJ15" s="8">
        <v>5</v>
      </c>
      <c r="AK15" s="3" t="s">
        <v>29</v>
      </c>
      <c r="AL15" s="8"/>
      <c r="AM15" s="3" t="s">
        <v>21</v>
      </c>
      <c r="AN15" s="8">
        <v>9</v>
      </c>
      <c r="AO15" s="3" t="s">
        <v>21</v>
      </c>
      <c r="AP15" s="3" t="s">
        <v>197</v>
      </c>
      <c r="AQ15" s="3"/>
      <c r="AR15" s="3" t="s">
        <v>624</v>
      </c>
      <c r="AS15" s="8">
        <v>1</v>
      </c>
      <c r="AT15" s="8">
        <v>0</v>
      </c>
      <c r="AU15" s="8">
        <v>0</v>
      </c>
      <c r="AV15" s="8">
        <v>0</v>
      </c>
      <c r="AW15" s="8">
        <v>0</v>
      </c>
      <c r="AX15" s="8">
        <v>0</v>
      </c>
      <c r="AY15" s="8">
        <v>0</v>
      </c>
      <c r="AZ15" s="8">
        <v>0</v>
      </c>
      <c r="BA15" s="3" t="s">
        <v>21</v>
      </c>
      <c r="BB15" s="3" t="s">
        <v>21</v>
      </c>
      <c r="BC15" s="3" t="s">
        <v>21</v>
      </c>
      <c r="BD15" s="3" t="s">
        <v>29</v>
      </c>
      <c r="BE15" s="3" t="s">
        <v>29</v>
      </c>
      <c r="BF15" s="3"/>
      <c r="BG15" s="3"/>
      <c r="BH15" s="3" t="s">
        <v>234</v>
      </c>
      <c r="BI15" s="3"/>
      <c r="BJ15" s="3" t="s">
        <v>667</v>
      </c>
      <c r="BK15" s="8">
        <v>0</v>
      </c>
      <c r="BL15" s="8">
        <v>0</v>
      </c>
      <c r="BM15" s="8">
        <v>0</v>
      </c>
      <c r="BN15" s="8">
        <v>0</v>
      </c>
      <c r="BO15" s="8">
        <v>0</v>
      </c>
      <c r="BP15" s="8">
        <v>0</v>
      </c>
      <c r="BQ15" s="8">
        <v>0</v>
      </c>
      <c r="BR15" s="8">
        <v>1</v>
      </c>
      <c r="BS15" s="8">
        <v>1</v>
      </c>
      <c r="BT15" s="3" t="s">
        <v>254</v>
      </c>
      <c r="BU15" s="3" t="s">
        <v>258</v>
      </c>
      <c r="BV15" s="3" t="s">
        <v>21</v>
      </c>
      <c r="BW15" s="3" t="s">
        <v>668</v>
      </c>
      <c r="BX15" s="8">
        <v>0</v>
      </c>
      <c r="BY15" s="8">
        <v>1</v>
      </c>
      <c r="BZ15" s="8">
        <v>1</v>
      </c>
      <c r="CA15" s="8">
        <v>0</v>
      </c>
      <c r="CB15" s="3" t="s">
        <v>277</v>
      </c>
      <c r="CC15" s="3" t="s">
        <v>29</v>
      </c>
      <c r="CD15" s="3"/>
      <c r="CE15" s="8"/>
      <c r="CF15" s="8"/>
      <c r="CG15" s="8"/>
      <c r="CH15" s="8"/>
      <c r="CI15" s="8"/>
      <c r="CJ15" s="8"/>
      <c r="CK15" s="8"/>
      <c r="CL15" s="3"/>
      <c r="CM15" s="3" t="s">
        <v>281</v>
      </c>
      <c r="CN15" s="3" t="s">
        <v>296</v>
      </c>
      <c r="CO15" s="8">
        <v>0</v>
      </c>
      <c r="CP15" s="8">
        <v>0</v>
      </c>
      <c r="CQ15" s="8">
        <v>0</v>
      </c>
      <c r="CR15" s="8">
        <v>1</v>
      </c>
      <c r="CS15" s="8">
        <v>0</v>
      </c>
      <c r="CT15" s="8">
        <v>0</v>
      </c>
      <c r="CU15" s="8">
        <v>0</v>
      </c>
      <c r="CV15" s="3"/>
      <c r="CW15" s="3" t="s">
        <v>259</v>
      </c>
      <c r="CX15" s="3" t="s">
        <v>21</v>
      </c>
      <c r="CY15" s="3"/>
      <c r="CZ15" s="8"/>
      <c r="DA15" s="8"/>
      <c r="DB15" s="8"/>
      <c r="DC15" s="8"/>
      <c r="DD15" s="8"/>
      <c r="DE15" s="8"/>
      <c r="DF15" s="8"/>
      <c r="DG15" s="3"/>
      <c r="DH15" s="3" t="s">
        <v>21</v>
      </c>
      <c r="DI15" s="3" t="s">
        <v>321</v>
      </c>
      <c r="DJ15" s="8">
        <v>0</v>
      </c>
      <c r="DK15" s="8">
        <v>0</v>
      </c>
      <c r="DL15" s="8">
        <v>0</v>
      </c>
      <c r="DM15" s="8">
        <v>0</v>
      </c>
      <c r="DN15" s="8">
        <v>1</v>
      </c>
      <c r="DO15" s="3" t="s">
        <v>669</v>
      </c>
      <c r="DP15" s="3" t="s">
        <v>21</v>
      </c>
      <c r="DQ15" s="3" t="s">
        <v>258</v>
      </c>
      <c r="DR15" s="3" t="s">
        <v>21</v>
      </c>
      <c r="DS15" s="3" t="s">
        <v>670</v>
      </c>
      <c r="DT15" s="8">
        <v>0</v>
      </c>
      <c r="DU15" s="8">
        <v>0</v>
      </c>
      <c r="DV15" s="8">
        <v>1</v>
      </c>
      <c r="DW15" s="8">
        <v>1</v>
      </c>
      <c r="DX15" s="8">
        <v>0</v>
      </c>
      <c r="DY15" s="8">
        <v>0</v>
      </c>
      <c r="DZ15" s="8">
        <v>0</v>
      </c>
      <c r="EA15" s="3" t="s">
        <v>671</v>
      </c>
      <c r="EB15" s="8">
        <v>1</v>
      </c>
      <c r="EC15" s="8">
        <v>1</v>
      </c>
      <c r="ED15" s="8">
        <v>0</v>
      </c>
      <c r="EE15" s="8">
        <v>0</v>
      </c>
      <c r="EF15" s="8">
        <v>1</v>
      </c>
      <c r="EG15" s="8">
        <v>0</v>
      </c>
      <c r="EH15" s="8">
        <v>0</v>
      </c>
      <c r="EI15" s="8">
        <v>0</v>
      </c>
      <c r="EJ15" s="8">
        <v>0</v>
      </c>
      <c r="EK15" s="8">
        <v>0</v>
      </c>
      <c r="EL15" s="8">
        <v>0</v>
      </c>
      <c r="EM15" s="8">
        <v>0</v>
      </c>
      <c r="EN15" s="3"/>
      <c r="EO15" s="3" t="s">
        <v>281</v>
      </c>
      <c r="EP15" s="3" t="s">
        <v>672</v>
      </c>
      <c r="EQ15" s="8">
        <v>0</v>
      </c>
      <c r="ER15" s="8">
        <v>1</v>
      </c>
      <c r="ES15" s="8">
        <v>0</v>
      </c>
      <c r="ET15" s="8">
        <v>0</v>
      </c>
      <c r="EU15" s="8">
        <v>1</v>
      </c>
      <c r="EV15" s="8">
        <v>0</v>
      </c>
      <c r="EW15" s="8">
        <v>1</v>
      </c>
      <c r="EX15" s="8">
        <v>0</v>
      </c>
      <c r="EY15" s="8">
        <v>0</v>
      </c>
      <c r="EZ15" s="8">
        <v>0</v>
      </c>
      <c r="FA15" s="8">
        <v>0</v>
      </c>
      <c r="FB15" s="3"/>
      <c r="FC15" s="8"/>
      <c r="FD15" s="3" t="s">
        <v>664</v>
      </c>
      <c r="FE15" s="8">
        <v>1</v>
      </c>
      <c r="FF15" s="8">
        <v>1</v>
      </c>
      <c r="FG15" s="8">
        <v>1</v>
      </c>
      <c r="FH15" s="8">
        <v>0</v>
      </c>
      <c r="FI15" s="8">
        <v>0</v>
      </c>
      <c r="FJ15" s="8">
        <v>0</v>
      </c>
      <c r="FK15" s="3" t="s">
        <v>381</v>
      </c>
      <c r="FL15" s="3" t="s">
        <v>382</v>
      </c>
      <c r="FM15" s="3" t="s">
        <v>380</v>
      </c>
      <c r="FN15" s="8"/>
      <c r="FO15" s="8">
        <v>0</v>
      </c>
      <c r="FP15" s="8">
        <v>10</v>
      </c>
      <c r="FQ15" s="3" t="s">
        <v>673</v>
      </c>
      <c r="FR15" s="8">
        <v>1349308</v>
      </c>
      <c r="FS15" s="8">
        <v>49</v>
      </c>
    </row>
    <row r="16" spans="1:175" x14ac:dyDescent="0.25">
      <c r="A16" s="2">
        <v>43776</v>
      </c>
      <c r="B16" s="3" t="s">
        <v>15</v>
      </c>
      <c r="C16" s="3" t="s">
        <v>15</v>
      </c>
      <c r="D16" s="3" t="s">
        <v>25</v>
      </c>
      <c r="E16" s="11" t="s">
        <v>674</v>
      </c>
      <c r="F16" s="3" t="s">
        <v>64</v>
      </c>
      <c r="G16" s="3" t="s">
        <v>596</v>
      </c>
      <c r="H16" s="8">
        <v>4.3584531000000002</v>
      </c>
      <c r="I16" s="8">
        <v>18.546765099999998</v>
      </c>
      <c r="J16" s="8">
        <v>334.79998779296875</v>
      </c>
      <c r="K16" s="8">
        <v>10</v>
      </c>
      <c r="L16" s="8">
        <v>3</v>
      </c>
      <c r="M16" s="3" t="s">
        <v>596</v>
      </c>
      <c r="N16" s="8">
        <v>50</v>
      </c>
      <c r="O16" s="8">
        <v>250</v>
      </c>
      <c r="P16" s="3" t="s">
        <v>597</v>
      </c>
      <c r="Q16" s="8"/>
      <c r="R16" s="8">
        <v>50</v>
      </c>
      <c r="S16" s="8">
        <v>0</v>
      </c>
      <c r="T16" s="8">
        <v>0</v>
      </c>
      <c r="U16" s="8">
        <v>0</v>
      </c>
      <c r="V16" s="8">
        <v>50</v>
      </c>
      <c r="W16" s="8"/>
      <c r="X16" s="8"/>
      <c r="Y16" s="3" t="s">
        <v>161</v>
      </c>
      <c r="Z16" s="3" t="s">
        <v>21</v>
      </c>
      <c r="AA16" s="3" t="s">
        <v>21</v>
      </c>
      <c r="AB16" s="3" t="s">
        <v>174</v>
      </c>
      <c r="AC16" s="3"/>
      <c r="AD16" s="3" t="s">
        <v>177</v>
      </c>
      <c r="AE16" s="3" t="s">
        <v>21</v>
      </c>
      <c r="AF16" s="8">
        <v>15</v>
      </c>
      <c r="AG16" s="3" t="s">
        <v>29</v>
      </c>
      <c r="AH16" s="8"/>
      <c r="AI16" s="3" t="s">
        <v>21</v>
      </c>
      <c r="AJ16" s="8">
        <v>10</v>
      </c>
      <c r="AK16" s="3" t="s">
        <v>29</v>
      </c>
      <c r="AL16" s="8"/>
      <c r="AM16" s="3" t="s">
        <v>21</v>
      </c>
      <c r="AN16" s="8">
        <v>10</v>
      </c>
      <c r="AO16" s="3" t="s">
        <v>21</v>
      </c>
      <c r="AP16" s="3" t="s">
        <v>197</v>
      </c>
      <c r="AQ16" s="3"/>
      <c r="AR16" s="3" t="s">
        <v>624</v>
      </c>
      <c r="AS16" s="8">
        <v>1</v>
      </c>
      <c r="AT16" s="8">
        <v>0</v>
      </c>
      <c r="AU16" s="8">
        <v>0</v>
      </c>
      <c r="AV16" s="8">
        <v>0</v>
      </c>
      <c r="AW16" s="8">
        <v>0</v>
      </c>
      <c r="AX16" s="8">
        <v>0</v>
      </c>
      <c r="AY16" s="8">
        <v>0</v>
      </c>
      <c r="AZ16" s="8">
        <v>0</v>
      </c>
      <c r="BA16" s="3" t="s">
        <v>21</v>
      </c>
      <c r="BB16" s="3" t="s">
        <v>21</v>
      </c>
      <c r="BC16" s="3" t="s">
        <v>21</v>
      </c>
      <c r="BD16" s="3" t="s">
        <v>29</v>
      </c>
      <c r="BE16" s="3" t="s">
        <v>29</v>
      </c>
      <c r="BF16" s="3"/>
      <c r="BG16" s="3"/>
      <c r="BH16" s="3" t="s">
        <v>234</v>
      </c>
      <c r="BI16" s="3"/>
      <c r="BJ16" s="3" t="s">
        <v>675</v>
      </c>
      <c r="BK16" s="8">
        <v>1</v>
      </c>
      <c r="BL16" s="8">
        <v>0</v>
      </c>
      <c r="BM16" s="8">
        <v>0</v>
      </c>
      <c r="BN16" s="8">
        <v>0</v>
      </c>
      <c r="BO16" s="8">
        <v>0</v>
      </c>
      <c r="BP16" s="8">
        <v>0</v>
      </c>
      <c r="BQ16" s="8">
        <v>0</v>
      </c>
      <c r="BR16" s="8">
        <v>1</v>
      </c>
      <c r="BS16" s="8">
        <v>1</v>
      </c>
      <c r="BT16" s="3" t="s">
        <v>254</v>
      </c>
      <c r="BU16" s="3" t="s">
        <v>259</v>
      </c>
      <c r="BV16" s="3" t="s">
        <v>21</v>
      </c>
      <c r="BW16" s="3" t="s">
        <v>655</v>
      </c>
      <c r="BX16" s="8">
        <v>1</v>
      </c>
      <c r="BY16" s="8">
        <v>1</v>
      </c>
      <c r="BZ16" s="8">
        <v>0</v>
      </c>
      <c r="CA16" s="8">
        <v>1</v>
      </c>
      <c r="CB16" s="3" t="s">
        <v>277</v>
      </c>
      <c r="CC16" s="3" t="s">
        <v>29</v>
      </c>
      <c r="CD16" s="3"/>
      <c r="CE16" s="8"/>
      <c r="CF16" s="8"/>
      <c r="CG16" s="8"/>
      <c r="CH16" s="8"/>
      <c r="CI16" s="8"/>
      <c r="CJ16" s="8"/>
      <c r="CK16" s="8"/>
      <c r="CL16" s="3"/>
      <c r="CM16" s="3" t="s">
        <v>281</v>
      </c>
      <c r="CN16" s="3" t="s">
        <v>296</v>
      </c>
      <c r="CO16" s="8">
        <v>0</v>
      </c>
      <c r="CP16" s="8">
        <v>0</v>
      </c>
      <c r="CQ16" s="8">
        <v>0</v>
      </c>
      <c r="CR16" s="8">
        <v>1</v>
      </c>
      <c r="CS16" s="8">
        <v>0</v>
      </c>
      <c r="CT16" s="8">
        <v>0</v>
      </c>
      <c r="CU16" s="8">
        <v>0</v>
      </c>
      <c r="CV16" s="3"/>
      <c r="CW16" s="3" t="s">
        <v>259</v>
      </c>
      <c r="CX16" s="3" t="s">
        <v>21</v>
      </c>
      <c r="CY16" s="3"/>
      <c r="CZ16" s="8"/>
      <c r="DA16" s="8"/>
      <c r="DB16" s="8"/>
      <c r="DC16" s="8"/>
      <c r="DD16" s="8"/>
      <c r="DE16" s="8"/>
      <c r="DF16" s="8"/>
      <c r="DG16" s="3"/>
      <c r="DH16" s="3" t="s">
        <v>29</v>
      </c>
      <c r="DI16" s="3"/>
      <c r="DJ16" s="8"/>
      <c r="DK16" s="8"/>
      <c r="DL16" s="8"/>
      <c r="DM16" s="8"/>
      <c r="DN16" s="8"/>
      <c r="DO16" s="3"/>
      <c r="DP16" s="3"/>
      <c r="DQ16" s="3"/>
      <c r="DR16" s="3"/>
      <c r="DS16" s="3"/>
      <c r="DT16" s="8"/>
      <c r="DU16" s="8"/>
      <c r="DV16" s="8"/>
      <c r="DW16" s="8"/>
      <c r="DX16" s="8"/>
      <c r="DY16" s="8"/>
      <c r="DZ16" s="8"/>
      <c r="EA16" s="3" t="s">
        <v>676</v>
      </c>
      <c r="EB16" s="8">
        <v>1</v>
      </c>
      <c r="EC16" s="8">
        <v>1</v>
      </c>
      <c r="ED16" s="8">
        <v>0</v>
      </c>
      <c r="EE16" s="8">
        <v>1</v>
      </c>
      <c r="EF16" s="8">
        <v>0</v>
      </c>
      <c r="EG16" s="8">
        <v>0</v>
      </c>
      <c r="EH16" s="8">
        <v>0</v>
      </c>
      <c r="EI16" s="8">
        <v>0</v>
      </c>
      <c r="EJ16" s="8">
        <v>0</v>
      </c>
      <c r="EK16" s="8">
        <v>0</v>
      </c>
      <c r="EL16" s="8">
        <v>0</v>
      </c>
      <c r="EM16" s="8">
        <v>0</v>
      </c>
      <c r="EN16" s="3"/>
      <c r="EO16" s="3" t="s">
        <v>352</v>
      </c>
      <c r="EP16" s="3" t="s">
        <v>672</v>
      </c>
      <c r="EQ16" s="8">
        <v>0</v>
      </c>
      <c r="ER16" s="8">
        <v>1</v>
      </c>
      <c r="ES16" s="8">
        <v>0</v>
      </c>
      <c r="ET16" s="8">
        <v>0</v>
      </c>
      <c r="EU16" s="8">
        <v>1</v>
      </c>
      <c r="EV16" s="8">
        <v>0</v>
      </c>
      <c r="EW16" s="8">
        <v>1</v>
      </c>
      <c r="EX16" s="8">
        <v>0</v>
      </c>
      <c r="EY16" s="8">
        <v>0</v>
      </c>
      <c r="EZ16" s="8">
        <v>0</v>
      </c>
      <c r="FA16" s="8">
        <v>0</v>
      </c>
      <c r="FB16" s="3"/>
      <c r="FC16" s="8"/>
      <c r="FD16" s="3" t="s">
        <v>677</v>
      </c>
      <c r="FE16" s="8">
        <v>1</v>
      </c>
      <c r="FF16" s="8">
        <v>1</v>
      </c>
      <c r="FG16" s="8">
        <v>0</v>
      </c>
      <c r="FH16" s="8">
        <v>0</v>
      </c>
      <c r="FI16" s="8">
        <v>0</v>
      </c>
      <c r="FJ16" s="8">
        <v>1</v>
      </c>
      <c r="FK16" s="3" t="s">
        <v>381</v>
      </c>
      <c r="FL16" s="3" t="s">
        <v>348</v>
      </c>
      <c r="FM16" s="3" t="s">
        <v>382</v>
      </c>
      <c r="FN16" s="8"/>
      <c r="FO16" s="8">
        <v>0</v>
      </c>
      <c r="FP16" s="8">
        <v>10</v>
      </c>
      <c r="FQ16" s="3" t="s">
        <v>678</v>
      </c>
      <c r="FR16" s="8">
        <v>1340688</v>
      </c>
      <c r="FS16" s="8">
        <v>41</v>
      </c>
    </row>
    <row r="17" spans="1:175" x14ac:dyDescent="0.25">
      <c r="A17" s="2">
        <v>43776</v>
      </c>
      <c r="B17" s="3" t="s">
        <v>15</v>
      </c>
      <c r="C17" s="3" t="s">
        <v>15</v>
      </c>
      <c r="D17" s="3" t="s">
        <v>25</v>
      </c>
      <c r="E17" s="3" t="s">
        <v>679</v>
      </c>
      <c r="F17" s="3" t="s">
        <v>65</v>
      </c>
      <c r="G17" s="3" t="s">
        <v>596</v>
      </c>
      <c r="H17" s="8">
        <v>4.3619649000000003</v>
      </c>
      <c r="I17" s="8">
        <v>18.547013100000001</v>
      </c>
      <c r="J17" s="8">
        <v>354.20001220703125</v>
      </c>
      <c r="K17" s="8">
        <v>10</v>
      </c>
      <c r="L17" s="8">
        <v>3</v>
      </c>
      <c r="M17" s="3" t="s">
        <v>596</v>
      </c>
      <c r="N17" s="8">
        <v>65</v>
      </c>
      <c r="O17" s="8">
        <v>325</v>
      </c>
      <c r="P17" s="3" t="s">
        <v>597</v>
      </c>
      <c r="Q17" s="8"/>
      <c r="R17" s="8">
        <v>65</v>
      </c>
      <c r="S17" s="8">
        <v>0</v>
      </c>
      <c r="T17" s="8">
        <v>0</v>
      </c>
      <c r="U17" s="8">
        <v>0</v>
      </c>
      <c r="V17" s="8">
        <v>65</v>
      </c>
      <c r="W17" s="8"/>
      <c r="X17" s="8"/>
      <c r="Y17" s="3" t="s">
        <v>161</v>
      </c>
      <c r="Z17" s="3" t="s">
        <v>21</v>
      </c>
      <c r="AA17" s="3" t="s">
        <v>21</v>
      </c>
      <c r="AB17" s="3" t="s">
        <v>174</v>
      </c>
      <c r="AC17" s="3"/>
      <c r="AD17" s="3" t="s">
        <v>177</v>
      </c>
      <c r="AE17" s="3" t="s">
        <v>21</v>
      </c>
      <c r="AF17" s="8">
        <v>10</v>
      </c>
      <c r="AG17" s="3" t="s">
        <v>29</v>
      </c>
      <c r="AH17" s="8"/>
      <c r="AI17" s="3" t="s">
        <v>21</v>
      </c>
      <c r="AJ17" s="8">
        <v>15</v>
      </c>
      <c r="AK17" s="3" t="s">
        <v>29</v>
      </c>
      <c r="AL17" s="8"/>
      <c r="AM17" s="3" t="s">
        <v>21</v>
      </c>
      <c r="AN17" s="8">
        <v>20</v>
      </c>
      <c r="AO17" s="3" t="s">
        <v>21</v>
      </c>
      <c r="AP17" s="3" t="s">
        <v>195</v>
      </c>
      <c r="AQ17" s="3"/>
      <c r="AR17" s="3" t="s">
        <v>624</v>
      </c>
      <c r="AS17" s="8">
        <v>1</v>
      </c>
      <c r="AT17" s="8">
        <v>0</v>
      </c>
      <c r="AU17" s="8">
        <v>0</v>
      </c>
      <c r="AV17" s="8">
        <v>0</v>
      </c>
      <c r="AW17" s="8">
        <v>0</v>
      </c>
      <c r="AX17" s="8">
        <v>0</v>
      </c>
      <c r="AY17" s="8">
        <v>0</v>
      </c>
      <c r="AZ17" s="8">
        <v>0</v>
      </c>
      <c r="BA17" s="3" t="s">
        <v>21</v>
      </c>
      <c r="BB17" s="3" t="s">
        <v>21</v>
      </c>
      <c r="BC17" s="3" t="s">
        <v>21</v>
      </c>
      <c r="BD17" s="3" t="s">
        <v>29</v>
      </c>
      <c r="BE17" s="3" t="s">
        <v>29</v>
      </c>
      <c r="BF17" s="3"/>
      <c r="BG17" s="3"/>
      <c r="BH17" s="3" t="s">
        <v>234</v>
      </c>
      <c r="BI17" s="3"/>
      <c r="BJ17" s="3" t="s">
        <v>675</v>
      </c>
      <c r="BK17" s="8">
        <v>1</v>
      </c>
      <c r="BL17" s="8">
        <v>0</v>
      </c>
      <c r="BM17" s="8">
        <v>0</v>
      </c>
      <c r="BN17" s="8">
        <v>0</v>
      </c>
      <c r="BO17" s="8">
        <v>0</v>
      </c>
      <c r="BP17" s="8">
        <v>0</v>
      </c>
      <c r="BQ17" s="8">
        <v>0</v>
      </c>
      <c r="BR17" s="8">
        <v>1</v>
      </c>
      <c r="BS17" s="8">
        <v>1</v>
      </c>
      <c r="BT17" s="3" t="s">
        <v>254</v>
      </c>
      <c r="BU17" s="3" t="s">
        <v>258</v>
      </c>
      <c r="BV17" s="3" t="s">
        <v>21</v>
      </c>
      <c r="BW17" s="3" t="s">
        <v>680</v>
      </c>
      <c r="BX17" s="8">
        <v>1</v>
      </c>
      <c r="BY17" s="8">
        <v>1</v>
      </c>
      <c r="BZ17" s="8">
        <v>1</v>
      </c>
      <c r="CA17" s="8">
        <v>0</v>
      </c>
      <c r="CB17" s="3" t="s">
        <v>277</v>
      </c>
      <c r="CC17" s="3" t="s">
        <v>29</v>
      </c>
      <c r="CD17" s="3"/>
      <c r="CE17" s="8"/>
      <c r="CF17" s="8"/>
      <c r="CG17" s="8"/>
      <c r="CH17" s="8"/>
      <c r="CI17" s="8"/>
      <c r="CJ17" s="8"/>
      <c r="CK17" s="8"/>
      <c r="CL17" s="3"/>
      <c r="CM17" s="3" t="s">
        <v>281</v>
      </c>
      <c r="CN17" s="3" t="s">
        <v>296</v>
      </c>
      <c r="CO17" s="8">
        <v>0</v>
      </c>
      <c r="CP17" s="8">
        <v>0</v>
      </c>
      <c r="CQ17" s="8">
        <v>0</v>
      </c>
      <c r="CR17" s="8">
        <v>1</v>
      </c>
      <c r="CS17" s="8">
        <v>0</v>
      </c>
      <c r="CT17" s="8">
        <v>0</v>
      </c>
      <c r="CU17" s="8">
        <v>0</v>
      </c>
      <c r="CV17" s="3"/>
      <c r="CW17" s="3" t="s">
        <v>259</v>
      </c>
      <c r="CX17" s="3" t="s">
        <v>21</v>
      </c>
      <c r="CY17" s="3"/>
      <c r="CZ17" s="8"/>
      <c r="DA17" s="8"/>
      <c r="DB17" s="8"/>
      <c r="DC17" s="8"/>
      <c r="DD17" s="8"/>
      <c r="DE17" s="8"/>
      <c r="DF17" s="8"/>
      <c r="DG17" s="3"/>
      <c r="DH17" s="3" t="s">
        <v>29</v>
      </c>
      <c r="DI17" s="3"/>
      <c r="DJ17" s="8"/>
      <c r="DK17" s="8"/>
      <c r="DL17" s="8"/>
      <c r="DM17" s="8"/>
      <c r="DN17" s="8"/>
      <c r="DO17" s="3"/>
      <c r="DP17" s="3"/>
      <c r="DQ17" s="3"/>
      <c r="DR17" s="3"/>
      <c r="DS17" s="3"/>
      <c r="DT17" s="8"/>
      <c r="DU17" s="8"/>
      <c r="DV17" s="8"/>
      <c r="DW17" s="8"/>
      <c r="DX17" s="8"/>
      <c r="DY17" s="8"/>
      <c r="DZ17" s="8"/>
      <c r="EA17" s="3" t="s">
        <v>671</v>
      </c>
      <c r="EB17" s="8">
        <v>1</v>
      </c>
      <c r="EC17" s="8">
        <v>1</v>
      </c>
      <c r="ED17" s="8">
        <v>0</v>
      </c>
      <c r="EE17" s="8">
        <v>0</v>
      </c>
      <c r="EF17" s="8">
        <v>1</v>
      </c>
      <c r="EG17" s="8">
        <v>0</v>
      </c>
      <c r="EH17" s="8">
        <v>0</v>
      </c>
      <c r="EI17" s="8">
        <v>0</v>
      </c>
      <c r="EJ17" s="8">
        <v>0</v>
      </c>
      <c r="EK17" s="8">
        <v>0</v>
      </c>
      <c r="EL17" s="8">
        <v>0</v>
      </c>
      <c r="EM17" s="8">
        <v>0</v>
      </c>
      <c r="EN17" s="3"/>
      <c r="EO17" s="3" t="s">
        <v>352</v>
      </c>
      <c r="EP17" s="3" t="s">
        <v>672</v>
      </c>
      <c r="EQ17" s="8">
        <v>0</v>
      </c>
      <c r="ER17" s="8">
        <v>1</v>
      </c>
      <c r="ES17" s="8">
        <v>0</v>
      </c>
      <c r="ET17" s="8">
        <v>0</v>
      </c>
      <c r="EU17" s="8">
        <v>1</v>
      </c>
      <c r="EV17" s="8">
        <v>0</v>
      </c>
      <c r="EW17" s="8">
        <v>1</v>
      </c>
      <c r="EX17" s="8">
        <v>0</v>
      </c>
      <c r="EY17" s="8">
        <v>0</v>
      </c>
      <c r="EZ17" s="8">
        <v>0</v>
      </c>
      <c r="FA17" s="8">
        <v>0</v>
      </c>
      <c r="FB17" s="3"/>
      <c r="FC17" s="8"/>
      <c r="FD17" s="3" t="s">
        <v>677</v>
      </c>
      <c r="FE17" s="8">
        <v>1</v>
      </c>
      <c r="FF17" s="8">
        <v>1</v>
      </c>
      <c r="FG17" s="8">
        <v>0</v>
      </c>
      <c r="FH17" s="8">
        <v>0</v>
      </c>
      <c r="FI17" s="8">
        <v>0</v>
      </c>
      <c r="FJ17" s="8">
        <v>1</v>
      </c>
      <c r="FK17" s="3" t="s">
        <v>381</v>
      </c>
      <c r="FL17" s="3" t="s">
        <v>382</v>
      </c>
      <c r="FM17" s="3" t="s">
        <v>380</v>
      </c>
      <c r="FN17" s="8"/>
      <c r="FO17" s="8">
        <v>0</v>
      </c>
      <c r="FP17" s="8">
        <v>10</v>
      </c>
      <c r="FQ17" s="3" t="s">
        <v>681</v>
      </c>
      <c r="FR17" s="8">
        <v>1340689</v>
      </c>
      <c r="FS17" s="8">
        <v>42</v>
      </c>
    </row>
    <row r="18" spans="1:175" x14ac:dyDescent="0.25">
      <c r="A18" s="2">
        <v>43775</v>
      </c>
      <c r="B18" s="3" t="s">
        <v>15</v>
      </c>
      <c r="C18" s="3" t="s">
        <v>15</v>
      </c>
      <c r="D18" s="3" t="s">
        <v>25</v>
      </c>
      <c r="E18" s="3" t="s">
        <v>682</v>
      </c>
      <c r="F18" s="3" t="s">
        <v>65</v>
      </c>
      <c r="G18" s="3" t="s">
        <v>596</v>
      </c>
      <c r="H18" s="8">
        <v>4.3497309</v>
      </c>
      <c r="I18" s="8">
        <v>18.546975400000001</v>
      </c>
      <c r="J18" s="8">
        <v>338</v>
      </c>
      <c r="K18" s="8">
        <v>9</v>
      </c>
      <c r="L18" s="8">
        <v>3</v>
      </c>
      <c r="M18" s="3" t="s">
        <v>596</v>
      </c>
      <c r="N18" s="8">
        <v>76</v>
      </c>
      <c r="O18" s="8">
        <v>380</v>
      </c>
      <c r="P18" s="3" t="s">
        <v>597</v>
      </c>
      <c r="Q18" s="8"/>
      <c r="R18" s="8">
        <v>76</v>
      </c>
      <c r="S18" s="8">
        <v>0</v>
      </c>
      <c r="T18" s="8">
        <v>0</v>
      </c>
      <c r="U18" s="8">
        <v>0</v>
      </c>
      <c r="V18" s="8">
        <v>26</v>
      </c>
      <c r="W18" s="8">
        <v>50</v>
      </c>
      <c r="X18" s="8"/>
      <c r="Y18" s="3" t="s">
        <v>160</v>
      </c>
      <c r="Z18" s="3" t="s">
        <v>21</v>
      </c>
      <c r="AA18" s="3" t="s">
        <v>21</v>
      </c>
      <c r="AB18" s="3" t="s">
        <v>174</v>
      </c>
      <c r="AC18" s="3"/>
      <c r="AD18" s="3" t="s">
        <v>179</v>
      </c>
      <c r="AE18" s="3" t="s">
        <v>29</v>
      </c>
      <c r="AF18" s="8"/>
      <c r="AG18" s="3" t="s">
        <v>29</v>
      </c>
      <c r="AH18" s="8"/>
      <c r="AI18" s="3" t="s">
        <v>172</v>
      </c>
      <c r="AJ18" s="8"/>
      <c r="AK18" s="3" t="s">
        <v>29</v>
      </c>
      <c r="AL18" s="8"/>
      <c r="AM18" s="3" t="s">
        <v>21</v>
      </c>
      <c r="AN18" s="8">
        <v>15</v>
      </c>
      <c r="AO18" s="3" t="s">
        <v>29</v>
      </c>
      <c r="AP18" s="3"/>
      <c r="AQ18" s="3"/>
      <c r="AR18" s="3" t="s">
        <v>624</v>
      </c>
      <c r="AS18" s="8">
        <v>1</v>
      </c>
      <c r="AT18" s="8">
        <v>0</v>
      </c>
      <c r="AU18" s="8">
        <v>0</v>
      </c>
      <c r="AV18" s="8">
        <v>0</v>
      </c>
      <c r="AW18" s="8">
        <v>0</v>
      </c>
      <c r="AX18" s="8">
        <v>0</v>
      </c>
      <c r="AY18" s="8">
        <v>0</v>
      </c>
      <c r="AZ18" s="8">
        <v>0</v>
      </c>
      <c r="BA18" s="3" t="s">
        <v>29</v>
      </c>
      <c r="BB18" s="3" t="s">
        <v>29</v>
      </c>
      <c r="BC18" s="3" t="s">
        <v>29</v>
      </c>
      <c r="BD18" s="3" t="s">
        <v>29</v>
      </c>
      <c r="BE18" s="3" t="s">
        <v>21</v>
      </c>
      <c r="BF18" s="3" t="s">
        <v>196</v>
      </c>
      <c r="BG18" s="3"/>
      <c r="BH18" s="3" t="s">
        <v>231</v>
      </c>
      <c r="BI18" s="3"/>
      <c r="BJ18" s="3" t="s">
        <v>609</v>
      </c>
      <c r="BK18" s="8">
        <v>1</v>
      </c>
      <c r="BL18" s="8">
        <v>1</v>
      </c>
      <c r="BM18" s="8">
        <v>0</v>
      </c>
      <c r="BN18" s="8">
        <v>0</v>
      </c>
      <c r="BO18" s="8">
        <v>0</v>
      </c>
      <c r="BP18" s="8">
        <v>0</v>
      </c>
      <c r="BQ18" s="8">
        <v>0</v>
      </c>
      <c r="BR18" s="8">
        <v>1</v>
      </c>
      <c r="BS18" s="8">
        <v>0</v>
      </c>
      <c r="BT18" s="3" t="s">
        <v>255</v>
      </c>
      <c r="BU18" s="3" t="s">
        <v>258</v>
      </c>
      <c r="BV18" s="3" t="s">
        <v>21</v>
      </c>
      <c r="BW18" s="3" t="s">
        <v>655</v>
      </c>
      <c r="BX18" s="8">
        <v>1</v>
      </c>
      <c r="BY18" s="8">
        <v>1</v>
      </c>
      <c r="BZ18" s="8">
        <v>0</v>
      </c>
      <c r="CA18" s="8">
        <v>1</v>
      </c>
      <c r="CB18" s="3" t="s">
        <v>278</v>
      </c>
      <c r="CC18" s="3" t="s">
        <v>21</v>
      </c>
      <c r="CD18" s="3" t="s">
        <v>173</v>
      </c>
      <c r="CE18" s="8">
        <v>0</v>
      </c>
      <c r="CF18" s="8">
        <v>0</v>
      </c>
      <c r="CG18" s="8">
        <v>0</v>
      </c>
      <c r="CH18" s="8">
        <v>0</v>
      </c>
      <c r="CI18" s="8">
        <v>0</v>
      </c>
      <c r="CJ18" s="8">
        <v>0</v>
      </c>
      <c r="CK18" s="8">
        <v>1</v>
      </c>
      <c r="CL18" s="3" t="s">
        <v>683</v>
      </c>
      <c r="CM18" s="3" t="s">
        <v>232</v>
      </c>
      <c r="CN18" s="3" t="s">
        <v>684</v>
      </c>
      <c r="CO18" s="8">
        <v>1</v>
      </c>
      <c r="CP18" s="8">
        <v>0</v>
      </c>
      <c r="CQ18" s="8">
        <v>0</v>
      </c>
      <c r="CR18" s="8">
        <v>1</v>
      </c>
      <c r="CS18" s="8">
        <v>0</v>
      </c>
      <c r="CT18" s="8">
        <v>0</v>
      </c>
      <c r="CU18" s="8">
        <v>0</v>
      </c>
      <c r="CV18" s="3"/>
      <c r="CW18" s="3" t="s">
        <v>259</v>
      </c>
      <c r="CX18" s="3" t="s">
        <v>21</v>
      </c>
      <c r="CY18" s="3"/>
      <c r="CZ18" s="8"/>
      <c r="DA18" s="8"/>
      <c r="DB18" s="8"/>
      <c r="DC18" s="8"/>
      <c r="DD18" s="8"/>
      <c r="DE18" s="8"/>
      <c r="DF18" s="8"/>
      <c r="DG18" s="3"/>
      <c r="DH18" s="3" t="s">
        <v>29</v>
      </c>
      <c r="DI18" s="3"/>
      <c r="DJ18" s="8"/>
      <c r="DK18" s="8"/>
      <c r="DL18" s="8"/>
      <c r="DM18" s="8"/>
      <c r="DN18" s="8"/>
      <c r="DO18" s="3"/>
      <c r="DP18" s="3"/>
      <c r="DQ18" s="3"/>
      <c r="DR18" s="3"/>
      <c r="DS18" s="3"/>
      <c r="DT18" s="8"/>
      <c r="DU18" s="8"/>
      <c r="DV18" s="8"/>
      <c r="DW18" s="8"/>
      <c r="DX18" s="8"/>
      <c r="DY18" s="8"/>
      <c r="DZ18" s="8"/>
      <c r="EA18" s="3" t="s">
        <v>601</v>
      </c>
      <c r="EB18" s="8">
        <v>1</v>
      </c>
      <c r="EC18" s="8">
        <v>1</v>
      </c>
      <c r="ED18" s="8">
        <v>0</v>
      </c>
      <c r="EE18" s="8">
        <v>0</v>
      </c>
      <c r="EF18" s="8">
        <v>0</v>
      </c>
      <c r="EG18" s="8">
        <v>1</v>
      </c>
      <c r="EH18" s="8">
        <v>0</v>
      </c>
      <c r="EI18" s="8">
        <v>0</v>
      </c>
      <c r="EJ18" s="8">
        <v>0</v>
      </c>
      <c r="EK18" s="8">
        <v>0</v>
      </c>
      <c r="EL18" s="8">
        <v>0</v>
      </c>
      <c r="EM18" s="8">
        <v>0</v>
      </c>
      <c r="EN18" s="3"/>
      <c r="EO18" s="3" t="s">
        <v>352</v>
      </c>
      <c r="EP18" s="3" t="s">
        <v>685</v>
      </c>
      <c r="EQ18" s="8">
        <v>0</v>
      </c>
      <c r="ER18" s="8">
        <v>1</v>
      </c>
      <c r="ES18" s="8">
        <v>0</v>
      </c>
      <c r="ET18" s="8">
        <v>1</v>
      </c>
      <c r="EU18" s="8">
        <v>0</v>
      </c>
      <c r="EV18" s="8">
        <v>0</v>
      </c>
      <c r="EW18" s="8">
        <v>0</v>
      </c>
      <c r="EX18" s="8">
        <v>0</v>
      </c>
      <c r="EY18" s="8">
        <v>0</v>
      </c>
      <c r="EZ18" s="8">
        <v>0</v>
      </c>
      <c r="FA18" s="8">
        <v>0</v>
      </c>
      <c r="FB18" s="3"/>
      <c r="FC18" s="8"/>
      <c r="FD18" s="3" t="s">
        <v>686</v>
      </c>
      <c r="FE18" s="8">
        <v>1</v>
      </c>
      <c r="FF18" s="8">
        <v>1</v>
      </c>
      <c r="FG18" s="8">
        <v>0</v>
      </c>
      <c r="FH18" s="8">
        <v>1</v>
      </c>
      <c r="FI18" s="8">
        <v>0</v>
      </c>
      <c r="FJ18" s="8">
        <v>0</v>
      </c>
      <c r="FK18" s="3" t="s">
        <v>381</v>
      </c>
      <c r="FL18" s="3" t="s">
        <v>380</v>
      </c>
      <c r="FM18" s="3" t="s">
        <v>384</v>
      </c>
      <c r="FN18" s="8"/>
      <c r="FO18" s="8">
        <v>0</v>
      </c>
      <c r="FP18" s="8">
        <v>10</v>
      </c>
      <c r="FQ18" s="3" t="s">
        <v>687</v>
      </c>
      <c r="FR18" s="8">
        <v>1326901</v>
      </c>
      <c r="FS18" s="8">
        <v>4</v>
      </c>
    </row>
    <row r="19" spans="1:175" x14ac:dyDescent="0.25">
      <c r="A19" s="2">
        <v>43775</v>
      </c>
      <c r="B19" s="3" t="s">
        <v>15</v>
      </c>
      <c r="C19" s="3" t="s">
        <v>15</v>
      </c>
      <c r="D19" s="3" t="s">
        <v>25</v>
      </c>
      <c r="E19" s="3" t="s">
        <v>105</v>
      </c>
      <c r="F19" s="3" t="s">
        <v>64</v>
      </c>
      <c r="G19" s="3" t="s">
        <v>596</v>
      </c>
      <c r="H19" s="8">
        <v>4.3481034000000003</v>
      </c>
      <c r="I19" s="8">
        <v>18.544550000000001</v>
      </c>
      <c r="J19" s="8">
        <v>350</v>
      </c>
      <c r="K19" s="8">
        <v>9</v>
      </c>
      <c r="L19" s="8">
        <v>3</v>
      </c>
      <c r="M19" s="3" t="s">
        <v>596</v>
      </c>
      <c r="N19" s="8">
        <v>278</v>
      </c>
      <c r="O19" s="8">
        <v>1390</v>
      </c>
      <c r="P19" s="3" t="s">
        <v>597</v>
      </c>
      <c r="Q19" s="8"/>
      <c r="R19" s="8">
        <v>200</v>
      </c>
      <c r="S19" s="8">
        <v>78</v>
      </c>
      <c r="T19" s="8">
        <v>0</v>
      </c>
      <c r="U19" s="8">
        <v>0</v>
      </c>
      <c r="V19" s="8">
        <v>150</v>
      </c>
      <c r="W19" s="8">
        <v>128</v>
      </c>
      <c r="X19" s="8"/>
      <c r="Y19" s="3" t="s">
        <v>161</v>
      </c>
      <c r="Z19" s="3" t="s">
        <v>21</v>
      </c>
      <c r="AA19" s="3" t="s">
        <v>21</v>
      </c>
      <c r="AB19" s="3" t="s">
        <v>174</v>
      </c>
      <c r="AC19" s="3"/>
      <c r="AD19" s="3" t="s">
        <v>179</v>
      </c>
      <c r="AE19" s="3" t="s">
        <v>21</v>
      </c>
      <c r="AF19" s="8">
        <v>120</v>
      </c>
      <c r="AG19" s="3" t="s">
        <v>29</v>
      </c>
      <c r="AH19" s="8"/>
      <c r="AI19" s="3" t="s">
        <v>21</v>
      </c>
      <c r="AJ19" s="8">
        <v>25</v>
      </c>
      <c r="AK19" s="3" t="s">
        <v>29</v>
      </c>
      <c r="AL19" s="8"/>
      <c r="AM19" s="3" t="s">
        <v>21</v>
      </c>
      <c r="AN19" s="8">
        <v>90</v>
      </c>
      <c r="AO19" s="3" t="s">
        <v>29</v>
      </c>
      <c r="AP19" s="3"/>
      <c r="AQ19" s="3"/>
      <c r="AR19" s="3" t="s">
        <v>624</v>
      </c>
      <c r="AS19" s="8">
        <v>1</v>
      </c>
      <c r="AT19" s="8">
        <v>0</v>
      </c>
      <c r="AU19" s="8">
        <v>0</v>
      </c>
      <c r="AV19" s="8">
        <v>0</v>
      </c>
      <c r="AW19" s="8">
        <v>0</v>
      </c>
      <c r="AX19" s="8">
        <v>0</v>
      </c>
      <c r="AY19" s="8">
        <v>0</v>
      </c>
      <c r="AZ19" s="8">
        <v>0</v>
      </c>
      <c r="BA19" s="3" t="s">
        <v>29</v>
      </c>
      <c r="BB19" s="3" t="s">
        <v>29</v>
      </c>
      <c r="BC19" s="3" t="s">
        <v>29</v>
      </c>
      <c r="BD19" s="3" t="s">
        <v>29</v>
      </c>
      <c r="BE19" s="3" t="s">
        <v>29</v>
      </c>
      <c r="BF19" s="3"/>
      <c r="BG19" s="3"/>
      <c r="BH19" s="3" t="s">
        <v>234</v>
      </c>
      <c r="BI19" s="3"/>
      <c r="BJ19" s="3" t="s">
        <v>675</v>
      </c>
      <c r="BK19" s="8">
        <v>1</v>
      </c>
      <c r="BL19" s="8">
        <v>0</v>
      </c>
      <c r="BM19" s="8">
        <v>0</v>
      </c>
      <c r="BN19" s="8">
        <v>0</v>
      </c>
      <c r="BO19" s="8">
        <v>0</v>
      </c>
      <c r="BP19" s="8">
        <v>0</v>
      </c>
      <c r="BQ19" s="8">
        <v>0</v>
      </c>
      <c r="BR19" s="8">
        <v>1</v>
      </c>
      <c r="BS19" s="8">
        <v>1</v>
      </c>
      <c r="BT19" s="3" t="s">
        <v>256</v>
      </c>
      <c r="BU19" s="3" t="s">
        <v>261</v>
      </c>
      <c r="BV19" s="3" t="s">
        <v>21</v>
      </c>
      <c r="BW19" s="3" t="s">
        <v>655</v>
      </c>
      <c r="BX19" s="8">
        <v>1</v>
      </c>
      <c r="BY19" s="8">
        <v>1</v>
      </c>
      <c r="BZ19" s="8">
        <v>0</v>
      </c>
      <c r="CA19" s="8">
        <v>1</v>
      </c>
      <c r="CB19" s="3" t="s">
        <v>278</v>
      </c>
      <c r="CC19" s="3" t="s">
        <v>21</v>
      </c>
      <c r="CD19" s="3" t="s">
        <v>688</v>
      </c>
      <c r="CE19" s="8">
        <v>0</v>
      </c>
      <c r="CF19" s="8">
        <v>1</v>
      </c>
      <c r="CG19" s="8">
        <v>0</v>
      </c>
      <c r="CH19" s="8">
        <v>1</v>
      </c>
      <c r="CI19" s="8">
        <v>0</v>
      </c>
      <c r="CJ19" s="8">
        <v>0</v>
      </c>
      <c r="CK19" s="8">
        <v>0</v>
      </c>
      <c r="CL19" s="3"/>
      <c r="CM19" s="3" t="s">
        <v>279</v>
      </c>
      <c r="CN19" s="3" t="s">
        <v>684</v>
      </c>
      <c r="CO19" s="8">
        <v>1</v>
      </c>
      <c r="CP19" s="8">
        <v>0</v>
      </c>
      <c r="CQ19" s="8">
        <v>0</v>
      </c>
      <c r="CR19" s="8">
        <v>1</v>
      </c>
      <c r="CS19" s="8">
        <v>0</v>
      </c>
      <c r="CT19" s="8">
        <v>0</v>
      </c>
      <c r="CU19" s="8">
        <v>0</v>
      </c>
      <c r="CV19" s="3"/>
      <c r="CW19" s="3" t="s">
        <v>260</v>
      </c>
      <c r="CX19" s="3" t="s">
        <v>21</v>
      </c>
      <c r="CY19" s="3"/>
      <c r="CZ19" s="8"/>
      <c r="DA19" s="8"/>
      <c r="DB19" s="8"/>
      <c r="DC19" s="8"/>
      <c r="DD19" s="8"/>
      <c r="DE19" s="8"/>
      <c r="DF19" s="8"/>
      <c r="DG19" s="3"/>
      <c r="DH19" s="3" t="s">
        <v>29</v>
      </c>
      <c r="DI19" s="3"/>
      <c r="DJ19" s="8"/>
      <c r="DK19" s="8"/>
      <c r="DL19" s="8"/>
      <c r="DM19" s="8"/>
      <c r="DN19" s="8"/>
      <c r="DO19" s="3"/>
      <c r="DP19" s="3"/>
      <c r="DQ19" s="3"/>
      <c r="DR19" s="3"/>
      <c r="DS19" s="3"/>
      <c r="DT19" s="8"/>
      <c r="DU19" s="8"/>
      <c r="DV19" s="8"/>
      <c r="DW19" s="8"/>
      <c r="DX19" s="8"/>
      <c r="DY19" s="8"/>
      <c r="DZ19" s="8"/>
      <c r="EA19" s="3" t="s">
        <v>671</v>
      </c>
      <c r="EB19" s="8">
        <v>1</v>
      </c>
      <c r="EC19" s="8">
        <v>1</v>
      </c>
      <c r="ED19" s="8">
        <v>0</v>
      </c>
      <c r="EE19" s="8">
        <v>0</v>
      </c>
      <c r="EF19" s="8">
        <v>1</v>
      </c>
      <c r="EG19" s="8">
        <v>0</v>
      </c>
      <c r="EH19" s="8">
        <v>0</v>
      </c>
      <c r="EI19" s="8">
        <v>0</v>
      </c>
      <c r="EJ19" s="8">
        <v>0</v>
      </c>
      <c r="EK19" s="8">
        <v>0</v>
      </c>
      <c r="EL19" s="8">
        <v>0</v>
      </c>
      <c r="EM19" s="8">
        <v>0</v>
      </c>
      <c r="EN19" s="3"/>
      <c r="EO19" s="3" t="s">
        <v>281</v>
      </c>
      <c r="EP19" s="3" t="s">
        <v>672</v>
      </c>
      <c r="EQ19" s="8">
        <v>0</v>
      </c>
      <c r="ER19" s="8">
        <v>1</v>
      </c>
      <c r="ES19" s="8">
        <v>0</v>
      </c>
      <c r="ET19" s="8">
        <v>0</v>
      </c>
      <c r="EU19" s="8">
        <v>1</v>
      </c>
      <c r="EV19" s="8">
        <v>0</v>
      </c>
      <c r="EW19" s="8">
        <v>1</v>
      </c>
      <c r="EX19" s="8">
        <v>0</v>
      </c>
      <c r="EY19" s="8">
        <v>0</v>
      </c>
      <c r="EZ19" s="8">
        <v>0</v>
      </c>
      <c r="FA19" s="8">
        <v>0</v>
      </c>
      <c r="FB19" s="3"/>
      <c r="FC19" s="8"/>
      <c r="FD19" s="3" t="s">
        <v>677</v>
      </c>
      <c r="FE19" s="8">
        <v>1</v>
      </c>
      <c r="FF19" s="8">
        <v>1</v>
      </c>
      <c r="FG19" s="8">
        <v>0</v>
      </c>
      <c r="FH19" s="8">
        <v>0</v>
      </c>
      <c r="FI19" s="8">
        <v>0</v>
      </c>
      <c r="FJ19" s="8">
        <v>1</v>
      </c>
      <c r="FK19" s="3" t="s">
        <v>382</v>
      </c>
      <c r="FL19" s="3" t="s">
        <v>380</v>
      </c>
      <c r="FM19" s="3" t="s">
        <v>385</v>
      </c>
      <c r="FN19" s="8"/>
      <c r="FO19" s="8">
        <v>0</v>
      </c>
      <c r="FP19" s="8">
        <v>10</v>
      </c>
      <c r="FQ19" s="3" t="s">
        <v>689</v>
      </c>
      <c r="FR19" s="8">
        <v>1326953</v>
      </c>
      <c r="FS19" s="8">
        <v>6</v>
      </c>
    </row>
    <row r="20" spans="1:175" x14ac:dyDescent="0.25">
      <c r="A20" s="2">
        <v>43775</v>
      </c>
      <c r="B20" s="3" t="s">
        <v>15</v>
      </c>
      <c r="C20" s="3" t="s">
        <v>15</v>
      </c>
      <c r="D20" s="3" t="s">
        <v>25</v>
      </c>
      <c r="E20" s="3" t="s">
        <v>107</v>
      </c>
      <c r="F20" s="3" t="s">
        <v>64</v>
      </c>
      <c r="G20" s="3" t="s">
        <v>596</v>
      </c>
      <c r="H20" s="8">
        <v>4.3407254999999996</v>
      </c>
      <c r="I20" s="8">
        <v>18.541369199999998</v>
      </c>
      <c r="J20" s="8">
        <v>355.20001220703125</v>
      </c>
      <c r="K20" s="8">
        <v>10</v>
      </c>
      <c r="L20" s="8">
        <v>3</v>
      </c>
      <c r="M20" s="3" t="s">
        <v>596</v>
      </c>
      <c r="N20" s="8">
        <v>250</v>
      </c>
      <c r="O20" s="8">
        <v>1250</v>
      </c>
      <c r="P20" s="3" t="s">
        <v>597</v>
      </c>
      <c r="Q20" s="8"/>
      <c r="R20" s="8">
        <v>150</v>
      </c>
      <c r="S20" s="8">
        <v>50</v>
      </c>
      <c r="T20" s="8">
        <v>0</v>
      </c>
      <c r="U20" s="8">
        <v>50</v>
      </c>
      <c r="V20" s="8"/>
      <c r="W20" s="8">
        <v>250</v>
      </c>
      <c r="X20" s="8"/>
      <c r="Y20" s="3" t="s">
        <v>160</v>
      </c>
      <c r="Z20" s="3" t="s">
        <v>21</v>
      </c>
      <c r="AA20" s="3" t="s">
        <v>172</v>
      </c>
      <c r="AB20" s="3"/>
      <c r="AC20" s="3"/>
      <c r="AD20" s="3" t="s">
        <v>177</v>
      </c>
      <c r="AE20" s="3" t="s">
        <v>21</v>
      </c>
      <c r="AF20" s="8">
        <v>52</v>
      </c>
      <c r="AG20" s="3" t="s">
        <v>29</v>
      </c>
      <c r="AH20" s="8"/>
      <c r="AI20" s="3" t="s">
        <v>29</v>
      </c>
      <c r="AJ20" s="8"/>
      <c r="AK20" s="3" t="s">
        <v>29</v>
      </c>
      <c r="AL20" s="8"/>
      <c r="AM20" s="3" t="s">
        <v>21</v>
      </c>
      <c r="AN20" s="8">
        <v>8</v>
      </c>
      <c r="AO20" s="3" t="s">
        <v>29</v>
      </c>
      <c r="AP20" s="3"/>
      <c r="AQ20" s="3"/>
      <c r="AR20" s="3" t="s">
        <v>624</v>
      </c>
      <c r="AS20" s="8">
        <v>1</v>
      </c>
      <c r="AT20" s="8">
        <v>0</v>
      </c>
      <c r="AU20" s="8">
        <v>0</v>
      </c>
      <c r="AV20" s="8">
        <v>0</v>
      </c>
      <c r="AW20" s="8">
        <v>0</v>
      </c>
      <c r="AX20" s="8">
        <v>0</v>
      </c>
      <c r="AY20" s="8">
        <v>0</v>
      </c>
      <c r="AZ20" s="8">
        <v>0</v>
      </c>
      <c r="BA20" s="3" t="s">
        <v>29</v>
      </c>
      <c r="BB20" s="3" t="s">
        <v>29</v>
      </c>
      <c r="BC20" s="3" t="s">
        <v>29</v>
      </c>
      <c r="BD20" s="3" t="s">
        <v>21</v>
      </c>
      <c r="BE20" s="3" t="s">
        <v>21</v>
      </c>
      <c r="BF20" s="3" t="s">
        <v>173</v>
      </c>
      <c r="BG20" s="3" t="s">
        <v>690</v>
      </c>
      <c r="BH20" s="3" t="s">
        <v>231</v>
      </c>
      <c r="BI20" s="3"/>
      <c r="BJ20" s="3" t="s">
        <v>691</v>
      </c>
      <c r="BK20" s="8">
        <v>1</v>
      </c>
      <c r="BL20" s="8">
        <v>1</v>
      </c>
      <c r="BM20" s="8">
        <v>0</v>
      </c>
      <c r="BN20" s="8">
        <v>0</v>
      </c>
      <c r="BO20" s="8">
        <v>0</v>
      </c>
      <c r="BP20" s="8">
        <v>0</v>
      </c>
      <c r="BQ20" s="8">
        <v>0</v>
      </c>
      <c r="BR20" s="8">
        <v>0</v>
      </c>
      <c r="BS20" s="8">
        <v>1</v>
      </c>
      <c r="BT20" s="3" t="s">
        <v>253</v>
      </c>
      <c r="BU20" s="3" t="s">
        <v>259</v>
      </c>
      <c r="BV20" s="3" t="s">
        <v>21</v>
      </c>
      <c r="BW20" s="3" t="s">
        <v>655</v>
      </c>
      <c r="BX20" s="8">
        <v>1</v>
      </c>
      <c r="BY20" s="8">
        <v>1</v>
      </c>
      <c r="BZ20" s="8">
        <v>0</v>
      </c>
      <c r="CA20" s="8">
        <v>1</v>
      </c>
      <c r="CB20" s="3" t="s">
        <v>277</v>
      </c>
      <c r="CC20" s="3" t="s">
        <v>21</v>
      </c>
      <c r="CD20" s="3" t="s">
        <v>656</v>
      </c>
      <c r="CE20" s="8">
        <v>0</v>
      </c>
      <c r="CF20" s="8">
        <v>1</v>
      </c>
      <c r="CG20" s="8">
        <v>1</v>
      </c>
      <c r="CH20" s="8">
        <v>1</v>
      </c>
      <c r="CI20" s="8">
        <v>0</v>
      </c>
      <c r="CJ20" s="8">
        <v>0</v>
      </c>
      <c r="CK20" s="8">
        <v>0</v>
      </c>
      <c r="CL20" s="3"/>
      <c r="CM20" s="3" t="s">
        <v>281</v>
      </c>
      <c r="CN20" s="3" t="s">
        <v>657</v>
      </c>
      <c r="CO20" s="8">
        <v>0</v>
      </c>
      <c r="CP20" s="8">
        <v>1</v>
      </c>
      <c r="CQ20" s="8">
        <v>0</v>
      </c>
      <c r="CR20" s="8">
        <v>1</v>
      </c>
      <c r="CS20" s="8">
        <v>0</v>
      </c>
      <c r="CT20" s="8">
        <v>1</v>
      </c>
      <c r="CU20" s="8">
        <v>0</v>
      </c>
      <c r="CV20" s="3"/>
      <c r="CW20" s="3" t="s">
        <v>259</v>
      </c>
      <c r="CX20" s="3" t="s">
        <v>21</v>
      </c>
      <c r="CY20" s="3"/>
      <c r="CZ20" s="8"/>
      <c r="DA20" s="8"/>
      <c r="DB20" s="8"/>
      <c r="DC20" s="8"/>
      <c r="DD20" s="8"/>
      <c r="DE20" s="8"/>
      <c r="DF20" s="8"/>
      <c r="DG20" s="3"/>
      <c r="DH20" s="3" t="s">
        <v>29</v>
      </c>
      <c r="DI20" s="3"/>
      <c r="DJ20" s="8"/>
      <c r="DK20" s="8"/>
      <c r="DL20" s="8"/>
      <c r="DM20" s="8"/>
      <c r="DN20" s="8"/>
      <c r="DO20" s="3"/>
      <c r="DP20" s="3"/>
      <c r="DQ20" s="3"/>
      <c r="DR20" s="3"/>
      <c r="DS20" s="3"/>
      <c r="DT20" s="8"/>
      <c r="DU20" s="8"/>
      <c r="DV20" s="8"/>
      <c r="DW20" s="8"/>
      <c r="DX20" s="8"/>
      <c r="DY20" s="8"/>
      <c r="DZ20" s="8"/>
      <c r="EA20" s="3" t="s">
        <v>692</v>
      </c>
      <c r="EB20" s="8">
        <v>0</v>
      </c>
      <c r="EC20" s="8">
        <v>1</v>
      </c>
      <c r="ED20" s="8">
        <v>0</v>
      </c>
      <c r="EE20" s="8">
        <v>0</v>
      </c>
      <c r="EF20" s="8">
        <v>1</v>
      </c>
      <c r="EG20" s="8">
        <v>0</v>
      </c>
      <c r="EH20" s="8">
        <v>0</v>
      </c>
      <c r="EI20" s="8">
        <v>0</v>
      </c>
      <c r="EJ20" s="8">
        <v>1</v>
      </c>
      <c r="EK20" s="8">
        <v>0</v>
      </c>
      <c r="EL20" s="8">
        <v>0</v>
      </c>
      <c r="EM20" s="8">
        <v>0</v>
      </c>
      <c r="EN20" s="3"/>
      <c r="EO20" s="3" t="s">
        <v>281</v>
      </c>
      <c r="EP20" s="3" t="s">
        <v>663</v>
      </c>
      <c r="EQ20" s="8">
        <v>1</v>
      </c>
      <c r="ER20" s="8">
        <v>0</v>
      </c>
      <c r="ES20" s="8">
        <v>0</v>
      </c>
      <c r="ET20" s="8">
        <v>1</v>
      </c>
      <c r="EU20" s="8">
        <v>0</v>
      </c>
      <c r="EV20" s="8">
        <v>0</v>
      </c>
      <c r="EW20" s="8">
        <v>1</v>
      </c>
      <c r="EX20" s="8">
        <v>0</v>
      </c>
      <c r="EY20" s="8">
        <v>0</v>
      </c>
      <c r="EZ20" s="8">
        <v>0</v>
      </c>
      <c r="FA20" s="8">
        <v>0</v>
      </c>
      <c r="FB20" s="3"/>
      <c r="FC20" s="8"/>
      <c r="FD20" s="3" t="s">
        <v>693</v>
      </c>
      <c r="FE20" s="8">
        <v>1</v>
      </c>
      <c r="FF20" s="8">
        <v>0</v>
      </c>
      <c r="FG20" s="8">
        <v>1</v>
      </c>
      <c r="FH20" s="8">
        <v>0</v>
      </c>
      <c r="FI20" s="8">
        <v>1</v>
      </c>
      <c r="FJ20" s="8">
        <v>0</v>
      </c>
      <c r="FK20" s="3" t="s">
        <v>382</v>
      </c>
      <c r="FL20" s="3" t="s">
        <v>383</v>
      </c>
      <c r="FM20" s="3" t="s">
        <v>348</v>
      </c>
      <c r="FN20" s="8"/>
      <c r="FO20" s="8">
        <v>2</v>
      </c>
      <c r="FP20" s="8">
        <v>10</v>
      </c>
      <c r="FQ20" s="3" t="s">
        <v>694</v>
      </c>
      <c r="FR20" s="8">
        <v>1326812</v>
      </c>
      <c r="FS20" s="8">
        <v>2</v>
      </c>
    </row>
    <row r="21" spans="1:175" x14ac:dyDescent="0.25">
      <c r="A21" s="2">
        <v>43776</v>
      </c>
      <c r="B21" s="3" t="s">
        <v>15</v>
      </c>
      <c r="C21" s="3" t="s">
        <v>15</v>
      </c>
      <c r="D21" s="3" t="s">
        <v>25</v>
      </c>
      <c r="E21" s="3" t="s">
        <v>695</v>
      </c>
      <c r="F21" s="3" t="s">
        <v>64</v>
      </c>
      <c r="G21" s="3" t="s">
        <v>596</v>
      </c>
      <c r="H21" s="8">
        <v>4.3410618999999997</v>
      </c>
      <c r="I21" s="8">
        <v>18.537826299999999</v>
      </c>
      <c r="J21" s="8">
        <v>353.5</v>
      </c>
      <c r="K21" s="8">
        <v>10</v>
      </c>
      <c r="L21" s="8">
        <v>3</v>
      </c>
      <c r="M21" s="3" t="s">
        <v>596</v>
      </c>
      <c r="N21" s="8">
        <v>45</v>
      </c>
      <c r="O21" s="8">
        <v>225</v>
      </c>
      <c r="P21" s="3" t="s">
        <v>597</v>
      </c>
      <c r="Q21" s="8"/>
      <c r="R21" s="8">
        <v>40</v>
      </c>
      <c r="S21" s="8">
        <v>5</v>
      </c>
      <c r="T21" s="8">
        <v>0</v>
      </c>
      <c r="U21" s="8">
        <v>0</v>
      </c>
      <c r="V21" s="8">
        <v>45</v>
      </c>
      <c r="W21" s="8"/>
      <c r="X21" s="8"/>
      <c r="Y21" s="3" t="s">
        <v>159</v>
      </c>
      <c r="Z21" s="3" t="s">
        <v>21</v>
      </c>
      <c r="AA21" s="3" t="s">
        <v>21</v>
      </c>
      <c r="AB21" s="3" t="s">
        <v>174</v>
      </c>
      <c r="AC21" s="3"/>
      <c r="AD21" s="3" t="s">
        <v>177</v>
      </c>
      <c r="AE21" s="3" t="s">
        <v>21</v>
      </c>
      <c r="AF21" s="8">
        <v>7</v>
      </c>
      <c r="AG21" s="3" t="s">
        <v>29</v>
      </c>
      <c r="AH21" s="8"/>
      <c r="AI21" s="3" t="s">
        <v>21</v>
      </c>
      <c r="AJ21" s="8">
        <v>3</v>
      </c>
      <c r="AK21" s="3" t="s">
        <v>29</v>
      </c>
      <c r="AL21" s="8"/>
      <c r="AM21" s="3" t="s">
        <v>21</v>
      </c>
      <c r="AN21" s="8">
        <v>4</v>
      </c>
      <c r="AO21" s="3" t="s">
        <v>21</v>
      </c>
      <c r="AP21" s="3" t="s">
        <v>196</v>
      </c>
      <c r="AQ21" s="3"/>
      <c r="AR21" s="3" t="s">
        <v>653</v>
      </c>
      <c r="AS21" s="8">
        <v>1</v>
      </c>
      <c r="AT21" s="8">
        <v>0</v>
      </c>
      <c r="AU21" s="8">
        <v>1</v>
      </c>
      <c r="AV21" s="8">
        <v>1</v>
      </c>
      <c r="AW21" s="8">
        <v>0</v>
      </c>
      <c r="AX21" s="8">
        <v>0</v>
      </c>
      <c r="AY21" s="8">
        <v>0</v>
      </c>
      <c r="AZ21" s="8">
        <v>0</v>
      </c>
      <c r="BA21" s="3" t="s">
        <v>21</v>
      </c>
      <c r="BB21" s="3" t="s">
        <v>21</v>
      </c>
      <c r="BC21" s="3" t="s">
        <v>21</v>
      </c>
      <c r="BD21" s="3" t="s">
        <v>29</v>
      </c>
      <c r="BE21" s="3" t="s">
        <v>21</v>
      </c>
      <c r="BF21" s="3" t="s">
        <v>196</v>
      </c>
      <c r="BG21" s="3"/>
      <c r="BH21" s="3" t="s">
        <v>234</v>
      </c>
      <c r="BI21" s="3"/>
      <c r="BJ21" s="3" t="s">
        <v>691</v>
      </c>
      <c r="BK21" s="8">
        <v>1</v>
      </c>
      <c r="BL21" s="8">
        <v>1</v>
      </c>
      <c r="BM21" s="8">
        <v>0</v>
      </c>
      <c r="BN21" s="8">
        <v>0</v>
      </c>
      <c r="BO21" s="8">
        <v>0</v>
      </c>
      <c r="BP21" s="8">
        <v>0</v>
      </c>
      <c r="BQ21" s="8">
        <v>0</v>
      </c>
      <c r="BR21" s="8">
        <v>0</v>
      </c>
      <c r="BS21" s="8">
        <v>1</v>
      </c>
      <c r="BT21" s="3" t="s">
        <v>253</v>
      </c>
      <c r="BU21" s="3" t="s">
        <v>259</v>
      </c>
      <c r="BV21" s="3" t="s">
        <v>21</v>
      </c>
      <c r="BW21" s="3" t="s">
        <v>655</v>
      </c>
      <c r="BX21" s="8">
        <v>1</v>
      </c>
      <c r="BY21" s="8">
        <v>1</v>
      </c>
      <c r="BZ21" s="8">
        <v>0</v>
      </c>
      <c r="CA21" s="8">
        <v>1</v>
      </c>
      <c r="CB21" s="3" t="s">
        <v>280</v>
      </c>
      <c r="CC21" s="3" t="s">
        <v>21</v>
      </c>
      <c r="CD21" s="3" t="s">
        <v>656</v>
      </c>
      <c r="CE21" s="8">
        <v>0</v>
      </c>
      <c r="CF21" s="8">
        <v>1</v>
      </c>
      <c r="CG21" s="8">
        <v>1</v>
      </c>
      <c r="CH21" s="8">
        <v>1</v>
      </c>
      <c r="CI21" s="8">
        <v>0</v>
      </c>
      <c r="CJ21" s="8">
        <v>0</v>
      </c>
      <c r="CK21" s="8">
        <v>0</v>
      </c>
      <c r="CL21" s="3"/>
      <c r="CM21" s="3" t="s">
        <v>279</v>
      </c>
      <c r="CN21" s="3" t="s">
        <v>657</v>
      </c>
      <c r="CO21" s="8">
        <v>0</v>
      </c>
      <c r="CP21" s="8">
        <v>1</v>
      </c>
      <c r="CQ21" s="8">
        <v>0</v>
      </c>
      <c r="CR21" s="8">
        <v>1</v>
      </c>
      <c r="CS21" s="8">
        <v>0</v>
      </c>
      <c r="CT21" s="8">
        <v>1</v>
      </c>
      <c r="CU21" s="8">
        <v>0</v>
      </c>
      <c r="CV21" s="3"/>
      <c r="CW21" s="3" t="s">
        <v>259</v>
      </c>
      <c r="CX21" s="3" t="s">
        <v>21</v>
      </c>
      <c r="CY21" s="3"/>
      <c r="CZ21" s="8"/>
      <c r="DA21" s="8"/>
      <c r="DB21" s="8"/>
      <c r="DC21" s="8"/>
      <c r="DD21" s="8"/>
      <c r="DE21" s="8"/>
      <c r="DF21" s="8"/>
      <c r="DG21" s="3"/>
      <c r="DH21" s="3" t="s">
        <v>21</v>
      </c>
      <c r="DI21" s="3" t="s">
        <v>696</v>
      </c>
      <c r="DJ21" s="8">
        <v>0</v>
      </c>
      <c r="DK21" s="8">
        <v>1</v>
      </c>
      <c r="DL21" s="8">
        <v>1</v>
      </c>
      <c r="DM21" s="8">
        <v>1</v>
      </c>
      <c r="DN21" s="8">
        <v>0</v>
      </c>
      <c r="DO21" s="3"/>
      <c r="DP21" s="3" t="s">
        <v>21</v>
      </c>
      <c r="DQ21" s="3" t="s">
        <v>259</v>
      </c>
      <c r="DR21" s="3" t="s">
        <v>21</v>
      </c>
      <c r="DS21" s="3" t="s">
        <v>697</v>
      </c>
      <c r="DT21" s="8">
        <v>0</v>
      </c>
      <c r="DU21" s="8">
        <v>1</v>
      </c>
      <c r="DV21" s="8">
        <v>1</v>
      </c>
      <c r="DW21" s="8">
        <v>0</v>
      </c>
      <c r="DX21" s="8">
        <v>0</v>
      </c>
      <c r="DY21" s="8">
        <v>1</v>
      </c>
      <c r="DZ21" s="8">
        <v>0</v>
      </c>
      <c r="EA21" s="3" t="s">
        <v>662</v>
      </c>
      <c r="EB21" s="8">
        <v>1</v>
      </c>
      <c r="EC21" s="8">
        <v>1</v>
      </c>
      <c r="ED21" s="8">
        <v>0</v>
      </c>
      <c r="EE21" s="8">
        <v>0</v>
      </c>
      <c r="EF21" s="8">
        <v>0</v>
      </c>
      <c r="EG21" s="8">
        <v>0</v>
      </c>
      <c r="EH21" s="8">
        <v>0</v>
      </c>
      <c r="EI21" s="8">
        <v>0</v>
      </c>
      <c r="EJ21" s="8">
        <v>1</v>
      </c>
      <c r="EK21" s="8">
        <v>0</v>
      </c>
      <c r="EL21" s="8">
        <v>0</v>
      </c>
      <c r="EM21" s="8">
        <v>0</v>
      </c>
      <c r="EN21" s="3"/>
      <c r="EO21" s="3" t="s">
        <v>281</v>
      </c>
      <c r="EP21" s="3" t="s">
        <v>663</v>
      </c>
      <c r="EQ21" s="8">
        <v>1</v>
      </c>
      <c r="ER21" s="8">
        <v>0</v>
      </c>
      <c r="ES21" s="8">
        <v>0</v>
      </c>
      <c r="ET21" s="8">
        <v>1</v>
      </c>
      <c r="EU21" s="8">
        <v>0</v>
      </c>
      <c r="EV21" s="8">
        <v>0</v>
      </c>
      <c r="EW21" s="8">
        <v>1</v>
      </c>
      <c r="EX21" s="8">
        <v>0</v>
      </c>
      <c r="EY21" s="8">
        <v>0</v>
      </c>
      <c r="EZ21" s="8">
        <v>0</v>
      </c>
      <c r="FA21" s="8">
        <v>0</v>
      </c>
      <c r="FB21" s="3"/>
      <c r="FC21" s="8"/>
      <c r="FD21" s="3" t="s">
        <v>693</v>
      </c>
      <c r="FE21" s="8">
        <v>1</v>
      </c>
      <c r="FF21" s="8">
        <v>0</v>
      </c>
      <c r="FG21" s="8">
        <v>1</v>
      </c>
      <c r="FH21" s="8">
        <v>0</v>
      </c>
      <c r="FI21" s="8">
        <v>1</v>
      </c>
      <c r="FJ21" s="8">
        <v>0</v>
      </c>
      <c r="FK21" s="3" t="s">
        <v>383</v>
      </c>
      <c r="FL21" s="3" t="s">
        <v>382</v>
      </c>
      <c r="FM21" s="3" t="s">
        <v>348</v>
      </c>
      <c r="FN21" s="8"/>
      <c r="FO21" s="8">
        <v>1</v>
      </c>
      <c r="FP21" s="8">
        <v>10</v>
      </c>
      <c r="FQ21" s="3" t="s">
        <v>698</v>
      </c>
      <c r="FR21" s="8">
        <v>1340921</v>
      </c>
      <c r="FS21" s="8">
        <v>45</v>
      </c>
    </row>
    <row r="22" spans="1:175" x14ac:dyDescent="0.25">
      <c r="A22" s="2">
        <v>43775</v>
      </c>
      <c r="B22" s="3" t="s">
        <v>15</v>
      </c>
      <c r="C22" s="3" t="s">
        <v>15</v>
      </c>
      <c r="D22" s="3" t="s">
        <v>25</v>
      </c>
      <c r="E22" s="3" t="s">
        <v>699</v>
      </c>
      <c r="F22" s="3" t="s">
        <v>64</v>
      </c>
      <c r="G22" s="3" t="s">
        <v>596</v>
      </c>
      <c r="H22" s="8">
        <v>4.3473842999999999</v>
      </c>
      <c r="I22" s="8">
        <v>18.536430500000002</v>
      </c>
      <c r="J22" s="8">
        <v>354.10000610351563</v>
      </c>
      <c r="K22" s="8">
        <v>9</v>
      </c>
      <c r="L22" s="8">
        <v>3</v>
      </c>
      <c r="M22" s="3" t="s">
        <v>596</v>
      </c>
      <c r="N22" s="8">
        <v>21</v>
      </c>
      <c r="O22" s="8">
        <v>105</v>
      </c>
      <c r="P22" s="3" t="s">
        <v>597</v>
      </c>
      <c r="Q22" s="8"/>
      <c r="R22" s="8">
        <v>21</v>
      </c>
      <c r="S22" s="8">
        <v>0</v>
      </c>
      <c r="T22" s="8">
        <v>0</v>
      </c>
      <c r="U22" s="8">
        <v>0</v>
      </c>
      <c r="V22" s="8">
        <v>21</v>
      </c>
      <c r="W22" s="8"/>
      <c r="X22" s="8"/>
      <c r="Y22" s="3" t="s">
        <v>159</v>
      </c>
      <c r="Z22" s="3" t="s">
        <v>21</v>
      </c>
      <c r="AA22" s="3" t="s">
        <v>21</v>
      </c>
      <c r="AB22" s="3" t="s">
        <v>174</v>
      </c>
      <c r="AC22" s="3"/>
      <c r="AD22" s="3" t="s">
        <v>179</v>
      </c>
      <c r="AE22" s="3" t="s">
        <v>21</v>
      </c>
      <c r="AF22" s="8">
        <v>4</v>
      </c>
      <c r="AG22" s="3" t="s">
        <v>29</v>
      </c>
      <c r="AH22" s="8"/>
      <c r="AI22" s="3" t="s">
        <v>29</v>
      </c>
      <c r="AJ22" s="8"/>
      <c r="AK22" s="3" t="s">
        <v>29</v>
      </c>
      <c r="AL22" s="8"/>
      <c r="AM22" s="3" t="s">
        <v>21</v>
      </c>
      <c r="AN22" s="8">
        <v>5</v>
      </c>
      <c r="AO22" s="3" t="s">
        <v>21</v>
      </c>
      <c r="AP22" s="3" t="s">
        <v>195</v>
      </c>
      <c r="AQ22" s="3"/>
      <c r="AR22" s="3" t="s">
        <v>624</v>
      </c>
      <c r="AS22" s="8">
        <v>1</v>
      </c>
      <c r="AT22" s="8">
        <v>0</v>
      </c>
      <c r="AU22" s="8">
        <v>0</v>
      </c>
      <c r="AV22" s="8">
        <v>0</v>
      </c>
      <c r="AW22" s="8">
        <v>0</v>
      </c>
      <c r="AX22" s="8">
        <v>0</v>
      </c>
      <c r="AY22" s="8">
        <v>0</v>
      </c>
      <c r="AZ22" s="8">
        <v>0</v>
      </c>
      <c r="BA22" s="3" t="s">
        <v>21</v>
      </c>
      <c r="BB22" s="3" t="s">
        <v>21</v>
      </c>
      <c r="BC22" s="3" t="s">
        <v>21</v>
      </c>
      <c r="BD22" s="3" t="s">
        <v>172</v>
      </c>
      <c r="BE22" s="3" t="s">
        <v>21</v>
      </c>
      <c r="BF22" s="3" t="s">
        <v>227</v>
      </c>
      <c r="BG22" s="3"/>
      <c r="BH22" s="3" t="s">
        <v>231</v>
      </c>
      <c r="BI22" s="3"/>
      <c r="BJ22" s="3" t="s">
        <v>609</v>
      </c>
      <c r="BK22" s="8">
        <v>1</v>
      </c>
      <c r="BL22" s="8">
        <v>1</v>
      </c>
      <c r="BM22" s="8">
        <v>0</v>
      </c>
      <c r="BN22" s="8">
        <v>0</v>
      </c>
      <c r="BO22" s="8">
        <v>0</v>
      </c>
      <c r="BP22" s="8">
        <v>0</v>
      </c>
      <c r="BQ22" s="8">
        <v>0</v>
      </c>
      <c r="BR22" s="8">
        <v>1</v>
      </c>
      <c r="BS22" s="8">
        <v>0</v>
      </c>
      <c r="BT22" s="3" t="s">
        <v>254</v>
      </c>
      <c r="BU22" s="3" t="s">
        <v>258</v>
      </c>
      <c r="BV22" s="3" t="s">
        <v>21</v>
      </c>
      <c r="BW22" s="3" t="s">
        <v>599</v>
      </c>
      <c r="BX22" s="8">
        <v>1</v>
      </c>
      <c r="BY22" s="8">
        <v>0</v>
      </c>
      <c r="BZ22" s="8">
        <v>1</v>
      </c>
      <c r="CA22" s="8">
        <v>1</v>
      </c>
      <c r="CB22" s="3" t="s">
        <v>278</v>
      </c>
      <c r="CC22" s="3" t="s">
        <v>29</v>
      </c>
      <c r="CD22" s="3"/>
      <c r="CE22" s="8"/>
      <c r="CF22" s="8"/>
      <c r="CG22" s="8"/>
      <c r="CH22" s="8"/>
      <c r="CI22" s="8"/>
      <c r="CJ22" s="8"/>
      <c r="CK22" s="8"/>
      <c r="CL22" s="3"/>
      <c r="CM22" s="3" t="s">
        <v>279</v>
      </c>
      <c r="CN22" s="3" t="s">
        <v>614</v>
      </c>
      <c r="CO22" s="8">
        <v>1</v>
      </c>
      <c r="CP22" s="8">
        <v>1</v>
      </c>
      <c r="CQ22" s="8">
        <v>0</v>
      </c>
      <c r="CR22" s="8">
        <v>1</v>
      </c>
      <c r="CS22" s="8">
        <v>0</v>
      </c>
      <c r="CT22" s="8">
        <v>0</v>
      </c>
      <c r="CU22" s="8">
        <v>0</v>
      </c>
      <c r="CV22" s="3"/>
      <c r="CW22" s="3" t="s">
        <v>258</v>
      </c>
      <c r="CX22" s="3" t="s">
        <v>21</v>
      </c>
      <c r="CY22" s="3"/>
      <c r="CZ22" s="8"/>
      <c r="DA22" s="8"/>
      <c r="DB22" s="8"/>
      <c r="DC22" s="8"/>
      <c r="DD22" s="8"/>
      <c r="DE22" s="8"/>
      <c r="DF22" s="8"/>
      <c r="DG22" s="3"/>
      <c r="DH22" s="3" t="s">
        <v>29</v>
      </c>
      <c r="DI22" s="3"/>
      <c r="DJ22" s="8"/>
      <c r="DK22" s="8"/>
      <c r="DL22" s="8"/>
      <c r="DM22" s="8"/>
      <c r="DN22" s="8"/>
      <c r="DO22" s="3"/>
      <c r="DP22" s="3"/>
      <c r="DQ22" s="3"/>
      <c r="DR22" s="3"/>
      <c r="DS22" s="3"/>
      <c r="DT22" s="8"/>
      <c r="DU22" s="8"/>
      <c r="DV22" s="8"/>
      <c r="DW22" s="8"/>
      <c r="DX22" s="8"/>
      <c r="DY22" s="8"/>
      <c r="DZ22" s="8"/>
      <c r="EA22" s="3" t="s">
        <v>601</v>
      </c>
      <c r="EB22" s="8">
        <v>1</v>
      </c>
      <c r="EC22" s="8">
        <v>1</v>
      </c>
      <c r="ED22" s="8">
        <v>0</v>
      </c>
      <c r="EE22" s="8">
        <v>0</v>
      </c>
      <c r="EF22" s="8">
        <v>0</v>
      </c>
      <c r="EG22" s="8">
        <v>1</v>
      </c>
      <c r="EH22" s="8">
        <v>0</v>
      </c>
      <c r="EI22" s="8">
        <v>0</v>
      </c>
      <c r="EJ22" s="8">
        <v>0</v>
      </c>
      <c r="EK22" s="8">
        <v>0</v>
      </c>
      <c r="EL22" s="8">
        <v>0</v>
      </c>
      <c r="EM22" s="8">
        <v>0</v>
      </c>
      <c r="EN22" s="3"/>
      <c r="EO22" s="3" t="s">
        <v>279</v>
      </c>
      <c r="EP22" s="3"/>
      <c r="EQ22" s="8"/>
      <c r="ER22" s="8"/>
      <c r="ES22" s="8"/>
      <c r="ET22" s="8"/>
      <c r="EU22" s="8"/>
      <c r="EV22" s="8"/>
      <c r="EW22" s="8"/>
      <c r="EX22" s="8"/>
      <c r="EY22" s="8"/>
      <c r="EZ22" s="8"/>
      <c r="FA22" s="8"/>
      <c r="FB22" s="3"/>
      <c r="FC22" s="8"/>
      <c r="FD22" s="3" t="s">
        <v>606</v>
      </c>
      <c r="FE22" s="8">
        <v>1</v>
      </c>
      <c r="FF22" s="8">
        <v>1</v>
      </c>
      <c r="FG22" s="8">
        <v>0</v>
      </c>
      <c r="FH22" s="8">
        <v>0</v>
      </c>
      <c r="FI22" s="8">
        <v>1</v>
      </c>
      <c r="FJ22" s="8">
        <v>0</v>
      </c>
      <c r="FK22" s="3" t="s">
        <v>382</v>
      </c>
      <c r="FL22" s="3" t="s">
        <v>384</v>
      </c>
      <c r="FM22" s="3" t="s">
        <v>380</v>
      </c>
      <c r="FN22" s="8"/>
      <c r="FO22" s="8">
        <v>0</v>
      </c>
      <c r="FP22" s="8">
        <v>10</v>
      </c>
      <c r="FQ22" s="3" t="s">
        <v>700</v>
      </c>
      <c r="FR22" s="8">
        <v>1326768</v>
      </c>
      <c r="FS22" s="8">
        <v>1</v>
      </c>
    </row>
    <row r="23" spans="1:175" x14ac:dyDescent="0.25">
      <c r="A23" s="2">
        <v>43776</v>
      </c>
      <c r="B23" s="3" t="s">
        <v>15</v>
      </c>
      <c r="C23" s="3" t="s">
        <v>15</v>
      </c>
      <c r="D23" s="3" t="s">
        <v>25</v>
      </c>
      <c r="E23" s="3" t="s">
        <v>701</v>
      </c>
      <c r="F23" s="3" t="s">
        <v>64</v>
      </c>
      <c r="G23" s="3" t="s">
        <v>596</v>
      </c>
      <c r="H23" s="8">
        <v>4.3563096999999997</v>
      </c>
      <c r="I23" s="8">
        <v>18.538808100000001</v>
      </c>
      <c r="J23" s="8">
        <v>402.39999389648438</v>
      </c>
      <c r="K23" s="8">
        <v>10</v>
      </c>
      <c r="L23" s="8">
        <v>3</v>
      </c>
      <c r="M23" s="3" t="s">
        <v>596</v>
      </c>
      <c r="N23" s="8">
        <v>28</v>
      </c>
      <c r="O23" s="8">
        <v>140</v>
      </c>
      <c r="P23" s="3" t="s">
        <v>597</v>
      </c>
      <c r="Q23" s="8"/>
      <c r="R23" s="8">
        <v>23</v>
      </c>
      <c r="S23" s="8">
        <v>5</v>
      </c>
      <c r="T23" s="8">
        <v>0</v>
      </c>
      <c r="U23" s="8">
        <v>0</v>
      </c>
      <c r="V23" s="8">
        <v>28</v>
      </c>
      <c r="W23" s="8"/>
      <c r="X23" s="8"/>
      <c r="Y23" s="3" t="s">
        <v>159</v>
      </c>
      <c r="Z23" s="3" t="s">
        <v>21</v>
      </c>
      <c r="AA23" s="3" t="s">
        <v>21</v>
      </c>
      <c r="AB23" s="3" t="s">
        <v>174</v>
      </c>
      <c r="AC23" s="3"/>
      <c r="AD23" s="3" t="s">
        <v>177</v>
      </c>
      <c r="AE23" s="3" t="s">
        <v>21</v>
      </c>
      <c r="AF23" s="8">
        <v>5</v>
      </c>
      <c r="AG23" s="3" t="s">
        <v>29</v>
      </c>
      <c r="AH23" s="8"/>
      <c r="AI23" s="3" t="s">
        <v>21</v>
      </c>
      <c r="AJ23" s="8">
        <v>2</v>
      </c>
      <c r="AK23" s="3" t="s">
        <v>29</v>
      </c>
      <c r="AL23" s="8"/>
      <c r="AM23" s="3" t="s">
        <v>21</v>
      </c>
      <c r="AN23" s="8">
        <v>6</v>
      </c>
      <c r="AO23" s="3" t="s">
        <v>21</v>
      </c>
      <c r="AP23" s="3" t="s">
        <v>196</v>
      </c>
      <c r="AQ23" s="3"/>
      <c r="AR23" s="3" t="s">
        <v>653</v>
      </c>
      <c r="AS23" s="8">
        <v>1</v>
      </c>
      <c r="AT23" s="8">
        <v>0</v>
      </c>
      <c r="AU23" s="8">
        <v>1</v>
      </c>
      <c r="AV23" s="8">
        <v>1</v>
      </c>
      <c r="AW23" s="8">
        <v>0</v>
      </c>
      <c r="AX23" s="8">
        <v>0</v>
      </c>
      <c r="AY23" s="8">
        <v>0</v>
      </c>
      <c r="AZ23" s="8">
        <v>0</v>
      </c>
      <c r="BA23" s="3" t="s">
        <v>21</v>
      </c>
      <c r="BB23" s="3" t="s">
        <v>21</v>
      </c>
      <c r="BC23" s="3" t="s">
        <v>21</v>
      </c>
      <c r="BD23" s="3" t="s">
        <v>29</v>
      </c>
      <c r="BE23" s="3" t="s">
        <v>21</v>
      </c>
      <c r="BF23" s="3" t="s">
        <v>196</v>
      </c>
      <c r="BG23" s="3"/>
      <c r="BH23" s="3" t="s">
        <v>234</v>
      </c>
      <c r="BI23" s="3"/>
      <c r="BJ23" s="3" t="s">
        <v>702</v>
      </c>
      <c r="BK23" s="8">
        <v>0</v>
      </c>
      <c r="BL23" s="8">
        <v>1</v>
      </c>
      <c r="BM23" s="8">
        <v>0</v>
      </c>
      <c r="BN23" s="8">
        <v>0</v>
      </c>
      <c r="BO23" s="8">
        <v>0</v>
      </c>
      <c r="BP23" s="8">
        <v>1</v>
      </c>
      <c r="BQ23" s="8">
        <v>0</v>
      </c>
      <c r="BR23" s="8">
        <v>1</v>
      </c>
      <c r="BS23" s="8">
        <v>0</v>
      </c>
      <c r="BT23" s="3" t="s">
        <v>253</v>
      </c>
      <c r="BU23" s="3" t="s">
        <v>259</v>
      </c>
      <c r="BV23" s="3" t="s">
        <v>21</v>
      </c>
      <c r="BW23" s="3" t="s">
        <v>655</v>
      </c>
      <c r="BX23" s="8">
        <v>1</v>
      </c>
      <c r="BY23" s="8">
        <v>1</v>
      </c>
      <c r="BZ23" s="8">
        <v>0</v>
      </c>
      <c r="CA23" s="8">
        <v>1</v>
      </c>
      <c r="CB23" s="3" t="s">
        <v>280</v>
      </c>
      <c r="CC23" s="3" t="s">
        <v>29</v>
      </c>
      <c r="CD23" s="3"/>
      <c r="CE23" s="8"/>
      <c r="CF23" s="8"/>
      <c r="CG23" s="8"/>
      <c r="CH23" s="8"/>
      <c r="CI23" s="8"/>
      <c r="CJ23" s="8"/>
      <c r="CK23" s="8"/>
      <c r="CL23" s="3"/>
      <c r="CM23" s="3" t="s">
        <v>279</v>
      </c>
      <c r="CN23" s="3" t="s">
        <v>703</v>
      </c>
      <c r="CO23" s="8">
        <v>0</v>
      </c>
      <c r="CP23" s="8">
        <v>0</v>
      </c>
      <c r="CQ23" s="8">
        <v>0</v>
      </c>
      <c r="CR23" s="8">
        <v>1</v>
      </c>
      <c r="CS23" s="8">
        <v>1</v>
      </c>
      <c r="CT23" s="8">
        <v>1</v>
      </c>
      <c r="CU23" s="8">
        <v>0</v>
      </c>
      <c r="CV23" s="3"/>
      <c r="CW23" s="3" t="s">
        <v>259</v>
      </c>
      <c r="CX23" s="3" t="s">
        <v>21</v>
      </c>
      <c r="CY23" s="3"/>
      <c r="CZ23" s="8"/>
      <c r="DA23" s="8"/>
      <c r="DB23" s="8"/>
      <c r="DC23" s="8"/>
      <c r="DD23" s="8"/>
      <c r="DE23" s="8"/>
      <c r="DF23" s="8"/>
      <c r="DG23" s="3"/>
      <c r="DH23" s="3" t="s">
        <v>21</v>
      </c>
      <c r="DI23" s="3" t="s">
        <v>696</v>
      </c>
      <c r="DJ23" s="8">
        <v>0</v>
      </c>
      <c r="DK23" s="8">
        <v>1</v>
      </c>
      <c r="DL23" s="8">
        <v>1</v>
      </c>
      <c r="DM23" s="8">
        <v>1</v>
      </c>
      <c r="DN23" s="8">
        <v>0</v>
      </c>
      <c r="DO23" s="3"/>
      <c r="DP23" s="3" t="s">
        <v>21</v>
      </c>
      <c r="DQ23" s="3" t="s">
        <v>259</v>
      </c>
      <c r="DR23" s="3" t="s">
        <v>21</v>
      </c>
      <c r="DS23" s="3" t="s">
        <v>697</v>
      </c>
      <c r="DT23" s="8">
        <v>0</v>
      </c>
      <c r="DU23" s="8">
        <v>1</v>
      </c>
      <c r="DV23" s="8">
        <v>1</v>
      </c>
      <c r="DW23" s="8">
        <v>0</v>
      </c>
      <c r="DX23" s="8">
        <v>0</v>
      </c>
      <c r="DY23" s="8">
        <v>1</v>
      </c>
      <c r="DZ23" s="8">
        <v>0</v>
      </c>
      <c r="EA23" s="3" t="s">
        <v>662</v>
      </c>
      <c r="EB23" s="8">
        <v>1</v>
      </c>
      <c r="EC23" s="8">
        <v>1</v>
      </c>
      <c r="ED23" s="8">
        <v>0</v>
      </c>
      <c r="EE23" s="8">
        <v>0</v>
      </c>
      <c r="EF23" s="8">
        <v>0</v>
      </c>
      <c r="EG23" s="8">
        <v>0</v>
      </c>
      <c r="EH23" s="8">
        <v>0</v>
      </c>
      <c r="EI23" s="8">
        <v>0</v>
      </c>
      <c r="EJ23" s="8">
        <v>1</v>
      </c>
      <c r="EK23" s="8">
        <v>0</v>
      </c>
      <c r="EL23" s="8">
        <v>0</v>
      </c>
      <c r="EM23" s="8">
        <v>0</v>
      </c>
      <c r="EN23" s="3"/>
      <c r="EO23" s="3" t="s">
        <v>281</v>
      </c>
      <c r="EP23" s="3" t="s">
        <v>663</v>
      </c>
      <c r="EQ23" s="8">
        <v>1</v>
      </c>
      <c r="ER23" s="8">
        <v>0</v>
      </c>
      <c r="ES23" s="8">
        <v>0</v>
      </c>
      <c r="ET23" s="8">
        <v>1</v>
      </c>
      <c r="EU23" s="8">
        <v>0</v>
      </c>
      <c r="EV23" s="8">
        <v>0</v>
      </c>
      <c r="EW23" s="8">
        <v>1</v>
      </c>
      <c r="EX23" s="8">
        <v>0</v>
      </c>
      <c r="EY23" s="8">
        <v>0</v>
      </c>
      <c r="EZ23" s="8">
        <v>0</v>
      </c>
      <c r="FA23" s="8">
        <v>0</v>
      </c>
      <c r="FB23" s="3"/>
      <c r="FC23" s="8"/>
      <c r="FD23" s="3" t="s">
        <v>704</v>
      </c>
      <c r="FE23" s="8">
        <v>0</v>
      </c>
      <c r="FF23" s="8">
        <v>1</v>
      </c>
      <c r="FG23" s="8">
        <v>0</v>
      </c>
      <c r="FH23" s="8">
        <v>0</v>
      </c>
      <c r="FI23" s="8">
        <v>1</v>
      </c>
      <c r="FJ23" s="8">
        <v>1</v>
      </c>
      <c r="FK23" s="3" t="s">
        <v>381</v>
      </c>
      <c r="FL23" s="3" t="s">
        <v>382</v>
      </c>
      <c r="FM23" s="3" t="s">
        <v>385</v>
      </c>
      <c r="FN23" s="8"/>
      <c r="FO23" s="8">
        <v>0</v>
      </c>
      <c r="FP23" s="8">
        <v>10</v>
      </c>
      <c r="FQ23" s="3" t="s">
        <v>705</v>
      </c>
      <c r="FR23" s="8">
        <v>1340905</v>
      </c>
      <c r="FS23" s="8">
        <v>44</v>
      </c>
    </row>
    <row r="24" spans="1:175" x14ac:dyDescent="0.25">
      <c r="A24" s="2">
        <v>43776</v>
      </c>
      <c r="B24" s="3" t="s">
        <v>15</v>
      </c>
      <c r="C24" s="3" t="s">
        <v>15</v>
      </c>
      <c r="D24" s="3" t="s">
        <v>25</v>
      </c>
      <c r="E24" s="3" t="s">
        <v>118</v>
      </c>
      <c r="F24" s="3" t="s">
        <v>64</v>
      </c>
      <c r="G24" s="3" t="s">
        <v>596</v>
      </c>
      <c r="H24" s="8">
        <v>4.3456491000000002</v>
      </c>
      <c r="I24" s="8">
        <v>18.543981299999999</v>
      </c>
      <c r="J24" s="8">
        <v>352</v>
      </c>
      <c r="K24" s="8">
        <v>10</v>
      </c>
      <c r="L24" s="8">
        <v>3</v>
      </c>
      <c r="M24" s="3" t="s">
        <v>596</v>
      </c>
      <c r="N24" s="8">
        <v>120</v>
      </c>
      <c r="O24" s="8">
        <v>600</v>
      </c>
      <c r="P24" s="3" t="s">
        <v>597</v>
      </c>
      <c r="Q24" s="8"/>
      <c r="R24" s="8">
        <v>100</v>
      </c>
      <c r="S24" s="8">
        <v>0</v>
      </c>
      <c r="T24" s="8">
        <v>14</v>
      </c>
      <c r="U24" s="8">
        <v>6</v>
      </c>
      <c r="V24" s="8">
        <v>100</v>
      </c>
      <c r="W24" s="8">
        <v>20</v>
      </c>
      <c r="X24" s="8"/>
      <c r="Y24" s="3" t="s">
        <v>160</v>
      </c>
      <c r="Z24" s="3" t="s">
        <v>21</v>
      </c>
      <c r="AA24" s="3" t="s">
        <v>21</v>
      </c>
      <c r="AB24" s="3" t="s">
        <v>174</v>
      </c>
      <c r="AC24" s="3"/>
      <c r="AD24" s="3" t="s">
        <v>177</v>
      </c>
      <c r="AE24" s="3" t="s">
        <v>21</v>
      </c>
      <c r="AF24" s="8">
        <v>25</v>
      </c>
      <c r="AG24" s="3" t="s">
        <v>29</v>
      </c>
      <c r="AH24" s="8"/>
      <c r="AI24" s="3" t="s">
        <v>21</v>
      </c>
      <c r="AJ24" s="8">
        <v>4</v>
      </c>
      <c r="AK24" s="3" t="s">
        <v>29</v>
      </c>
      <c r="AL24" s="8"/>
      <c r="AM24" s="3" t="s">
        <v>21</v>
      </c>
      <c r="AN24" s="8">
        <v>3</v>
      </c>
      <c r="AO24" s="3" t="s">
        <v>21</v>
      </c>
      <c r="AP24" s="3" t="s">
        <v>196</v>
      </c>
      <c r="AQ24" s="3"/>
      <c r="AR24" s="3" t="s">
        <v>706</v>
      </c>
      <c r="AS24" s="8">
        <v>1</v>
      </c>
      <c r="AT24" s="8">
        <v>0</v>
      </c>
      <c r="AU24" s="8">
        <v>1</v>
      </c>
      <c r="AV24" s="8">
        <v>0</v>
      </c>
      <c r="AW24" s="8">
        <v>1</v>
      </c>
      <c r="AX24" s="8">
        <v>0</v>
      </c>
      <c r="AY24" s="8">
        <v>0</v>
      </c>
      <c r="AZ24" s="8">
        <v>0</v>
      </c>
      <c r="BA24" s="3" t="s">
        <v>21</v>
      </c>
      <c r="BB24" s="3" t="s">
        <v>21</v>
      </c>
      <c r="BC24" s="3" t="s">
        <v>21</v>
      </c>
      <c r="BD24" s="3" t="s">
        <v>29</v>
      </c>
      <c r="BE24" s="3" t="s">
        <v>21</v>
      </c>
      <c r="BF24" s="3" t="s">
        <v>196</v>
      </c>
      <c r="BG24" s="3"/>
      <c r="BH24" s="3" t="s">
        <v>234</v>
      </c>
      <c r="BI24" s="3"/>
      <c r="BJ24" s="3" t="s">
        <v>675</v>
      </c>
      <c r="BK24" s="8">
        <v>1</v>
      </c>
      <c r="BL24" s="8">
        <v>0</v>
      </c>
      <c r="BM24" s="8">
        <v>0</v>
      </c>
      <c r="BN24" s="8">
        <v>0</v>
      </c>
      <c r="BO24" s="8">
        <v>0</v>
      </c>
      <c r="BP24" s="8">
        <v>0</v>
      </c>
      <c r="BQ24" s="8">
        <v>0</v>
      </c>
      <c r="BR24" s="8">
        <v>1</v>
      </c>
      <c r="BS24" s="8">
        <v>1</v>
      </c>
      <c r="BT24" s="3" t="s">
        <v>253</v>
      </c>
      <c r="BU24" s="3" t="s">
        <v>259</v>
      </c>
      <c r="BV24" s="3" t="s">
        <v>21</v>
      </c>
      <c r="BW24" s="3" t="s">
        <v>655</v>
      </c>
      <c r="BX24" s="8">
        <v>1</v>
      </c>
      <c r="BY24" s="8">
        <v>1</v>
      </c>
      <c r="BZ24" s="8">
        <v>0</v>
      </c>
      <c r="CA24" s="8">
        <v>1</v>
      </c>
      <c r="CB24" s="3" t="s">
        <v>277</v>
      </c>
      <c r="CC24" s="3" t="s">
        <v>21</v>
      </c>
      <c r="CD24" s="3" t="s">
        <v>656</v>
      </c>
      <c r="CE24" s="8">
        <v>0</v>
      </c>
      <c r="CF24" s="8">
        <v>1</v>
      </c>
      <c r="CG24" s="8">
        <v>1</v>
      </c>
      <c r="CH24" s="8">
        <v>1</v>
      </c>
      <c r="CI24" s="8">
        <v>0</v>
      </c>
      <c r="CJ24" s="8">
        <v>0</v>
      </c>
      <c r="CK24" s="8">
        <v>0</v>
      </c>
      <c r="CL24" s="3"/>
      <c r="CM24" s="3" t="s">
        <v>279</v>
      </c>
      <c r="CN24" s="3" t="s">
        <v>657</v>
      </c>
      <c r="CO24" s="8">
        <v>0</v>
      </c>
      <c r="CP24" s="8">
        <v>1</v>
      </c>
      <c r="CQ24" s="8">
        <v>0</v>
      </c>
      <c r="CR24" s="8">
        <v>1</v>
      </c>
      <c r="CS24" s="8">
        <v>0</v>
      </c>
      <c r="CT24" s="8">
        <v>1</v>
      </c>
      <c r="CU24" s="8">
        <v>0</v>
      </c>
      <c r="CV24" s="3"/>
      <c r="CW24" s="3" t="s">
        <v>259</v>
      </c>
      <c r="CX24" s="3" t="s">
        <v>21</v>
      </c>
      <c r="CY24" s="3"/>
      <c r="CZ24" s="8"/>
      <c r="DA24" s="8"/>
      <c r="DB24" s="8"/>
      <c r="DC24" s="8"/>
      <c r="DD24" s="8"/>
      <c r="DE24" s="8"/>
      <c r="DF24" s="8"/>
      <c r="DG24" s="3"/>
      <c r="DH24" s="3" t="s">
        <v>21</v>
      </c>
      <c r="DI24" s="3" t="s">
        <v>696</v>
      </c>
      <c r="DJ24" s="8">
        <v>0</v>
      </c>
      <c r="DK24" s="8">
        <v>1</v>
      </c>
      <c r="DL24" s="8">
        <v>1</v>
      </c>
      <c r="DM24" s="8">
        <v>1</v>
      </c>
      <c r="DN24" s="8">
        <v>0</v>
      </c>
      <c r="DO24" s="3"/>
      <c r="DP24" s="3" t="s">
        <v>21</v>
      </c>
      <c r="DQ24" s="3" t="s">
        <v>259</v>
      </c>
      <c r="DR24" s="3" t="s">
        <v>21</v>
      </c>
      <c r="DS24" s="3" t="s">
        <v>697</v>
      </c>
      <c r="DT24" s="8">
        <v>0</v>
      </c>
      <c r="DU24" s="8">
        <v>1</v>
      </c>
      <c r="DV24" s="8">
        <v>1</v>
      </c>
      <c r="DW24" s="8">
        <v>0</v>
      </c>
      <c r="DX24" s="8">
        <v>0</v>
      </c>
      <c r="DY24" s="8">
        <v>1</v>
      </c>
      <c r="DZ24" s="8">
        <v>0</v>
      </c>
      <c r="EA24" s="3" t="s">
        <v>692</v>
      </c>
      <c r="EB24" s="8">
        <v>0</v>
      </c>
      <c r="EC24" s="8">
        <v>1</v>
      </c>
      <c r="ED24" s="8">
        <v>0</v>
      </c>
      <c r="EE24" s="8">
        <v>0</v>
      </c>
      <c r="EF24" s="8">
        <v>1</v>
      </c>
      <c r="EG24" s="8">
        <v>0</v>
      </c>
      <c r="EH24" s="8">
        <v>0</v>
      </c>
      <c r="EI24" s="8">
        <v>0</v>
      </c>
      <c r="EJ24" s="8">
        <v>1</v>
      </c>
      <c r="EK24" s="8">
        <v>0</v>
      </c>
      <c r="EL24" s="8">
        <v>0</v>
      </c>
      <c r="EM24" s="8">
        <v>0</v>
      </c>
      <c r="EN24" s="3"/>
      <c r="EO24" s="3" t="s">
        <v>281</v>
      </c>
      <c r="EP24" s="3" t="s">
        <v>663</v>
      </c>
      <c r="EQ24" s="8">
        <v>1</v>
      </c>
      <c r="ER24" s="8">
        <v>0</v>
      </c>
      <c r="ES24" s="8">
        <v>0</v>
      </c>
      <c r="ET24" s="8">
        <v>1</v>
      </c>
      <c r="EU24" s="8">
        <v>0</v>
      </c>
      <c r="EV24" s="8">
        <v>0</v>
      </c>
      <c r="EW24" s="8">
        <v>1</v>
      </c>
      <c r="EX24" s="8">
        <v>0</v>
      </c>
      <c r="EY24" s="8">
        <v>0</v>
      </c>
      <c r="EZ24" s="8">
        <v>0</v>
      </c>
      <c r="FA24" s="8">
        <v>0</v>
      </c>
      <c r="FB24" s="3"/>
      <c r="FC24" s="8"/>
      <c r="FD24" s="3" t="s">
        <v>707</v>
      </c>
      <c r="FE24" s="8">
        <v>0</v>
      </c>
      <c r="FF24" s="8">
        <v>1</v>
      </c>
      <c r="FG24" s="8">
        <v>1</v>
      </c>
      <c r="FH24" s="8">
        <v>0</v>
      </c>
      <c r="FI24" s="8">
        <v>1</v>
      </c>
      <c r="FJ24" s="8">
        <v>0</v>
      </c>
      <c r="FK24" s="3" t="s">
        <v>382</v>
      </c>
      <c r="FL24" s="3" t="s">
        <v>385</v>
      </c>
      <c r="FM24" s="3" t="s">
        <v>348</v>
      </c>
      <c r="FN24" s="8"/>
      <c r="FO24" s="8">
        <v>0</v>
      </c>
      <c r="FP24" s="8">
        <v>10</v>
      </c>
      <c r="FQ24" s="3" t="s">
        <v>708</v>
      </c>
      <c r="FR24" s="8">
        <v>1340900</v>
      </c>
      <c r="FS24" s="8">
        <v>43</v>
      </c>
    </row>
    <row r="25" spans="1:175" x14ac:dyDescent="0.25">
      <c r="A25" s="2">
        <v>43777</v>
      </c>
      <c r="B25" s="3" t="s">
        <v>15</v>
      </c>
      <c r="C25" s="3" t="s">
        <v>15</v>
      </c>
      <c r="D25" s="3" t="s">
        <v>25</v>
      </c>
      <c r="E25" s="3" t="s">
        <v>709</v>
      </c>
      <c r="F25" s="3" t="s">
        <v>65</v>
      </c>
      <c r="G25" s="3" t="s">
        <v>596</v>
      </c>
      <c r="H25" s="8">
        <v>4.3595790000000001</v>
      </c>
      <c r="I25" s="8">
        <v>18.536813299999999</v>
      </c>
      <c r="J25" s="8">
        <v>359.89999389648438</v>
      </c>
      <c r="K25" s="8">
        <v>9</v>
      </c>
      <c r="L25" s="8">
        <v>3</v>
      </c>
      <c r="M25" s="3" t="s">
        <v>596</v>
      </c>
      <c r="N25" s="8">
        <v>40</v>
      </c>
      <c r="O25" s="8">
        <v>200</v>
      </c>
      <c r="P25" s="3" t="s">
        <v>597</v>
      </c>
      <c r="Q25" s="8"/>
      <c r="R25" s="8">
        <v>35</v>
      </c>
      <c r="S25" s="8">
        <v>5</v>
      </c>
      <c r="T25" s="8">
        <v>0</v>
      </c>
      <c r="U25" s="8">
        <v>0</v>
      </c>
      <c r="V25" s="8">
        <v>40</v>
      </c>
      <c r="W25" s="8"/>
      <c r="X25" s="8"/>
      <c r="Y25" s="3" t="s">
        <v>159</v>
      </c>
      <c r="Z25" s="3" t="s">
        <v>21</v>
      </c>
      <c r="AA25" s="3" t="s">
        <v>29</v>
      </c>
      <c r="AB25" s="3"/>
      <c r="AC25" s="3"/>
      <c r="AD25" s="3" t="s">
        <v>177</v>
      </c>
      <c r="AE25" s="3" t="s">
        <v>21</v>
      </c>
      <c r="AF25" s="8">
        <v>25</v>
      </c>
      <c r="AG25" s="3" t="s">
        <v>29</v>
      </c>
      <c r="AH25" s="8"/>
      <c r="AI25" s="3" t="s">
        <v>21</v>
      </c>
      <c r="AJ25" s="8">
        <v>5</v>
      </c>
      <c r="AK25" s="3" t="s">
        <v>29</v>
      </c>
      <c r="AL25" s="8"/>
      <c r="AM25" s="3" t="s">
        <v>21</v>
      </c>
      <c r="AN25" s="8">
        <v>5</v>
      </c>
      <c r="AO25" s="3" t="s">
        <v>21</v>
      </c>
      <c r="AP25" s="3" t="s">
        <v>196</v>
      </c>
      <c r="AQ25" s="3"/>
      <c r="AR25" s="3" t="s">
        <v>653</v>
      </c>
      <c r="AS25" s="8">
        <v>1</v>
      </c>
      <c r="AT25" s="8">
        <v>0</v>
      </c>
      <c r="AU25" s="8">
        <v>1</v>
      </c>
      <c r="AV25" s="8">
        <v>1</v>
      </c>
      <c r="AW25" s="8">
        <v>0</v>
      </c>
      <c r="AX25" s="8">
        <v>0</v>
      </c>
      <c r="AY25" s="8">
        <v>0</v>
      </c>
      <c r="AZ25" s="8">
        <v>0</v>
      </c>
      <c r="BA25" s="3" t="s">
        <v>29</v>
      </c>
      <c r="BB25" s="3" t="s">
        <v>29</v>
      </c>
      <c r="BC25" s="3" t="s">
        <v>29</v>
      </c>
      <c r="BD25" s="3" t="s">
        <v>21</v>
      </c>
      <c r="BE25" s="3" t="s">
        <v>21</v>
      </c>
      <c r="BF25" s="3" t="s">
        <v>196</v>
      </c>
      <c r="BG25" s="3"/>
      <c r="BH25" s="3" t="s">
        <v>231</v>
      </c>
      <c r="BI25" s="3"/>
      <c r="BJ25" s="3" t="s">
        <v>691</v>
      </c>
      <c r="BK25" s="8">
        <v>1</v>
      </c>
      <c r="BL25" s="8">
        <v>1</v>
      </c>
      <c r="BM25" s="8">
        <v>0</v>
      </c>
      <c r="BN25" s="8">
        <v>0</v>
      </c>
      <c r="BO25" s="8">
        <v>0</v>
      </c>
      <c r="BP25" s="8">
        <v>0</v>
      </c>
      <c r="BQ25" s="8">
        <v>0</v>
      </c>
      <c r="BR25" s="8">
        <v>0</v>
      </c>
      <c r="BS25" s="8">
        <v>1</v>
      </c>
      <c r="BT25" s="3" t="s">
        <v>256</v>
      </c>
      <c r="BU25" s="3" t="s">
        <v>258</v>
      </c>
      <c r="BV25" s="3" t="s">
        <v>29</v>
      </c>
      <c r="BW25" s="3"/>
      <c r="BX25" s="8"/>
      <c r="BY25" s="8"/>
      <c r="BZ25" s="8"/>
      <c r="CA25" s="8"/>
      <c r="CB25" s="3" t="s">
        <v>280</v>
      </c>
      <c r="CC25" s="3" t="s">
        <v>21</v>
      </c>
      <c r="CD25" s="3" t="s">
        <v>688</v>
      </c>
      <c r="CE25" s="8">
        <v>0</v>
      </c>
      <c r="CF25" s="8">
        <v>1</v>
      </c>
      <c r="CG25" s="8">
        <v>0</v>
      </c>
      <c r="CH25" s="8">
        <v>1</v>
      </c>
      <c r="CI25" s="8">
        <v>0</v>
      </c>
      <c r="CJ25" s="8">
        <v>0</v>
      </c>
      <c r="CK25" s="8">
        <v>0</v>
      </c>
      <c r="CL25" s="3"/>
      <c r="CM25" s="3" t="s">
        <v>281</v>
      </c>
      <c r="CN25" s="3" t="s">
        <v>710</v>
      </c>
      <c r="CO25" s="8">
        <v>0</v>
      </c>
      <c r="CP25" s="8">
        <v>1</v>
      </c>
      <c r="CQ25" s="8">
        <v>1</v>
      </c>
      <c r="CR25" s="8">
        <v>0</v>
      </c>
      <c r="CS25" s="8">
        <v>0</v>
      </c>
      <c r="CT25" s="8">
        <v>1</v>
      </c>
      <c r="CU25" s="8">
        <v>0</v>
      </c>
      <c r="CV25" s="3"/>
      <c r="CW25" s="3" t="s">
        <v>259</v>
      </c>
      <c r="CX25" s="3" t="s">
        <v>21</v>
      </c>
      <c r="CY25" s="3"/>
      <c r="CZ25" s="8"/>
      <c r="DA25" s="8"/>
      <c r="DB25" s="8"/>
      <c r="DC25" s="8"/>
      <c r="DD25" s="8"/>
      <c r="DE25" s="8"/>
      <c r="DF25" s="8"/>
      <c r="DG25" s="3"/>
      <c r="DH25" s="3" t="s">
        <v>21</v>
      </c>
      <c r="DI25" s="3" t="s">
        <v>317</v>
      </c>
      <c r="DJ25" s="8">
        <v>0</v>
      </c>
      <c r="DK25" s="8">
        <v>0</v>
      </c>
      <c r="DL25" s="8">
        <v>0</v>
      </c>
      <c r="DM25" s="8">
        <v>1</v>
      </c>
      <c r="DN25" s="8">
        <v>0</v>
      </c>
      <c r="DO25" s="3"/>
      <c r="DP25" s="3" t="s">
        <v>21</v>
      </c>
      <c r="DQ25" s="3" t="s">
        <v>259</v>
      </c>
      <c r="DR25" s="3" t="s">
        <v>21</v>
      </c>
      <c r="DS25" s="3" t="s">
        <v>711</v>
      </c>
      <c r="DT25" s="8">
        <v>0</v>
      </c>
      <c r="DU25" s="8">
        <v>0</v>
      </c>
      <c r="DV25" s="8">
        <v>1</v>
      </c>
      <c r="DW25" s="8">
        <v>0</v>
      </c>
      <c r="DX25" s="8">
        <v>0</v>
      </c>
      <c r="DY25" s="8">
        <v>0</v>
      </c>
      <c r="DZ25" s="8">
        <v>1</v>
      </c>
      <c r="EA25" s="3" t="s">
        <v>601</v>
      </c>
      <c r="EB25" s="8">
        <v>1</v>
      </c>
      <c r="EC25" s="8">
        <v>1</v>
      </c>
      <c r="ED25" s="8">
        <v>0</v>
      </c>
      <c r="EE25" s="8">
        <v>0</v>
      </c>
      <c r="EF25" s="8">
        <v>0</v>
      </c>
      <c r="EG25" s="8">
        <v>1</v>
      </c>
      <c r="EH25" s="8">
        <v>0</v>
      </c>
      <c r="EI25" s="8">
        <v>0</v>
      </c>
      <c r="EJ25" s="8">
        <v>0</v>
      </c>
      <c r="EK25" s="8">
        <v>0</v>
      </c>
      <c r="EL25" s="8">
        <v>0</v>
      </c>
      <c r="EM25" s="8">
        <v>0</v>
      </c>
      <c r="EN25" s="3"/>
      <c r="EO25" s="3" t="s">
        <v>352</v>
      </c>
      <c r="EP25" s="3" t="s">
        <v>663</v>
      </c>
      <c r="EQ25" s="8">
        <v>1</v>
      </c>
      <c r="ER25" s="8">
        <v>0</v>
      </c>
      <c r="ES25" s="8">
        <v>0</v>
      </c>
      <c r="ET25" s="8">
        <v>1</v>
      </c>
      <c r="EU25" s="8">
        <v>0</v>
      </c>
      <c r="EV25" s="8">
        <v>0</v>
      </c>
      <c r="EW25" s="8">
        <v>1</v>
      </c>
      <c r="EX25" s="8">
        <v>0</v>
      </c>
      <c r="EY25" s="8">
        <v>0</v>
      </c>
      <c r="EZ25" s="8">
        <v>0</v>
      </c>
      <c r="FA25" s="8">
        <v>0</v>
      </c>
      <c r="FB25" s="3"/>
      <c r="FC25" s="8"/>
      <c r="FD25" s="3" t="s">
        <v>606</v>
      </c>
      <c r="FE25" s="8">
        <v>1</v>
      </c>
      <c r="FF25" s="8">
        <v>1</v>
      </c>
      <c r="FG25" s="8">
        <v>0</v>
      </c>
      <c r="FH25" s="8">
        <v>0</v>
      </c>
      <c r="FI25" s="8">
        <v>1</v>
      </c>
      <c r="FJ25" s="8">
        <v>0</v>
      </c>
      <c r="FK25" s="3" t="s">
        <v>380</v>
      </c>
      <c r="FL25" s="3" t="s">
        <v>381</v>
      </c>
      <c r="FM25" s="3" t="s">
        <v>382</v>
      </c>
      <c r="FN25" s="8"/>
      <c r="FO25" s="8">
        <v>0</v>
      </c>
      <c r="FP25" s="8">
        <v>10</v>
      </c>
      <c r="FQ25" s="3" t="s">
        <v>712</v>
      </c>
      <c r="FR25" s="8">
        <v>1349330</v>
      </c>
      <c r="FS25" s="8">
        <v>51</v>
      </c>
    </row>
    <row r="26" spans="1:175" x14ac:dyDescent="0.25">
      <c r="A26" s="2">
        <v>43775</v>
      </c>
      <c r="B26" s="3" t="s">
        <v>15</v>
      </c>
      <c r="C26" s="3" t="s">
        <v>15</v>
      </c>
      <c r="D26" s="3" t="s">
        <v>25</v>
      </c>
      <c r="E26" s="3" t="s">
        <v>713</v>
      </c>
      <c r="F26" s="3" t="s">
        <v>67</v>
      </c>
      <c r="G26" s="3" t="s">
        <v>596</v>
      </c>
      <c r="H26" s="8">
        <v>4.3490634000000004</v>
      </c>
      <c r="I26" s="8">
        <v>18.5504754</v>
      </c>
      <c r="J26" s="8">
        <v>332.89999389648438</v>
      </c>
      <c r="K26" s="8">
        <v>10</v>
      </c>
      <c r="L26" s="8">
        <v>3</v>
      </c>
      <c r="M26" s="3" t="s">
        <v>596</v>
      </c>
      <c r="N26" s="8">
        <v>96</v>
      </c>
      <c r="O26" s="8">
        <v>480</v>
      </c>
      <c r="P26" s="3" t="s">
        <v>597</v>
      </c>
      <c r="Q26" s="8"/>
      <c r="R26" s="8">
        <v>56</v>
      </c>
      <c r="S26" s="8">
        <v>0</v>
      </c>
      <c r="T26" s="8">
        <v>40</v>
      </c>
      <c r="U26" s="8">
        <v>0</v>
      </c>
      <c r="V26" s="8">
        <v>56</v>
      </c>
      <c r="W26" s="8">
        <v>40</v>
      </c>
      <c r="X26" s="8"/>
      <c r="Y26" s="3" t="s">
        <v>161</v>
      </c>
      <c r="Z26" s="3" t="s">
        <v>21</v>
      </c>
      <c r="AA26" s="3" t="s">
        <v>21</v>
      </c>
      <c r="AB26" s="3" t="s">
        <v>173</v>
      </c>
      <c r="AC26" s="3" t="s">
        <v>714</v>
      </c>
      <c r="AD26" s="3" t="s">
        <v>181</v>
      </c>
      <c r="AE26" s="3" t="s">
        <v>21</v>
      </c>
      <c r="AF26" s="8">
        <v>20</v>
      </c>
      <c r="AG26" s="3" t="s">
        <v>29</v>
      </c>
      <c r="AH26" s="8"/>
      <c r="AI26" s="3" t="s">
        <v>21</v>
      </c>
      <c r="AJ26" s="8">
        <v>15</v>
      </c>
      <c r="AK26" s="3" t="s">
        <v>29</v>
      </c>
      <c r="AL26" s="8"/>
      <c r="AM26" s="3" t="s">
        <v>21</v>
      </c>
      <c r="AN26" s="8">
        <v>25</v>
      </c>
      <c r="AO26" s="3" t="s">
        <v>29</v>
      </c>
      <c r="AP26" s="3"/>
      <c r="AQ26" s="3"/>
      <c r="AR26" s="3" t="s">
        <v>624</v>
      </c>
      <c r="AS26" s="8">
        <v>1</v>
      </c>
      <c r="AT26" s="8">
        <v>0</v>
      </c>
      <c r="AU26" s="8">
        <v>0</v>
      </c>
      <c r="AV26" s="8">
        <v>0</v>
      </c>
      <c r="AW26" s="8">
        <v>0</v>
      </c>
      <c r="AX26" s="8">
        <v>0</v>
      </c>
      <c r="AY26" s="8">
        <v>0</v>
      </c>
      <c r="AZ26" s="8">
        <v>0</v>
      </c>
      <c r="BA26" s="3" t="s">
        <v>29</v>
      </c>
      <c r="BB26" s="3" t="s">
        <v>29</v>
      </c>
      <c r="BC26" s="3" t="s">
        <v>29</v>
      </c>
      <c r="BD26" s="3" t="s">
        <v>29</v>
      </c>
      <c r="BE26" s="3" t="s">
        <v>29</v>
      </c>
      <c r="BF26" s="3"/>
      <c r="BG26" s="3"/>
      <c r="BH26" s="3" t="s">
        <v>234</v>
      </c>
      <c r="BI26" s="3"/>
      <c r="BJ26" s="3" t="s">
        <v>715</v>
      </c>
      <c r="BK26" s="8">
        <v>1</v>
      </c>
      <c r="BL26" s="8">
        <v>0</v>
      </c>
      <c r="BM26" s="8">
        <v>0</v>
      </c>
      <c r="BN26" s="8">
        <v>0</v>
      </c>
      <c r="BO26" s="8">
        <v>1</v>
      </c>
      <c r="BP26" s="8">
        <v>0</v>
      </c>
      <c r="BQ26" s="8">
        <v>0</v>
      </c>
      <c r="BR26" s="8">
        <v>0</v>
      </c>
      <c r="BS26" s="8">
        <v>1</v>
      </c>
      <c r="BT26" s="3" t="s">
        <v>253</v>
      </c>
      <c r="BU26" s="3" t="s">
        <v>258</v>
      </c>
      <c r="BV26" s="3" t="s">
        <v>21</v>
      </c>
      <c r="BW26" s="3" t="s">
        <v>655</v>
      </c>
      <c r="BX26" s="8">
        <v>1</v>
      </c>
      <c r="BY26" s="8">
        <v>1</v>
      </c>
      <c r="BZ26" s="8">
        <v>0</v>
      </c>
      <c r="CA26" s="8">
        <v>1</v>
      </c>
      <c r="CB26" s="3" t="s">
        <v>277</v>
      </c>
      <c r="CC26" s="3" t="s">
        <v>29</v>
      </c>
      <c r="CD26" s="3"/>
      <c r="CE26" s="8"/>
      <c r="CF26" s="8"/>
      <c r="CG26" s="8"/>
      <c r="CH26" s="8"/>
      <c r="CI26" s="8"/>
      <c r="CJ26" s="8"/>
      <c r="CK26" s="8"/>
      <c r="CL26" s="3"/>
      <c r="CM26" s="3" t="s">
        <v>232</v>
      </c>
      <c r="CN26" s="3" t="s">
        <v>296</v>
      </c>
      <c r="CO26" s="8">
        <v>0</v>
      </c>
      <c r="CP26" s="8">
        <v>0</v>
      </c>
      <c r="CQ26" s="8">
        <v>0</v>
      </c>
      <c r="CR26" s="8">
        <v>1</v>
      </c>
      <c r="CS26" s="8">
        <v>0</v>
      </c>
      <c r="CT26" s="8">
        <v>0</v>
      </c>
      <c r="CU26" s="8">
        <v>0</v>
      </c>
      <c r="CV26" s="3"/>
      <c r="CW26" s="3" t="s">
        <v>258</v>
      </c>
      <c r="CX26" s="3" t="s">
        <v>21</v>
      </c>
      <c r="CY26" s="3"/>
      <c r="CZ26" s="8"/>
      <c r="DA26" s="8"/>
      <c r="DB26" s="8"/>
      <c r="DC26" s="8"/>
      <c r="DD26" s="8"/>
      <c r="DE26" s="8"/>
      <c r="DF26" s="8"/>
      <c r="DG26" s="3"/>
      <c r="DH26" s="3" t="s">
        <v>29</v>
      </c>
      <c r="DI26" s="3"/>
      <c r="DJ26" s="8"/>
      <c r="DK26" s="8"/>
      <c r="DL26" s="8"/>
      <c r="DM26" s="8"/>
      <c r="DN26" s="8"/>
      <c r="DO26" s="3"/>
      <c r="DP26" s="3"/>
      <c r="DQ26" s="3"/>
      <c r="DR26" s="3"/>
      <c r="DS26" s="3"/>
      <c r="DT26" s="8"/>
      <c r="DU26" s="8"/>
      <c r="DV26" s="8"/>
      <c r="DW26" s="8"/>
      <c r="DX26" s="8"/>
      <c r="DY26" s="8"/>
      <c r="DZ26" s="8"/>
      <c r="EA26" s="3" t="s">
        <v>671</v>
      </c>
      <c r="EB26" s="8">
        <v>1</v>
      </c>
      <c r="EC26" s="8">
        <v>1</v>
      </c>
      <c r="ED26" s="8">
        <v>0</v>
      </c>
      <c r="EE26" s="8">
        <v>0</v>
      </c>
      <c r="EF26" s="8">
        <v>1</v>
      </c>
      <c r="EG26" s="8">
        <v>0</v>
      </c>
      <c r="EH26" s="8">
        <v>0</v>
      </c>
      <c r="EI26" s="8">
        <v>0</v>
      </c>
      <c r="EJ26" s="8">
        <v>0</v>
      </c>
      <c r="EK26" s="8">
        <v>0</v>
      </c>
      <c r="EL26" s="8">
        <v>0</v>
      </c>
      <c r="EM26" s="8">
        <v>0</v>
      </c>
      <c r="EN26" s="3"/>
      <c r="EO26" s="3" t="s">
        <v>281</v>
      </c>
      <c r="EP26" s="3" t="s">
        <v>672</v>
      </c>
      <c r="EQ26" s="8">
        <v>0</v>
      </c>
      <c r="ER26" s="8">
        <v>1</v>
      </c>
      <c r="ES26" s="8">
        <v>0</v>
      </c>
      <c r="ET26" s="8">
        <v>0</v>
      </c>
      <c r="EU26" s="8">
        <v>1</v>
      </c>
      <c r="EV26" s="8">
        <v>0</v>
      </c>
      <c r="EW26" s="8">
        <v>1</v>
      </c>
      <c r="EX26" s="8">
        <v>0</v>
      </c>
      <c r="EY26" s="8">
        <v>0</v>
      </c>
      <c r="EZ26" s="8">
        <v>0</v>
      </c>
      <c r="FA26" s="8">
        <v>0</v>
      </c>
      <c r="FB26" s="3"/>
      <c r="FC26" s="8"/>
      <c r="FD26" s="3" t="s">
        <v>677</v>
      </c>
      <c r="FE26" s="8">
        <v>1</v>
      </c>
      <c r="FF26" s="8">
        <v>1</v>
      </c>
      <c r="FG26" s="8">
        <v>0</v>
      </c>
      <c r="FH26" s="8">
        <v>0</v>
      </c>
      <c r="FI26" s="8">
        <v>0</v>
      </c>
      <c r="FJ26" s="8">
        <v>1</v>
      </c>
      <c r="FK26" s="3" t="s">
        <v>381</v>
      </c>
      <c r="FL26" s="3" t="s">
        <v>384</v>
      </c>
      <c r="FM26" s="3" t="s">
        <v>382</v>
      </c>
      <c r="FN26" s="8"/>
      <c r="FO26" s="8">
        <v>0</v>
      </c>
      <c r="FP26" s="8">
        <v>10</v>
      </c>
      <c r="FQ26" s="3" t="s">
        <v>716</v>
      </c>
      <c r="FR26" s="8">
        <v>1326952</v>
      </c>
      <c r="FS26" s="8">
        <v>5</v>
      </c>
    </row>
    <row r="27" spans="1:175" x14ac:dyDescent="0.25">
      <c r="A27" s="2">
        <v>43777</v>
      </c>
      <c r="B27" s="3" t="s">
        <v>15</v>
      </c>
      <c r="C27" s="3" t="s">
        <v>15</v>
      </c>
      <c r="D27" s="3" t="s">
        <v>25</v>
      </c>
      <c r="E27" s="3" t="s">
        <v>717</v>
      </c>
      <c r="F27" s="3" t="s">
        <v>64</v>
      </c>
      <c r="G27" s="3" t="s">
        <v>596</v>
      </c>
      <c r="H27" s="8">
        <v>4.3604165000000004</v>
      </c>
      <c r="I27" s="8">
        <v>18.5372849</v>
      </c>
      <c r="J27" s="8">
        <v>373.5</v>
      </c>
      <c r="K27" s="8">
        <v>10</v>
      </c>
      <c r="L27" s="8">
        <v>3</v>
      </c>
      <c r="M27" s="3" t="s">
        <v>596</v>
      </c>
      <c r="N27" s="8">
        <v>80</v>
      </c>
      <c r="O27" s="8">
        <v>400</v>
      </c>
      <c r="P27" s="3" t="s">
        <v>597</v>
      </c>
      <c r="Q27" s="8"/>
      <c r="R27" s="8">
        <v>50</v>
      </c>
      <c r="S27" s="8">
        <v>25</v>
      </c>
      <c r="T27" s="8">
        <v>0</v>
      </c>
      <c r="U27" s="8">
        <v>5</v>
      </c>
      <c r="V27" s="8">
        <v>70</v>
      </c>
      <c r="W27" s="8">
        <v>10</v>
      </c>
      <c r="X27" s="8"/>
      <c r="Y27" s="3" t="s">
        <v>159</v>
      </c>
      <c r="Z27" s="3" t="s">
        <v>21</v>
      </c>
      <c r="AA27" s="3" t="s">
        <v>21</v>
      </c>
      <c r="AB27" s="3" t="s">
        <v>174</v>
      </c>
      <c r="AC27" s="3"/>
      <c r="AD27" s="3" t="s">
        <v>177</v>
      </c>
      <c r="AE27" s="3" t="s">
        <v>21</v>
      </c>
      <c r="AF27" s="8">
        <v>50</v>
      </c>
      <c r="AG27" s="3" t="s">
        <v>29</v>
      </c>
      <c r="AH27" s="8"/>
      <c r="AI27" s="3" t="s">
        <v>21</v>
      </c>
      <c r="AJ27" s="8">
        <v>4</v>
      </c>
      <c r="AK27" s="3" t="s">
        <v>29</v>
      </c>
      <c r="AL27" s="8"/>
      <c r="AM27" s="3" t="s">
        <v>21</v>
      </c>
      <c r="AN27" s="8">
        <v>12</v>
      </c>
      <c r="AO27" s="3" t="s">
        <v>29</v>
      </c>
      <c r="AP27" s="3"/>
      <c r="AQ27" s="3"/>
      <c r="AR27" s="3" t="s">
        <v>653</v>
      </c>
      <c r="AS27" s="8">
        <v>1</v>
      </c>
      <c r="AT27" s="8">
        <v>0</v>
      </c>
      <c r="AU27" s="8">
        <v>1</v>
      </c>
      <c r="AV27" s="8">
        <v>1</v>
      </c>
      <c r="AW27" s="8">
        <v>0</v>
      </c>
      <c r="AX27" s="8">
        <v>0</v>
      </c>
      <c r="AY27" s="8">
        <v>0</v>
      </c>
      <c r="AZ27" s="8">
        <v>0</v>
      </c>
      <c r="BA27" s="3" t="s">
        <v>29</v>
      </c>
      <c r="BB27" s="3" t="s">
        <v>29</v>
      </c>
      <c r="BC27" s="3" t="s">
        <v>29</v>
      </c>
      <c r="BD27" s="3" t="s">
        <v>29</v>
      </c>
      <c r="BE27" s="3" t="s">
        <v>21</v>
      </c>
      <c r="BF27" s="3" t="s">
        <v>196</v>
      </c>
      <c r="BG27" s="3"/>
      <c r="BH27" s="3" t="s">
        <v>234</v>
      </c>
      <c r="BI27" s="3"/>
      <c r="BJ27" s="3" t="s">
        <v>675</v>
      </c>
      <c r="BK27" s="8">
        <v>1</v>
      </c>
      <c r="BL27" s="8">
        <v>0</v>
      </c>
      <c r="BM27" s="8">
        <v>0</v>
      </c>
      <c r="BN27" s="8">
        <v>0</v>
      </c>
      <c r="BO27" s="8">
        <v>0</v>
      </c>
      <c r="BP27" s="8">
        <v>0</v>
      </c>
      <c r="BQ27" s="8">
        <v>0</v>
      </c>
      <c r="BR27" s="8">
        <v>1</v>
      </c>
      <c r="BS27" s="8">
        <v>1</v>
      </c>
      <c r="BT27" s="3" t="s">
        <v>253</v>
      </c>
      <c r="BU27" s="3" t="s">
        <v>259</v>
      </c>
      <c r="BV27" s="3" t="s">
        <v>21</v>
      </c>
      <c r="BW27" s="3" t="s">
        <v>655</v>
      </c>
      <c r="BX27" s="8">
        <v>1</v>
      </c>
      <c r="BY27" s="8">
        <v>1</v>
      </c>
      <c r="BZ27" s="8">
        <v>0</v>
      </c>
      <c r="CA27" s="8">
        <v>1</v>
      </c>
      <c r="CB27" s="3" t="s">
        <v>280</v>
      </c>
      <c r="CC27" s="3" t="s">
        <v>29</v>
      </c>
      <c r="CD27" s="3"/>
      <c r="CE27" s="8"/>
      <c r="CF27" s="8"/>
      <c r="CG27" s="8"/>
      <c r="CH27" s="8"/>
      <c r="CI27" s="8"/>
      <c r="CJ27" s="8"/>
      <c r="CK27" s="8"/>
      <c r="CL27" s="3"/>
      <c r="CM27" s="3" t="s">
        <v>279</v>
      </c>
      <c r="CN27" s="3" t="s">
        <v>703</v>
      </c>
      <c r="CO27" s="8">
        <v>0</v>
      </c>
      <c r="CP27" s="8">
        <v>0</v>
      </c>
      <c r="CQ27" s="8">
        <v>0</v>
      </c>
      <c r="CR27" s="8">
        <v>1</v>
      </c>
      <c r="CS27" s="8">
        <v>1</v>
      </c>
      <c r="CT27" s="8">
        <v>1</v>
      </c>
      <c r="CU27" s="8">
        <v>0</v>
      </c>
      <c r="CV27" s="3"/>
      <c r="CW27" s="3" t="s">
        <v>259</v>
      </c>
      <c r="CX27" s="3" t="s">
        <v>21</v>
      </c>
      <c r="CY27" s="3"/>
      <c r="CZ27" s="8"/>
      <c r="DA27" s="8"/>
      <c r="DB27" s="8"/>
      <c r="DC27" s="8"/>
      <c r="DD27" s="8"/>
      <c r="DE27" s="8"/>
      <c r="DF27" s="8"/>
      <c r="DG27" s="3"/>
      <c r="DH27" s="3" t="s">
        <v>21</v>
      </c>
      <c r="DI27" s="3" t="s">
        <v>696</v>
      </c>
      <c r="DJ27" s="8">
        <v>0</v>
      </c>
      <c r="DK27" s="8">
        <v>1</v>
      </c>
      <c r="DL27" s="8">
        <v>1</v>
      </c>
      <c r="DM27" s="8">
        <v>1</v>
      </c>
      <c r="DN27" s="8">
        <v>0</v>
      </c>
      <c r="DO27" s="3"/>
      <c r="DP27" s="3" t="s">
        <v>21</v>
      </c>
      <c r="DQ27" s="3" t="s">
        <v>259</v>
      </c>
      <c r="DR27" s="3" t="s">
        <v>21</v>
      </c>
      <c r="DS27" s="3" t="s">
        <v>697</v>
      </c>
      <c r="DT27" s="8">
        <v>0</v>
      </c>
      <c r="DU27" s="8">
        <v>1</v>
      </c>
      <c r="DV27" s="8">
        <v>1</v>
      </c>
      <c r="DW27" s="8">
        <v>0</v>
      </c>
      <c r="DX27" s="8">
        <v>0</v>
      </c>
      <c r="DY27" s="8">
        <v>1</v>
      </c>
      <c r="DZ27" s="8">
        <v>0</v>
      </c>
      <c r="EA27" s="3" t="s">
        <v>662</v>
      </c>
      <c r="EB27" s="8">
        <v>1</v>
      </c>
      <c r="EC27" s="8">
        <v>1</v>
      </c>
      <c r="ED27" s="8">
        <v>0</v>
      </c>
      <c r="EE27" s="8">
        <v>0</v>
      </c>
      <c r="EF27" s="8">
        <v>0</v>
      </c>
      <c r="EG27" s="8">
        <v>0</v>
      </c>
      <c r="EH27" s="8">
        <v>0</v>
      </c>
      <c r="EI27" s="8">
        <v>0</v>
      </c>
      <c r="EJ27" s="8">
        <v>1</v>
      </c>
      <c r="EK27" s="8">
        <v>0</v>
      </c>
      <c r="EL27" s="8">
        <v>0</v>
      </c>
      <c r="EM27" s="8">
        <v>0</v>
      </c>
      <c r="EN27" s="3"/>
      <c r="EO27" s="3" t="s">
        <v>352</v>
      </c>
      <c r="EP27" s="3" t="s">
        <v>718</v>
      </c>
      <c r="EQ27" s="8">
        <v>0</v>
      </c>
      <c r="ER27" s="8">
        <v>0</v>
      </c>
      <c r="ES27" s="8">
        <v>0</v>
      </c>
      <c r="ET27" s="8">
        <v>1</v>
      </c>
      <c r="EU27" s="8">
        <v>0</v>
      </c>
      <c r="EV27" s="8">
        <v>0</v>
      </c>
      <c r="EW27" s="8">
        <v>1</v>
      </c>
      <c r="EX27" s="8">
        <v>0</v>
      </c>
      <c r="EY27" s="8">
        <v>0</v>
      </c>
      <c r="EZ27" s="8">
        <v>0</v>
      </c>
      <c r="FA27" s="8">
        <v>1</v>
      </c>
      <c r="FB27" s="3" t="s">
        <v>719</v>
      </c>
      <c r="FC27" s="8"/>
      <c r="FD27" s="3" t="s">
        <v>704</v>
      </c>
      <c r="FE27" s="8">
        <v>0</v>
      </c>
      <c r="FF27" s="8">
        <v>1</v>
      </c>
      <c r="FG27" s="8">
        <v>0</v>
      </c>
      <c r="FH27" s="8">
        <v>0</v>
      </c>
      <c r="FI27" s="8">
        <v>1</v>
      </c>
      <c r="FJ27" s="8">
        <v>1</v>
      </c>
      <c r="FK27" s="3" t="s">
        <v>382</v>
      </c>
      <c r="FL27" s="3" t="s">
        <v>385</v>
      </c>
      <c r="FM27" s="3" t="s">
        <v>348</v>
      </c>
      <c r="FN27" s="8"/>
      <c r="FO27" s="8">
        <v>0</v>
      </c>
      <c r="FP27" s="8">
        <v>10</v>
      </c>
      <c r="FQ27" s="3" t="s">
        <v>720</v>
      </c>
      <c r="FR27" s="8">
        <v>1349317</v>
      </c>
      <c r="FS27" s="8">
        <v>50</v>
      </c>
    </row>
    <row r="28" spans="1:175" x14ac:dyDescent="0.25">
      <c r="A28" s="2">
        <v>43776</v>
      </c>
      <c r="B28" s="3" t="s">
        <v>15</v>
      </c>
      <c r="C28" s="3" t="s">
        <v>15</v>
      </c>
      <c r="D28" s="3" t="s">
        <v>39</v>
      </c>
      <c r="E28" s="3" t="s">
        <v>721</v>
      </c>
      <c r="F28" s="3" t="s">
        <v>67</v>
      </c>
      <c r="G28" s="3" t="s">
        <v>596</v>
      </c>
      <c r="H28" s="8">
        <v>4.3733490000000002</v>
      </c>
      <c r="I28" s="8">
        <v>18.6085423</v>
      </c>
      <c r="J28" s="8">
        <v>323.5</v>
      </c>
      <c r="K28" s="8">
        <v>8.5</v>
      </c>
      <c r="L28" s="8">
        <v>3</v>
      </c>
      <c r="M28" s="3" t="s">
        <v>596</v>
      </c>
      <c r="N28" s="8">
        <v>60</v>
      </c>
      <c r="O28" s="8">
        <v>300</v>
      </c>
      <c r="P28" s="3" t="s">
        <v>597</v>
      </c>
      <c r="Q28" s="8"/>
      <c r="R28" s="8">
        <v>30</v>
      </c>
      <c r="S28" s="8">
        <v>5</v>
      </c>
      <c r="T28" s="8">
        <v>25</v>
      </c>
      <c r="U28" s="8">
        <v>0</v>
      </c>
      <c r="V28" s="8">
        <v>35</v>
      </c>
      <c r="W28" s="8"/>
      <c r="X28" s="8">
        <v>25</v>
      </c>
      <c r="Y28" s="3" t="s">
        <v>161</v>
      </c>
      <c r="Z28" s="3" t="s">
        <v>21</v>
      </c>
      <c r="AA28" s="3" t="s">
        <v>21</v>
      </c>
      <c r="AB28" s="3" t="s">
        <v>174</v>
      </c>
      <c r="AC28" s="3"/>
      <c r="AD28" s="3" t="s">
        <v>178</v>
      </c>
      <c r="AE28" s="3" t="s">
        <v>29</v>
      </c>
      <c r="AF28" s="8"/>
      <c r="AG28" s="3" t="s">
        <v>21</v>
      </c>
      <c r="AH28" s="8">
        <v>22</v>
      </c>
      <c r="AI28" s="3" t="s">
        <v>29</v>
      </c>
      <c r="AJ28" s="8"/>
      <c r="AK28" s="3" t="s">
        <v>29</v>
      </c>
      <c r="AL28" s="8"/>
      <c r="AM28" s="3" t="s">
        <v>21</v>
      </c>
      <c r="AN28" s="8">
        <v>10</v>
      </c>
      <c r="AO28" s="3" t="s">
        <v>29</v>
      </c>
      <c r="AP28" s="3"/>
      <c r="AQ28" s="3"/>
      <c r="AR28" s="3"/>
      <c r="AS28" s="8"/>
      <c r="AT28" s="8"/>
      <c r="AU28" s="8"/>
      <c r="AV28" s="8"/>
      <c r="AW28" s="8"/>
      <c r="AX28" s="8"/>
      <c r="AY28" s="8"/>
      <c r="AZ28" s="8"/>
      <c r="BA28" s="3" t="s">
        <v>29</v>
      </c>
      <c r="BB28" s="3" t="s">
        <v>29</v>
      </c>
      <c r="BC28" s="3" t="s">
        <v>29</v>
      </c>
      <c r="BD28" s="3" t="s">
        <v>29</v>
      </c>
      <c r="BE28" s="3" t="s">
        <v>29</v>
      </c>
      <c r="BF28" s="3"/>
      <c r="BG28" s="3"/>
      <c r="BH28" s="3" t="s">
        <v>233</v>
      </c>
      <c r="BI28" s="3" t="s">
        <v>722</v>
      </c>
      <c r="BJ28" s="3" t="s">
        <v>723</v>
      </c>
      <c r="BK28" s="8">
        <v>0</v>
      </c>
      <c r="BL28" s="8">
        <v>1</v>
      </c>
      <c r="BM28" s="8">
        <v>0</v>
      </c>
      <c r="BN28" s="8">
        <v>0</v>
      </c>
      <c r="BO28" s="8">
        <v>1</v>
      </c>
      <c r="BP28" s="8">
        <v>0</v>
      </c>
      <c r="BQ28" s="8">
        <v>0</v>
      </c>
      <c r="BR28" s="8">
        <v>0</v>
      </c>
      <c r="BS28" s="8">
        <v>0</v>
      </c>
      <c r="BT28" s="3" t="s">
        <v>256</v>
      </c>
      <c r="BU28" s="3" t="s">
        <v>258</v>
      </c>
      <c r="BV28" s="3" t="s">
        <v>21</v>
      </c>
      <c r="BW28" s="3" t="s">
        <v>269</v>
      </c>
      <c r="BX28" s="8">
        <v>0</v>
      </c>
      <c r="BY28" s="8">
        <v>0</v>
      </c>
      <c r="BZ28" s="8">
        <v>0</v>
      </c>
      <c r="CA28" s="8">
        <v>1</v>
      </c>
      <c r="CB28" s="3" t="s">
        <v>277</v>
      </c>
      <c r="CC28" s="3" t="s">
        <v>29</v>
      </c>
      <c r="CD28" s="3"/>
      <c r="CE28" s="8"/>
      <c r="CF28" s="8"/>
      <c r="CG28" s="8"/>
      <c r="CH28" s="8"/>
      <c r="CI28" s="8"/>
      <c r="CJ28" s="8"/>
      <c r="CK28" s="8"/>
      <c r="CL28" s="3"/>
      <c r="CM28" s="3" t="s">
        <v>281</v>
      </c>
      <c r="CN28" s="3" t="s">
        <v>684</v>
      </c>
      <c r="CO28" s="8">
        <v>1</v>
      </c>
      <c r="CP28" s="8">
        <v>0</v>
      </c>
      <c r="CQ28" s="8">
        <v>0</v>
      </c>
      <c r="CR28" s="8">
        <v>1</v>
      </c>
      <c r="CS28" s="8">
        <v>0</v>
      </c>
      <c r="CT28" s="8">
        <v>0</v>
      </c>
      <c r="CU28" s="8">
        <v>0</v>
      </c>
      <c r="CV28" s="3"/>
      <c r="CW28" s="3" t="s">
        <v>261</v>
      </c>
      <c r="CX28" s="3" t="s">
        <v>21</v>
      </c>
      <c r="CY28" s="3"/>
      <c r="CZ28" s="8"/>
      <c r="DA28" s="8"/>
      <c r="DB28" s="8"/>
      <c r="DC28" s="8"/>
      <c r="DD28" s="8"/>
      <c r="DE28" s="8"/>
      <c r="DF28" s="8"/>
      <c r="DG28" s="3"/>
      <c r="DH28" s="3" t="s">
        <v>29</v>
      </c>
      <c r="DI28" s="3"/>
      <c r="DJ28" s="8"/>
      <c r="DK28" s="8"/>
      <c r="DL28" s="8"/>
      <c r="DM28" s="8"/>
      <c r="DN28" s="8"/>
      <c r="DO28" s="3"/>
      <c r="DP28" s="3"/>
      <c r="DQ28" s="3"/>
      <c r="DR28" s="3"/>
      <c r="DS28" s="3"/>
      <c r="DT28" s="8"/>
      <c r="DU28" s="8"/>
      <c r="DV28" s="8"/>
      <c r="DW28" s="8"/>
      <c r="DX28" s="8"/>
      <c r="DY28" s="8"/>
      <c r="DZ28" s="8"/>
      <c r="EA28" s="3" t="s">
        <v>724</v>
      </c>
      <c r="EB28" s="8">
        <v>0</v>
      </c>
      <c r="EC28" s="8">
        <v>1</v>
      </c>
      <c r="ED28" s="8">
        <v>1</v>
      </c>
      <c r="EE28" s="8">
        <v>0</v>
      </c>
      <c r="EF28" s="8">
        <v>0</v>
      </c>
      <c r="EG28" s="8">
        <v>1</v>
      </c>
      <c r="EH28" s="8">
        <v>0</v>
      </c>
      <c r="EI28" s="8">
        <v>0</v>
      </c>
      <c r="EJ28" s="8">
        <v>0</v>
      </c>
      <c r="EK28" s="8">
        <v>0</v>
      </c>
      <c r="EL28" s="8">
        <v>0</v>
      </c>
      <c r="EM28" s="8">
        <v>0</v>
      </c>
      <c r="EN28" s="3"/>
      <c r="EO28" s="3" t="s">
        <v>279</v>
      </c>
      <c r="EP28" s="3"/>
      <c r="EQ28" s="8"/>
      <c r="ER28" s="8"/>
      <c r="ES28" s="8"/>
      <c r="ET28" s="8"/>
      <c r="EU28" s="8"/>
      <c r="EV28" s="8"/>
      <c r="EW28" s="8"/>
      <c r="EX28" s="8"/>
      <c r="EY28" s="8"/>
      <c r="EZ28" s="8"/>
      <c r="FA28" s="8"/>
      <c r="FB28" s="3"/>
      <c r="FC28" s="8"/>
      <c r="FD28" s="3" t="s">
        <v>725</v>
      </c>
      <c r="FE28" s="8">
        <v>1</v>
      </c>
      <c r="FF28" s="8">
        <v>0</v>
      </c>
      <c r="FG28" s="8">
        <v>0</v>
      </c>
      <c r="FH28" s="8">
        <v>0</v>
      </c>
      <c r="FI28" s="8">
        <v>1</v>
      </c>
      <c r="FJ28" s="8">
        <v>0</v>
      </c>
      <c r="FK28" s="3" t="s">
        <v>380</v>
      </c>
      <c r="FL28" s="3" t="s">
        <v>383</v>
      </c>
      <c r="FM28" s="3" t="s">
        <v>381</v>
      </c>
      <c r="FN28" s="8"/>
      <c r="FO28" s="8">
        <v>1</v>
      </c>
      <c r="FP28" s="8">
        <v>10</v>
      </c>
      <c r="FQ28" s="3" t="s">
        <v>726</v>
      </c>
      <c r="FR28" s="8">
        <v>1340341</v>
      </c>
      <c r="FS28" s="8">
        <v>32</v>
      </c>
    </row>
    <row r="29" spans="1:175" x14ac:dyDescent="0.25">
      <c r="A29" s="2">
        <v>43777</v>
      </c>
      <c r="B29" s="3" t="s">
        <v>15</v>
      </c>
      <c r="C29" s="3" t="s">
        <v>15</v>
      </c>
      <c r="D29" s="3" t="s">
        <v>39</v>
      </c>
      <c r="E29" s="3" t="s">
        <v>727</v>
      </c>
      <c r="F29" s="3" t="s">
        <v>65</v>
      </c>
      <c r="G29" s="3" t="s">
        <v>596</v>
      </c>
      <c r="H29" s="8">
        <v>4.3674670000000004</v>
      </c>
      <c r="I29" s="8">
        <v>18.621865499999998</v>
      </c>
      <c r="J29" s="8">
        <v>382.20001220703125</v>
      </c>
      <c r="K29" s="8">
        <v>7</v>
      </c>
      <c r="L29" s="8">
        <v>3</v>
      </c>
      <c r="M29" s="3" t="s">
        <v>596</v>
      </c>
      <c r="N29" s="8">
        <v>25</v>
      </c>
      <c r="O29" s="8">
        <v>125</v>
      </c>
      <c r="P29" s="3" t="s">
        <v>597</v>
      </c>
      <c r="Q29" s="8"/>
      <c r="R29" s="8">
        <v>20</v>
      </c>
      <c r="S29" s="8">
        <v>5</v>
      </c>
      <c r="T29" s="8">
        <v>0</v>
      </c>
      <c r="U29" s="8">
        <v>0</v>
      </c>
      <c r="V29" s="8">
        <v>25</v>
      </c>
      <c r="W29" s="8"/>
      <c r="X29" s="8"/>
      <c r="Y29" s="3" t="s">
        <v>161</v>
      </c>
      <c r="Z29" s="3" t="s">
        <v>21</v>
      </c>
      <c r="AA29" s="3" t="s">
        <v>21</v>
      </c>
      <c r="AB29" s="3" t="s">
        <v>174</v>
      </c>
      <c r="AC29" s="3"/>
      <c r="AD29" s="3" t="s">
        <v>177</v>
      </c>
      <c r="AE29" s="3" t="s">
        <v>21</v>
      </c>
      <c r="AF29" s="8">
        <v>21</v>
      </c>
      <c r="AG29" s="3" t="s">
        <v>29</v>
      </c>
      <c r="AH29" s="8"/>
      <c r="AI29" s="3" t="s">
        <v>29</v>
      </c>
      <c r="AJ29" s="8"/>
      <c r="AK29" s="3" t="s">
        <v>29</v>
      </c>
      <c r="AL29" s="8"/>
      <c r="AM29" s="3" t="s">
        <v>29</v>
      </c>
      <c r="AN29" s="8"/>
      <c r="AO29" s="3" t="s">
        <v>21</v>
      </c>
      <c r="AP29" s="3" t="s">
        <v>197</v>
      </c>
      <c r="AQ29" s="3"/>
      <c r="AR29" s="3" t="s">
        <v>706</v>
      </c>
      <c r="AS29" s="8">
        <v>1</v>
      </c>
      <c r="AT29" s="8">
        <v>0</v>
      </c>
      <c r="AU29" s="8">
        <v>1</v>
      </c>
      <c r="AV29" s="8">
        <v>0</v>
      </c>
      <c r="AW29" s="8">
        <v>1</v>
      </c>
      <c r="AX29" s="8">
        <v>0</v>
      </c>
      <c r="AY29" s="8">
        <v>0</v>
      </c>
      <c r="AZ29" s="8">
        <v>0</v>
      </c>
      <c r="BA29" s="3" t="s">
        <v>21</v>
      </c>
      <c r="BB29" s="3" t="s">
        <v>21</v>
      </c>
      <c r="BC29" s="3" t="s">
        <v>21</v>
      </c>
      <c r="BD29" s="3" t="s">
        <v>29</v>
      </c>
      <c r="BE29" s="3" t="s">
        <v>21</v>
      </c>
      <c r="BF29" s="3" t="s">
        <v>227</v>
      </c>
      <c r="BG29" s="3"/>
      <c r="BH29" s="3" t="s">
        <v>232</v>
      </c>
      <c r="BI29" s="3"/>
      <c r="BJ29" s="3" t="s">
        <v>598</v>
      </c>
      <c r="BK29" s="8">
        <v>1</v>
      </c>
      <c r="BL29" s="8">
        <v>0</v>
      </c>
      <c r="BM29" s="8">
        <v>0</v>
      </c>
      <c r="BN29" s="8">
        <v>0</v>
      </c>
      <c r="BO29" s="8">
        <v>0</v>
      </c>
      <c r="BP29" s="8">
        <v>1</v>
      </c>
      <c r="BQ29" s="8">
        <v>0</v>
      </c>
      <c r="BR29" s="8">
        <v>0</v>
      </c>
      <c r="BS29" s="8">
        <v>1</v>
      </c>
      <c r="BT29" s="3" t="s">
        <v>253</v>
      </c>
      <c r="BU29" s="3" t="s">
        <v>261</v>
      </c>
      <c r="BV29" s="3" t="s">
        <v>21</v>
      </c>
      <c r="BW29" s="3" t="s">
        <v>655</v>
      </c>
      <c r="BX29" s="8">
        <v>1</v>
      </c>
      <c r="BY29" s="8">
        <v>1</v>
      </c>
      <c r="BZ29" s="8">
        <v>0</v>
      </c>
      <c r="CA29" s="8">
        <v>1</v>
      </c>
      <c r="CB29" s="3" t="s">
        <v>277</v>
      </c>
      <c r="CC29" s="3" t="s">
        <v>29</v>
      </c>
      <c r="CD29" s="3"/>
      <c r="CE29" s="8"/>
      <c r="CF29" s="8"/>
      <c r="CG29" s="8"/>
      <c r="CH29" s="8"/>
      <c r="CI29" s="8"/>
      <c r="CJ29" s="8"/>
      <c r="CK29" s="8"/>
      <c r="CL29" s="3"/>
      <c r="CM29" s="3" t="s">
        <v>281</v>
      </c>
      <c r="CN29" s="3" t="s">
        <v>728</v>
      </c>
      <c r="CO29" s="8">
        <v>1</v>
      </c>
      <c r="CP29" s="8">
        <v>0</v>
      </c>
      <c r="CQ29" s="8">
        <v>0</v>
      </c>
      <c r="CR29" s="8">
        <v>1</v>
      </c>
      <c r="CS29" s="8">
        <v>0</v>
      </c>
      <c r="CT29" s="8">
        <v>1</v>
      </c>
      <c r="CU29" s="8">
        <v>0</v>
      </c>
      <c r="CV29" s="3"/>
      <c r="CW29" s="3" t="s">
        <v>259</v>
      </c>
      <c r="CX29" s="3" t="s">
        <v>21</v>
      </c>
      <c r="CY29" s="3"/>
      <c r="CZ29" s="8"/>
      <c r="DA29" s="8"/>
      <c r="DB29" s="8"/>
      <c r="DC29" s="8"/>
      <c r="DD29" s="8"/>
      <c r="DE29" s="8"/>
      <c r="DF29" s="8"/>
      <c r="DG29" s="3"/>
      <c r="DH29" s="3" t="s">
        <v>29</v>
      </c>
      <c r="DI29" s="3"/>
      <c r="DJ29" s="8"/>
      <c r="DK29" s="8"/>
      <c r="DL29" s="8"/>
      <c r="DM29" s="8"/>
      <c r="DN29" s="8"/>
      <c r="DO29" s="3"/>
      <c r="DP29" s="3"/>
      <c r="DQ29" s="3"/>
      <c r="DR29" s="3"/>
      <c r="DS29" s="3"/>
      <c r="DT29" s="8"/>
      <c r="DU29" s="8"/>
      <c r="DV29" s="8"/>
      <c r="DW29" s="8"/>
      <c r="DX29" s="8"/>
      <c r="DY29" s="8"/>
      <c r="DZ29" s="8"/>
      <c r="EA29" s="3" t="s">
        <v>601</v>
      </c>
      <c r="EB29" s="8">
        <v>1</v>
      </c>
      <c r="EC29" s="8">
        <v>1</v>
      </c>
      <c r="ED29" s="8">
        <v>0</v>
      </c>
      <c r="EE29" s="8">
        <v>0</v>
      </c>
      <c r="EF29" s="8">
        <v>0</v>
      </c>
      <c r="EG29" s="8">
        <v>1</v>
      </c>
      <c r="EH29" s="8">
        <v>0</v>
      </c>
      <c r="EI29" s="8">
        <v>0</v>
      </c>
      <c r="EJ29" s="8">
        <v>0</v>
      </c>
      <c r="EK29" s="8">
        <v>0</v>
      </c>
      <c r="EL29" s="8">
        <v>0</v>
      </c>
      <c r="EM29" s="8">
        <v>0</v>
      </c>
      <c r="EN29" s="3"/>
      <c r="EO29" s="3" t="s">
        <v>281</v>
      </c>
      <c r="EP29" s="3" t="s">
        <v>729</v>
      </c>
      <c r="EQ29" s="8">
        <v>0</v>
      </c>
      <c r="ER29" s="8">
        <v>0</v>
      </c>
      <c r="ES29" s="8">
        <v>0</v>
      </c>
      <c r="ET29" s="8">
        <v>1</v>
      </c>
      <c r="EU29" s="8">
        <v>0</v>
      </c>
      <c r="EV29" s="8">
        <v>0</v>
      </c>
      <c r="EW29" s="8">
        <v>1</v>
      </c>
      <c r="EX29" s="8">
        <v>1</v>
      </c>
      <c r="EY29" s="8">
        <v>0</v>
      </c>
      <c r="EZ29" s="8">
        <v>0</v>
      </c>
      <c r="FA29" s="8">
        <v>0</v>
      </c>
      <c r="FB29" s="3"/>
      <c r="FC29" s="8"/>
      <c r="FD29" s="3" t="s">
        <v>664</v>
      </c>
      <c r="FE29" s="8">
        <v>1</v>
      </c>
      <c r="FF29" s="8">
        <v>1</v>
      </c>
      <c r="FG29" s="8">
        <v>1</v>
      </c>
      <c r="FH29" s="8">
        <v>0</v>
      </c>
      <c r="FI29" s="8">
        <v>0</v>
      </c>
      <c r="FJ29" s="8">
        <v>0</v>
      </c>
      <c r="FK29" s="3" t="s">
        <v>381</v>
      </c>
      <c r="FL29" s="3" t="s">
        <v>380</v>
      </c>
      <c r="FM29" s="3" t="s">
        <v>382</v>
      </c>
      <c r="FN29" s="8"/>
      <c r="FO29" s="8">
        <v>0</v>
      </c>
      <c r="FP29" s="8">
        <v>10</v>
      </c>
      <c r="FQ29" s="3" t="s">
        <v>730</v>
      </c>
      <c r="FR29" s="8">
        <v>1350486</v>
      </c>
      <c r="FS29" s="8">
        <v>58</v>
      </c>
    </row>
    <row r="30" spans="1:175" x14ac:dyDescent="0.25">
      <c r="A30" s="2">
        <v>43776</v>
      </c>
      <c r="B30" s="3" t="s">
        <v>15</v>
      </c>
      <c r="C30" s="3" t="s">
        <v>15</v>
      </c>
      <c r="D30" s="3" t="s">
        <v>39</v>
      </c>
      <c r="E30" s="3" t="s">
        <v>731</v>
      </c>
      <c r="F30" s="3" t="s">
        <v>65</v>
      </c>
      <c r="G30" s="3" t="s">
        <v>596</v>
      </c>
      <c r="H30" s="8">
        <v>4.3774708999999996</v>
      </c>
      <c r="I30" s="8">
        <v>18.617961699999999</v>
      </c>
      <c r="J30" s="8">
        <v>349.39999389648438</v>
      </c>
      <c r="K30" s="8">
        <v>10</v>
      </c>
      <c r="L30" s="8">
        <v>3</v>
      </c>
      <c r="M30" s="3" t="s">
        <v>596</v>
      </c>
      <c r="N30" s="8">
        <v>5</v>
      </c>
      <c r="O30" s="8">
        <v>23</v>
      </c>
      <c r="P30" s="3" t="s">
        <v>597</v>
      </c>
      <c r="Q30" s="8"/>
      <c r="R30" s="8">
        <v>5</v>
      </c>
      <c r="S30" s="8">
        <v>0</v>
      </c>
      <c r="T30" s="8">
        <v>0</v>
      </c>
      <c r="U30" s="8">
        <v>0</v>
      </c>
      <c r="V30" s="8"/>
      <c r="W30" s="8">
        <v>5</v>
      </c>
      <c r="X30" s="8"/>
      <c r="Y30" s="3" t="s">
        <v>159</v>
      </c>
      <c r="Z30" s="3" t="s">
        <v>21</v>
      </c>
      <c r="AA30" s="3" t="s">
        <v>29</v>
      </c>
      <c r="AB30" s="3"/>
      <c r="AC30" s="3"/>
      <c r="AD30" s="3" t="s">
        <v>179</v>
      </c>
      <c r="AE30" s="3" t="s">
        <v>21</v>
      </c>
      <c r="AF30" s="8">
        <v>2</v>
      </c>
      <c r="AG30" s="3" t="s">
        <v>29</v>
      </c>
      <c r="AH30" s="8"/>
      <c r="AI30" s="3" t="s">
        <v>29</v>
      </c>
      <c r="AJ30" s="8"/>
      <c r="AK30" s="3" t="s">
        <v>29</v>
      </c>
      <c r="AL30" s="8"/>
      <c r="AM30" s="3" t="s">
        <v>29</v>
      </c>
      <c r="AN30" s="8"/>
      <c r="AO30" s="3" t="s">
        <v>172</v>
      </c>
      <c r="AP30" s="3"/>
      <c r="AQ30" s="3"/>
      <c r="AR30" s="3" t="s">
        <v>732</v>
      </c>
      <c r="AS30" s="8">
        <v>1</v>
      </c>
      <c r="AT30" s="8">
        <v>0</v>
      </c>
      <c r="AU30" s="8">
        <v>0</v>
      </c>
      <c r="AV30" s="8">
        <v>1</v>
      </c>
      <c r="AW30" s="8">
        <v>0</v>
      </c>
      <c r="AX30" s="8">
        <v>0</v>
      </c>
      <c r="AY30" s="8">
        <v>0</v>
      </c>
      <c r="AZ30" s="8">
        <v>1</v>
      </c>
      <c r="BA30" s="3" t="s">
        <v>172</v>
      </c>
      <c r="BB30" s="3" t="s">
        <v>172</v>
      </c>
      <c r="BC30" s="3" t="s">
        <v>172</v>
      </c>
      <c r="BD30" s="3" t="s">
        <v>29</v>
      </c>
      <c r="BE30" s="3" t="s">
        <v>21</v>
      </c>
      <c r="BF30" s="3" t="s">
        <v>225</v>
      </c>
      <c r="BG30" s="3"/>
      <c r="BH30" s="3" t="s">
        <v>231</v>
      </c>
      <c r="BI30" s="3"/>
      <c r="BJ30" s="3" t="s">
        <v>691</v>
      </c>
      <c r="BK30" s="8">
        <v>1</v>
      </c>
      <c r="BL30" s="8">
        <v>1</v>
      </c>
      <c r="BM30" s="8">
        <v>0</v>
      </c>
      <c r="BN30" s="8">
        <v>0</v>
      </c>
      <c r="BO30" s="8">
        <v>0</v>
      </c>
      <c r="BP30" s="8">
        <v>0</v>
      </c>
      <c r="BQ30" s="8">
        <v>0</v>
      </c>
      <c r="BR30" s="8">
        <v>0</v>
      </c>
      <c r="BS30" s="8">
        <v>1</v>
      </c>
      <c r="BT30" s="3" t="s">
        <v>253</v>
      </c>
      <c r="BU30" s="3" t="s">
        <v>259</v>
      </c>
      <c r="BV30" s="3" t="s">
        <v>172</v>
      </c>
      <c r="BW30" s="3"/>
      <c r="BX30" s="8"/>
      <c r="BY30" s="8"/>
      <c r="BZ30" s="8"/>
      <c r="CA30" s="8"/>
      <c r="CB30" s="3" t="s">
        <v>277</v>
      </c>
      <c r="CC30" s="3" t="s">
        <v>29</v>
      </c>
      <c r="CD30" s="3"/>
      <c r="CE30" s="8"/>
      <c r="CF30" s="8"/>
      <c r="CG30" s="8"/>
      <c r="CH30" s="8"/>
      <c r="CI30" s="8"/>
      <c r="CJ30" s="8"/>
      <c r="CK30" s="8"/>
      <c r="CL30" s="3"/>
      <c r="CM30" s="3" t="s">
        <v>232</v>
      </c>
      <c r="CN30" s="3" t="s">
        <v>733</v>
      </c>
      <c r="CO30" s="8">
        <v>1</v>
      </c>
      <c r="CP30" s="8">
        <v>0</v>
      </c>
      <c r="CQ30" s="8">
        <v>1</v>
      </c>
      <c r="CR30" s="8">
        <v>1</v>
      </c>
      <c r="CS30" s="8">
        <v>0</v>
      </c>
      <c r="CT30" s="8">
        <v>0</v>
      </c>
      <c r="CU30" s="8">
        <v>0</v>
      </c>
      <c r="CV30" s="3"/>
      <c r="CW30" s="3" t="s">
        <v>260</v>
      </c>
      <c r="CX30" s="3" t="s">
        <v>21</v>
      </c>
      <c r="CY30" s="3"/>
      <c r="CZ30" s="8"/>
      <c r="DA30" s="8"/>
      <c r="DB30" s="8"/>
      <c r="DC30" s="8"/>
      <c r="DD30" s="8"/>
      <c r="DE30" s="8"/>
      <c r="DF30" s="8"/>
      <c r="DG30" s="3"/>
      <c r="DH30" s="3" t="s">
        <v>29</v>
      </c>
      <c r="DI30" s="3"/>
      <c r="DJ30" s="8"/>
      <c r="DK30" s="8"/>
      <c r="DL30" s="8"/>
      <c r="DM30" s="8"/>
      <c r="DN30" s="8"/>
      <c r="DO30" s="3"/>
      <c r="DP30" s="3"/>
      <c r="DQ30" s="3"/>
      <c r="DR30" s="3"/>
      <c r="DS30" s="3"/>
      <c r="DT30" s="8"/>
      <c r="DU30" s="8"/>
      <c r="DV30" s="8"/>
      <c r="DW30" s="8"/>
      <c r="DX30" s="8"/>
      <c r="DY30" s="8"/>
      <c r="DZ30" s="8"/>
      <c r="EA30" s="3" t="s">
        <v>644</v>
      </c>
      <c r="EB30" s="8">
        <v>1</v>
      </c>
      <c r="EC30" s="8">
        <v>1</v>
      </c>
      <c r="ED30" s="8">
        <v>0</v>
      </c>
      <c r="EE30" s="8">
        <v>0</v>
      </c>
      <c r="EF30" s="8">
        <v>0</v>
      </c>
      <c r="EG30" s="8">
        <v>0</v>
      </c>
      <c r="EH30" s="8">
        <v>0</v>
      </c>
      <c r="EI30" s="8">
        <v>1</v>
      </c>
      <c r="EJ30" s="8">
        <v>0</v>
      </c>
      <c r="EK30" s="8">
        <v>0</v>
      </c>
      <c r="EL30" s="8">
        <v>0</v>
      </c>
      <c r="EM30" s="8">
        <v>0</v>
      </c>
      <c r="EN30" s="3"/>
      <c r="EO30" s="3" t="s">
        <v>352</v>
      </c>
      <c r="EP30" s="3" t="s">
        <v>629</v>
      </c>
      <c r="EQ30" s="8">
        <v>0</v>
      </c>
      <c r="ER30" s="8">
        <v>0</v>
      </c>
      <c r="ES30" s="8">
        <v>0</v>
      </c>
      <c r="ET30" s="8">
        <v>1</v>
      </c>
      <c r="EU30" s="8">
        <v>0</v>
      </c>
      <c r="EV30" s="8">
        <v>0</v>
      </c>
      <c r="EW30" s="8">
        <v>1</v>
      </c>
      <c r="EX30" s="8">
        <v>0</v>
      </c>
      <c r="EY30" s="8">
        <v>0</v>
      </c>
      <c r="EZ30" s="8">
        <v>1</v>
      </c>
      <c r="FA30" s="8">
        <v>0</v>
      </c>
      <c r="FB30" s="3"/>
      <c r="FC30" s="8"/>
      <c r="FD30" s="3" t="s">
        <v>677</v>
      </c>
      <c r="FE30" s="8">
        <v>1</v>
      </c>
      <c r="FF30" s="8">
        <v>1</v>
      </c>
      <c r="FG30" s="8">
        <v>0</v>
      </c>
      <c r="FH30" s="8">
        <v>0</v>
      </c>
      <c r="FI30" s="8">
        <v>0</v>
      </c>
      <c r="FJ30" s="8">
        <v>1</v>
      </c>
      <c r="FK30" s="3" t="s">
        <v>380</v>
      </c>
      <c r="FL30" s="3" t="s">
        <v>382</v>
      </c>
      <c r="FM30" s="3" t="s">
        <v>734</v>
      </c>
      <c r="FN30" s="8"/>
      <c r="FO30" s="8">
        <v>0</v>
      </c>
      <c r="FP30" s="8">
        <v>5</v>
      </c>
      <c r="FQ30" s="3" t="s">
        <v>735</v>
      </c>
      <c r="FR30" s="8">
        <v>1340353</v>
      </c>
      <c r="FS30" s="8">
        <v>34</v>
      </c>
    </row>
    <row r="31" spans="1:175" x14ac:dyDescent="0.25">
      <c r="A31" s="2">
        <v>43777</v>
      </c>
      <c r="B31" s="3" t="s">
        <v>15</v>
      </c>
      <c r="C31" s="3" t="s">
        <v>15</v>
      </c>
      <c r="D31" s="3" t="s">
        <v>39</v>
      </c>
      <c r="E31" s="3" t="s">
        <v>736</v>
      </c>
      <c r="F31" s="3" t="s">
        <v>64</v>
      </c>
      <c r="G31" s="3" t="s">
        <v>596</v>
      </c>
      <c r="H31" s="8">
        <v>4.3747724999999997</v>
      </c>
      <c r="I31" s="8">
        <v>18.613215400000001</v>
      </c>
      <c r="J31" s="8">
        <v>370.60000610351563</v>
      </c>
      <c r="K31" s="8">
        <v>10</v>
      </c>
      <c r="L31" s="8">
        <v>3</v>
      </c>
      <c r="M31" s="3" t="s">
        <v>596</v>
      </c>
      <c r="N31" s="8">
        <v>1</v>
      </c>
      <c r="O31" s="8">
        <v>5</v>
      </c>
      <c r="P31" s="3" t="s">
        <v>597</v>
      </c>
      <c r="Q31" s="8"/>
      <c r="R31" s="8">
        <v>1</v>
      </c>
      <c r="S31" s="8">
        <v>0</v>
      </c>
      <c r="T31" s="8">
        <v>0</v>
      </c>
      <c r="U31" s="8">
        <v>0</v>
      </c>
      <c r="V31" s="8">
        <v>1</v>
      </c>
      <c r="W31" s="8"/>
      <c r="X31" s="8"/>
      <c r="Y31" s="3" t="s">
        <v>159</v>
      </c>
      <c r="Z31" s="3" t="s">
        <v>21</v>
      </c>
      <c r="AA31" s="3" t="s">
        <v>29</v>
      </c>
      <c r="AB31" s="3"/>
      <c r="AC31" s="3"/>
      <c r="AD31" s="3" t="s">
        <v>179</v>
      </c>
      <c r="AE31" s="3" t="s">
        <v>29</v>
      </c>
      <c r="AF31" s="8"/>
      <c r="AG31" s="3" t="s">
        <v>29</v>
      </c>
      <c r="AH31" s="8"/>
      <c r="AI31" s="3" t="s">
        <v>29</v>
      </c>
      <c r="AJ31" s="8"/>
      <c r="AK31" s="3" t="s">
        <v>29</v>
      </c>
      <c r="AL31" s="8"/>
      <c r="AM31" s="3" t="s">
        <v>21</v>
      </c>
      <c r="AN31" s="8">
        <v>1</v>
      </c>
      <c r="AO31" s="3" t="s">
        <v>21</v>
      </c>
      <c r="AP31" s="3" t="s">
        <v>196</v>
      </c>
      <c r="AQ31" s="3"/>
      <c r="AR31" s="3" t="s">
        <v>737</v>
      </c>
      <c r="AS31" s="8">
        <v>1</v>
      </c>
      <c r="AT31" s="8">
        <v>0</v>
      </c>
      <c r="AU31" s="8">
        <v>0</v>
      </c>
      <c r="AV31" s="8">
        <v>0</v>
      </c>
      <c r="AW31" s="8">
        <v>0</v>
      </c>
      <c r="AX31" s="8">
        <v>0</v>
      </c>
      <c r="AY31" s="8">
        <v>0</v>
      </c>
      <c r="AZ31" s="8">
        <v>1</v>
      </c>
      <c r="BA31" s="3" t="s">
        <v>21</v>
      </c>
      <c r="BB31" s="3" t="s">
        <v>21</v>
      </c>
      <c r="BC31" s="3" t="s">
        <v>21</v>
      </c>
      <c r="BD31" s="3" t="s">
        <v>29</v>
      </c>
      <c r="BE31" s="3" t="s">
        <v>21</v>
      </c>
      <c r="BF31" s="3" t="s">
        <v>193</v>
      </c>
      <c r="BG31" s="3"/>
      <c r="BH31" s="3" t="s">
        <v>234</v>
      </c>
      <c r="BI31" s="3"/>
      <c r="BJ31" s="3" t="s">
        <v>738</v>
      </c>
      <c r="BK31" s="8">
        <v>1</v>
      </c>
      <c r="BL31" s="8">
        <v>0</v>
      </c>
      <c r="BM31" s="8">
        <v>0</v>
      </c>
      <c r="BN31" s="8">
        <v>0</v>
      </c>
      <c r="BO31" s="8">
        <v>0</v>
      </c>
      <c r="BP31" s="8">
        <v>0</v>
      </c>
      <c r="BQ31" s="8">
        <v>0</v>
      </c>
      <c r="BR31" s="8">
        <v>0</v>
      </c>
      <c r="BS31" s="8">
        <v>1</v>
      </c>
      <c r="BT31" s="3" t="s">
        <v>254</v>
      </c>
      <c r="BU31" s="3" t="s">
        <v>259</v>
      </c>
      <c r="BV31" s="3" t="s">
        <v>21</v>
      </c>
      <c r="BW31" s="3" t="s">
        <v>739</v>
      </c>
      <c r="BX31" s="8">
        <v>0</v>
      </c>
      <c r="BY31" s="8">
        <v>1</v>
      </c>
      <c r="BZ31" s="8">
        <v>0</v>
      </c>
      <c r="CA31" s="8">
        <v>1</v>
      </c>
      <c r="CB31" s="3" t="s">
        <v>280</v>
      </c>
      <c r="CC31" s="3" t="s">
        <v>29</v>
      </c>
      <c r="CD31" s="3"/>
      <c r="CE31" s="8"/>
      <c r="CF31" s="8"/>
      <c r="CG31" s="8"/>
      <c r="CH31" s="8"/>
      <c r="CI31" s="8"/>
      <c r="CJ31" s="8"/>
      <c r="CK31" s="8"/>
      <c r="CL31" s="3"/>
      <c r="CM31" s="3" t="s">
        <v>281</v>
      </c>
      <c r="CN31" s="3" t="s">
        <v>740</v>
      </c>
      <c r="CO31" s="8">
        <v>1</v>
      </c>
      <c r="CP31" s="8">
        <v>0</v>
      </c>
      <c r="CQ31" s="8">
        <v>0</v>
      </c>
      <c r="CR31" s="8">
        <v>0</v>
      </c>
      <c r="CS31" s="8">
        <v>1</v>
      </c>
      <c r="CT31" s="8">
        <v>0</v>
      </c>
      <c r="CU31" s="8">
        <v>0</v>
      </c>
      <c r="CV31" s="3"/>
      <c r="CW31" s="3" t="s">
        <v>260</v>
      </c>
      <c r="CX31" s="3" t="s">
        <v>21</v>
      </c>
      <c r="CY31" s="3"/>
      <c r="CZ31" s="8"/>
      <c r="DA31" s="8"/>
      <c r="DB31" s="8"/>
      <c r="DC31" s="8"/>
      <c r="DD31" s="8"/>
      <c r="DE31" s="8"/>
      <c r="DF31" s="8"/>
      <c r="DG31" s="3"/>
      <c r="DH31" s="3" t="s">
        <v>21</v>
      </c>
      <c r="DI31" s="3" t="s">
        <v>316</v>
      </c>
      <c r="DJ31" s="8">
        <v>0</v>
      </c>
      <c r="DK31" s="8">
        <v>0</v>
      </c>
      <c r="DL31" s="8">
        <v>1</v>
      </c>
      <c r="DM31" s="8">
        <v>0</v>
      </c>
      <c r="DN31" s="8">
        <v>0</v>
      </c>
      <c r="DO31" s="3"/>
      <c r="DP31" s="3" t="s">
        <v>21</v>
      </c>
      <c r="DQ31" s="3" t="s">
        <v>259</v>
      </c>
      <c r="DR31" s="3" t="s">
        <v>21</v>
      </c>
      <c r="DS31" s="3" t="s">
        <v>711</v>
      </c>
      <c r="DT31" s="8">
        <v>0</v>
      </c>
      <c r="DU31" s="8">
        <v>0</v>
      </c>
      <c r="DV31" s="8">
        <v>1</v>
      </c>
      <c r="DW31" s="8">
        <v>0</v>
      </c>
      <c r="DX31" s="8">
        <v>0</v>
      </c>
      <c r="DY31" s="8">
        <v>0</v>
      </c>
      <c r="DZ31" s="8">
        <v>1</v>
      </c>
      <c r="EA31" s="3" t="s">
        <v>741</v>
      </c>
      <c r="EB31" s="8">
        <v>0</v>
      </c>
      <c r="EC31" s="8">
        <v>1</v>
      </c>
      <c r="ED31" s="8">
        <v>0</v>
      </c>
      <c r="EE31" s="8">
        <v>0</v>
      </c>
      <c r="EF31" s="8">
        <v>0</v>
      </c>
      <c r="EG31" s="8">
        <v>1</v>
      </c>
      <c r="EH31" s="8">
        <v>0</v>
      </c>
      <c r="EI31" s="8">
        <v>0</v>
      </c>
      <c r="EJ31" s="8">
        <v>0</v>
      </c>
      <c r="EK31" s="8">
        <v>0</v>
      </c>
      <c r="EL31" s="8">
        <v>1</v>
      </c>
      <c r="EM31" s="8">
        <v>0</v>
      </c>
      <c r="EN31" s="3"/>
      <c r="EO31" s="3" t="s">
        <v>279</v>
      </c>
      <c r="EP31" s="3"/>
      <c r="EQ31" s="8"/>
      <c r="ER31" s="8"/>
      <c r="ES31" s="8"/>
      <c r="ET31" s="8"/>
      <c r="EU31" s="8"/>
      <c r="EV31" s="8"/>
      <c r="EW31" s="8"/>
      <c r="EX31" s="8"/>
      <c r="EY31" s="8"/>
      <c r="EZ31" s="8"/>
      <c r="FA31" s="8"/>
      <c r="FB31" s="3"/>
      <c r="FC31" s="8"/>
      <c r="FD31" s="3" t="s">
        <v>634</v>
      </c>
      <c r="FE31" s="8">
        <v>1</v>
      </c>
      <c r="FF31" s="8">
        <v>0</v>
      </c>
      <c r="FG31" s="8">
        <v>0</v>
      </c>
      <c r="FH31" s="8">
        <v>0</v>
      </c>
      <c r="FI31" s="8">
        <v>0</v>
      </c>
      <c r="FJ31" s="8">
        <v>1</v>
      </c>
      <c r="FK31" s="3" t="s">
        <v>381</v>
      </c>
      <c r="FL31" s="3" t="s">
        <v>734</v>
      </c>
      <c r="FM31" s="3" t="s">
        <v>383</v>
      </c>
      <c r="FN31" s="8"/>
      <c r="FO31" s="8">
        <v>0</v>
      </c>
      <c r="FP31" s="8">
        <v>1</v>
      </c>
      <c r="FQ31" s="3" t="s">
        <v>742</v>
      </c>
      <c r="FR31" s="8">
        <v>1350461</v>
      </c>
      <c r="FS31" s="8">
        <v>57</v>
      </c>
    </row>
    <row r="32" spans="1:175" x14ac:dyDescent="0.25">
      <c r="A32" s="2">
        <v>43777</v>
      </c>
      <c r="B32" s="3" t="s">
        <v>15</v>
      </c>
      <c r="C32" s="3" t="s">
        <v>15</v>
      </c>
      <c r="D32" s="3" t="s">
        <v>39</v>
      </c>
      <c r="E32" s="3" t="s">
        <v>743</v>
      </c>
      <c r="F32" s="3" t="s">
        <v>64</v>
      </c>
      <c r="G32" s="3" t="s">
        <v>596</v>
      </c>
      <c r="H32" s="8">
        <v>4.3769115000000003</v>
      </c>
      <c r="I32" s="8">
        <v>18.604423600000001</v>
      </c>
      <c r="J32" s="8">
        <v>353.79998779296875</v>
      </c>
      <c r="K32" s="8">
        <v>9</v>
      </c>
      <c r="L32" s="8">
        <v>3</v>
      </c>
      <c r="M32" s="3" t="s">
        <v>596</v>
      </c>
      <c r="N32" s="8">
        <v>45</v>
      </c>
      <c r="O32" s="8">
        <v>225</v>
      </c>
      <c r="P32" s="3" t="s">
        <v>597</v>
      </c>
      <c r="Q32" s="8"/>
      <c r="R32" s="8">
        <v>25</v>
      </c>
      <c r="S32" s="8">
        <v>20</v>
      </c>
      <c r="T32" s="8">
        <v>0</v>
      </c>
      <c r="U32" s="8">
        <v>0</v>
      </c>
      <c r="V32" s="8">
        <v>25</v>
      </c>
      <c r="W32" s="8"/>
      <c r="X32" s="8">
        <v>20</v>
      </c>
      <c r="Y32" s="3" t="s">
        <v>159</v>
      </c>
      <c r="Z32" s="3" t="s">
        <v>21</v>
      </c>
      <c r="AA32" s="3" t="s">
        <v>21</v>
      </c>
      <c r="AB32" s="3" t="s">
        <v>13</v>
      </c>
      <c r="AC32" s="3"/>
      <c r="AD32" s="3" t="s">
        <v>177</v>
      </c>
      <c r="AE32" s="3" t="s">
        <v>172</v>
      </c>
      <c r="AF32" s="8"/>
      <c r="AG32" s="3" t="s">
        <v>29</v>
      </c>
      <c r="AH32" s="8"/>
      <c r="AI32" s="3" t="s">
        <v>29</v>
      </c>
      <c r="AJ32" s="8"/>
      <c r="AK32" s="3" t="s">
        <v>29</v>
      </c>
      <c r="AL32" s="8"/>
      <c r="AM32" s="3" t="s">
        <v>21</v>
      </c>
      <c r="AN32" s="8">
        <v>7</v>
      </c>
      <c r="AO32" s="3" t="s">
        <v>29</v>
      </c>
      <c r="AP32" s="3"/>
      <c r="AQ32" s="3"/>
      <c r="AR32" s="3"/>
      <c r="AS32" s="8"/>
      <c r="AT32" s="8"/>
      <c r="AU32" s="8"/>
      <c r="AV32" s="8"/>
      <c r="AW32" s="8"/>
      <c r="AX32" s="8"/>
      <c r="AY32" s="8"/>
      <c r="AZ32" s="8"/>
      <c r="BA32" s="3" t="s">
        <v>21</v>
      </c>
      <c r="BB32" s="3" t="s">
        <v>21</v>
      </c>
      <c r="BC32" s="3" t="s">
        <v>21</v>
      </c>
      <c r="BD32" s="3" t="s">
        <v>29</v>
      </c>
      <c r="BE32" s="3" t="s">
        <v>29</v>
      </c>
      <c r="BF32" s="3"/>
      <c r="BG32" s="3"/>
      <c r="BH32" s="3" t="s">
        <v>231</v>
      </c>
      <c r="BI32" s="3"/>
      <c r="BJ32" s="3" t="s">
        <v>744</v>
      </c>
      <c r="BK32" s="8">
        <v>0</v>
      </c>
      <c r="BL32" s="8">
        <v>1</v>
      </c>
      <c r="BM32" s="8">
        <v>0</v>
      </c>
      <c r="BN32" s="8">
        <v>0</v>
      </c>
      <c r="BO32" s="8">
        <v>0</v>
      </c>
      <c r="BP32" s="8">
        <v>0</v>
      </c>
      <c r="BQ32" s="8">
        <v>0</v>
      </c>
      <c r="BR32" s="8">
        <v>0</v>
      </c>
      <c r="BS32" s="8">
        <v>0</v>
      </c>
      <c r="BT32" s="3" t="s">
        <v>256</v>
      </c>
      <c r="BU32" s="3" t="s">
        <v>258</v>
      </c>
      <c r="BV32" s="3" t="s">
        <v>29</v>
      </c>
      <c r="BW32" s="3"/>
      <c r="BX32" s="8"/>
      <c r="BY32" s="8"/>
      <c r="BZ32" s="8"/>
      <c r="CA32" s="8"/>
      <c r="CB32" s="3" t="s">
        <v>277</v>
      </c>
      <c r="CC32" s="3" t="s">
        <v>21</v>
      </c>
      <c r="CD32" s="3" t="s">
        <v>173</v>
      </c>
      <c r="CE32" s="8">
        <v>0</v>
      </c>
      <c r="CF32" s="8">
        <v>0</v>
      </c>
      <c r="CG32" s="8">
        <v>0</v>
      </c>
      <c r="CH32" s="8">
        <v>0</v>
      </c>
      <c r="CI32" s="8">
        <v>0</v>
      </c>
      <c r="CJ32" s="8">
        <v>0</v>
      </c>
      <c r="CK32" s="8">
        <v>1</v>
      </c>
      <c r="CL32" s="3" t="s">
        <v>745</v>
      </c>
      <c r="CM32" s="3" t="s">
        <v>279</v>
      </c>
      <c r="CN32" s="3" t="s">
        <v>733</v>
      </c>
      <c r="CO32" s="8">
        <v>1</v>
      </c>
      <c r="CP32" s="8">
        <v>0</v>
      </c>
      <c r="CQ32" s="8">
        <v>1</v>
      </c>
      <c r="CR32" s="8">
        <v>1</v>
      </c>
      <c r="CS32" s="8">
        <v>0</v>
      </c>
      <c r="CT32" s="8">
        <v>0</v>
      </c>
      <c r="CU32" s="8">
        <v>0</v>
      </c>
      <c r="CV32" s="3"/>
      <c r="CW32" s="3" t="s">
        <v>261</v>
      </c>
      <c r="CX32" s="3" t="s">
        <v>21</v>
      </c>
      <c r="CY32" s="3"/>
      <c r="CZ32" s="8"/>
      <c r="DA32" s="8"/>
      <c r="DB32" s="8"/>
      <c r="DC32" s="8"/>
      <c r="DD32" s="8"/>
      <c r="DE32" s="8"/>
      <c r="DF32" s="8"/>
      <c r="DG32" s="3"/>
      <c r="DH32" s="3" t="s">
        <v>21</v>
      </c>
      <c r="DI32" s="3" t="s">
        <v>316</v>
      </c>
      <c r="DJ32" s="8">
        <v>0</v>
      </c>
      <c r="DK32" s="8">
        <v>0</v>
      </c>
      <c r="DL32" s="8">
        <v>1</v>
      </c>
      <c r="DM32" s="8">
        <v>0</v>
      </c>
      <c r="DN32" s="8">
        <v>0</v>
      </c>
      <c r="DO32" s="3"/>
      <c r="DP32" s="3" t="s">
        <v>21</v>
      </c>
      <c r="DQ32" s="3" t="s">
        <v>259</v>
      </c>
      <c r="DR32" s="3" t="s">
        <v>29</v>
      </c>
      <c r="DS32" s="3"/>
      <c r="DT32" s="8"/>
      <c r="DU32" s="8"/>
      <c r="DV32" s="8"/>
      <c r="DW32" s="8"/>
      <c r="DX32" s="8"/>
      <c r="DY32" s="8"/>
      <c r="DZ32" s="8"/>
      <c r="EA32" s="3" t="s">
        <v>746</v>
      </c>
      <c r="EB32" s="8">
        <v>0</v>
      </c>
      <c r="EC32" s="8">
        <v>1</v>
      </c>
      <c r="ED32" s="8">
        <v>0</v>
      </c>
      <c r="EE32" s="8">
        <v>0</v>
      </c>
      <c r="EF32" s="8">
        <v>0</v>
      </c>
      <c r="EG32" s="8">
        <v>1</v>
      </c>
      <c r="EH32" s="8">
        <v>0</v>
      </c>
      <c r="EI32" s="8">
        <v>0</v>
      </c>
      <c r="EJ32" s="8">
        <v>0</v>
      </c>
      <c r="EK32" s="8">
        <v>0</v>
      </c>
      <c r="EL32" s="8">
        <v>0</v>
      </c>
      <c r="EM32" s="8">
        <v>1</v>
      </c>
      <c r="EN32" s="3" t="s">
        <v>747</v>
      </c>
      <c r="EO32" s="3" t="s">
        <v>279</v>
      </c>
      <c r="EP32" s="3"/>
      <c r="EQ32" s="8"/>
      <c r="ER32" s="8"/>
      <c r="ES32" s="8"/>
      <c r="ET32" s="8"/>
      <c r="EU32" s="8"/>
      <c r="EV32" s="8"/>
      <c r="EW32" s="8"/>
      <c r="EX32" s="8"/>
      <c r="EY32" s="8"/>
      <c r="EZ32" s="8"/>
      <c r="FA32" s="8"/>
      <c r="FB32" s="3"/>
      <c r="FC32" s="8"/>
      <c r="FD32" s="3" t="s">
        <v>606</v>
      </c>
      <c r="FE32" s="8">
        <v>1</v>
      </c>
      <c r="FF32" s="8">
        <v>1</v>
      </c>
      <c r="FG32" s="8">
        <v>0</v>
      </c>
      <c r="FH32" s="8">
        <v>0</v>
      </c>
      <c r="FI32" s="8">
        <v>1</v>
      </c>
      <c r="FJ32" s="8">
        <v>0</v>
      </c>
      <c r="FK32" s="3" t="s">
        <v>381</v>
      </c>
      <c r="FL32" s="3" t="s">
        <v>385</v>
      </c>
      <c r="FM32" s="3" t="s">
        <v>380</v>
      </c>
      <c r="FN32" s="8"/>
      <c r="FO32" s="8">
        <v>3</v>
      </c>
      <c r="FP32" s="8">
        <v>10</v>
      </c>
      <c r="FQ32" s="3" t="s">
        <v>748</v>
      </c>
      <c r="FR32" s="8">
        <v>1350390</v>
      </c>
      <c r="FS32" s="8">
        <v>56</v>
      </c>
    </row>
    <row r="33" spans="1:175" x14ac:dyDescent="0.25">
      <c r="A33" s="2">
        <v>43775</v>
      </c>
      <c r="B33" s="3" t="s">
        <v>15</v>
      </c>
      <c r="C33" s="3" t="s">
        <v>15</v>
      </c>
      <c r="D33" s="3" t="s">
        <v>39</v>
      </c>
      <c r="E33" s="3" t="s">
        <v>749</v>
      </c>
      <c r="F33" s="3" t="s">
        <v>65</v>
      </c>
      <c r="G33" s="3" t="s">
        <v>596</v>
      </c>
      <c r="H33" s="8">
        <v>4.3653488999999999</v>
      </c>
      <c r="I33" s="8">
        <v>18.620463099999998</v>
      </c>
      <c r="J33" s="8">
        <v>364.70001220703125</v>
      </c>
      <c r="K33" s="8">
        <v>10</v>
      </c>
      <c r="L33" s="8">
        <v>3</v>
      </c>
      <c r="M33" s="3" t="s">
        <v>596</v>
      </c>
      <c r="N33" s="8">
        <v>6</v>
      </c>
      <c r="O33" s="8">
        <v>30</v>
      </c>
      <c r="P33" s="3" t="s">
        <v>597</v>
      </c>
      <c r="Q33" s="8"/>
      <c r="R33" s="8">
        <v>6</v>
      </c>
      <c r="S33" s="8">
        <v>0</v>
      </c>
      <c r="T33" s="8">
        <v>0</v>
      </c>
      <c r="U33" s="8">
        <v>0</v>
      </c>
      <c r="V33" s="8">
        <v>6</v>
      </c>
      <c r="W33" s="8"/>
      <c r="X33" s="8"/>
      <c r="Y33" s="3" t="s">
        <v>159</v>
      </c>
      <c r="Z33" s="3" t="s">
        <v>172</v>
      </c>
      <c r="AA33" s="3"/>
      <c r="AB33" s="3"/>
      <c r="AC33" s="3"/>
      <c r="AD33" s="3" t="s">
        <v>177</v>
      </c>
      <c r="AE33" s="3" t="s">
        <v>29</v>
      </c>
      <c r="AF33" s="8"/>
      <c r="AG33" s="3" t="s">
        <v>29</v>
      </c>
      <c r="AH33" s="8"/>
      <c r="AI33" s="3" t="s">
        <v>21</v>
      </c>
      <c r="AJ33" s="8">
        <v>2</v>
      </c>
      <c r="AK33" s="3" t="s">
        <v>29</v>
      </c>
      <c r="AL33" s="8"/>
      <c r="AM33" s="3" t="s">
        <v>21</v>
      </c>
      <c r="AN33" s="8">
        <v>1</v>
      </c>
      <c r="AO33" s="3" t="s">
        <v>29</v>
      </c>
      <c r="AP33" s="3"/>
      <c r="AQ33" s="3"/>
      <c r="AR33" s="3"/>
      <c r="AS33" s="8"/>
      <c r="AT33" s="8"/>
      <c r="AU33" s="8"/>
      <c r="AV33" s="8"/>
      <c r="AW33" s="8"/>
      <c r="AX33" s="8"/>
      <c r="AY33" s="8"/>
      <c r="AZ33" s="8"/>
      <c r="BA33" s="3" t="s">
        <v>21</v>
      </c>
      <c r="BB33" s="3" t="s">
        <v>21</v>
      </c>
      <c r="BC33" s="3" t="s">
        <v>21</v>
      </c>
      <c r="BD33" s="3" t="s">
        <v>29</v>
      </c>
      <c r="BE33" s="3" t="s">
        <v>29</v>
      </c>
      <c r="BF33" s="3"/>
      <c r="BG33" s="3"/>
      <c r="BH33" s="3" t="s">
        <v>231</v>
      </c>
      <c r="BI33" s="3"/>
      <c r="BJ33" s="3" t="s">
        <v>723</v>
      </c>
      <c r="BK33" s="8">
        <v>0</v>
      </c>
      <c r="BL33" s="8">
        <v>1</v>
      </c>
      <c r="BM33" s="8">
        <v>0</v>
      </c>
      <c r="BN33" s="8">
        <v>0</v>
      </c>
      <c r="BO33" s="8">
        <v>1</v>
      </c>
      <c r="BP33" s="8">
        <v>0</v>
      </c>
      <c r="BQ33" s="8">
        <v>0</v>
      </c>
      <c r="BR33" s="8">
        <v>0</v>
      </c>
      <c r="BS33" s="8">
        <v>0</v>
      </c>
      <c r="BT33" s="3" t="s">
        <v>256</v>
      </c>
      <c r="BU33" s="3" t="s">
        <v>259</v>
      </c>
      <c r="BV33" s="3" t="s">
        <v>29</v>
      </c>
      <c r="BW33" s="3"/>
      <c r="BX33" s="8"/>
      <c r="BY33" s="8"/>
      <c r="BZ33" s="8"/>
      <c r="CA33" s="8"/>
      <c r="CB33" s="3" t="s">
        <v>280</v>
      </c>
      <c r="CC33" s="3" t="s">
        <v>29</v>
      </c>
      <c r="CD33" s="3"/>
      <c r="CE33" s="8"/>
      <c r="CF33" s="8"/>
      <c r="CG33" s="8"/>
      <c r="CH33" s="8"/>
      <c r="CI33" s="8"/>
      <c r="CJ33" s="8"/>
      <c r="CK33" s="8"/>
      <c r="CL33" s="3"/>
      <c r="CM33" s="3" t="s">
        <v>281</v>
      </c>
      <c r="CN33" s="3" t="s">
        <v>684</v>
      </c>
      <c r="CO33" s="8">
        <v>1</v>
      </c>
      <c r="CP33" s="8">
        <v>0</v>
      </c>
      <c r="CQ33" s="8">
        <v>0</v>
      </c>
      <c r="CR33" s="8">
        <v>1</v>
      </c>
      <c r="CS33" s="8">
        <v>0</v>
      </c>
      <c r="CT33" s="8">
        <v>0</v>
      </c>
      <c r="CU33" s="8">
        <v>0</v>
      </c>
      <c r="CV33" s="3"/>
      <c r="CW33" s="3" t="s">
        <v>259</v>
      </c>
      <c r="CX33" s="3" t="s">
        <v>21</v>
      </c>
      <c r="CY33" s="3"/>
      <c r="CZ33" s="8"/>
      <c r="DA33" s="8"/>
      <c r="DB33" s="8"/>
      <c r="DC33" s="8"/>
      <c r="DD33" s="8"/>
      <c r="DE33" s="8"/>
      <c r="DF33" s="8"/>
      <c r="DG33" s="3"/>
      <c r="DH33" s="3" t="s">
        <v>29</v>
      </c>
      <c r="DI33" s="3"/>
      <c r="DJ33" s="8"/>
      <c r="DK33" s="8"/>
      <c r="DL33" s="8"/>
      <c r="DM33" s="8"/>
      <c r="DN33" s="8"/>
      <c r="DO33" s="3"/>
      <c r="DP33" s="3"/>
      <c r="DQ33" s="3"/>
      <c r="DR33" s="3"/>
      <c r="DS33" s="3"/>
      <c r="DT33" s="8"/>
      <c r="DU33" s="8"/>
      <c r="DV33" s="8"/>
      <c r="DW33" s="8"/>
      <c r="DX33" s="8"/>
      <c r="DY33" s="8"/>
      <c r="DZ33" s="8"/>
      <c r="EA33" s="3" t="s">
        <v>644</v>
      </c>
      <c r="EB33" s="8">
        <v>1</v>
      </c>
      <c r="EC33" s="8">
        <v>1</v>
      </c>
      <c r="ED33" s="8">
        <v>0</v>
      </c>
      <c r="EE33" s="8">
        <v>0</v>
      </c>
      <c r="EF33" s="8">
        <v>0</v>
      </c>
      <c r="EG33" s="8">
        <v>0</v>
      </c>
      <c r="EH33" s="8">
        <v>0</v>
      </c>
      <c r="EI33" s="8">
        <v>1</v>
      </c>
      <c r="EJ33" s="8">
        <v>0</v>
      </c>
      <c r="EK33" s="8">
        <v>0</v>
      </c>
      <c r="EL33" s="8">
        <v>0</v>
      </c>
      <c r="EM33" s="8">
        <v>0</v>
      </c>
      <c r="EN33" s="3"/>
      <c r="EO33" s="3" t="s">
        <v>279</v>
      </c>
      <c r="EP33" s="3"/>
      <c r="EQ33" s="8"/>
      <c r="ER33" s="8"/>
      <c r="ES33" s="8"/>
      <c r="ET33" s="8"/>
      <c r="EU33" s="8"/>
      <c r="EV33" s="8"/>
      <c r="EW33" s="8"/>
      <c r="EX33" s="8"/>
      <c r="EY33" s="8"/>
      <c r="EZ33" s="8"/>
      <c r="FA33" s="8"/>
      <c r="FB33" s="3"/>
      <c r="FC33" s="8"/>
      <c r="FD33" s="3" t="s">
        <v>606</v>
      </c>
      <c r="FE33" s="8">
        <v>1</v>
      </c>
      <c r="FF33" s="8">
        <v>1</v>
      </c>
      <c r="FG33" s="8">
        <v>0</v>
      </c>
      <c r="FH33" s="8">
        <v>0</v>
      </c>
      <c r="FI33" s="8">
        <v>1</v>
      </c>
      <c r="FJ33" s="8">
        <v>0</v>
      </c>
      <c r="FK33" s="3" t="s">
        <v>381</v>
      </c>
      <c r="FL33" s="3" t="s">
        <v>380</v>
      </c>
      <c r="FM33" s="3" t="s">
        <v>383</v>
      </c>
      <c r="FN33" s="8"/>
      <c r="FO33" s="8">
        <v>0</v>
      </c>
      <c r="FP33" s="8">
        <v>6</v>
      </c>
      <c r="FQ33" s="3" t="s">
        <v>750</v>
      </c>
      <c r="FR33" s="8">
        <v>1328118</v>
      </c>
      <c r="FS33" s="8">
        <v>16</v>
      </c>
    </row>
    <row r="34" spans="1:175" x14ac:dyDescent="0.25">
      <c r="A34" s="2">
        <v>43776</v>
      </c>
      <c r="B34" s="3" t="s">
        <v>15</v>
      </c>
      <c r="C34" s="3" t="s">
        <v>15</v>
      </c>
      <c r="D34" s="3" t="s">
        <v>39</v>
      </c>
      <c r="E34" s="3" t="s">
        <v>751</v>
      </c>
      <c r="F34" s="3" t="s">
        <v>64</v>
      </c>
      <c r="G34" s="3" t="s">
        <v>596</v>
      </c>
      <c r="H34" s="8">
        <v>4.3614300000000004</v>
      </c>
      <c r="I34" s="8">
        <v>18.625720000000001</v>
      </c>
      <c r="J34" s="8">
        <v>356.21499999999997</v>
      </c>
      <c r="K34" s="8">
        <v>0</v>
      </c>
      <c r="L34" s="8">
        <v>3</v>
      </c>
      <c r="M34" s="3" t="s">
        <v>596</v>
      </c>
      <c r="N34" s="8">
        <v>10</v>
      </c>
      <c r="O34" s="8">
        <v>50</v>
      </c>
      <c r="P34" s="3" t="s">
        <v>597</v>
      </c>
      <c r="Q34" s="8"/>
      <c r="R34" s="8">
        <v>10</v>
      </c>
      <c r="S34" s="8">
        <v>0</v>
      </c>
      <c r="T34" s="8">
        <v>0</v>
      </c>
      <c r="U34" s="8">
        <v>0</v>
      </c>
      <c r="V34" s="8">
        <v>10</v>
      </c>
      <c r="W34" s="8"/>
      <c r="X34" s="8"/>
      <c r="Y34" s="3" t="s">
        <v>160</v>
      </c>
      <c r="Z34" s="3" t="s">
        <v>21</v>
      </c>
      <c r="AA34" s="3" t="s">
        <v>21</v>
      </c>
      <c r="AB34" s="3" t="s">
        <v>174</v>
      </c>
      <c r="AC34" s="3"/>
      <c r="AD34" s="3" t="s">
        <v>178</v>
      </c>
      <c r="AE34" s="3" t="s">
        <v>21</v>
      </c>
      <c r="AF34" s="8">
        <v>8</v>
      </c>
      <c r="AG34" s="3" t="s">
        <v>29</v>
      </c>
      <c r="AH34" s="8"/>
      <c r="AI34" s="3" t="s">
        <v>29</v>
      </c>
      <c r="AJ34" s="8"/>
      <c r="AK34" s="3" t="s">
        <v>29</v>
      </c>
      <c r="AL34" s="8"/>
      <c r="AM34" s="3" t="s">
        <v>29</v>
      </c>
      <c r="AN34" s="8"/>
      <c r="AO34" s="3" t="s">
        <v>21</v>
      </c>
      <c r="AP34" s="3" t="s">
        <v>193</v>
      </c>
      <c r="AQ34" s="3"/>
      <c r="AR34" s="3" t="s">
        <v>752</v>
      </c>
      <c r="AS34" s="8">
        <v>1</v>
      </c>
      <c r="AT34" s="8">
        <v>0</v>
      </c>
      <c r="AU34" s="8">
        <v>0</v>
      </c>
      <c r="AV34" s="8">
        <v>1</v>
      </c>
      <c r="AW34" s="8">
        <v>0</v>
      </c>
      <c r="AX34" s="8">
        <v>0</v>
      </c>
      <c r="AY34" s="8">
        <v>0</v>
      </c>
      <c r="AZ34" s="8">
        <v>0</v>
      </c>
      <c r="BA34" s="3" t="s">
        <v>21</v>
      </c>
      <c r="BB34" s="3" t="s">
        <v>21</v>
      </c>
      <c r="BC34" s="3" t="s">
        <v>21</v>
      </c>
      <c r="BD34" s="3" t="s">
        <v>29</v>
      </c>
      <c r="BE34" s="3" t="s">
        <v>29</v>
      </c>
      <c r="BF34" s="3"/>
      <c r="BG34" s="3"/>
      <c r="BH34" s="3" t="s">
        <v>232</v>
      </c>
      <c r="BI34" s="3"/>
      <c r="BJ34" s="3" t="s">
        <v>753</v>
      </c>
      <c r="BK34" s="8">
        <v>1</v>
      </c>
      <c r="BL34" s="8">
        <v>1</v>
      </c>
      <c r="BM34" s="8">
        <v>0</v>
      </c>
      <c r="BN34" s="8">
        <v>0</v>
      </c>
      <c r="BO34" s="8">
        <v>0</v>
      </c>
      <c r="BP34" s="8">
        <v>1</v>
      </c>
      <c r="BQ34" s="8">
        <v>0</v>
      </c>
      <c r="BR34" s="8">
        <v>0</v>
      </c>
      <c r="BS34" s="8">
        <v>0</v>
      </c>
      <c r="BT34" s="3" t="s">
        <v>253</v>
      </c>
      <c r="BU34" s="3" t="s">
        <v>261</v>
      </c>
      <c r="BV34" s="3" t="s">
        <v>21</v>
      </c>
      <c r="BW34" s="3" t="s">
        <v>655</v>
      </c>
      <c r="BX34" s="8">
        <v>1</v>
      </c>
      <c r="BY34" s="8">
        <v>1</v>
      </c>
      <c r="BZ34" s="8">
        <v>0</v>
      </c>
      <c r="CA34" s="8">
        <v>1</v>
      </c>
      <c r="CB34" s="3" t="s">
        <v>277</v>
      </c>
      <c r="CC34" s="3" t="s">
        <v>29</v>
      </c>
      <c r="CD34" s="3"/>
      <c r="CE34" s="8"/>
      <c r="CF34" s="8"/>
      <c r="CG34" s="8"/>
      <c r="CH34" s="8"/>
      <c r="CI34" s="8"/>
      <c r="CJ34" s="8"/>
      <c r="CK34" s="8"/>
      <c r="CL34" s="3"/>
      <c r="CM34" s="3" t="s">
        <v>279</v>
      </c>
      <c r="CN34" s="3" t="s">
        <v>733</v>
      </c>
      <c r="CO34" s="8">
        <v>1</v>
      </c>
      <c r="CP34" s="8">
        <v>0</v>
      </c>
      <c r="CQ34" s="8">
        <v>1</v>
      </c>
      <c r="CR34" s="8">
        <v>1</v>
      </c>
      <c r="CS34" s="8">
        <v>0</v>
      </c>
      <c r="CT34" s="8">
        <v>0</v>
      </c>
      <c r="CU34" s="8">
        <v>0</v>
      </c>
      <c r="CV34" s="3"/>
      <c r="CW34" s="3" t="s">
        <v>260</v>
      </c>
      <c r="CX34" s="3" t="s">
        <v>21</v>
      </c>
      <c r="CY34" s="3"/>
      <c r="CZ34" s="8"/>
      <c r="DA34" s="8"/>
      <c r="DB34" s="8"/>
      <c r="DC34" s="8"/>
      <c r="DD34" s="8"/>
      <c r="DE34" s="8"/>
      <c r="DF34" s="8"/>
      <c r="DG34" s="3"/>
      <c r="DH34" s="3" t="s">
        <v>29</v>
      </c>
      <c r="DI34" s="3"/>
      <c r="DJ34" s="8"/>
      <c r="DK34" s="8"/>
      <c r="DL34" s="8"/>
      <c r="DM34" s="8"/>
      <c r="DN34" s="8"/>
      <c r="DO34" s="3"/>
      <c r="DP34" s="3"/>
      <c r="DQ34" s="3"/>
      <c r="DR34" s="3"/>
      <c r="DS34" s="3"/>
      <c r="DT34" s="8"/>
      <c r="DU34" s="8"/>
      <c r="DV34" s="8"/>
      <c r="DW34" s="8"/>
      <c r="DX34" s="8"/>
      <c r="DY34" s="8"/>
      <c r="DZ34" s="8"/>
      <c r="EA34" s="3" t="s">
        <v>601</v>
      </c>
      <c r="EB34" s="8">
        <v>1</v>
      </c>
      <c r="EC34" s="8">
        <v>1</v>
      </c>
      <c r="ED34" s="8">
        <v>0</v>
      </c>
      <c r="EE34" s="8">
        <v>0</v>
      </c>
      <c r="EF34" s="8">
        <v>0</v>
      </c>
      <c r="EG34" s="8">
        <v>1</v>
      </c>
      <c r="EH34" s="8">
        <v>0</v>
      </c>
      <c r="EI34" s="8">
        <v>0</v>
      </c>
      <c r="EJ34" s="8">
        <v>0</v>
      </c>
      <c r="EK34" s="8">
        <v>0</v>
      </c>
      <c r="EL34" s="8">
        <v>0</v>
      </c>
      <c r="EM34" s="8">
        <v>0</v>
      </c>
      <c r="EN34" s="3"/>
      <c r="EO34" s="3" t="s">
        <v>279</v>
      </c>
      <c r="EP34" s="3"/>
      <c r="EQ34" s="8"/>
      <c r="ER34" s="8"/>
      <c r="ES34" s="8"/>
      <c r="ET34" s="8"/>
      <c r="EU34" s="8"/>
      <c r="EV34" s="8"/>
      <c r="EW34" s="8"/>
      <c r="EX34" s="8"/>
      <c r="EY34" s="8"/>
      <c r="EZ34" s="8"/>
      <c r="FA34" s="8"/>
      <c r="FB34" s="3"/>
      <c r="FC34" s="8"/>
      <c r="FD34" s="3" t="s">
        <v>664</v>
      </c>
      <c r="FE34" s="8">
        <v>1</v>
      </c>
      <c r="FF34" s="8">
        <v>1</v>
      </c>
      <c r="FG34" s="8">
        <v>1</v>
      </c>
      <c r="FH34" s="8">
        <v>0</v>
      </c>
      <c r="FI34" s="8">
        <v>0</v>
      </c>
      <c r="FJ34" s="8">
        <v>0</v>
      </c>
      <c r="FK34" s="3" t="s">
        <v>381</v>
      </c>
      <c r="FL34" s="3" t="s">
        <v>380</v>
      </c>
      <c r="FM34" s="3" t="s">
        <v>382</v>
      </c>
      <c r="FN34" s="8"/>
      <c r="FO34" s="8">
        <v>0</v>
      </c>
      <c r="FP34" s="8">
        <v>10</v>
      </c>
      <c r="FQ34" s="3" t="s">
        <v>754</v>
      </c>
      <c r="FR34" s="8">
        <v>1340354</v>
      </c>
      <c r="FS34" s="8">
        <v>35</v>
      </c>
    </row>
    <row r="35" spans="1:175" x14ac:dyDescent="0.25">
      <c r="A35" s="2">
        <v>43775</v>
      </c>
      <c r="B35" s="3" t="s">
        <v>15</v>
      </c>
      <c r="C35" s="3" t="s">
        <v>15</v>
      </c>
      <c r="D35" s="3" t="s">
        <v>39</v>
      </c>
      <c r="E35" s="3" t="s">
        <v>755</v>
      </c>
      <c r="F35" s="3" t="s">
        <v>64</v>
      </c>
      <c r="G35" s="3" t="s">
        <v>596</v>
      </c>
      <c r="H35" s="8">
        <v>4.3618519999999998</v>
      </c>
      <c r="I35" s="8">
        <v>18.628812499999999</v>
      </c>
      <c r="J35" s="8">
        <v>339.79998779296875</v>
      </c>
      <c r="K35" s="8">
        <v>9.5</v>
      </c>
      <c r="L35" s="8">
        <v>3</v>
      </c>
      <c r="M35" s="3" t="s">
        <v>596</v>
      </c>
      <c r="N35" s="8">
        <v>70</v>
      </c>
      <c r="O35" s="8">
        <v>350</v>
      </c>
      <c r="P35" s="3" t="s">
        <v>597</v>
      </c>
      <c r="Q35" s="8"/>
      <c r="R35" s="8">
        <v>40</v>
      </c>
      <c r="S35" s="8">
        <v>30</v>
      </c>
      <c r="T35" s="8">
        <v>0</v>
      </c>
      <c r="U35" s="8">
        <v>0</v>
      </c>
      <c r="V35" s="8">
        <v>69</v>
      </c>
      <c r="W35" s="8">
        <v>1</v>
      </c>
      <c r="X35" s="8"/>
      <c r="Y35" s="3" t="s">
        <v>160</v>
      </c>
      <c r="Z35" s="3" t="s">
        <v>21</v>
      </c>
      <c r="AA35" s="3" t="s">
        <v>21</v>
      </c>
      <c r="AB35" s="3" t="s">
        <v>174</v>
      </c>
      <c r="AC35" s="3"/>
      <c r="AD35" s="3" t="s">
        <v>177</v>
      </c>
      <c r="AE35" s="3" t="s">
        <v>21</v>
      </c>
      <c r="AF35" s="8">
        <v>40</v>
      </c>
      <c r="AG35" s="3" t="s">
        <v>29</v>
      </c>
      <c r="AH35" s="8"/>
      <c r="AI35" s="3" t="s">
        <v>21</v>
      </c>
      <c r="AJ35" s="8">
        <v>20</v>
      </c>
      <c r="AK35" s="3" t="s">
        <v>29</v>
      </c>
      <c r="AL35" s="8"/>
      <c r="AM35" s="3" t="s">
        <v>21</v>
      </c>
      <c r="AN35" s="8">
        <v>10</v>
      </c>
      <c r="AO35" s="3" t="s">
        <v>29</v>
      </c>
      <c r="AP35" s="3"/>
      <c r="AQ35" s="3"/>
      <c r="AR35" s="3" t="s">
        <v>624</v>
      </c>
      <c r="AS35" s="8">
        <v>1</v>
      </c>
      <c r="AT35" s="8">
        <v>0</v>
      </c>
      <c r="AU35" s="8">
        <v>0</v>
      </c>
      <c r="AV35" s="8">
        <v>0</v>
      </c>
      <c r="AW35" s="8">
        <v>0</v>
      </c>
      <c r="AX35" s="8">
        <v>0</v>
      </c>
      <c r="AY35" s="8">
        <v>0</v>
      </c>
      <c r="AZ35" s="8">
        <v>0</v>
      </c>
      <c r="BA35" s="3" t="s">
        <v>29</v>
      </c>
      <c r="BB35" s="3" t="s">
        <v>21</v>
      </c>
      <c r="BC35" s="3" t="s">
        <v>21</v>
      </c>
      <c r="BD35" s="3" t="s">
        <v>21</v>
      </c>
      <c r="BE35" s="3" t="s">
        <v>29</v>
      </c>
      <c r="BF35" s="3"/>
      <c r="BG35" s="3"/>
      <c r="BH35" s="3" t="s">
        <v>234</v>
      </c>
      <c r="BI35" s="3"/>
      <c r="BJ35" s="3" t="s">
        <v>756</v>
      </c>
      <c r="BK35" s="8">
        <v>0</v>
      </c>
      <c r="BL35" s="8">
        <v>0</v>
      </c>
      <c r="BM35" s="8">
        <v>0</v>
      </c>
      <c r="BN35" s="8">
        <v>0</v>
      </c>
      <c r="BO35" s="8">
        <v>1</v>
      </c>
      <c r="BP35" s="8">
        <v>0</v>
      </c>
      <c r="BQ35" s="8">
        <v>0</v>
      </c>
      <c r="BR35" s="8">
        <v>1</v>
      </c>
      <c r="BS35" s="8">
        <v>0</v>
      </c>
      <c r="BT35" s="3" t="s">
        <v>256</v>
      </c>
      <c r="BU35" s="3" t="s">
        <v>258</v>
      </c>
      <c r="BV35" s="3" t="s">
        <v>21</v>
      </c>
      <c r="BW35" s="3" t="s">
        <v>757</v>
      </c>
      <c r="BX35" s="8">
        <v>0</v>
      </c>
      <c r="BY35" s="8">
        <v>0</v>
      </c>
      <c r="BZ35" s="8">
        <v>1</v>
      </c>
      <c r="CA35" s="8">
        <v>1</v>
      </c>
      <c r="CB35" s="3" t="s">
        <v>278</v>
      </c>
      <c r="CC35" s="3" t="s">
        <v>29</v>
      </c>
      <c r="CD35" s="3"/>
      <c r="CE35" s="8"/>
      <c r="CF35" s="8"/>
      <c r="CG35" s="8"/>
      <c r="CH35" s="8"/>
      <c r="CI35" s="8"/>
      <c r="CJ35" s="8"/>
      <c r="CK35" s="8"/>
      <c r="CL35" s="3"/>
      <c r="CM35" s="3" t="s">
        <v>232</v>
      </c>
      <c r="CN35" s="3" t="s">
        <v>758</v>
      </c>
      <c r="CO35" s="8">
        <v>0</v>
      </c>
      <c r="CP35" s="8">
        <v>0</v>
      </c>
      <c r="CQ35" s="8">
        <v>1</v>
      </c>
      <c r="CR35" s="8">
        <v>0</v>
      </c>
      <c r="CS35" s="8">
        <v>0</v>
      </c>
      <c r="CT35" s="8">
        <v>0</v>
      </c>
      <c r="CU35" s="8">
        <v>1</v>
      </c>
      <c r="CV35" s="3" t="s">
        <v>759</v>
      </c>
      <c r="CW35" s="3" t="s">
        <v>259</v>
      </c>
      <c r="CX35" s="3" t="s">
        <v>21</v>
      </c>
      <c r="CY35" s="3"/>
      <c r="CZ35" s="8"/>
      <c r="DA35" s="8"/>
      <c r="DB35" s="8"/>
      <c r="DC35" s="8"/>
      <c r="DD35" s="8"/>
      <c r="DE35" s="8"/>
      <c r="DF35" s="8"/>
      <c r="DG35" s="3"/>
      <c r="DH35" s="3" t="s">
        <v>29</v>
      </c>
      <c r="DI35" s="3"/>
      <c r="DJ35" s="8"/>
      <c r="DK35" s="8"/>
      <c r="DL35" s="8"/>
      <c r="DM35" s="8"/>
      <c r="DN35" s="8"/>
      <c r="DO35" s="3"/>
      <c r="DP35" s="3"/>
      <c r="DQ35" s="3"/>
      <c r="DR35" s="3"/>
      <c r="DS35" s="3"/>
      <c r="DT35" s="8"/>
      <c r="DU35" s="8"/>
      <c r="DV35" s="8"/>
      <c r="DW35" s="8"/>
      <c r="DX35" s="8"/>
      <c r="DY35" s="8"/>
      <c r="DZ35" s="8"/>
      <c r="EA35" s="3" t="s">
        <v>760</v>
      </c>
      <c r="EB35" s="8">
        <v>0</v>
      </c>
      <c r="EC35" s="8">
        <v>1</v>
      </c>
      <c r="ED35" s="8">
        <v>0</v>
      </c>
      <c r="EE35" s="8">
        <v>0</v>
      </c>
      <c r="EF35" s="8">
        <v>0</v>
      </c>
      <c r="EG35" s="8">
        <v>1</v>
      </c>
      <c r="EH35" s="8">
        <v>0</v>
      </c>
      <c r="EI35" s="8">
        <v>0</v>
      </c>
      <c r="EJ35" s="8">
        <v>1</v>
      </c>
      <c r="EK35" s="8">
        <v>0</v>
      </c>
      <c r="EL35" s="8">
        <v>0</v>
      </c>
      <c r="EM35" s="8">
        <v>0</v>
      </c>
      <c r="EN35" s="3"/>
      <c r="EO35" s="3" t="s">
        <v>281</v>
      </c>
      <c r="EP35" s="3" t="s">
        <v>761</v>
      </c>
      <c r="EQ35" s="8">
        <v>0</v>
      </c>
      <c r="ER35" s="8">
        <v>0</v>
      </c>
      <c r="ES35" s="8">
        <v>0</v>
      </c>
      <c r="ET35" s="8">
        <v>1</v>
      </c>
      <c r="EU35" s="8">
        <v>0</v>
      </c>
      <c r="EV35" s="8">
        <v>0</v>
      </c>
      <c r="EW35" s="8">
        <v>1</v>
      </c>
      <c r="EX35" s="8">
        <v>0</v>
      </c>
      <c r="EY35" s="8">
        <v>1</v>
      </c>
      <c r="EZ35" s="8">
        <v>0</v>
      </c>
      <c r="FA35" s="8">
        <v>0</v>
      </c>
      <c r="FB35" s="3"/>
      <c r="FC35" s="8"/>
      <c r="FD35" s="3" t="s">
        <v>630</v>
      </c>
      <c r="FE35" s="8">
        <v>0</v>
      </c>
      <c r="FF35" s="8">
        <v>0</v>
      </c>
      <c r="FG35" s="8">
        <v>0</v>
      </c>
      <c r="FH35" s="8">
        <v>1</v>
      </c>
      <c r="FI35" s="8">
        <v>1</v>
      </c>
      <c r="FJ35" s="8">
        <v>1</v>
      </c>
      <c r="FK35" s="3" t="s">
        <v>380</v>
      </c>
      <c r="FL35" s="3" t="s">
        <v>381</v>
      </c>
      <c r="FM35" s="3" t="s">
        <v>382</v>
      </c>
      <c r="FN35" s="8"/>
      <c r="FO35" s="8">
        <v>3</v>
      </c>
      <c r="FP35" s="8">
        <v>10</v>
      </c>
      <c r="FQ35" s="3" t="s">
        <v>762</v>
      </c>
      <c r="FR35" s="8">
        <v>1328121</v>
      </c>
      <c r="FS35" s="8">
        <v>17</v>
      </c>
    </row>
    <row r="36" spans="1:175" x14ac:dyDescent="0.25">
      <c r="A36" s="2">
        <v>43775</v>
      </c>
      <c r="B36" s="3" t="s">
        <v>15</v>
      </c>
      <c r="C36" s="3" t="s">
        <v>15</v>
      </c>
      <c r="D36" s="3" t="s">
        <v>39</v>
      </c>
      <c r="E36" s="3" t="s">
        <v>763</v>
      </c>
      <c r="F36" s="3" t="s">
        <v>65</v>
      </c>
      <c r="G36" s="3" t="s">
        <v>596</v>
      </c>
      <c r="H36" s="8">
        <v>4.3641113999999996</v>
      </c>
      <c r="I36" s="8">
        <v>18.623371500000001</v>
      </c>
      <c r="J36" s="8">
        <v>352.39999389648438</v>
      </c>
      <c r="K36" s="8">
        <v>8</v>
      </c>
      <c r="L36" s="8">
        <v>5</v>
      </c>
      <c r="M36" s="3" t="s">
        <v>596</v>
      </c>
      <c r="N36" s="8">
        <v>35</v>
      </c>
      <c r="O36" s="8">
        <v>175</v>
      </c>
      <c r="P36" s="3" t="s">
        <v>597</v>
      </c>
      <c r="Q36" s="8"/>
      <c r="R36" s="8">
        <v>33</v>
      </c>
      <c r="S36" s="8">
        <v>2</v>
      </c>
      <c r="T36" s="8">
        <v>0</v>
      </c>
      <c r="U36" s="8">
        <v>0</v>
      </c>
      <c r="V36" s="8">
        <v>25</v>
      </c>
      <c r="W36" s="8">
        <v>10</v>
      </c>
      <c r="X36" s="8"/>
      <c r="Y36" s="3" t="s">
        <v>159</v>
      </c>
      <c r="Z36" s="3" t="s">
        <v>21</v>
      </c>
      <c r="AA36" s="3" t="s">
        <v>29</v>
      </c>
      <c r="AB36" s="3"/>
      <c r="AC36" s="3"/>
      <c r="AD36" s="3" t="s">
        <v>179</v>
      </c>
      <c r="AE36" s="3" t="s">
        <v>21</v>
      </c>
      <c r="AF36" s="8">
        <v>24</v>
      </c>
      <c r="AG36" s="3" t="s">
        <v>29</v>
      </c>
      <c r="AH36" s="8"/>
      <c r="AI36" s="3" t="s">
        <v>21</v>
      </c>
      <c r="AJ36" s="8">
        <v>2</v>
      </c>
      <c r="AK36" s="3" t="s">
        <v>29</v>
      </c>
      <c r="AL36" s="8"/>
      <c r="AM36" s="3" t="s">
        <v>21</v>
      </c>
      <c r="AN36" s="8">
        <v>8</v>
      </c>
      <c r="AO36" s="3" t="s">
        <v>21</v>
      </c>
      <c r="AP36" s="3" t="s">
        <v>195</v>
      </c>
      <c r="AQ36" s="3"/>
      <c r="AR36" s="3" t="s">
        <v>624</v>
      </c>
      <c r="AS36" s="8">
        <v>1</v>
      </c>
      <c r="AT36" s="8">
        <v>0</v>
      </c>
      <c r="AU36" s="8">
        <v>0</v>
      </c>
      <c r="AV36" s="8">
        <v>0</v>
      </c>
      <c r="AW36" s="8">
        <v>0</v>
      </c>
      <c r="AX36" s="8">
        <v>0</v>
      </c>
      <c r="AY36" s="8">
        <v>0</v>
      </c>
      <c r="AZ36" s="8">
        <v>0</v>
      </c>
      <c r="BA36" s="3" t="s">
        <v>21</v>
      </c>
      <c r="BB36" s="3" t="s">
        <v>21</v>
      </c>
      <c r="BC36" s="3" t="s">
        <v>21</v>
      </c>
      <c r="BD36" s="3" t="s">
        <v>29</v>
      </c>
      <c r="BE36" s="3" t="s">
        <v>21</v>
      </c>
      <c r="BF36" s="3" t="s">
        <v>225</v>
      </c>
      <c r="BG36" s="3"/>
      <c r="BH36" s="3" t="s">
        <v>234</v>
      </c>
      <c r="BI36" s="3"/>
      <c r="BJ36" s="3" t="s">
        <v>764</v>
      </c>
      <c r="BK36" s="8">
        <v>0</v>
      </c>
      <c r="BL36" s="8">
        <v>0</v>
      </c>
      <c r="BM36" s="8">
        <v>0</v>
      </c>
      <c r="BN36" s="8">
        <v>0</v>
      </c>
      <c r="BO36" s="8">
        <v>0</v>
      </c>
      <c r="BP36" s="8">
        <v>0</v>
      </c>
      <c r="BQ36" s="8">
        <v>0</v>
      </c>
      <c r="BR36" s="8">
        <v>1</v>
      </c>
      <c r="BS36" s="8">
        <v>0</v>
      </c>
      <c r="BT36" s="3" t="s">
        <v>256</v>
      </c>
      <c r="BU36" s="3" t="s">
        <v>258</v>
      </c>
      <c r="BV36" s="3" t="s">
        <v>29</v>
      </c>
      <c r="BW36" s="3"/>
      <c r="BX36" s="8"/>
      <c r="BY36" s="8"/>
      <c r="BZ36" s="8"/>
      <c r="CA36" s="8"/>
      <c r="CB36" s="3" t="s">
        <v>280</v>
      </c>
      <c r="CC36" s="3" t="s">
        <v>29</v>
      </c>
      <c r="CD36" s="3"/>
      <c r="CE36" s="8"/>
      <c r="CF36" s="8"/>
      <c r="CG36" s="8"/>
      <c r="CH36" s="8"/>
      <c r="CI36" s="8"/>
      <c r="CJ36" s="8"/>
      <c r="CK36" s="8"/>
      <c r="CL36" s="3"/>
      <c r="CM36" s="3" t="s">
        <v>279</v>
      </c>
      <c r="CN36" s="3" t="s">
        <v>765</v>
      </c>
      <c r="CO36" s="8">
        <v>0</v>
      </c>
      <c r="CP36" s="8">
        <v>1</v>
      </c>
      <c r="CQ36" s="8">
        <v>0</v>
      </c>
      <c r="CR36" s="8">
        <v>1</v>
      </c>
      <c r="CS36" s="8">
        <v>0</v>
      </c>
      <c r="CT36" s="8">
        <v>0</v>
      </c>
      <c r="CU36" s="8">
        <v>1</v>
      </c>
      <c r="CV36" s="3" t="s">
        <v>766</v>
      </c>
      <c r="CW36" s="3" t="s">
        <v>258</v>
      </c>
      <c r="CX36" s="3" t="s">
        <v>21</v>
      </c>
      <c r="CY36" s="3"/>
      <c r="CZ36" s="8"/>
      <c r="DA36" s="8"/>
      <c r="DB36" s="8"/>
      <c r="DC36" s="8"/>
      <c r="DD36" s="8"/>
      <c r="DE36" s="8"/>
      <c r="DF36" s="8"/>
      <c r="DG36" s="3"/>
      <c r="DH36" s="3" t="s">
        <v>21</v>
      </c>
      <c r="DI36" s="3" t="s">
        <v>767</v>
      </c>
      <c r="DJ36" s="8">
        <v>0</v>
      </c>
      <c r="DK36" s="8">
        <v>1</v>
      </c>
      <c r="DL36" s="8">
        <v>1</v>
      </c>
      <c r="DM36" s="8">
        <v>0</v>
      </c>
      <c r="DN36" s="8">
        <v>0</v>
      </c>
      <c r="DO36" s="3"/>
      <c r="DP36" s="3" t="s">
        <v>21</v>
      </c>
      <c r="DQ36" s="3" t="s">
        <v>258</v>
      </c>
      <c r="DR36" s="3" t="s">
        <v>21</v>
      </c>
      <c r="DS36" s="3" t="s">
        <v>328</v>
      </c>
      <c r="DT36" s="8">
        <v>0</v>
      </c>
      <c r="DU36" s="8">
        <v>0</v>
      </c>
      <c r="DV36" s="8">
        <v>1</v>
      </c>
      <c r="DW36" s="8">
        <v>0</v>
      </c>
      <c r="DX36" s="8">
        <v>0</v>
      </c>
      <c r="DY36" s="8">
        <v>0</v>
      </c>
      <c r="DZ36" s="8">
        <v>0</v>
      </c>
      <c r="EA36" s="3" t="s">
        <v>662</v>
      </c>
      <c r="EB36" s="8">
        <v>1</v>
      </c>
      <c r="EC36" s="8">
        <v>1</v>
      </c>
      <c r="ED36" s="8">
        <v>0</v>
      </c>
      <c r="EE36" s="8">
        <v>0</v>
      </c>
      <c r="EF36" s="8">
        <v>0</v>
      </c>
      <c r="EG36" s="8">
        <v>0</v>
      </c>
      <c r="EH36" s="8">
        <v>0</v>
      </c>
      <c r="EI36" s="8">
        <v>0</v>
      </c>
      <c r="EJ36" s="8">
        <v>1</v>
      </c>
      <c r="EK36" s="8">
        <v>0</v>
      </c>
      <c r="EL36" s="8">
        <v>0</v>
      </c>
      <c r="EM36" s="8">
        <v>0</v>
      </c>
      <c r="EN36" s="3"/>
      <c r="EO36" s="3" t="s">
        <v>352</v>
      </c>
      <c r="EP36" s="3" t="s">
        <v>768</v>
      </c>
      <c r="EQ36" s="8">
        <v>0</v>
      </c>
      <c r="ER36" s="8">
        <v>0</v>
      </c>
      <c r="ES36" s="8">
        <v>0</v>
      </c>
      <c r="ET36" s="8">
        <v>0</v>
      </c>
      <c r="EU36" s="8">
        <v>0</v>
      </c>
      <c r="EV36" s="8">
        <v>0</v>
      </c>
      <c r="EW36" s="8">
        <v>1</v>
      </c>
      <c r="EX36" s="8">
        <v>0</v>
      </c>
      <c r="EY36" s="8">
        <v>0</v>
      </c>
      <c r="EZ36" s="8">
        <v>0</v>
      </c>
      <c r="FA36" s="8">
        <v>1</v>
      </c>
      <c r="FB36" s="3" t="s">
        <v>769</v>
      </c>
      <c r="FC36" s="8"/>
      <c r="FD36" s="3" t="s">
        <v>602</v>
      </c>
      <c r="FE36" s="8">
        <v>1</v>
      </c>
      <c r="FF36" s="8">
        <v>0</v>
      </c>
      <c r="FG36" s="8">
        <v>0</v>
      </c>
      <c r="FH36" s="8">
        <v>1</v>
      </c>
      <c r="FI36" s="8">
        <v>0</v>
      </c>
      <c r="FJ36" s="8">
        <v>1</v>
      </c>
      <c r="FK36" s="3" t="s">
        <v>380</v>
      </c>
      <c r="FL36" s="3" t="s">
        <v>383</v>
      </c>
      <c r="FM36" s="3" t="s">
        <v>348</v>
      </c>
      <c r="FN36" s="8"/>
      <c r="FO36" s="8">
        <v>0</v>
      </c>
      <c r="FP36" s="8">
        <v>10</v>
      </c>
      <c r="FQ36" s="3" t="s">
        <v>770</v>
      </c>
      <c r="FR36" s="8">
        <v>1328122</v>
      </c>
      <c r="FS36" s="8">
        <v>18</v>
      </c>
    </row>
    <row r="37" spans="1:175" x14ac:dyDescent="0.25">
      <c r="A37" s="2">
        <v>43776</v>
      </c>
      <c r="B37" s="3" t="s">
        <v>15</v>
      </c>
      <c r="C37" s="3" t="s">
        <v>15</v>
      </c>
      <c r="D37" s="3" t="s">
        <v>39</v>
      </c>
      <c r="E37" s="3" t="s">
        <v>771</v>
      </c>
      <c r="F37" s="3" t="s">
        <v>64</v>
      </c>
      <c r="G37" s="3" t="s">
        <v>596</v>
      </c>
      <c r="H37" s="8">
        <v>4.3653164000000002</v>
      </c>
      <c r="I37" s="8">
        <v>18.626486799999999</v>
      </c>
      <c r="J37" s="8">
        <v>291.39999389648438</v>
      </c>
      <c r="K37" s="8">
        <v>9</v>
      </c>
      <c r="L37" s="8">
        <v>3</v>
      </c>
      <c r="M37" s="3" t="s">
        <v>596</v>
      </c>
      <c r="N37" s="8">
        <v>20</v>
      </c>
      <c r="O37" s="8">
        <v>112</v>
      </c>
      <c r="P37" s="3" t="s">
        <v>597</v>
      </c>
      <c r="Q37" s="8"/>
      <c r="R37" s="8">
        <v>20</v>
      </c>
      <c r="S37" s="8">
        <v>0</v>
      </c>
      <c r="T37" s="8">
        <v>0</v>
      </c>
      <c r="U37" s="8">
        <v>0</v>
      </c>
      <c r="V37" s="8">
        <v>20</v>
      </c>
      <c r="W37" s="8"/>
      <c r="X37" s="8"/>
      <c r="Y37" s="3" t="s">
        <v>159</v>
      </c>
      <c r="Z37" s="3" t="s">
        <v>21</v>
      </c>
      <c r="AA37" s="3" t="s">
        <v>29</v>
      </c>
      <c r="AB37" s="3"/>
      <c r="AC37" s="3"/>
      <c r="AD37" s="3" t="s">
        <v>180</v>
      </c>
      <c r="AE37" s="3" t="s">
        <v>21</v>
      </c>
      <c r="AF37" s="8">
        <v>9</v>
      </c>
      <c r="AG37" s="3" t="s">
        <v>29</v>
      </c>
      <c r="AH37" s="8"/>
      <c r="AI37" s="3" t="s">
        <v>21</v>
      </c>
      <c r="AJ37" s="8">
        <v>4</v>
      </c>
      <c r="AK37" s="3" t="s">
        <v>29</v>
      </c>
      <c r="AL37" s="8"/>
      <c r="AM37" s="3" t="s">
        <v>21</v>
      </c>
      <c r="AN37" s="8">
        <v>3</v>
      </c>
      <c r="AO37" s="3" t="s">
        <v>21</v>
      </c>
      <c r="AP37" s="3" t="s">
        <v>197</v>
      </c>
      <c r="AQ37" s="3"/>
      <c r="AR37" s="3" t="s">
        <v>732</v>
      </c>
      <c r="AS37" s="8">
        <v>1</v>
      </c>
      <c r="AT37" s="8">
        <v>0</v>
      </c>
      <c r="AU37" s="8">
        <v>0</v>
      </c>
      <c r="AV37" s="8">
        <v>1</v>
      </c>
      <c r="AW37" s="8">
        <v>0</v>
      </c>
      <c r="AX37" s="8">
        <v>0</v>
      </c>
      <c r="AY37" s="8">
        <v>0</v>
      </c>
      <c r="AZ37" s="8">
        <v>1</v>
      </c>
      <c r="BA37" s="3" t="s">
        <v>21</v>
      </c>
      <c r="BB37" s="3" t="s">
        <v>21</v>
      </c>
      <c r="BC37" s="3" t="s">
        <v>21</v>
      </c>
      <c r="BD37" s="3" t="s">
        <v>29</v>
      </c>
      <c r="BE37" s="3" t="s">
        <v>21</v>
      </c>
      <c r="BF37" s="3" t="s">
        <v>227</v>
      </c>
      <c r="BG37" s="3"/>
      <c r="BH37" s="3" t="s">
        <v>231</v>
      </c>
      <c r="BI37" s="3"/>
      <c r="BJ37" s="3" t="s">
        <v>675</v>
      </c>
      <c r="BK37" s="8">
        <v>1</v>
      </c>
      <c r="BL37" s="8">
        <v>0</v>
      </c>
      <c r="BM37" s="8">
        <v>0</v>
      </c>
      <c r="BN37" s="8">
        <v>0</v>
      </c>
      <c r="BO37" s="8">
        <v>0</v>
      </c>
      <c r="BP37" s="8">
        <v>0</v>
      </c>
      <c r="BQ37" s="8">
        <v>0</v>
      </c>
      <c r="BR37" s="8">
        <v>1</v>
      </c>
      <c r="BS37" s="8">
        <v>1</v>
      </c>
      <c r="BT37" s="3" t="s">
        <v>254</v>
      </c>
      <c r="BU37" s="3" t="s">
        <v>260</v>
      </c>
      <c r="BV37" s="3" t="s">
        <v>21</v>
      </c>
      <c r="BW37" s="3" t="s">
        <v>599</v>
      </c>
      <c r="BX37" s="8">
        <v>1</v>
      </c>
      <c r="BY37" s="8">
        <v>0</v>
      </c>
      <c r="BZ37" s="8">
        <v>1</v>
      </c>
      <c r="CA37" s="8">
        <v>1</v>
      </c>
      <c r="CB37" s="3" t="s">
        <v>278</v>
      </c>
      <c r="CC37" s="3" t="s">
        <v>29</v>
      </c>
      <c r="CD37" s="3"/>
      <c r="CE37" s="8"/>
      <c r="CF37" s="8"/>
      <c r="CG37" s="8"/>
      <c r="CH37" s="8"/>
      <c r="CI37" s="8"/>
      <c r="CJ37" s="8"/>
      <c r="CK37" s="8"/>
      <c r="CL37" s="3"/>
      <c r="CM37" s="3" t="s">
        <v>232</v>
      </c>
      <c r="CN37" s="3" t="s">
        <v>772</v>
      </c>
      <c r="CO37" s="8">
        <v>1</v>
      </c>
      <c r="CP37" s="8">
        <v>1</v>
      </c>
      <c r="CQ37" s="8">
        <v>1</v>
      </c>
      <c r="CR37" s="8">
        <v>0</v>
      </c>
      <c r="CS37" s="8">
        <v>0</v>
      </c>
      <c r="CT37" s="8">
        <v>0</v>
      </c>
      <c r="CU37" s="8">
        <v>0</v>
      </c>
      <c r="CV37" s="3"/>
      <c r="CW37" s="3" t="s">
        <v>259</v>
      </c>
      <c r="CX37" s="3" t="s">
        <v>21</v>
      </c>
      <c r="CY37" s="3"/>
      <c r="CZ37" s="8"/>
      <c r="DA37" s="8"/>
      <c r="DB37" s="8"/>
      <c r="DC37" s="8"/>
      <c r="DD37" s="8"/>
      <c r="DE37" s="8"/>
      <c r="DF37" s="8"/>
      <c r="DG37" s="3"/>
      <c r="DH37" s="3" t="s">
        <v>21</v>
      </c>
      <c r="DI37" s="3" t="s">
        <v>696</v>
      </c>
      <c r="DJ37" s="8">
        <v>0</v>
      </c>
      <c r="DK37" s="8">
        <v>1</v>
      </c>
      <c r="DL37" s="8">
        <v>1</v>
      </c>
      <c r="DM37" s="8">
        <v>1</v>
      </c>
      <c r="DN37" s="8">
        <v>0</v>
      </c>
      <c r="DO37" s="3"/>
      <c r="DP37" s="3" t="s">
        <v>21</v>
      </c>
      <c r="DQ37" s="3" t="s">
        <v>259</v>
      </c>
      <c r="DR37" s="3" t="s">
        <v>29</v>
      </c>
      <c r="DS37" s="3"/>
      <c r="DT37" s="8"/>
      <c r="DU37" s="8"/>
      <c r="DV37" s="8"/>
      <c r="DW37" s="8"/>
      <c r="DX37" s="8"/>
      <c r="DY37" s="8"/>
      <c r="DZ37" s="8"/>
      <c r="EA37" s="3" t="s">
        <v>644</v>
      </c>
      <c r="EB37" s="8">
        <v>1</v>
      </c>
      <c r="EC37" s="8">
        <v>1</v>
      </c>
      <c r="ED37" s="8">
        <v>0</v>
      </c>
      <c r="EE37" s="8">
        <v>0</v>
      </c>
      <c r="EF37" s="8">
        <v>0</v>
      </c>
      <c r="EG37" s="8">
        <v>0</v>
      </c>
      <c r="EH37" s="8">
        <v>0</v>
      </c>
      <c r="EI37" s="8">
        <v>1</v>
      </c>
      <c r="EJ37" s="8">
        <v>0</v>
      </c>
      <c r="EK37" s="8">
        <v>0</v>
      </c>
      <c r="EL37" s="8">
        <v>0</v>
      </c>
      <c r="EM37" s="8">
        <v>0</v>
      </c>
      <c r="EN37" s="3"/>
      <c r="EO37" s="3" t="s">
        <v>279</v>
      </c>
      <c r="EP37" s="3"/>
      <c r="EQ37" s="8"/>
      <c r="ER37" s="8"/>
      <c r="ES37" s="8"/>
      <c r="ET37" s="8"/>
      <c r="EU37" s="8"/>
      <c r="EV37" s="8"/>
      <c r="EW37" s="8"/>
      <c r="EX37" s="8"/>
      <c r="EY37" s="8"/>
      <c r="EZ37" s="8"/>
      <c r="FA37" s="8"/>
      <c r="FB37" s="3"/>
      <c r="FC37" s="8"/>
      <c r="FD37" s="3" t="s">
        <v>615</v>
      </c>
      <c r="FE37" s="8">
        <v>1</v>
      </c>
      <c r="FF37" s="8">
        <v>0</v>
      </c>
      <c r="FG37" s="8">
        <v>0</v>
      </c>
      <c r="FH37" s="8">
        <v>0</v>
      </c>
      <c r="FI37" s="8">
        <v>1</v>
      </c>
      <c r="FJ37" s="8">
        <v>1</v>
      </c>
      <c r="FK37" s="3" t="s">
        <v>382</v>
      </c>
      <c r="FL37" s="3" t="s">
        <v>380</v>
      </c>
      <c r="FM37" s="3" t="s">
        <v>383</v>
      </c>
      <c r="FN37" s="8"/>
      <c r="FO37" s="8">
        <v>0</v>
      </c>
      <c r="FP37" s="8">
        <v>10</v>
      </c>
      <c r="FQ37" s="3" t="s">
        <v>773</v>
      </c>
      <c r="FR37" s="8">
        <v>1340352</v>
      </c>
      <c r="FS37" s="8">
        <v>33</v>
      </c>
    </row>
    <row r="38" spans="1:175" x14ac:dyDescent="0.25">
      <c r="A38" s="2">
        <v>43775</v>
      </c>
      <c r="B38" s="3" t="s">
        <v>15</v>
      </c>
      <c r="C38" s="3" t="s">
        <v>15</v>
      </c>
      <c r="D38" s="3" t="s">
        <v>39</v>
      </c>
      <c r="E38" s="3" t="s">
        <v>774</v>
      </c>
      <c r="F38" s="3" t="s">
        <v>64</v>
      </c>
      <c r="G38" s="3" t="s">
        <v>596</v>
      </c>
      <c r="H38" s="8">
        <v>4.3612077999999999</v>
      </c>
      <c r="I38" s="8">
        <v>18.625927399999998</v>
      </c>
      <c r="J38" s="8">
        <v>339.20001220703125</v>
      </c>
      <c r="K38" s="8">
        <v>10</v>
      </c>
      <c r="L38" s="8">
        <v>3</v>
      </c>
      <c r="M38" s="3" t="s">
        <v>596</v>
      </c>
      <c r="N38" s="8">
        <v>26</v>
      </c>
      <c r="O38" s="8">
        <v>156</v>
      </c>
      <c r="P38" s="3" t="s">
        <v>597</v>
      </c>
      <c r="Q38" s="8"/>
      <c r="R38" s="8">
        <v>18</v>
      </c>
      <c r="S38" s="8">
        <v>8</v>
      </c>
      <c r="T38" s="8">
        <v>0</v>
      </c>
      <c r="U38" s="8">
        <v>0</v>
      </c>
      <c r="V38" s="8">
        <v>26</v>
      </c>
      <c r="W38" s="8"/>
      <c r="X38" s="8"/>
      <c r="Y38" s="3" t="s">
        <v>160</v>
      </c>
      <c r="Z38" s="3" t="s">
        <v>21</v>
      </c>
      <c r="AA38" s="3" t="s">
        <v>172</v>
      </c>
      <c r="AB38" s="3"/>
      <c r="AC38" s="3"/>
      <c r="AD38" s="3" t="s">
        <v>177</v>
      </c>
      <c r="AE38" s="3" t="s">
        <v>21</v>
      </c>
      <c r="AF38" s="8">
        <v>6</v>
      </c>
      <c r="AG38" s="3" t="s">
        <v>29</v>
      </c>
      <c r="AH38" s="8"/>
      <c r="AI38" s="3" t="s">
        <v>21</v>
      </c>
      <c r="AJ38" s="8">
        <v>6</v>
      </c>
      <c r="AK38" s="3" t="s">
        <v>29</v>
      </c>
      <c r="AL38" s="8"/>
      <c r="AM38" s="3" t="s">
        <v>21</v>
      </c>
      <c r="AN38" s="8">
        <v>4</v>
      </c>
      <c r="AO38" s="3" t="s">
        <v>21</v>
      </c>
      <c r="AP38" s="3" t="s">
        <v>196</v>
      </c>
      <c r="AQ38" s="3"/>
      <c r="AR38" s="3" t="s">
        <v>732</v>
      </c>
      <c r="AS38" s="8">
        <v>1</v>
      </c>
      <c r="AT38" s="8">
        <v>0</v>
      </c>
      <c r="AU38" s="8">
        <v>0</v>
      </c>
      <c r="AV38" s="8">
        <v>1</v>
      </c>
      <c r="AW38" s="8">
        <v>0</v>
      </c>
      <c r="AX38" s="8">
        <v>0</v>
      </c>
      <c r="AY38" s="8">
        <v>0</v>
      </c>
      <c r="AZ38" s="8">
        <v>1</v>
      </c>
      <c r="BA38" s="3" t="s">
        <v>21</v>
      </c>
      <c r="BB38" s="3" t="s">
        <v>21</v>
      </c>
      <c r="BC38" s="3" t="s">
        <v>21</v>
      </c>
      <c r="BD38" s="3" t="s">
        <v>29</v>
      </c>
      <c r="BE38" s="3" t="s">
        <v>21</v>
      </c>
      <c r="BF38" s="3" t="s">
        <v>196</v>
      </c>
      <c r="BG38" s="3"/>
      <c r="BH38" s="3" t="s">
        <v>231</v>
      </c>
      <c r="BI38" s="3"/>
      <c r="BJ38" s="3" t="s">
        <v>775</v>
      </c>
      <c r="BK38" s="8">
        <v>1</v>
      </c>
      <c r="BL38" s="8">
        <v>1</v>
      </c>
      <c r="BM38" s="8">
        <v>0</v>
      </c>
      <c r="BN38" s="8">
        <v>0</v>
      </c>
      <c r="BO38" s="8">
        <v>1</v>
      </c>
      <c r="BP38" s="8">
        <v>0</v>
      </c>
      <c r="BQ38" s="8">
        <v>0</v>
      </c>
      <c r="BR38" s="8">
        <v>0</v>
      </c>
      <c r="BS38" s="8">
        <v>0</v>
      </c>
      <c r="BT38" s="3" t="s">
        <v>256</v>
      </c>
      <c r="BU38" s="3" t="s">
        <v>259</v>
      </c>
      <c r="BV38" s="3" t="s">
        <v>29</v>
      </c>
      <c r="BW38" s="3"/>
      <c r="BX38" s="8"/>
      <c r="BY38" s="8"/>
      <c r="BZ38" s="8"/>
      <c r="CA38" s="8"/>
      <c r="CB38" s="3" t="s">
        <v>277</v>
      </c>
      <c r="CC38" s="3" t="s">
        <v>29</v>
      </c>
      <c r="CD38" s="3"/>
      <c r="CE38" s="8"/>
      <c r="CF38" s="8"/>
      <c r="CG38" s="8"/>
      <c r="CH38" s="8"/>
      <c r="CI38" s="8"/>
      <c r="CJ38" s="8"/>
      <c r="CK38" s="8"/>
      <c r="CL38" s="3"/>
      <c r="CM38" s="3" t="s">
        <v>232</v>
      </c>
      <c r="CN38" s="3" t="s">
        <v>733</v>
      </c>
      <c r="CO38" s="8">
        <v>1</v>
      </c>
      <c r="CP38" s="8">
        <v>0</v>
      </c>
      <c r="CQ38" s="8">
        <v>1</v>
      </c>
      <c r="CR38" s="8">
        <v>1</v>
      </c>
      <c r="CS38" s="8">
        <v>0</v>
      </c>
      <c r="CT38" s="8">
        <v>0</v>
      </c>
      <c r="CU38" s="8">
        <v>0</v>
      </c>
      <c r="CV38" s="3"/>
      <c r="CW38" s="3" t="s">
        <v>258</v>
      </c>
      <c r="CX38" s="3" t="s">
        <v>21</v>
      </c>
      <c r="CY38" s="3"/>
      <c r="CZ38" s="8"/>
      <c r="DA38" s="8"/>
      <c r="DB38" s="8"/>
      <c r="DC38" s="8"/>
      <c r="DD38" s="8"/>
      <c r="DE38" s="8"/>
      <c r="DF38" s="8"/>
      <c r="DG38" s="3"/>
      <c r="DH38" s="3" t="s">
        <v>21</v>
      </c>
      <c r="DI38" s="3" t="s">
        <v>776</v>
      </c>
      <c r="DJ38" s="8">
        <v>0</v>
      </c>
      <c r="DK38" s="8">
        <v>0</v>
      </c>
      <c r="DL38" s="8">
        <v>1</v>
      </c>
      <c r="DM38" s="8">
        <v>1</v>
      </c>
      <c r="DN38" s="8">
        <v>1</v>
      </c>
      <c r="DO38" s="3" t="s">
        <v>777</v>
      </c>
      <c r="DP38" s="3" t="s">
        <v>21</v>
      </c>
      <c r="DQ38" s="3" t="s">
        <v>259</v>
      </c>
      <c r="DR38" s="3" t="s">
        <v>21</v>
      </c>
      <c r="DS38" s="3" t="s">
        <v>778</v>
      </c>
      <c r="DT38" s="8">
        <v>0</v>
      </c>
      <c r="DU38" s="8">
        <v>0</v>
      </c>
      <c r="DV38" s="8">
        <v>1</v>
      </c>
      <c r="DW38" s="8">
        <v>0</v>
      </c>
      <c r="DX38" s="8">
        <v>0</v>
      </c>
      <c r="DY38" s="8">
        <v>1</v>
      </c>
      <c r="DZ38" s="8">
        <v>1</v>
      </c>
      <c r="EA38" s="3" t="s">
        <v>662</v>
      </c>
      <c r="EB38" s="8">
        <v>1</v>
      </c>
      <c r="EC38" s="8">
        <v>1</v>
      </c>
      <c r="ED38" s="8">
        <v>0</v>
      </c>
      <c r="EE38" s="8">
        <v>0</v>
      </c>
      <c r="EF38" s="8">
        <v>0</v>
      </c>
      <c r="EG38" s="8">
        <v>0</v>
      </c>
      <c r="EH38" s="8">
        <v>0</v>
      </c>
      <c r="EI38" s="8">
        <v>0</v>
      </c>
      <c r="EJ38" s="8">
        <v>1</v>
      </c>
      <c r="EK38" s="8">
        <v>0</v>
      </c>
      <c r="EL38" s="8">
        <v>0</v>
      </c>
      <c r="EM38" s="8">
        <v>0</v>
      </c>
      <c r="EN38" s="3"/>
      <c r="EO38" s="3" t="s">
        <v>279</v>
      </c>
      <c r="EP38" s="3"/>
      <c r="EQ38" s="8"/>
      <c r="ER38" s="8"/>
      <c r="ES38" s="8"/>
      <c r="ET38" s="8"/>
      <c r="EU38" s="8"/>
      <c r="EV38" s="8"/>
      <c r="EW38" s="8"/>
      <c r="EX38" s="8"/>
      <c r="EY38" s="8"/>
      <c r="EZ38" s="8"/>
      <c r="FA38" s="8"/>
      <c r="FB38" s="3"/>
      <c r="FC38" s="8"/>
      <c r="FD38" s="3" t="s">
        <v>615</v>
      </c>
      <c r="FE38" s="8">
        <v>1</v>
      </c>
      <c r="FF38" s="8">
        <v>0</v>
      </c>
      <c r="FG38" s="8">
        <v>0</v>
      </c>
      <c r="FH38" s="8">
        <v>0</v>
      </c>
      <c r="FI38" s="8">
        <v>1</v>
      </c>
      <c r="FJ38" s="8">
        <v>1</v>
      </c>
      <c r="FK38" s="3" t="s">
        <v>382</v>
      </c>
      <c r="FL38" s="3" t="s">
        <v>385</v>
      </c>
      <c r="FM38" s="3" t="s">
        <v>383</v>
      </c>
      <c r="FN38" s="8"/>
      <c r="FO38" s="8">
        <v>1</v>
      </c>
      <c r="FP38" s="8">
        <v>10</v>
      </c>
      <c r="FQ38" s="3" t="s">
        <v>779</v>
      </c>
      <c r="FR38" s="8">
        <v>1327822</v>
      </c>
      <c r="FS38" s="8">
        <v>15</v>
      </c>
    </row>
    <row r="39" spans="1:175" x14ac:dyDescent="0.25">
      <c r="A39" s="2">
        <v>43775</v>
      </c>
      <c r="B39" s="3" t="s">
        <v>15</v>
      </c>
      <c r="C39" s="3" t="s">
        <v>15</v>
      </c>
      <c r="D39" s="3" t="s">
        <v>39</v>
      </c>
      <c r="E39" s="3" t="s">
        <v>780</v>
      </c>
      <c r="F39" s="3" t="s">
        <v>64</v>
      </c>
      <c r="G39" s="3" t="s">
        <v>596</v>
      </c>
      <c r="H39" s="8">
        <v>4.3616992999999997</v>
      </c>
      <c r="I39" s="8">
        <v>18.620280900000001</v>
      </c>
      <c r="J39" s="8">
        <v>354.5</v>
      </c>
      <c r="K39" s="8">
        <v>9.5</v>
      </c>
      <c r="L39" s="8">
        <v>3</v>
      </c>
      <c r="M39" s="3" t="s">
        <v>596</v>
      </c>
      <c r="N39" s="8">
        <v>3</v>
      </c>
      <c r="O39" s="8">
        <v>15</v>
      </c>
      <c r="P39" s="3" t="s">
        <v>597</v>
      </c>
      <c r="Q39" s="8"/>
      <c r="R39" s="8">
        <v>2</v>
      </c>
      <c r="S39" s="8">
        <v>1</v>
      </c>
      <c r="T39" s="8">
        <v>0</v>
      </c>
      <c r="U39" s="8">
        <v>0</v>
      </c>
      <c r="V39" s="8">
        <v>3</v>
      </c>
      <c r="W39" s="8"/>
      <c r="X39" s="8"/>
      <c r="Y39" s="3" t="s">
        <v>159</v>
      </c>
      <c r="Z39" s="3" t="s">
        <v>21</v>
      </c>
      <c r="AA39" s="3" t="s">
        <v>172</v>
      </c>
      <c r="AB39" s="3"/>
      <c r="AC39" s="3"/>
      <c r="AD39" s="3" t="s">
        <v>179</v>
      </c>
      <c r="AE39" s="3" t="s">
        <v>21</v>
      </c>
      <c r="AF39" s="8">
        <v>1</v>
      </c>
      <c r="AG39" s="3" t="s">
        <v>172</v>
      </c>
      <c r="AH39" s="8"/>
      <c r="AI39" s="3" t="s">
        <v>29</v>
      </c>
      <c r="AJ39" s="8"/>
      <c r="AK39" s="3" t="s">
        <v>172</v>
      </c>
      <c r="AL39" s="8"/>
      <c r="AM39" s="3" t="s">
        <v>29</v>
      </c>
      <c r="AN39" s="8"/>
      <c r="AO39" s="3" t="s">
        <v>21</v>
      </c>
      <c r="AP39" s="3" t="s">
        <v>192</v>
      </c>
      <c r="AQ39" s="3"/>
      <c r="AR39" s="3" t="s">
        <v>737</v>
      </c>
      <c r="AS39" s="8">
        <v>1</v>
      </c>
      <c r="AT39" s="8">
        <v>0</v>
      </c>
      <c r="AU39" s="8">
        <v>0</v>
      </c>
      <c r="AV39" s="8">
        <v>0</v>
      </c>
      <c r="AW39" s="8">
        <v>0</v>
      </c>
      <c r="AX39" s="8">
        <v>0</v>
      </c>
      <c r="AY39" s="8">
        <v>0</v>
      </c>
      <c r="AZ39" s="8">
        <v>1</v>
      </c>
      <c r="BA39" s="3" t="s">
        <v>21</v>
      </c>
      <c r="BB39" s="3" t="s">
        <v>21</v>
      </c>
      <c r="BC39" s="3" t="s">
        <v>21</v>
      </c>
      <c r="BD39" s="3" t="s">
        <v>29</v>
      </c>
      <c r="BE39" s="3" t="s">
        <v>21</v>
      </c>
      <c r="BF39" s="3" t="s">
        <v>192</v>
      </c>
      <c r="BG39" s="3"/>
      <c r="BH39" s="3" t="s">
        <v>231</v>
      </c>
      <c r="BI39" s="3"/>
      <c r="BJ39" s="3" t="s">
        <v>598</v>
      </c>
      <c r="BK39" s="8">
        <v>1</v>
      </c>
      <c r="BL39" s="8">
        <v>0</v>
      </c>
      <c r="BM39" s="8">
        <v>0</v>
      </c>
      <c r="BN39" s="8">
        <v>0</v>
      </c>
      <c r="BO39" s="8">
        <v>0</v>
      </c>
      <c r="BP39" s="8">
        <v>1</v>
      </c>
      <c r="BQ39" s="8">
        <v>0</v>
      </c>
      <c r="BR39" s="8">
        <v>0</v>
      </c>
      <c r="BS39" s="8">
        <v>1</v>
      </c>
      <c r="BT39" s="3" t="s">
        <v>254</v>
      </c>
      <c r="BU39" s="3" t="s">
        <v>258</v>
      </c>
      <c r="BV39" s="3" t="s">
        <v>21</v>
      </c>
      <c r="BW39" s="3" t="s">
        <v>655</v>
      </c>
      <c r="BX39" s="8">
        <v>1</v>
      </c>
      <c r="BY39" s="8">
        <v>1</v>
      </c>
      <c r="BZ39" s="8">
        <v>0</v>
      </c>
      <c r="CA39" s="8">
        <v>1</v>
      </c>
      <c r="CB39" s="3" t="s">
        <v>277</v>
      </c>
      <c r="CC39" s="3" t="s">
        <v>29</v>
      </c>
      <c r="CD39" s="3"/>
      <c r="CE39" s="8"/>
      <c r="CF39" s="8"/>
      <c r="CG39" s="8"/>
      <c r="CH39" s="8"/>
      <c r="CI39" s="8"/>
      <c r="CJ39" s="8"/>
      <c r="CK39" s="8"/>
      <c r="CL39" s="3"/>
      <c r="CM39" s="3" t="s">
        <v>232</v>
      </c>
      <c r="CN39" s="3" t="s">
        <v>781</v>
      </c>
      <c r="CO39" s="8">
        <v>1</v>
      </c>
      <c r="CP39" s="8">
        <v>0</v>
      </c>
      <c r="CQ39" s="8">
        <v>0</v>
      </c>
      <c r="CR39" s="8">
        <v>1</v>
      </c>
      <c r="CS39" s="8">
        <v>1</v>
      </c>
      <c r="CT39" s="8">
        <v>0</v>
      </c>
      <c r="CU39" s="8">
        <v>0</v>
      </c>
      <c r="CV39" s="3"/>
      <c r="CW39" s="3" t="s">
        <v>258</v>
      </c>
      <c r="CX39" s="3" t="s">
        <v>21</v>
      </c>
      <c r="CY39" s="3"/>
      <c r="CZ39" s="8"/>
      <c r="DA39" s="8"/>
      <c r="DB39" s="8"/>
      <c r="DC39" s="8"/>
      <c r="DD39" s="8"/>
      <c r="DE39" s="8"/>
      <c r="DF39" s="8"/>
      <c r="DG39" s="3"/>
      <c r="DH39" s="3" t="s">
        <v>29</v>
      </c>
      <c r="DI39" s="3"/>
      <c r="DJ39" s="8"/>
      <c r="DK39" s="8"/>
      <c r="DL39" s="8"/>
      <c r="DM39" s="8"/>
      <c r="DN39" s="8"/>
      <c r="DO39" s="3"/>
      <c r="DP39" s="3"/>
      <c r="DQ39" s="3"/>
      <c r="DR39" s="3"/>
      <c r="DS39" s="3"/>
      <c r="DT39" s="8"/>
      <c r="DU39" s="8"/>
      <c r="DV39" s="8"/>
      <c r="DW39" s="8"/>
      <c r="DX39" s="8"/>
      <c r="DY39" s="8"/>
      <c r="DZ39" s="8"/>
      <c r="EA39" s="3" t="s">
        <v>601</v>
      </c>
      <c r="EB39" s="8">
        <v>1</v>
      </c>
      <c r="EC39" s="8">
        <v>1</v>
      </c>
      <c r="ED39" s="8">
        <v>0</v>
      </c>
      <c r="EE39" s="8">
        <v>0</v>
      </c>
      <c r="EF39" s="8">
        <v>0</v>
      </c>
      <c r="EG39" s="8">
        <v>1</v>
      </c>
      <c r="EH39" s="8">
        <v>0</v>
      </c>
      <c r="EI39" s="8">
        <v>0</v>
      </c>
      <c r="EJ39" s="8">
        <v>0</v>
      </c>
      <c r="EK39" s="8">
        <v>0</v>
      </c>
      <c r="EL39" s="8">
        <v>0</v>
      </c>
      <c r="EM39" s="8">
        <v>0</v>
      </c>
      <c r="EN39" s="3"/>
      <c r="EO39" s="3" t="s">
        <v>279</v>
      </c>
      <c r="EP39" s="3"/>
      <c r="EQ39" s="8"/>
      <c r="ER39" s="8"/>
      <c r="ES39" s="8"/>
      <c r="ET39" s="8"/>
      <c r="EU39" s="8"/>
      <c r="EV39" s="8"/>
      <c r="EW39" s="8"/>
      <c r="EX39" s="8"/>
      <c r="EY39" s="8"/>
      <c r="EZ39" s="8"/>
      <c r="FA39" s="8"/>
      <c r="FB39" s="3"/>
      <c r="FC39" s="8"/>
      <c r="FD39" s="3" t="s">
        <v>677</v>
      </c>
      <c r="FE39" s="8">
        <v>1</v>
      </c>
      <c r="FF39" s="8">
        <v>1</v>
      </c>
      <c r="FG39" s="8">
        <v>0</v>
      </c>
      <c r="FH39" s="8">
        <v>0</v>
      </c>
      <c r="FI39" s="8">
        <v>0</v>
      </c>
      <c r="FJ39" s="8">
        <v>1</v>
      </c>
      <c r="FK39" s="3" t="s">
        <v>381</v>
      </c>
      <c r="FL39" s="3" t="s">
        <v>734</v>
      </c>
      <c r="FM39" s="3" t="s">
        <v>380</v>
      </c>
      <c r="FN39" s="8"/>
      <c r="FO39" s="8">
        <v>0</v>
      </c>
      <c r="FP39" s="8">
        <v>3</v>
      </c>
      <c r="FQ39" s="3" t="s">
        <v>782</v>
      </c>
      <c r="FR39" s="8">
        <v>1327527</v>
      </c>
      <c r="FS39" s="8">
        <v>11</v>
      </c>
    </row>
    <row r="40" spans="1:175" x14ac:dyDescent="0.25">
      <c r="A40" s="2">
        <v>43775</v>
      </c>
      <c r="B40" s="3" t="s">
        <v>15</v>
      </c>
      <c r="C40" s="3" t="s">
        <v>15</v>
      </c>
      <c r="D40" s="3" t="s">
        <v>39</v>
      </c>
      <c r="E40" s="3" t="s">
        <v>783</v>
      </c>
      <c r="F40" s="3" t="s">
        <v>64</v>
      </c>
      <c r="G40" s="3" t="s">
        <v>596</v>
      </c>
      <c r="H40" s="8">
        <v>4.3677099999999998</v>
      </c>
      <c r="I40" s="8">
        <v>18.618220000000001</v>
      </c>
      <c r="J40" s="8">
        <v>364.69</v>
      </c>
      <c r="K40" s="8">
        <v>0</v>
      </c>
      <c r="L40" s="8">
        <v>3</v>
      </c>
      <c r="M40" s="3" t="s">
        <v>596</v>
      </c>
      <c r="N40" s="8">
        <v>30</v>
      </c>
      <c r="O40" s="8">
        <v>150</v>
      </c>
      <c r="P40" s="3" t="s">
        <v>597</v>
      </c>
      <c r="Q40" s="8"/>
      <c r="R40" s="8">
        <v>30</v>
      </c>
      <c r="S40" s="8">
        <v>0</v>
      </c>
      <c r="T40" s="8">
        <v>0</v>
      </c>
      <c r="U40" s="8">
        <v>0</v>
      </c>
      <c r="V40" s="8">
        <v>30</v>
      </c>
      <c r="W40" s="8"/>
      <c r="X40" s="8"/>
      <c r="Y40" s="3" t="s">
        <v>160</v>
      </c>
      <c r="Z40" s="3" t="s">
        <v>21</v>
      </c>
      <c r="AA40" s="3" t="s">
        <v>21</v>
      </c>
      <c r="AB40" s="3" t="s">
        <v>13</v>
      </c>
      <c r="AC40" s="3"/>
      <c r="AD40" s="3" t="s">
        <v>177</v>
      </c>
      <c r="AE40" s="3" t="s">
        <v>21</v>
      </c>
      <c r="AF40" s="8">
        <v>14</v>
      </c>
      <c r="AG40" s="3" t="s">
        <v>29</v>
      </c>
      <c r="AH40" s="8"/>
      <c r="AI40" s="3" t="s">
        <v>29</v>
      </c>
      <c r="AJ40" s="8"/>
      <c r="AK40" s="3" t="s">
        <v>29</v>
      </c>
      <c r="AL40" s="8"/>
      <c r="AM40" s="3" t="s">
        <v>29</v>
      </c>
      <c r="AN40" s="8"/>
      <c r="AO40" s="3" t="s">
        <v>21</v>
      </c>
      <c r="AP40" s="3" t="s">
        <v>197</v>
      </c>
      <c r="AQ40" s="3"/>
      <c r="AR40" s="3" t="s">
        <v>784</v>
      </c>
      <c r="AS40" s="8">
        <v>0</v>
      </c>
      <c r="AT40" s="8">
        <v>1</v>
      </c>
      <c r="AU40" s="8">
        <v>1</v>
      </c>
      <c r="AV40" s="8">
        <v>0</v>
      </c>
      <c r="AW40" s="8">
        <v>1</v>
      </c>
      <c r="AX40" s="8">
        <v>0</v>
      </c>
      <c r="AY40" s="8">
        <v>0</v>
      </c>
      <c r="AZ40" s="8">
        <v>0</v>
      </c>
      <c r="BA40" s="3" t="s">
        <v>21</v>
      </c>
      <c r="BB40" s="3" t="s">
        <v>21</v>
      </c>
      <c r="BC40" s="3" t="s">
        <v>21</v>
      </c>
      <c r="BD40" s="3" t="s">
        <v>29</v>
      </c>
      <c r="BE40" s="3" t="s">
        <v>21</v>
      </c>
      <c r="BF40" s="3" t="s">
        <v>225</v>
      </c>
      <c r="BG40" s="3"/>
      <c r="BH40" s="3" t="s">
        <v>232</v>
      </c>
      <c r="BI40" s="3"/>
      <c r="BJ40" s="3" t="s">
        <v>598</v>
      </c>
      <c r="BK40" s="8">
        <v>1</v>
      </c>
      <c r="BL40" s="8">
        <v>0</v>
      </c>
      <c r="BM40" s="8">
        <v>0</v>
      </c>
      <c r="BN40" s="8">
        <v>0</v>
      </c>
      <c r="BO40" s="8">
        <v>0</v>
      </c>
      <c r="BP40" s="8">
        <v>1</v>
      </c>
      <c r="BQ40" s="8">
        <v>0</v>
      </c>
      <c r="BR40" s="8">
        <v>0</v>
      </c>
      <c r="BS40" s="8">
        <v>1</v>
      </c>
      <c r="BT40" s="3" t="s">
        <v>253</v>
      </c>
      <c r="BU40" s="3" t="s">
        <v>261</v>
      </c>
      <c r="BV40" s="3" t="s">
        <v>21</v>
      </c>
      <c r="BW40" s="3" t="s">
        <v>655</v>
      </c>
      <c r="BX40" s="8">
        <v>1</v>
      </c>
      <c r="BY40" s="8">
        <v>1</v>
      </c>
      <c r="BZ40" s="8">
        <v>0</v>
      </c>
      <c r="CA40" s="8">
        <v>1</v>
      </c>
      <c r="CB40" s="3" t="s">
        <v>277</v>
      </c>
      <c r="CC40" s="3" t="s">
        <v>29</v>
      </c>
      <c r="CD40" s="3"/>
      <c r="CE40" s="8"/>
      <c r="CF40" s="8"/>
      <c r="CG40" s="8"/>
      <c r="CH40" s="8"/>
      <c r="CI40" s="8"/>
      <c r="CJ40" s="8"/>
      <c r="CK40" s="8"/>
      <c r="CL40" s="3"/>
      <c r="CM40" s="3" t="s">
        <v>281</v>
      </c>
      <c r="CN40" s="3" t="s">
        <v>614</v>
      </c>
      <c r="CO40" s="8">
        <v>1</v>
      </c>
      <c r="CP40" s="8">
        <v>1</v>
      </c>
      <c r="CQ40" s="8">
        <v>0</v>
      </c>
      <c r="CR40" s="8">
        <v>1</v>
      </c>
      <c r="CS40" s="8">
        <v>0</v>
      </c>
      <c r="CT40" s="8">
        <v>0</v>
      </c>
      <c r="CU40" s="8">
        <v>0</v>
      </c>
      <c r="CV40" s="3"/>
      <c r="CW40" s="3" t="s">
        <v>260</v>
      </c>
      <c r="CX40" s="3" t="s">
        <v>21</v>
      </c>
      <c r="CY40" s="3"/>
      <c r="CZ40" s="8"/>
      <c r="DA40" s="8"/>
      <c r="DB40" s="8"/>
      <c r="DC40" s="8"/>
      <c r="DD40" s="8"/>
      <c r="DE40" s="8"/>
      <c r="DF40" s="8"/>
      <c r="DG40" s="3"/>
      <c r="DH40" s="3" t="s">
        <v>21</v>
      </c>
      <c r="DI40" s="3" t="s">
        <v>785</v>
      </c>
      <c r="DJ40" s="8">
        <v>0</v>
      </c>
      <c r="DK40" s="8">
        <v>0</v>
      </c>
      <c r="DL40" s="8">
        <v>1</v>
      </c>
      <c r="DM40" s="8">
        <v>1</v>
      </c>
      <c r="DN40" s="8">
        <v>0</v>
      </c>
      <c r="DO40" s="3"/>
      <c r="DP40" s="3" t="s">
        <v>29</v>
      </c>
      <c r="DQ40" s="3"/>
      <c r="DR40" s="3"/>
      <c r="DS40" s="3"/>
      <c r="DT40" s="8"/>
      <c r="DU40" s="8"/>
      <c r="DV40" s="8"/>
      <c r="DW40" s="8"/>
      <c r="DX40" s="8"/>
      <c r="DY40" s="8"/>
      <c r="DZ40" s="8"/>
      <c r="EA40" s="3" t="s">
        <v>601</v>
      </c>
      <c r="EB40" s="8">
        <v>1</v>
      </c>
      <c r="EC40" s="8">
        <v>1</v>
      </c>
      <c r="ED40" s="8">
        <v>0</v>
      </c>
      <c r="EE40" s="8">
        <v>0</v>
      </c>
      <c r="EF40" s="8">
        <v>0</v>
      </c>
      <c r="EG40" s="8">
        <v>1</v>
      </c>
      <c r="EH40" s="8">
        <v>0</v>
      </c>
      <c r="EI40" s="8">
        <v>0</v>
      </c>
      <c r="EJ40" s="8">
        <v>0</v>
      </c>
      <c r="EK40" s="8">
        <v>0</v>
      </c>
      <c r="EL40" s="8">
        <v>0</v>
      </c>
      <c r="EM40" s="8">
        <v>0</v>
      </c>
      <c r="EN40" s="3"/>
      <c r="EO40" s="3" t="s">
        <v>281</v>
      </c>
      <c r="EP40" s="3" t="s">
        <v>629</v>
      </c>
      <c r="EQ40" s="8">
        <v>0</v>
      </c>
      <c r="ER40" s="8">
        <v>0</v>
      </c>
      <c r="ES40" s="8">
        <v>0</v>
      </c>
      <c r="ET40" s="8">
        <v>1</v>
      </c>
      <c r="EU40" s="8">
        <v>0</v>
      </c>
      <c r="EV40" s="8">
        <v>0</v>
      </c>
      <c r="EW40" s="8">
        <v>1</v>
      </c>
      <c r="EX40" s="8">
        <v>0</v>
      </c>
      <c r="EY40" s="8">
        <v>0</v>
      </c>
      <c r="EZ40" s="8">
        <v>1</v>
      </c>
      <c r="FA40" s="8">
        <v>0</v>
      </c>
      <c r="FB40" s="3"/>
      <c r="FC40" s="8"/>
      <c r="FD40" s="3" t="s">
        <v>606</v>
      </c>
      <c r="FE40" s="8">
        <v>1</v>
      </c>
      <c r="FF40" s="8">
        <v>1</v>
      </c>
      <c r="FG40" s="8">
        <v>0</v>
      </c>
      <c r="FH40" s="8">
        <v>0</v>
      </c>
      <c r="FI40" s="8">
        <v>1</v>
      </c>
      <c r="FJ40" s="8">
        <v>0</v>
      </c>
      <c r="FK40" s="3" t="s">
        <v>348</v>
      </c>
      <c r="FL40" s="3" t="s">
        <v>380</v>
      </c>
      <c r="FM40" s="3" t="s">
        <v>385</v>
      </c>
      <c r="FN40" s="8"/>
      <c r="FO40" s="8">
        <v>0</v>
      </c>
      <c r="FP40" s="8">
        <v>10</v>
      </c>
      <c r="FQ40" s="3" t="s">
        <v>786</v>
      </c>
      <c r="FR40" s="8">
        <v>1328124</v>
      </c>
      <c r="FS40" s="8">
        <v>20</v>
      </c>
    </row>
    <row r="41" spans="1:175" x14ac:dyDescent="0.25">
      <c r="A41" s="2">
        <v>43777</v>
      </c>
      <c r="B41" s="3" t="s">
        <v>15</v>
      </c>
      <c r="C41" s="3" t="s">
        <v>15</v>
      </c>
      <c r="D41" s="3" t="s">
        <v>39</v>
      </c>
      <c r="E41" s="3" t="s">
        <v>787</v>
      </c>
      <c r="F41" s="3" t="s">
        <v>65</v>
      </c>
      <c r="G41" s="3" t="s">
        <v>596</v>
      </c>
      <c r="H41" s="8">
        <v>4.3800087999999997</v>
      </c>
      <c r="I41" s="8">
        <v>18.601122499999999</v>
      </c>
      <c r="J41" s="8">
        <v>362.29998779296875</v>
      </c>
      <c r="K41" s="8">
        <v>8.5</v>
      </c>
      <c r="L41" s="8">
        <v>3</v>
      </c>
      <c r="M41" s="3" t="s">
        <v>596</v>
      </c>
      <c r="N41" s="8">
        <v>10</v>
      </c>
      <c r="O41" s="8">
        <v>50</v>
      </c>
      <c r="P41" s="3" t="s">
        <v>597</v>
      </c>
      <c r="Q41" s="8"/>
      <c r="R41" s="8">
        <v>4</v>
      </c>
      <c r="S41" s="8">
        <v>6</v>
      </c>
      <c r="T41" s="8">
        <v>0</v>
      </c>
      <c r="U41" s="8">
        <v>0</v>
      </c>
      <c r="V41" s="8">
        <v>10</v>
      </c>
      <c r="W41" s="8"/>
      <c r="X41" s="8"/>
      <c r="Y41" s="3" t="s">
        <v>159</v>
      </c>
      <c r="Z41" s="3" t="s">
        <v>21</v>
      </c>
      <c r="AA41" s="3" t="s">
        <v>21</v>
      </c>
      <c r="AB41" s="3" t="s">
        <v>174</v>
      </c>
      <c r="AC41" s="3"/>
      <c r="AD41" s="3" t="s">
        <v>177</v>
      </c>
      <c r="AE41" s="3" t="s">
        <v>21</v>
      </c>
      <c r="AF41" s="8">
        <v>3</v>
      </c>
      <c r="AG41" s="3" t="s">
        <v>29</v>
      </c>
      <c r="AH41" s="8"/>
      <c r="AI41" s="3" t="s">
        <v>29</v>
      </c>
      <c r="AJ41" s="8"/>
      <c r="AK41" s="3" t="s">
        <v>29</v>
      </c>
      <c r="AL41" s="8"/>
      <c r="AM41" s="3" t="s">
        <v>21</v>
      </c>
      <c r="AN41" s="8">
        <v>2</v>
      </c>
      <c r="AO41" s="3" t="s">
        <v>21</v>
      </c>
      <c r="AP41" s="3" t="s">
        <v>195</v>
      </c>
      <c r="AQ41" s="3"/>
      <c r="AR41" s="3" t="s">
        <v>624</v>
      </c>
      <c r="AS41" s="8">
        <v>1</v>
      </c>
      <c r="AT41" s="8">
        <v>0</v>
      </c>
      <c r="AU41" s="8">
        <v>0</v>
      </c>
      <c r="AV41" s="8">
        <v>0</v>
      </c>
      <c r="AW41" s="8">
        <v>0</v>
      </c>
      <c r="AX41" s="8">
        <v>0</v>
      </c>
      <c r="AY41" s="8">
        <v>0</v>
      </c>
      <c r="AZ41" s="8">
        <v>0</v>
      </c>
      <c r="BA41" s="3" t="s">
        <v>21</v>
      </c>
      <c r="BB41" s="3" t="s">
        <v>21</v>
      </c>
      <c r="BC41" s="3" t="s">
        <v>21</v>
      </c>
      <c r="BD41" s="3" t="s">
        <v>29</v>
      </c>
      <c r="BE41" s="3" t="s">
        <v>21</v>
      </c>
      <c r="BF41" s="3" t="s">
        <v>225</v>
      </c>
      <c r="BG41" s="3"/>
      <c r="BH41" s="3" t="s">
        <v>234</v>
      </c>
      <c r="BI41" s="3"/>
      <c r="BJ41" s="3" t="s">
        <v>788</v>
      </c>
      <c r="BK41" s="8">
        <v>1</v>
      </c>
      <c r="BL41" s="8">
        <v>0</v>
      </c>
      <c r="BM41" s="8">
        <v>0</v>
      </c>
      <c r="BN41" s="8">
        <v>0</v>
      </c>
      <c r="BO41" s="8">
        <v>0</v>
      </c>
      <c r="BP41" s="8">
        <v>0</v>
      </c>
      <c r="BQ41" s="8">
        <v>0</v>
      </c>
      <c r="BR41" s="8">
        <v>1</v>
      </c>
      <c r="BS41" s="8">
        <v>0</v>
      </c>
      <c r="BT41" s="3" t="s">
        <v>256</v>
      </c>
      <c r="BU41" s="3" t="s">
        <v>258</v>
      </c>
      <c r="BV41" s="3" t="s">
        <v>29</v>
      </c>
      <c r="BW41" s="3"/>
      <c r="BX41" s="8"/>
      <c r="BY41" s="8"/>
      <c r="BZ41" s="8"/>
      <c r="CA41" s="8"/>
      <c r="CB41" s="3" t="s">
        <v>280</v>
      </c>
      <c r="CC41" s="3" t="s">
        <v>29</v>
      </c>
      <c r="CD41" s="3"/>
      <c r="CE41" s="8"/>
      <c r="CF41" s="8"/>
      <c r="CG41" s="8"/>
      <c r="CH41" s="8"/>
      <c r="CI41" s="8"/>
      <c r="CJ41" s="8"/>
      <c r="CK41" s="8"/>
      <c r="CL41" s="3"/>
      <c r="CM41" s="3" t="s">
        <v>232</v>
      </c>
      <c r="CN41" s="3" t="s">
        <v>296</v>
      </c>
      <c r="CO41" s="8">
        <v>0</v>
      </c>
      <c r="CP41" s="8">
        <v>0</v>
      </c>
      <c r="CQ41" s="8">
        <v>0</v>
      </c>
      <c r="CR41" s="8">
        <v>1</v>
      </c>
      <c r="CS41" s="8">
        <v>0</v>
      </c>
      <c r="CT41" s="8">
        <v>0</v>
      </c>
      <c r="CU41" s="8">
        <v>0</v>
      </c>
      <c r="CV41" s="3"/>
      <c r="CW41" s="3" t="s">
        <v>258</v>
      </c>
      <c r="CX41" s="3" t="s">
        <v>21</v>
      </c>
      <c r="CY41" s="3"/>
      <c r="CZ41" s="8"/>
      <c r="DA41" s="8"/>
      <c r="DB41" s="8"/>
      <c r="DC41" s="8"/>
      <c r="DD41" s="8"/>
      <c r="DE41" s="8"/>
      <c r="DF41" s="8"/>
      <c r="DG41" s="3"/>
      <c r="DH41" s="3" t="s">
        <v>21</v>
      </c>
      <c r="DI41" s="3" t="s">
        <v>789</v>
      </c>
      <c r="DJ41" s="8">
        <v>0</v>
      </c>
      <c r="DK41" s="8">
        <v>0</v>
      </c>
      <c r="DL41" s="8">
        <v>0</v>
      </c>
      <c r="DM41" s="8">
        <v>1</v>
      </c>
      <c r="DN41" s="8">
        <v>1</v>
      </c>
      <c r="DO41" s="3" t="s">
        <v>790</v>
      </c>
      <c r="DP41" s="3" t="s">
        <v>21</v>
      </c>
      <c r="DQ41" s="3" t="s">
        <v>258</v>
      </c>
      <c r="DR41" s="3" t="s">
        <v>29</v>
      </c>
      <c r="DS41" s="3"/>
      <c r="DT41" s="8"/>
      <c r="DU41" s="8"/>
      <c r="DV41" s="8"/>
      <c r="DW41" s="8"/>
      <c r="DX41" s="8"/>
      <c r="DY41" s="8"/>
      <c r="DZ41" s="8"/>
      <c r="EA41" s="3" t="s">
        <v>760</v>
      </c>
      <c r="EB41" s="8">
        <v>0</v>
      </c>
      <c r="EC41" s="8">
        <v>1</v>
      </c>
      <c r="ED41" s="8">
        <v>0</v>
      </c>
      <c r="EE41" s="8">
        <v>0</v>
      </c>
      <c r="EF41" s="8">
        <v>0</v>
      </c>
      <c r="EG41" s="8">
        <v>1</v>
      </c>
      <c r="EH41" s="8">
        <v>0</v>
      </c>
      <c r="EI41" s="8">
        <v>0</v>
      </c>
      <c r="EJ41" s="8">
        <v>1</v>
      </c>
      <c r="EK41" s="8">
        <v>0</v>
      </c>
      <c r="EL41" s="8">
        <v>0</v>
      </c>
      <c r="EM41" s="8">
        <v>0</v>
      </c>
      <c r="EN41" s="3"/>
      <c r="EO41" s="3" t="s">
        <v>281</v>
      </c>
      <c r="EP41" s="3" t="s">
        <v>791</v>
      </c>
      <c r="EQ41" s="8">
        <v>0</v>
      </c>
      <c r="ER41" s="8">
        <v>0</v>
      </c>
      <c r="ES41" s="8">
        <v>0</v>
      </c>
      <c r="ET41" s="8">
        <v>1</v>
      </c>
      <c r="EU41" s="8">
        <v>0</v>
      </c>
      <c r="EV41" s="8">
        <v>0</v>
      </c>
      <c r="EW41" s="8">
        <v>1</v>
      </c>
      <c r="EX41" s="8">
        <v>0</v>
      </c>
      <c r="EY41" s="8">
        <v>0</v>
      </c>
      <c r="EZ41" s="8">
        <v>0</v>
      </c>
      <c r="FA41" s="8">
        <v>0</v>
      </c>
      <c r="FB41" s="3"/>
      <c r="FC41" s="8"/>
      <c r="FD41" s="3" t="s">
        <v>602</v>
      </c>
      <c r="FE41" s="8">
        <v>1</v>
      </c>
      <c r="FF41" s="8">
        <v>0</v>
      </c>
      <c r="FG41" s="8">
        <v>0</v>
      </c>
      <c r="FH41" s="8">
        <v>1</v>
      </c>
      <c r="FI41" s="8">
        <v>0</v>
      </c>
      <c r="FJ41" s="8">
        <v>1</v>
      </c>
      <c r="FK41" s="3" t="s">
        <v>348</v>
      </c>
      <c r="FL41" s="3" t="s">
        <v>380</v>
      </c>
      <c r="FM41" s="3" t="s">
        <v>383</v>
      </c>
      <c r="FN41" s="8"/>
      <c r="FO41" s="8">
        <v>0</v>
      </c>
      <c r="FP41" s="8">
        <v>10</v>
      </c>
      <c r="FQ41" s="3" t="s">
        <v>792</v>
      </c>
      <c r="FR41" s="8">
        <v>1350318</v>
      </c>
      <c r="FS41" s="8">
        <v>55</v>
      </c>
    </row>
    <row r="42" spans="1:175" x14ac:dyDescent="0.25">
      <c r="A42" s="2">
        <v>43776</v>
      </c>
      <c r="B42" s="3" t="s">
        <v>15</v>
      </c>
      <c r="C42" s="3" t="s">
        <v>15</v>
      </c>
      <c r="D42" s="3" t="s">
        <v>39</v>
      </c>
      <c r="E42" s="3" t="s">
        <v>793</v>
      </c>
      <c r="F42" s="3" t="s">
        <v>64</v>
      </c>
      <c r="G42" s="3" t="s">
        <v>596</v>
      </c>
      <c r="H42" s="8">
        <v>4.3745323000000003</v>
      </c>
      <c r="I42" s="8">
        <v>18.615364400000001</v>
      </c>
      <c r="J42" s="8">
        <v>397.79998779296875</v>
      </c>
      <c r="K42" s="8">
        <v>9.5</v>
      </c>
      <c r="L42" s="8">
        <v>3</v>
      </c>
      <c r="M42" s="3" t="s">
        <v>596</v>
      </c>
      <c r="N42" s="8">
        <v>2</v>
      </c>
      <c r="O42" s="8">
        <v>10</v>
      </c>
      <c r="P42" s="3" t="s">
        <v>597</v>
      </c>
      <c r="Q42" s="8"/>
      <c r="R42" s="8">
        <v>2</v>
      </c>
      <c r="S42" s="8">
        <v>0</v>
      </c>
      <c r="T42" s="8">
        <v>0</v>
      </c>
      <c r="U42" s="8">
        <v>0</v>
      </c>
      <c r="V42" s="8">
        <v>2</v>
      </c>
      <c r="W42" s="8"/>
      <c r="X42" s="8"/>
      <c r="Y42" s="3" t="s">
        <v>159</v>
      </c>
      <c r="Z42" s="3" t="s">
        <v>21</v>
      </c>
      <c r="AA42" s="3" t="s">
        <v>29</v>
      </c>
      <c r="AB42" s="3"/>
      <c r="AC42" s="3"/>
      <c r="AD42" s="3" t="s">
        <v>179</v>
      </c>
      <c r="AE42" s="3" t="s">
        <v>29</v>
      </c>
      <c r="AF42" s="8"/>
      <c r="AG42" s="3" t="s">
        <v>29</v>
      </c>
      <c r="AH42" s="8"/>
      <c r="AI42" s="3" t="s">
        <v>29</v>
      </c>
      <c r="AJ42" s="8"/>
      <c r="AK42" s="3" t="s">
        <v>172</v>
      </c>
      <c r="AL42" s="8"/>
      <c r="AM42" s="3" t="s">
        <v>21</v>
      </c>
      <c r="AN42" s="8">
        <v>1</v>
      </c>
      <c r="AO42" s="3" t="s">
        <v>21</v>
      </c>
      <c r="AP42" s="3" t="s">
        <v>196</v>
      </c>
      <c r="AQ42" s="3"/>
      <c r="AR42" s="3" t="s">
        <v>624</v>
      </c>
      <c r="AS42" s="8">
        <v>1</v>
      </c>
      <c r="AT42" s="8">
        <v>0</v>
      </c>
      <c r="AU42" s="8">
        <v>0</v>
      </c>
      <c r="AV42" s="8">
        <v>0</v>
      </c>
      <c r="AW42" s="8">
        <v>0</v>
      </c>
      <c r="AX42" s="8">
        <v>0</v>
      </c>
      <c r="AY42" s="8">
        <v>0</v>
      </c>
      <c r="AZ42" s="8">
        <v>0</v>
      </c>
      <c r="BA42" s="3" t="s">
        <v>21</v>
      </c>
      <c r="BB42" s="3" t="s">
        <v>21</v>
      </c>
      <c r="BC42" s="3" t="s">
        <v>21</v>
      </c>
      <c r="BD42" s="3" t="s">
        <v>29</v>
      </c>
      <c r="BE42" s="3" t="s">
        <v>21</v>
      </c>
      <c r="BF42" s="3" t="s">
        <v>225</v>
      </c>
      <c r="BG42" s="3"/>
      <c r="BH42" s="3" t="s">
        <v>231</v>
      </c>
      <c r="BI42" s="3"/>
      <c r="BJ42" s="3" t="s">
        <v>738</v>
      </c>
      <c r="BK42" s="8">
        <v>1</v>
      </c>
      <c r="BL42" s="8">
        <v>0</v>
      </c>
      <c r="BM42" s="8">
        <v>0</v>
      </c>
      <c r="BN42" s="8">
        <v>0</v>
      </c>
      <c r="BO42" s="8">
        <v>0</v>
      </c>
      <c r="BP42" s="8">
        <v>0</v>
      </c>
      <c r="BQ42" s="8">
        <v>0</v>
      </c>
      <c r="BR42" s="8">
        <v>0</v>
      </c>
      <c r="BS42" s="8">
        <v>1</v>
      </c>
      <c r="BT42" s="3" t="s">
        <v>254</v>
      </c>
      <c r="BU42" s="3" t="s">
        <v>258</v>
      </c>
      <c r="BV42" s="3" t="s">
        <v>21</v>
      </c>
      <c r="BW42" s="3" t="s">
        <v>269</v>
      </c>
      <c r="BX42" s="8">
        <v>0</v>
      </c>
      <c r="BY42" s="8">
        <v>0</v>
      </c>
      <c r="BZ42" s="8">
        <v>0</v>
      </c>
      <c r="CA42" s="8">
        <v>1</v>
      </c>
      <c r="CB42" s="3" t="s">
        <v>280</v>
      </c>
      <c r="CC42" s="3" t="s">
        <v>29</v>
      </c>
      <c r="CD42" s="3"/>
      <c r="CE42" s="8"/>
      <c r="CF42" s="8"/>
      <c r="CG42" s="8"/>
      <c r="CH42" s="8"/>
      <c r="CI42" s="8"/>
      <c r="CJ42" s="8"/>
      <c r="CK42" s="8"/>
      <c r="CL42" s="3"/>
      <c r="CM42" s="3" t="s">
        <v>232</v>
      </c>
      <c r="CN42" s="3" t="s">
        <v>740</v>
      </c>
      <c r="CO42" s="8">
        <v>1</v>
      </c>
      <c r="CP42" s="8">
        <v>0</v>
      </c>
      <c r="CQ42" s="8">
        <v>0</v>
      </c>
      <c r="CR42" s="8">
        <v>0</v>
      </c>
      <c r="CS42" s="8">
        <v>1</v>
      </c>
      <c r="CT42" s="8">
        <v>0</v>
      </c>
      <c r="CU42" s="8">
        <v>0</v>
      </c>
      <c r="CV42" s="3"/>
      <c r="CW42" s="3" t="s">
        <v>259</v>
      </c>
      <c r="CX42" s="3" t="s">
        <v>21</v>
      </c>
      <c r="CY42" s="3"/>
      <c r="CZ42" s="8"/>
      <c r="DA42" s="8"/>
      <c r="DB42" s="8"/>
      <c r="DC42" s="8"/>
      <c r="DD42" s="8"/>
      <c r="DE42" s="8"/>
      <c r="DF42" s="8"/>
      <c r="DG42" s="3"/>
      <c r="DH42" s="3" t="s">
        <v>21</v>
      </c>
      <c r="DI42" s="3" t="s">
        <v>794</v>
      </c>
      <c r="DJ42" s="8">
        <v>1</v>
      </c>
      <c r="DK42" s="8">
        <v>0</v>
      </c>
      <c r="DL42" s="8">
        <v>1</v>
      </c>
      <c r="DM42" s="8">
        <v>0</v>
      </c>
      <c r="DN42" s="8">
        <v>0</v>
      </c>
      <c r="DO42" s="3"/>
      <c r="DP42" s="3" t="s">
        <v>21</v>
      </c>
      <c r="DQ42" s="3" t="s">
        <v>259</v>
      </c>
      <c r="DR42" s="3" t="s">
        <v>21</v>
      </c>
      <c r="DS42" s="3" t="s">
        <v>711</v>
      </c>
      <c r="DT42" s="8">
        <v>0</v>
      </c>
      <c r="DU42" s="8">
        <v>0</v>
      </c>
      <c r="DV42" s="8">
        <v>1</v>
      </c>
      <c r="DW42" s="8">
        <v>0</v>
      </c>
      <c r="DX42" s="8">
        <v>0</v>
      </c>
      <c r="DY42" s="8">
        <v>0</v>
      </c>
      <c r="DZ42" s="8">
        <v>1</v>
      </c>
      <c r="EA42" s="3" t="s">
        <v>741</v>
      </c>
      <c r="EB42" s="8">
        <v>0</v>
      </c>
      <c r="EC42" s="8">
        <v>1</v>
      </c>
      <c r="ED42" s="8">
        <v>0</v>
      </c>
      <c r="EE42" s="8">
        <v>0</v>
      </c>
      <c r="EF42" s="8">
        <v>0</v>
      </c>
      <c r="EG42" s="8">
        <v>1</v>
      </c>
      <c r="EH42" s="8">
        <v>0</v>
      </c>
      <c r="EI42" s="8">
        <v>0</v>
      </c>
      <c r="EJ42" s="8">
        <v>0</v>
      </c>
      <c r="EK42" s="8">
        <v>0</v>
      </c>
      <c r="EL42" s="8">
        <v>1</v>
      </c>
      <c r="EM42" s="8">
        <v>0</v>
      </c>
      <c r="EN42" s="3"/>
      <c r="EO42" s="3" t="s">
        <v>279</v>
      </c>
      <c r="EP42" s="3"/>
      <c r="EQ42" s="8"/>
      <c r="ER42" s="8"/>
      <c r="ES42" s="8"/>
      <c r="ET42" s="8"/>
      <c r="EU42" s="8"/>
      <c r="EV42" s="8"/>
      <c r="EW42" s="8"/>
      <c r="EX42" s="8"/>
      <c r="EY42" s="8"/>
      <c r="EZ42" s="8"/>
      <c r="FA42" s="8"/>
      <c r="FB42" s="3"/>
      <c r="FC42" s="8"/>
      <c r="FD42" s="3" t="s">
        <v>795</v>
      </c>
      <c r="FE42" s="8">
        <v>1</v>
      </c>
      <c r="FF42" s="8">
        <v>1</v>
      </c>
      <c r="FG42" s="8">
        <v>0</v>
      </c>
      <c r="FH42" s="8">
        <v>0</v>
      </c>
      <c r="FI42" s="8">
        <v>0</v>
      </c>
      <c r="FJ42" s="8">
        <v>0</v>
      </c>
      <c r="FK42" s="3" t="s">
        <v>381</v>
      </c>
      <c r="FL42" s="3" t="s">
        <v>383</v>
      </c>
      <c r="FM42" s="3" t="s">
        <v>734</v>
      </c>
      <c r="FN42" s="8"/>
      <c r="FO42" s="8">
        <v>1</v>
      </c>
      <c r="FP42" s="8">
        <v>2</v>
      </c>
      <c r="FQ42" s="3" t="s">
        <v>796</v>
      </c>
      <c r="FR42" s="8">
        <v>1340340</v>
      </c>
      <c r="FS42" s="8">
        <v>31</v>
      </c>
    </row>
    <row r="43" spans="1:175" x14ac:dyDescent="0.25">
      <c r="A43" s="2">
        <v>43775</v>
      </c>
      <c r="B43" s="3" t="s">
        <v>15</v>
      </c>
      <c r="C43" s="3" t="s">
        <v>15</v>
      </c>
      <c r="D43" s="3" t="s">
        <v>39</v>
      </c>
      <c r="E43" s="3" t="s">
        <v>797</v>
      </c>
      <c r="F43" s="3" t="s">
        <v>65</v>
      </c>
      <c r="G43" s="3" t="s">
        <v>596</v>
      </c>
      <c r="H43" s="8">
        <v>4.3615146999999999</v>
      </c>
      <c r="I43" s="8">
        <v>18.625190700000001</v>
      </c>
      <c r="J43" s="8">
        <v>372.79998779296875</v>
      </c>
      <c r="K43" s="8">
        <v>10</v>
      </c>
      <c r="L43" s="8">
        <v>3</v>
      </c>
      <c r="M43" s="3" t="s">
        <v>596</v>
      </c>
      <c r="N43" s="8">
        <v>15</v>
      </c>
      <c r="O43" s="8">
        <v>75</v>
      </c>
      <c r="P43" s="3" t="s">
        <v>597</v>
      </c>
      <c r="Q43" s="8"/>
      <c r="R43" s="8">
        <v>6</v>
      </c>
      <c r="S43" s="8">
        <v>9</v>
      </c>
      <c r="T43" s="8">
        <v>0</v>
      </c>
      <c r="U43" s="8">
        <v>0</v>
      </c>
      <c r="V43" s="8">
        <v>12</v>
      </c>
      <c r="W43" s="8">
        <v>3</v>
      </c>
      <c r="X43" s="8"/>
      <c r="Y43" s="3" t="s">
        <v>159</v>
      </c>
      <c r="Z43" s="3" t="s">
        <v>172</v>
      </c>
      <c r="AA43" s="3"/>
      <c r="AB43" s="3"/>
      <c r="AC43" s="3"/>
      <c r="AD43" s="3" t="s">
        <v>179</v>
      </c>
      <c r="AE43" s="3" t="s">
        <v>21</v>
      </c>
      <c r="AF43" s="8">
        <v>10</v>
      </c>
      <c r="AG43" s="3" t="s">
        <v>29</v>
      </c>
      <c r="AH43" s="8"/>
      <c r="AI43" s="3" t="s">
        <v>21</v>
      </c>
      <c r="AJ43" s="8">
        <v>6</v>
      </c>
      <c r="AK43" s="3" t="s">
        <v>172</v>
      </c>
      <c r="AL43" s="8"/>
      <c r="AM43" s="3" t="s">
        <v>21</v>
      </c>
      <c r="AN43" s="8">
        <v>3</v>
      </c>
      <c r="AO43" s="3" t="s">
        <v>21</v>
      </c>
      <c r="AP43" s="3" t="s">
        <v>196</v>
      </c>
      <c r="AQ43" s="3"/>
      <c r="AR43" s="3" t="s">
        <v>737</v>
      </c>
      <c r="AS43" s="8">
        <v>1</v>
      </c>
      <c r="AT43" s="8">
        <v>0</v>
      </c>
      <c r="AU43" s="8">
        <v>0</v>
      </c>
      <c r="AV43" s="8">
        <v>0</v>
      </c>
      <c r="AW43" s="8">
        <v>0</v>
      </c>
      <c r="AX43" s="8">
        <v>0</v>
      </c>
      <c r="AY43" s="8">
        <v>0</v>
      </c>
      <c r="AZ43" s="8">
        <v>1</v>
      </c>
      <c r="BA43" s="3" t="s">
        <v>21</v>
      </c>
      <c r="BB43" s="3" t="s">
        <v>21</v>
      </c>
      <c r="BC43" s="3" t="s">
        <v>21</v>
      </c>
      <c r="BD43" s="3" t="s">
        <v>29</v>
      </c>
      <c r="BE43" s="3" t="s">
        <v>21</v>
      </c>
      <c r="BF43" s="3" t="s">
        <v>196</v>
      </c>
      <c r="BG43" s="3"/>
      <c r="BH43" s="3" t="s">
        <v>231</v>
      </c>
      <c r="BI43" s="3"/>
      <c r="BJ43" s="3" t="s">
        <v>753</v>
      </c>
      <c r="BK43" s="8">
        <v>1</v>
      </c>
      <c r="BL43" s="8">
        <v>1</v>
      </c>
      <c r="BM43" s="8">
        <v>0</v>
      </c>
      <c r="BN43" s="8">
        <v>0</v>
      </c>
      <c r="BO43" s="8">
        <v>0</v>
      </c>
      <c r="BP43" s="8">
        <v>1</v>
      </c>
      <c r="BQ43" s="8">
        <v>0</v>
      </c>
      <c r="BR43" s="8">
        <v>0</v>
      </c>
      <c r="BS43" s="8">
        <v>0</v>
      </c>
      <c r="BT43" s="3" t="s">
        <v>253</v>
      </c>
      <c r="BU43" s="3" t="s">
        <v>258</v>
      </c>
      <c r="BV43" s="3" t="s">
        <v>21</v>
      </c>
      <c r="BW43" s="3" t="s">
        <v>613</v>
      </c>
      <c r="BX43" s="8">
        <v>1</v>
      </c>
      <c r="BY43" s="8">
        <v>0</v>
      </c>
      <c r="BZ43" s="8">
        <v>1</v>
      </c>
      <c r="CA43" s="8">
        <v>0</v>
      </c>
      <c r="CB43" s="3" t="s">
        <v>280</v>
      </c>
      <c r="CC43" s="3" t="s">
        <v>29</v>
      </c>
      <c r="CD43" s="3"/>
      <c r="CE43" s="8"/>
      <c r="CF43" s="8"/>
      <c r="CG43" s="8"/>
      <c r="CH43" s="8"/>
      <c r="CI43" s="8"/>
      <c r="CJ43" s="8"/>
      <c r="CK43" s="8"/>
      <c r="CL43" s="3"/>
      <c r="CM43" s="3" t="s">
        <v>281</v>
      </c>
      <c r="CN43" s="3" t="s">
        <v>781</v>
      </c>
      <c r="CO43" s="8">
        <v>1</v>
      </c>
      <c r="CP43" s="8">
        <v>0</v>
      </c>
      <c r="CQ43" s="8">
        <v>0</v>
      </c>
      <c r="CR43" s="8">
        <v>1</v>
      </c>
      <c r="CS43" s="8">
        <v>1</v>
      </c>
      <c r="CT43" s="8">
        <v>0</v>
      </c>
      <c r="CU43" s="8">
        <v>0</v>
      </c>
      <c r="CV43" s="3"/>
      <c r="CW43" s="3" t="s">
        <v>259</v>
      </c>
      <c r="CX43" s="3" t="s">
        <v>21</v>
      </c>
      <c r="CY43" s="3"/>
      <c r="CZ43" s="8"/>
      <c r="DA43" s="8"/>
      <c r="DB43" s="8"/>
      <c r="DC43" s="8"/>
      <c r="DD43" s="8"/>
      <c r="DE43" s="8"/>
      <c r="DF43" s="8"/>
      <c r="DG43" s="3"/>
      <c r="DH43" s="3" t="s">
        <v>21</v>
      </c>
      <c r="DI43" s="3" t="s">
        <v>785</v>
      </c>
      <c r="DJ43" s="8">
        <v>0</v>
      </c>
      <c r="DK43" s="8">
        <v>0</v>
      </c>
      <c r="DL43" s="8">
        <v>1</v>
      </c>
      <c r="DM43" s="8">
        <v>1</v>
      </c>
      <c r="DN43" s="8">
        <v>0</v>
      </c>
      <c r="DO43" s="3"/>
      <c r="DP43" s="3" t="s">
        <v>21</v>
      </c>
      <c r="DQ43" s="3" t="s">
        <v>258</v>
      </c>
      <c r="DR43" s="3" t="s">
        <v>29</v>
      </c>
      <c r="DS43" s="3"/>
      <c r="DT43" s="8"/>
      <c r="DU43" s="8"/>
      <c r="DV43" s="8"/>
      <c r="DW43" s="8"/>
      <c r="DX43" s="8"/>
      <c r="DY43" s="8"/>
      <c r="DZ43" s="8"/>
      <c r="EA43" s="3" t="s">
        <v>601</v>
      </c>
      <c r="EB43" s="8">
        <v>1</v>
      </c>
      <c r="EC43" s="8">
        <v>1</v>
      </c>
      <c r="ED43" s="8">
        <v>0</v>
      </c>
      <c r="EE43" s="8">
        <v>0</v>
      </c>
      <c r="EF43" s="8">
        <v>0</v>
      </c>
      <c r="EG43" s="8">
        <v>1</v>
      </c>
      <c r="EH43" s="8">
        <v>0</v>
      </c>
      <c r="EI43" s="8">
        <v>0</v>
      </c>
      <c r="EJ43" s="8">
        <v>0</v>
      </c>
      <c r="EK43" s="8">
        <v>0</v>
      </c>
      <c r="EL43" s="8">
        <v>0</v>
      </c>
      <c r="EM43" s="8">
        <v>0</v>
      </c>
      <c r="EN43" s="3"/>
      <c r="EO43" s="3" t="s">
        <v>281</v>
      </c>
      <c r="EP43" s="3" t="s">
        <v>798</v>
      </c>
      <c r="EQ43" s="8">
        <v>0</v>
      </c>
      <c r="ER43" s="8">
        <v>1</v>
      </c>
      <c r="ES43" s="8">
        <v>0</v>
      </c>
      <c r="ET43" s="8">
        <v>0</v>
      </c>
      <c r="EU43" s="8">
        <v>0</v>
      </c>
      <c r="EV43" s="8">
        <v>0</v>
      </c>
      <c r="EW43" s="8">
        <v>1</v>
      </c>
      <c r="EX43" s="8">
        <v>0</v>
      </c>
      <c r="EY43" s="8">
        <v>0</v>
      </c>
      <c r="EZ43" s="8">
        <v>0</v>
      </c>
      <c r="FA43" s="8">
        <v>0</v>
      </c>
      <c r="FB43" s="3"/>
      <c r="FC43" s="8"/>
      <c r="FD43" s="3" t="s">
        <v>606</v>
      </c>
      <c r="FE43" s="8">
        <v>1</v>
      </c>
      <c r="FF43" s="8">
        <v>1</v>
      </c>
      <c r="FG43" s="8">
        <v>0</v>
      </c>
      <c r="FH43" s="8">
        <v>0</v>
      </c>
      <c r="FI43" s="8">
        <v>1</v>
      </c>
      <c r="FJ43" s="8">
        <v>0</v>
      </c>
      <c r="FK43" s="3" t="s">
        <v>381</v>
      </c>
      <c r="FL43" s="3" t="s">
        <v>380</v>
      </c>
      <c r="FM43" s="3" t="s">
        <v>799</v>
      </c>
      <c r="FN43" s="8"/>
      <c r="FO43" s="8">
        <v>1</v>
      </c>
      <c r="FP43" s="8">
        <v>10</v>
      </c>
      <c r="FQ43" s="3" t="s">
        <v>800</v>
      </c>
      <c r="FR43" s="8">
        <v>1327523</v>
      </c>
      <c r="FS43" s="8">
        <v>10</v>
      </c>
    </row>
    <row r="44" spans="1:175" x14ac:dyDescent="0.25">
      <c r="A44" s="2">
        <v>43775</v>
      </c>
      <c r="B44" s="3" t="s">
        <v>15</v>
      </c>
      <c r="C44" s="3" t="s">
        <v>15</v>
      </c>
      <c r="D44" s="3" t="s">
        <v>39</v>
      </c>
      <c r="E44" s="3" t="s">
        <v>801</v>
      </c>
      <c r="F44" s="3" t="s">
        <v>65</v>
      </c>
      <c r="G44" s="3" t="s">
        <v>596</v>
      </c>
      <c r="H44" s="8">
        <v>4.3614300000000004</v>
      </c>
      <c r="I44" s="8">
        <v>18.625720000000001</v>
      </c>
      <c r="J44" s="8">
        <v>356.21499999999997</v>
      </c>
      <c r="K44" s="8">
        <v>0</v>
      </c>
      <c r="L44" s="8">
        <v>3</v>
      </c>
      <c r="M44" s="3" t="s">
        <v>596</v>
      </c>
      <c r="N44" s="8">
        <v>15</v>
      </c>
      <c r="O44" s="8">
        <v>75</v>
      </c>
      <c r="P44" s="3" t="s">
        <v>597</v>
      </c>
      <c r="Q44" s="8"/>
      <c r="R44" s="8">
        <v>15</v>
      </c>
      <c r="S44" s="8">
        <v>0</v>
      </c>
      <c r="T44" s="8">
        <v>0</v>
      </c>
      <c r="U44" s="8">
        <v>0</v>
      </c>
      <c r="V44" s="8">
        <v>15</v>
      </c>
      <c r="W44" s="8"/>
      <c r="X44" s="8"/>
      <c r="Y44" s="3" t="s">
        <v>160</v>
      </c>
      <c r="Z44" s="3" t="s">
        <v>21</v>
      </c>
      <c r="AA44" s="3" t="s">
        <v>21</v>
      </c>
      <c r="AB44" s="3" t="s">
        <v>13</v>
      </c>
      <c r="AC44" s="3"/>
      <c r="AD44" s="3" t="s">
        <v>177</v>
      </c>
      <c r="AE44" s="3" t="s">
        <v>21</v>
      </c>
      <c r="AF44" s="8">
        <v>10</v>
      </c>
      <c r="AG44" s="3" t="s">
        <v>29</v>
      </c>
      <c r="AH44" s="8"/>
      <c r="AI44" s="3" t="s">
        <v>29</v>
      </c>
      <c r="AJ44" s="8"/>
      <c r="AK44" s="3" t="s">
        <v>29</v>
      </c>
      <c r="AL44" s="8"/>
      <c r="AM44" s="3" t="s">
        <v>29</v>
      </c>
      <c r="AN44" s="8"/>
      <c r="AO44" s="3" t="s">
        <v>21</v>
      </c>
      <c r="AP44" s="3" t="s">
        <v>197</v>
      </c>
      <c r="AQ44" s="3"/>
      <c r="AR44" s="3" t="s">
        <v>752</v>
      </c>
      <c r="AS44" s="8">
        <v>1</v>
      </c>
      <c r="AT44" s="8">
        <v>0</v>
      </c>
      <c r="AU44" s="8">
        <v>0</v>
      </c>
      <c r="AV44" s="8">
        <v>1</v>
      </c>
      <c r="AW44" s="8">
        <v>0</v>
      </c>
      <c r="AX44" s="8">
        <v>0</v>
      </c>
      <c r="AY44" s="8">
        <v>0</v>
      </c>
      <c r="AZ44" s="8">
        <v>0</v>
      </c>
      <c r="BA44" s="3" t="s">
        <v>21</v>
      </c>
      <c r="BB44" s="3" t="s">
        <v>21</v>
      </c>
      <c r="BC44" s="3" t="s">
        <v>21</v>
      </c>
      <c r="BD44" s="3" t="s">
        <v>29</v>
      </c>
      <c r="BE44" s="3" t="s">
        <v>29</v>
      </c>
      <c r="BF44" s="3"/>
      <c r="BG44" s="3"/>
      <c r="BH44" s="3" t="s">
        <v>232</v>
      </c>
      <c r="BI44" s="3"/>
      <c r="BJ44" s="3" t="s">
        <v>802</v>
      </c>
      <c r="BK44" s="8">
        <v>0</v>
      </c>
      <c r="BL44" s="8">
        <v>1</v>
      </c>
      <c r="BM44" s="8">
        <v>0</v>
      </c>
      <c r="BN44" s="8">
        <v>0</v>
      </c>
      <c r="BO44" s="8">
        <v>0</v>
      </c>
      <c r="BP44" s="8">
        <v>1</v>
      </c>
      <c r="BQ44" s="8">
        <v>0</v>
      </c>
      <c r="BR44" s="8">
        <v>0</v>
      </c>
      <c r="BS44" s="8">
        <v>1</v>
      </c>
      <c r="BT44" s="3" t="s">
        <v>253</v>
      </c>
      <c r="BU44" s="3" t="s">
        <v>259</v>
      </c>
      <c r="BV44" s="3" t="s">
        <v>21</v>
      </c>
      <c r="BW44" s="3" t="s">
        <v>655</v>
      </c>
      <c r="BX44" s="8">
        <v>1</v>
      </c>
      <c r="BY44" s="8">
        <v>1</v>
      </c>
      <c r="BZ44" s="8">
        <v>0</v>
      </c>
      <c r="CA44" s="8">
        <v>1</v>
      </c>
      <c r="CB44" s="3" t="s">
        <v>277</v>
      </c>
      <c r="CC44" s="3" t="s">
        <v>29</v>
      </c>
      <c r="CD44" s="3"/>
      <c r="CE44" s="8"/>
      <c r="CF44" s="8"/>
      <c r="CG44" s="8"/>
      <c r="CH44" s="8"/>
      <c r="CI44" s="8"/>
      <c r="CJ44" s="8"/>
      <c r="CK44" s="8"/>
      <c r="CL44" s="3"/>
      <c r="CM44" s="3" t="s">
        <v>281</v>
      </c>
      <c r="CN44" s="3" t="s">
        <v>733</v>
      </c>
      <c r="CO44" s="8">
        <v>1</v>
      </c>
      <c r="CP44" s="8">
        <v>0</v>
      </c>
      <c r="CQ44" s="8">
        <v>1</v>
      </c>
      <c r="CR44" s="8">
        <v>1</v>
      </c>
      <c r="CS44" s="8">
        <v>0</v>
      </c>
      <c r="CT44" s="8">
        <v>0</v>
      </c>
      <c r="CU44" s="8">
        <v>0</v>
      </c>
      <c r="CV44" s="3"/>
      <c r="CW44" s="3" t="s">
        <v>261</v>
      </c>
      <c r="CX44" s="3" t="s">
        <v>21</v>
      </c>
      <c r="CY44" s="3"/>
      <c r="CZ44" s="8"/>
      <c r="DA44" s="8"/>
      <c r="DB44" s="8"/>
      <c r="DC44" s="8"/>
      <c r="DD44" s="8"/>
      <c r="DE44" s="8"/>
      <c r="DF44" s="8"/>
      <c r="DG44" s="3"/>
      <c r="DH44" s="3" t="s">
        <v>29</v>
      </c>
      <c r="DI44" s="3"/>
      <c r="DJ44" s="8"/>
      <c r="DK44" s="8"/>
      <c r="DL44" s="8"/>
      <c r="DM44" s="8"/>
      <c r="DN44" s="8"/>
      <c r="DO44" s="3"/>
      <c r="DP44" s="3"/>
      <c r="DQ44" s="3"/>
      <c r="DR44" s="3"/>
      <c r="DS44" s="3"/>
      <c r="DT44" s="8"/>
      <c r="DU44" s="8"/>
      <c r="DV44" s="8"/>
      <c r="DW44" s="8"/>
      <c r="DX44" s="8"/>
      <c r="DY44" s="8"/>
      <c r="DZ44" s="8"/>
      <c r="EA44" s="3" t="s">
        <v>601</v>
      </c>
      <c r="EB44" s="8">
        <v>1</v>
      </c>
      <c r="EC44" s="8">
        <v>1</v>
      </c>
      <c r="ED44" s="8">
        <v>0</v>
      </c>
      <c r="EE44" s="8">
        <v>0</v>
      </c>
      <c r="EF44" s="8">
        <v>0</v>
      </c>
      <c r="EG44" s="8">
        <v>1</v>
      </c>
      <c r="EH44" s="8">
        <v>0</v>
      </c>
      <c r="EI44" s="8">
        <v>0</v>
      </c>
      <c r="EJ44" s="8">
        <v>0</v>
      </c>
      <c r="EK44" s="8">
        <v>0</v>
      </c>
      <c r="EL44" s="8">
        <v>0</v>
      </c>
      <c r="EM44" s="8">
        <v>0</v>
      </c>
      <c r="EN44" s="3"/>
      <c r="EO44" s="3" t="s">
        <v>281</v>
      </c>
      <c r="EP44" s="3" t="s">
        <v>629</v>
      </c>
      <c r="EQ44" s="8">
        <v>0</v>
      </c>
      <c r="ER44" s="8">
        <v>0</v>
      </c>
      <c r="ES44" s="8">
        <v>0</v>
      </c>
      <c r="ET44" s="8">
        <v>1</v>
      </c>
      <c r="EU44" s="8">
        <v>0</v>
      </c>
      <c r="EV44" s="8">
        <v>0</v>
      </c>
      <c r="EW44" s="8">
        <v>1</v>
      </c>
      <c r="EX44" s="8">
        <v>0</v>
      </c>
      <c r="EY44" s="8">
        <v>0</v>
      </c>
      <c r="EZ44" s="8">
        <v>1</v>
      </c>
      <c r="FA44" s="8">
        <v>0</v>
      </c>
      <c r="FB44" s="3"/>
      <c r="FC44" s="8"/>
      <c r="FD44" s="3" t="s">
        <v>664</v>
      </c>
      <c r="FE44" s="8">
        <v>1</v>
      </c>
      <c r="FF44" s="8">
        <v>1</v>
      </c>
      <c r="FG44" s="8">
        <v>1</v>
      </c>
      <c r="FH44" s="8">
        <v>0</v>
      </c>
      <c r="FI44" s="8">
        <v>0</v>
      </c>
      <c r="FJ44" s="8">
        <v>0</v>
      </c>
      <c r="FK44" s="3" t="s">
        <v>381</v>
      </c>
      <c r="FL44" s="3" t="s">
        <v>380</v>
      </c>
      <c r="FM44" s="3" t="s">
        <v>382</v>
      </c>
      <c r="FN44" s="8"/>
      <c r="FO44" s="8">
        <v>0</v>
      </c>
      <c r="FP44" s="8">
        <v>10</v>
      </c>
      <c r="FQ44" s="3" t="s">
        <v>803</v>
      </c>
      <c r="FR44" s="8">
        <v>1328123</v>
      </c>
      <c r="FS44" s="8">
        <v>19</v>
      </c>
    </row>
    <row r="45" spans="1:175" x14ac:dyDescent="0.25">
      <c r="A45" s="2">
        <v>43776</v>
      </c>
      <c r="B45" s="3" t="s">
        <v>15</v>
      </c>
      <c r="C45" s="3" t="s">
        <v>15</v>
      </c>
      <c r="D45" s="3" t="s">
        <v>39</v>
      </c>
      <c r="E45" s="3" t="s">
        <v>804</v>
      </c>
      <c r="F45" s="3" t="s">
        <v>65</v>
      </c>
      <c r="G45" s="3" t="s">
        <v>596</v>
      </c>
      <c r="H45" s="8">
        <v>4.3665799999999999</v>
      </c>
      <c r="I45" s="8">
        <v>18.62246</v>
      </c>
      <c r="J45" s="8">
        <v>373.46899999999999</v>
      </c>
      <c r="K45" s="8">
        <v>0</v>
      </c>
      <c r="L45" s="8">
        <v>3</v>
      </c>
      <c r="M45" s="3" t="s">
        <v>596</v>
      </c>
      <c r="N45" s="8">
        <v>25</v>
      </c>
      <c r="O45" s="8">
        <v>125</v>
      </c>
      <c r="P45" s="3" t="s">
        <v>597</v>
      </c>
      <c r="Q45" s="8"/>
      <c r="R45" s="8">
        <v>25</v>
      </c>
      <c r="S45" s="8">
        <v>0</v>
      </c>
      <c r="T45" s="8">
        <v>0</v>
      </c>
      <c r="U45" s="8">
        <v>0</v>
      </c>
      <c r="V45" s="8">
        <v>25</v>
      </c>
      <c r="W45" s="8"/>
      <c r="X45" s="8"/>
      <c r="Y45" s="3" t="s">
        <v>160</v>
      </c>
      <c r="Z45" s="3" t="s">
        <v>21</v>
      </c>
      <c r="AA45" s="3" t="s">
        <v>21</v>
      </c>
      <c r="AB45" s="3" t="s">
        <v>174</v>
      </c>
      <c r="AC45" s="3"/>
      <c r="AD45" s="3" t="s">
        <v>177</v>
      </c>
      <c r="AE45" s="3" t="s">
        <v>29</v>
      </c>
      <c r="AF45" s="8"/>
      <c r="AG45" s="3" t="s">
        <v>29</v>
      </c>
      <c r="AH45" s="8"/>
      <c r="AI45" s="3" t="s">
        <v>29</v>
      </c>
      <c r="AJ45" s="8"/>
      <c r="AK45" s="3" t="s">
        <v>29</v>
      </c>
      <c r="AL45" s="8"/>
      <c r="AM45" s="3" t="s">
        <v>29</v>
      </c>
      <c r="AN45" s="8"/>
      <c r="AO45" s="3" t="s">
        <v>21</v>
      </c>
      <c r="AP45" s="3" t="s">
        <v>196</v>
      </c>
      <c r="AQ45" s="3"/>
      <c r="AR45" s="3" t="s">
        <v>752</v>
      </c>
      <c r="AS45" s="8">
        <v>1</v>
      </c>
      <c r="AT45" s="8">
        <v>0</v>
      </c>
      <c r="AU45" s="8">
        <v>0</v>
      </c>
      <c r="AV45" s="8">
        <v>1</v>
      </c>
      <c r="AW45" s="8">
        <v>0</v>
      </c>
      <c r="AX45" s="8">
        <v>0</v>
      </c>
      <c r="AY45" s="8">
        <v>0</v>
      </c>
      <c r="AZ45" s="8">
        <v>0</v>
      </c>
      <c r="BA45" s="3" t="s">
        <v>21</v>
      </c>
      <c r="BB45" s="3" t="s">
        <v>21</v>
      </c>
      <c r="BC45" s="3" t="s">
        <v>21</v>
      </c>
      <c r="BD45" s="3" t="s">
        <v>29</v>
      </c>
      <c r="BE45" s="3" t="s">
        <v>21</v>
      </c>
      <c r="BF45" s="3" t="s">
        <v>227</v>
      </c>
      <c r="BG45" s="3"/>
      <c r="BH45" s="3" t="s">
        <v>232</v>
      </c>
      <c r="BI45" s="3"/>
      <c r="BJ45" s="3" t="s">
        <v>802</v>
      </c>
      <c r="BK45" s="8">
        <v>0</v>
      </c>
      <c r="BL45" s="8">
        <v>1</v>
      </c>
      <c r="BM45" s="8">
        <v>0</v>
      </c>
      <c r="BN45" s="8">
        <v>0</v>
      </c>
      <c r="BO45" s="8">
        <v>0</v>
      </c>
      <c r="BP45" s="8">
        <v>1</v>
      </c>
      <c r="BQ45" s="8">
        <v>0</v>
      </c>
      <c r="BR45" s="8">
        <v>0</v>
      </c>
      <c r="BS45" s="8">
        <v>1</v>
      </c>
      <c r="BT45" s="3" t="s">
        <v>253</v>
      </c>
      <c r="BU45" s="3" t="s">
        <v>260</v>
      </c>
      <c r="BV45" s="3" t="s">
        <v>21</v>
      </c>
      <c r="BW45" s="3" t="s">
        <v>655</v>
      </c>
      <c r="BX45" s="8">
        <v>1</v>
      </c>
      <c r="BY45" s="8">
        <v>1</v>
      </c>
      <c r="BZ45" s="8">
        <v>0</v>
      </c>
      <c r="CA45" s="8">
        <v>1</v>
      </c>
      <c r="CB45" s="3" t="s">
        <v>277</v>
      </c>
      <c r="CC45" s="3" t="s">
        <v>29</v>
      </c>
      <c r="CD45" s="3"/>
      <c r="CE45" s="8"/>
      <c r="CF45" s="8"/>
      <c r="CG45" s="8"/>
      <c r="CH45" s="8"/>
      <c r="CI45" s="8"/>
      <c r="CJ45" s="8"/>
      <c r="CK45" s="8"/>
      <c r="CL45" s="3"/>
      <c r="CM45" s="3" t="s">
        <v>281</v>
      </c>
      <c r="CN45" s="3" t="s">
        <v>733</v>
      </c>
      <c r="CO45" s="8">
        <v>1</v>
      </c>
      <c r="CP45" s="8">
        <v>0</v>
      </c>
      <c r="CQ45" s="8">
        <v>1</v>
      </c>
      <c r="CR45" s="8">
        <v>1</v>
      </c>
      <c r="CS45" s="8">
        <v>0</v>
      </c>
      <c r="CT45" s="8">
        <v>0</v>
      </c>
      <c r="CU45" s="8">
        <v>0</v>
      </c>
      <c r="CV45" s="3"/>
      <c r="CW45" s="3" t="s">
        <v>259</v>
      </c>
      <c r="CX45" s="3" t="s">
        <v>29</v>
      </c>
      <c r="CY45" s="3" t="s">
        <v>805</v>
      </c>
      <c r="CZ45" s="8">
        <v>0</v>
      </c>
      <c r="DA45" s="8">
        <v>1</v>
      </c>
      <c r="DB45" s="8">
        <v>0</v>
      </c>
      <c r="DC45" s="8">
        <v>0</v>
      </c>
      <c r="DD45" s="8">
        <v>0</v>
      </c>
      <c r="DE45" s="8">
        <v>0</v>
      </c>
      <c r="DF45" s="8">
        <v>1</v>
      </c>
      <c r="DG45" s="3" t="s">
        <v>806</v>
      </c>
      <c r="DH45" s="3" t="s">
        <v>29</v>
      </c>
      <c r="DI45" s="3"/>
      <c r="DJ45" s="8"/>
      <c r="DK45" s="8"/>
      <c r="DL45" s="8"/>
      <c r="DM45" s="8"/>
      <c r="DN45" s="8"/>
      <c r="DO45" s="3"/>
      <c r="DP45" s="3"/>
      <c r="DQ45" s="3"/>
      <c r="DR45" s="3"/>
      <c r="DS45" s="3"/>
      <c r="DT45" s="8"/>
      <c r="DU45" s="8"/>
      <c r="DV45" s="8"/>
      <c r="DW45" s="8"/>
      <c r="DX45" s="8"/>
      <c r="DY45" s="8"/>
      <c r="DZ45" s="8"/>
      <c r="EA45" s="3" t="s">
        <v>601</v>
      </c>
      <c r="EB45" s="8">
        <v>1</v>
      </c>
      <c r="EC45" s="8">
        <v>1</v>
      </c>
      <c r="ED45" s="8">
        <v>0</v>
      </c>
      <c r="EE45" s="8">
        <v>0</v>
      </c>
      <c r="EF45" s="8">
        <v>0</v>
      </c>
      <c r="EG45" s="8">
        <v>1</v>
      </c>
      <c r="EH45" s="8">
        <v>0</v>
      </c>
      <c r="EI45" s="8">
        <v>0</v>
      </c>
      <c r="EJ45" s="8">
        <v>0</v>
      </c>
      <c r="EK45" s="8">
        <v>0</v>
      </c>
      <c r="EL45" s="8">
        <v>0</v>
      </c>
      <c r="EM45" s="8">
        <v>0</v>
      </c>
      <c r="EN45" s="3"/>
      <c r="EO45" s="3" t="s">
        <v>352</v>
      </c>
      <c r="EP45" s="3" t="s">
        <v>638</v>
      </c>
      <c r="EQ45" s="8">
        <v>0</v>
      </c>
      <c r="ER45" s="8">
        <v>0</v>
      </c>
      <c r="ES45" s="8">
        <v>0</v>
      </c>
      <c r="ET45" s="8">
        <v>0</v>
      </c>
      <c r="EU45" s="8">
        <v>0</v>
      </c>
      <c r="EV45" s="8">
        <v>0</v>
      </c>
      <c r="EW45" s="8">
        <v>1</v>
      </c>
      <c r="EX45" s="8">
        <v>0</v>
      </c>
      <c r="EY45" s="8">
        <v>0</v>
      </c>
      <c r="EZ45" s="8">
        <v>0</v>
      </c>
      <c r="FA45" s="8">
        <v>0</v>
      </c>
      <c r="FB45" s="3"/>
      <c r="FC45" s="8"/>
      <c r="FD45" s="3" t="s">
        <v>795</v>
      </c>
      <c r="FE45" s="8">
        <v>1</v>
      </c>
      <c r="FF45" s="8">
        <v>1</v>
      </c>
      <c r="FG45" s="8">
        <v>0</v>
      </c>
      <c r="FH45" s="8">
        <v>0</v>
      </c>
      <c r="FI45" s="8">
        <v>0</v>
      </c>
      <c r="FJ45" s="8">
        <v>0</v>
      </c>
      <c r="FK45" s="3" t="s">
        <v>381</v>
      </c>
      <c r="FL45" s="3" t="s">
        <v>382</v>
      </c>
      <c r="FM45" s="3" t="s">
        <v>380</v>
      </c>
      <c r="FN45" s="8"/>
      <c r="FO45" s="8">
        <v>0</v>
      </c>
      <c r="FP45" s="8">
        <v>10</v>
      </c>
      <c r="FQ45" s="3" t="s">
        <v>807</v>
      </c>
      <c r="FR45" s="8">
        <v>1340355</v>
      </c>
      <c r="FS45" s="8">
        <v>36</v>
      </c>
    </row>
    <row r="46" spans="1:175" x14ac:dyDescent="0.25">
      <c r="A46" s="2">
        <v>43776</v>
      </c>
      <c r="B46" s="3" t="s">
        <v>808</v>
      </c>
      <c r="C46" s="3" t="s">
        <v>6</v>
      </c>
      <c r="D46" s="3" t="s">
        <v>6</v>
      </c>
      <c r="E46" s="3" t="s">
        <v>132</v>
      </c>
      <c r="F46" s="3" t="s">
        <v>65</v>
      </c>
      <c r="G46" s="3" t="s">
        <v>596</v>
      </c>
      <c r="H46" s="8">
        <v>4.3249236</v>
      </c>
      <c r="I46" s="8">
        <v>18.528027900000001</v>
      </c>
      <c r="J46" s="8">
        <v>303.79998779296875</v>
      </c>
      <c r="K46" s="8">
        <v>7</v>
      </c>
      <c r="L46" s="8">
        <v>3</v>
      </c>
      <c r="M46" s="3" t="s">
        <v>596</v>
      </c>
      <c r="N46" s="8">
        <v>11</v>
      </c>
      <c r="O46" s="8">
        <v>55</v>
      </c>
      <c r="P46" s="3" t="s">
        <v>597</v>
      </c>
      <c r="Q46" s="8"/>
      <c r="R46" s="8">
        <v>9</v>
      </c>
      <c r="S46" s="8">
        <v>2</v>
      </c>
      <c r="T46" s="8">
        <v>0</v>
      </c>
      <c r="U46" s="8">
        <v>0</v>
      </c>
      <c r="V46" s="8">
        <v>11</v>
      </c>
      <c r="W46" s="8"/>
      <c r="X46" s="8"/>
      <c r="Y46" s="3" t="s">
        <v>159</v>
      </c>
      <c r="Z46" s="3" t="s">
        <v>21</v>
      </c>
      <c r="AA46" s="3" t="s">
        <v>21</v>
      </c>
      <c r="AB46" s="3" t="s">
        <v>173</v>
      </c>
      <c r="AC46" s="3" t="s">
        <v>809</v>
      </c>
      <c r="AD46" s="3" t="s">
        <v>178</v>
      </c>
      <c r="AE46" s="3" t="s">
        <v>172</v>
      </c>
      <c r="AF46" s="8"/>
      <c r="AG46" s="3" t="s">
        <v>29</v>
      </c>
      <c r="AH46" s="8"/>
      <c r="AI46" s="3" t="s">
        <v>29</v>
      </c>
      <c r="AJ46" s="8"/>
      <c r="AK46" s="3" t="s">
        <v>29</v>
      </c>
      <c r="AL46" s="8"/>
      <c r="AM46" s="3" t="s">
        <v>29</v>
      </c>
      <c r="AN46" s="8"/>
      <c r="AO46" s="3" t="s">
        <v>29</v>
      </c>
      <c r="AP46" s="3"/>
      <c r="AQ46" s="3"/>
      <c r="AR46" s="3" t="s">
        <v>624</v>
      </c>
      <c r="AS46" s="8">
        <v>1</v>
      </c>
      <c r="AT46" s="8">
        <v>0</v>
      </c>
      <c r="AU46" s="8">
        <v>0</v>
      </c>
      <c r="AV46" s="8">
        <v>0</v>
      </c>
      <c r="AW46" s="8">
        <v>0</v>
      </c>
      <c r="AX46" s="8">
        <v>0</v>
      </c>
      <c r="AY46" s="8">
        <v>0</v>
      </c>
      <c r="AZ46" s="8">
        <v>0</v>
      </c>
      <c r="BA46" s="3" t="s">
        <v>21</v>
      </c>
      <c r="BB46" s="3" t="s">
        <v>21</v>
      </c>
      <c r="BC46" s="3" t="s">
        <v>21</v>
      </c>
      <c r="BD46" s="3" t="s">
        <v>29</v>
      </c>
      <c r="BE46" s="3" t="s">
        <v>21</v>
      </c>
      <c r="BF46" s="3" t="s">
        <v>227</v>
      </c>
      <c r="BG46" s="3"/>
      <c r="BH46" s="3" t="s">
        <v>231</v>
      </c>
      <c r="BI46" s="3"/>
      <c r="BJ46" s="3" t="s">
        <v>810</v>
      </c>
      <c r="BK46" s="8">
        <v>1</v>
      </c>
      <c r="BL46" s="8">
        <v>0</v>
      </c>
      <c r="BM46" s="8">
        <v>1</v>
      </c>
      <c r="BN46" s="8">
        <v>0</v>
      </c>
      <c r="BO46" s="8">
        <v>0</v>
      </c>
      <c r="BP46" s="8">
        <v>0</v>
      </c>
      <c r="BQ46" s="8">
        <v>0</v>
      </c>
      <c r="BR46" s="8">
        <v>0</v>
      </c>
      <c r="BS46" s="8">
        <v>1</v>
      </c>
      <c r="BT46" s="3" t="s">
        <v>253</v>
      </c>
      <c r="BU46" s="3" t="s">
        <v>258</v>
      </c>
      <c r="BV46" s="3" t="s">
        <v>21</v>
      </c>
      <c r="BW46" s="3" t="s">
        <v>811</v>
      </c>
      <c r="BX46" s="8">
        <v>0</v>
      </c>
      <c r="BY46" s="8">
        <v>0</v>
      </c>
      <c r="BZ46" s="8">
        <v>1</v>
      </c>
      <c r="CA46" s="8">
        <v>0</v>
      </c>
      <c r="CB46" s="3" t="s">
        <v>280</v>
      </c>
      <c r="CC46" s="3" t="s">
        <v>29</v>
      </c>
      <c r="CD46" s="3"/>
      <c r="CE46" s="8"/>
      <c r="CF46" s="8"/>
      <c r="CG46" s="8"/>
      <c r="CH46" s="8"/>
      <c r="CI46" s="8"/>
      <c r="CJ46" s="8"/>
      <c r="CK46" s="8"/>
      <c r="CL46" s="3"/>
      <c r="CM46" s="3" t="s">
        <v>279</v>
      </c>
      <c r="CN46" s="3" t="s">
        <v>657</v>
      </c>
      <c r="CO46" s="8">
        <v>0</v>
      </c>
      <c r="CP46" s="8">
        <v>1</v>
      </c>
      <c r="CQ46" s="8">
        <v>0</v>
      </c>
      <c r="CR46" s="8">
        <v>1</v>
      </c>
      <c r="CS46" s="8">
        <v>0</v>
      </c>
      <c r="CT46" s="8">
        <v>1</v>
      </c>
      <c r="CU46" s="8">
        <v>0</v>
      </c>
      <c r="CV46" s="3"/>
      <c r="CW46" s="3" t="s">
        <v>259</v>
      </c>
      <c r="CX46" s="3" t="s">
        <v>21</v>
      </c>
      <c r="CY46" s="3"/>
      <c r="CZ46" s="8"/>
      <c r="DA46" s="8"/>
      <c r="DB46" s="8"/>
      <c r="DC46" s="8"/>
      <c r="DD46" s="8"/>
      <c r="DE46" s="8"/>
      <c r="DF46" s="8"/>
      <c r="DG46" s="3"/>
      <c r="DH46" s="3" t="s">
        <v>29</v>
      </c>
      <c r="DI46" s="3"/>
      <c r="DJ46" s="8"/>
      <c r="DK46" s="8"/>
      <c r="DL46" s="8"/>
      <c r="DM46" s="8"/>
      <c r="DN46" s="8"/>
      <c r="DO46" s="3"/>
      <c r="DP46" s="3"/>
      <c r="DQ46" s="3"/>
      <c r="DR46" s="3"/>
      <c r="DS46" s="3"/>
      <c r="DT46" s="8"/>
      <c r="DU46" s="8"/>
      <c r="DV46" s="8"/>
      <c r="DW46" s="8"/>
      <c r="DX46" s="8"/>
      <c r="DY46" s="8"/>
      <c r="DZ46" s="8"/>
      <c r="EA46" s="3" t="s">
        <v>605</v>
      </c>
      <c r="EB46" s="8">
        <v>1</v>
      </c>
      <c r="EC46" s="8">
        <v>1</v>
      </c>
      <c r="ED46" s="8">
        <v>0</v>
      </c>
      <c r="EE46" s="8">
        <v>0</v>
      </c>
      <c r="EF46" s="8">
        <v>0</v>
      </c>
      <c r="EG46" s="8">
        <v>0</v>
      </c>
      <c r="EH46" s="8">
        <v>1</v>
      </c>
      <c r="EI46" s="8">
        <v>0</v>
      </c>
      <c r="EJ46" s="8">
        <v>0</v>
      </c>
      <c r="EK46" s="8">
        <v>0</v>
      </c>
      <c r="EL46" s="8">
        <v>0</v>
      </c>
      <c r="EM46" s="8">
        <v>0</v>
      </c>
      <c r="EN46" s="3"/>
      <c r="EO46" s="3" t="s">
        <v>279</v>
      </c>
      <c r="EP46" s="3"/>
      <c r="EQ46" s="8"/>
      <c r="ER46" s="8"/>
      <c r="ES46" s="8"/>
      <c r="ET46" s="8"/>
      <c r="EU46" s="8"/>
      <c r="EV46" s="8"/>
      <c r="EW46" s="8"/>
      <c r="EX46" s="8"/>
      <c r="EY46" s="8"/>
      <c r="EZ46" s="8"/>
      <c r="FA46" s="8"/>
      <c r="FB46" s="3"/>
      <c r="FC46" s="8"/>
      <c r="FD46" s="3" t="s">
        <v>686</v>
      </c>
      <c r="FE46" s="8">
        <v>1</v>
      </c>
      <c r="FF46" s="8">
        <v>1</v>
      </c>
      <c r="FG46" s="8">
        <v>0</v>
      </c>
      <c r="FH46" s="8">
        <v>1</v>
      </c>
      <c r="FI46" s="8">
        <v>0</v>
      </c>
      <c r="FJ46" s="8">
        <v>0</v>
      </c>
      <c r="FK46" s="3" t="s">
        <v>380</v>
      </c>
      <c r="FL46" s="3" t="s">
        <v>382</v>
      </c>
      <c r="FM46" s="3" t="s">
        <v>385</v>
      </c>
      <c r="FN46" s="8"/>
      <c r="FO46" s="8">
        <v>0</v>
      </c>
      <c r="FP46" s="8">
        <v>10</v>
      </c>
      <c r="FQ46" s="3" t="s">
        <v>812</v>
      </c>
      <c r="FR46" s="8">
        <v>1340126</v>
      </c>
      <c r="FS46" s="8">
        <v>22</v>
      </c>
    </row>
    <row r="47" spans="1:175" x14ac:dyDescent="0.25">
      <c r="A47" s="2">
        <v>43776</v>
      </c>
      <c r="B47" s="3" t="s">
        <v>808</v>
      </c>
      <c r="C47" s="3" t="s">
        <v>6</v>
      </c>
      <c r="D47" s="3" t="s">
        <v>6</v>
      </c>
      <c r="E47" s="3" t="s">
        <v>129</v>
      </c>
      <c r="F47" s="3" t="s">
        <v>65</v>
      </c>
      <c r="G47" s="3" t="s">
        <v>596</v>
      </c>
      <c r="H47" s="8">
        <v>4.3284058999999999</v>
      </c>
      <c r="I47" s="8">
        <v>18.531480200000001</v>
      </c>
      <c r="J47" s="8">
        <v>328.60000610351563</v>
      </c>
      <c r="K47" s="8">
        <v>10</v>
      </c>
      <c r="L47" s="8">
        <v>3</v>
      </c>
      <c r="M47" s="3" t="s">
        <v>596</v>
      </c>
      <c r="N47" s="8">
        <v>15</v>
      </c>
      <c r="O47" s="8">
        <v>75</v>
      </c>
      <c r="P47" s="3" t="s">
        <v>597</v>
      </c>
      <c r="Q47" s="8"/>
      <c r="R47" s="8">
        <v>15</v>
      </c>
      <c r="S47" s="8">
        <v>0</v>
      </c>
      <c r="T47" s="8">
        <v>0</v>
      </c>
      <c r="U47" s="8">
        <v>0</v>
      </c>
      <c r="V47" s="8">
        <v>11</v>
      </c>
      <c r="W47" s="8">
        <v>4</v>
      </c>
      <c r="X47" s="8"/>
      <c r="Y47" s="3" t="s">
        <v>159</v>
      </c>
      <c r="Z47" s="3" t="s">
        <v>21</v>
      </c>
      <c r="AA47" s="3" t="s">
        <v>29</v>
      </c>
      <c r="AB47" s="3"/>
      <c r="AC47" s="3"/>
      <c r="AD47" s="3" t="s">
        <v>181</v>
      </c>
      <c r="AE47" s="3" t="s">
        <v>21</v>
      </c>
      <c r="AF47" s="8">
        <v>16</v>
      </c>
      <c r="AG47" s="3" t="s">
        <v>29</v>
      </c>
      <c r="AH47" s="8"/>
      <c r="AI47" s="3" t="s">
        <v>21</v>
      </c>
      <c r="AJ47" s="8">
        <v>6</v>
      </c>
      <c r="AK47" s="3" t="s">
        <v>29</v>
      </c>
      <c r="AL47" s="8"/>
      <c r="AM47" s="3" t="s">
        <v>21</v>
      </c>
      <c r="AN47" s="8">
        <v>12</v>
      </c>
      <c r="AO47" s="3" t="s">
        <v>21</v>
      </c>
      <c r="AP47" s="3" t="s">
        <v>197</v>
      </c>
      <c r="AQ47" s="3"/>
      <c r="AR47" s="3"/>
      <c r="AS47" s="8"/>
      <c r="AT47" s="8"/>
      <c r="AU47" s="8"/>
      <c r="AV47" s="8"/>
      <c r="AW47" s="8"/>
      <c r="AX47" s="8"/>
      <c r="AY47" s="8"/>
      <c r="AZ47" s="8"/>
      <c r="BA47" s="3" t="s">
        <v>21</v>
      </c>
      <c r="BB47" s="3" t="s">
        <v>21</v>
      </c>
      <c r="BC47" s="3" t="s">
        <v>21</v>
      </c>
      <c r="BD47" s="3" t="s">
        <v>29</v>
      </c>
      <c r="BE47" s="3" t="s">
        <v>21</v>
      </c>
      <c r="BF47" s="3" t="s">
        <v>227</v>
      </c>
      <c r="BG47" s="3"/>
      <c r="BH47" s="3" t="s">
        <v>234</v>
      </c>
      <c r="BI47" s="3"/>
      <c r="BJ47" s="3" t="s">
        <v>738</v>
      </c>
      <c r="BK47" s="8">
        <v>1</v>
      </c>
      <c r="BL47" s="8">
        <v>0</v>
      </c>
      <c r="BM47" s="8">
        <v>0</v>
      </c>
      <c r="BN47" s="8">
        <v>0</v>
      </c>
      <c r="BO47" s="8">
        <v>0</v>
      </c>
      <c r="BP47" s="8">
        <v>0</v>
      </c>
      <c r="BQ47" s="8">
        <v>0</v>
      </c>
      <c r="BR47" s="8">
        <v>0</v>
      </c>
      <c r="BS47" s="8">
        <v>1</v>
      </c>
      <c r="BT47" s="3" t="s">
        <v>253</v>
      </c>
      <c r="BU47" s="3" t="s">
        <v>258</v>
      </c>
      <c r="BV47" s="3" t="s">
        <v>21</v>
      </c>
      <c r="BW47" s="3" t="s">
        <v>813</v>
      </c>
      <c r="BX47" s="8">
        <v>1</v>
      </c>
      <c r="BY47" s="8">
        <v>0</v>
      </c>
      <c r="BZ47" s="8">
        <v>0</v>
      </c>
      <c r="CA47" s="8">
        <v>0</v>
      </c>
      <c r="CB47" s="3" t="s">
        <v>277</v>
      </c>
      <c r="CC47" s="3" t="s">
        <v>29</v>
      </c>
      <c r="CD47" s="3"/>
      <c r="CE47" s="8"/>
      <c r="CF47" s="8"/>
      <c r="CG47" s="8"/>
      <c r="CH47" s="8"/>
      <c r="CI47" s="8"/>
      <c r="CJ47" s="8"/>
      <c r="CK47" s="8"/>
      <c r="CL47" s="3"/>
      <c r="CM47" s="3" t="s">
        <v>279</v>
      </c>
      <c r="CN47" s="3" t="s">
        <v>296</v>
      </c>
      <c r="CO47" s="8">
        <v>0</v>
      </c>
      <c r="CP47" s="8">
        <v>0</v>
      </c>
      <c r="CQ47" s="8">
        <v>0</v>
      </c>
      <c r="CR47" s="8">
        <v>1</v>
      </c>
      <c r="CS47" s="8">
        <v>0</v>
      </c>
      <c r="CT47" s="8">
        <v>0</v>
      </c>
      <c r="CU47" s="8">
        <v>0</v>
      </c>
      <c r="CV47" s="3"/>
      <c r="CW47" s="3" t="s">
        <v>258</v>
      </c>
      <c r="CX47" s="3" t="s">
        <v>21</v>
      </c>
      <c r="CY47" s="3"/>
      <c r="CZ47" s="8"/>
      <c r="DA47" s="8"/>
      <c r="DB47" s="8"/>
      <c r="DC47" s="8"/>
      <c r="DD47" s="8"/>
      <c r="DE47" s="8"/>
      <c r="DF47" s="8"/>
      <c r="DG47" s="3"/>
      <c r="DH47" s="3" t="s">
        <v>29</v>
      </c>
      <c r="DI47" s="3"/>
      <c r="DJ47" s="8"/>
      <c r="DK47" s="8"/>
      <c r="DL47" s="8"/>
      <c r="DM47" s="8"/>
      <c r="DN47" s="8"/>
      <c r="DO47" s="3"/>
      <c r="DP47" s="3"/>
      <c r="DQ47" s="3"/>
      <c r="DR47" s="3"/>
      <c r="DS47" s="3"/>
      <c r="DT47" s="8"/>
      <c r="DU47" s="8"/>
      <c r="DV47" s="8"/>
      <c r="DW47" s="8"/>
      <c r="DX47" s="8"/>
      <c r="DY47" s="8"/>
      <c r="DZ47" s="8"/>
      <c r="EA47" s="3" t="s">
        <v>601</v>
      </c>
      <c r="EB47" s="8">
        <v>1</v>
      </c>
      <c r="EC47" s="8">
        <v>1</v>
      </c>
      <c r="ED47" s="8">
        <v>0</v>
      </c>
      <c r="EE47" s="8">
        <v>0</v>
      </c>
      <c r="EF47" s="8">
        <v>0</v>
      </c>
      <c r="EG47" s="8">
        <v>1</v>
      </c>
      <c r="EH47" s="8">
        <v>0</v>
      </c>
      <c r="EI47" s="8">
        <v>0</v>
      </c>
      <c r="EJ47" s="8">
        <v>0</v>
      </c>
      <c r="EK47" s="8">
        <v>0</v>
      </c>
      <c r="EL47" s="8">
        <v>0</v>
      </c>
      <c r="EM47" s="8">
        <v>0</v>
      </c>
      <c r="EN47" s="3"/>
      <c r="EO47" s="3" t="s">
        <v>352</v>
      </c>
      <c r="EP47" s="3" t="s">
        <v>355</v>
      </c>
      <c r="EQ47" s="8">
        <v>0</v>
      </c>
      <c r="ER47" s="8">
        <v>1</v>
      </c>
      <c r="ES47" s="8">
        <v>0</v>
      </c>
      <c r="ET47" s="8">
        <v>0</v>
      </c>
      <c r="EU47" s="8">
        <v>0</v>
      </c>
      <c r="EV47" s="8">
        <v>0</v>
      </c>
      <c r="EW47" s="8">
        <v>0</v>
      </c>
      <c r="EX47" s="8">
        <v>0</v>
      </c>
      <c r="EY47" s="8">
        <v>0</v>
      </c>
      <c r="EZ47" s="8">
        <v>0</v>
      </c>
      <c r="FA47" s="8">
        <v>0</v>
      </c>
      <c r="FB47" s="3"/>
      <c r="FC47" s="8"/>
      <c r="FD47" s="3" t="s">
        <v>693</v>
      </c>
      <c r="FE47" s="8">
        <v>1</v>
      </c>
      <c r="FF47" s="8">
        <v>0</v>
      </c>
      <c r="FG47" s="8">
        <v>1</v>
      </c>
      <c r="FH47" s="8">
        <v>0</v>
      </c>
      <c r="FI47" s="8">
        <v>1</v>
      </c>
      <c r="FJ47" s="8">
        <v>0</v>
      </c>
      <c r="FK47" s="3" t="s">
        <v>380</v>
      </c>
      <c r="FL47" s="3" t="s">
        <v>383</v>
      </c>
      <c r="FM47" s="3" t="s">
        <v>381</v>
      </c>
      <c r="FN47" s="8"/>
      <c r="FO47" s="8">
        <v>0</v>
      </c>
      <c r="FP47" s="8">
        <v>10</v>
      </c>
      <c r="FQ47" s="3" t="s">
        <v>814</v>
      </c>
      <c r="FR47" s="8">
        <v>1340233</v>
      </c>
      <c r="FS47" s="8">
        <v>30</v>
      </c>
    </row>
    <row r="48" spans="1:175" x14ac:dyDescent="0.25">
      <c r="A48" s="2">
        <v>43776</v>
      </c>
      <c r="B48" s="3" t="s">
        <v>808</v>
      </c>
      <c r="C48" s="3" t="s">
        <v>6</v>
      </c>
      <c r="D48" s="3" t="s">
        <v>6</v>
      </c>
      <c r="E48" s="3" t="s">
        <v>104</v>
      </c>
      <c r="F48" s="3" t="s">
        <v>64</v>
      </c>
      <c r="G48" s="3" t="s">
        <v>596</v>
      </c>
      <c r="H48" s="8">
        <v>4.3244185999999996</v>
      </c>
      <c r="I48" s="8">
        <v>18.520665900000001</v>
      </c>
      <c r="J48" s="8">
        <v>356.10000610351563</v>
      </c>
      <c r="K48" s="8">
        <v>10</v>
      </c>
      <c r="L48" s="8">
        <v>3</v>
      </c>
      <c r="M48" s="3" t="s">
        <v>596</v>
      </c>
      <c r="N48" s="8">
        <v>65</v>
      </c>
      <c r="O48" s="8">
        <v>325</v>
      </c>
      <c r="P48" s="3" t="s">
        <v>597</v>
      </c>
      <c r="Q48" s="8"/>
      <c r="R48" s="8">
        <v>65</v>
      </c>
      <c r="S48" s="8">
        <v>0</v>
      </c>
      <c r="T48" s="8">
        <v>0</v>
      </c>
      <c r="U48" s="8">
        <v>0</v>
      </c>
      <c r="V48" s="8"/>
      <c r="W48" s="8"/>
      <c r="X48" s="8">
        <v>65</v>
      </c>
      <c r="Y48" s="3" t="s">
        <v>160</v>
      </c>
      <c r="Z48" s="3" t="s">
        <v>21</v>
      </c>
      <c r="AA48" s="3" t="s">
        <v>29</v>
      </c>
      <c r="AB48" s="3"/>
      <c r="AC48" s="3"/>
      <c r="AD48" s="3" t="s">
        <v>178</v>
      </c>
      <c r="AE48" s="3" t="s">
        <v>21</v>
      </c>
      <c r="AF48" s="8">
        <v>10</v>
      </c>
      <c r="AG48" s="3" t="s">
        <v>29</v>
      </c>
      <c r="AH48" s="8"/>
      <c r="AI48" s="3" t="s">
        <v>21</v>
      </c>
      <c r="AJ48" s="8">
        <v>2</v>
      </c>
      <c r="AK48" s="3" t="s">
        <v>29</v>
      </c>
      <c r="AL48" s="8"/>
      <c r="AM48" s="3" t="s">
        <v>21</v>
      </c>
      <c r="AN48" s="8">
        <v>20</v>
      </c>
      <c r="AO48" s="3" t="s">
        <v>172</v>
      </c>
      <c r="AP48" s="3"/>
      <c r="AQ48" s="3"/>
      <c r="AR48" s="3"/>
      <c r="AS48" s="8"/>
      <c r="AT48" s="8"/>
      <c r="AU48" s="8"/>
      <c r="AV48" s="8"/>
      <c r="AW48" s="8"/>
      <c r="AX48" s="8"/>
      <c r="AY48" s="8"/>
      <c r="AZ48" s="8"/>
      <c r="BA48" s="3" t="s">
        <v>29</v>
      </c>
      <c r="BB48" s="3" t="s">
        <v>29</v>
      </c>
      <c r="BC48" s="3" t="s">
        <v>29</v>
      </c>
      <c r="BD48" s="3" t="s">
        <v>29</v>
      </c>
      <c r="BE48" s="3" t="s">
        <v>172</v>
      </c>
      <c r="BF48" s="3"/>
      <c r="BG48" s="3"/>
      <c r="BH48" s="3" t="s">
        <v>231</v>
      </c>
      <c r="BI48" s="3"/>
      <c r="BJ48" s="3" t="s">
        <v>815</v>
      </c>
      <c r="BK48" s="8">
        <v>1</v>
      </c>
      <c r="BL48" s="8">
        <v>0</v>
      </c>
      <c r="BM48" s="8">
        <v>0</v>
      </c>
      <c r="BN48" s="8">
        <v>0</v>
      </c>
      <c r="BO48" s="8">
        <v>1</v>
      </c>
      <c r="BP48" s="8">
        <v>1</v>
      </c>
      <c r="BQ48" s="8">
        <v>0</v>
      </c>
      <c r="BR48" s="8">
        <v>0</v>
      </c>
      <c r="BS48" s="8">
        <v>0</v>
      </c>
      <c r="BT48" s="3" t="s">
        <v>256</v>
      </c>
      <c r="BU48" s="3" t="s">
        <v>260</v>
      </c>
      <c r="BV48" s="3" t="s">
        <v>21</v>
      </c>
      <c r="BW48" s="3" t="s">
        <v>816</v>
      </c>
      <c r="BX48" s="8">
        <v>1</v>
      </c>
      <c r="BY48" s="8">
        <v>1</v>
      </c>
      <c r="BZ48" s="8">
        <v>0</v>
      </c>
      <c r="CA48" s="8">
        <v>0</v>
      </c>
      <c r="CB48" s="3" t="s">
        <v>277</v>
      </c>
      <c r="CC48" s="3" t="s">
        <v>29</v>
      </c>
      <c r="CD48" s="3"/>
      <c r="CE48" s="8"/>
      <c r="CF48" s="8"/>
      <c r="CG48" s="8"/>
      <c r="CH48" s="8"/>
      <c r="CI48" s="8"/>
      <c r="CJ48" s="8"/>
      <c r="CK48" s="8"/>
      <c r="CL48" s="3"/>
      <c r="CM48" s="3" t="s">
        <v>281</v>
      </c>
      <c r="CN48" s="3" t="s">
        <v>703</v>
      </c>
      <c r="CO48" s="8">
        <v>0</v>
      </c>
      <c r="CP48" s="8">
        <v>0</v>
      </c>
      <c r="CQ48" s="8">
        <v>0</v>
      </c>
      <c r="CR48" s="8">
        <v>1</v>
      </c>
      <c r="CS48" s="8">
        <v>1</v>
      </c>
      <c r="CT48" s="8">
        <v>1</v>
      </c>
      <c r="CU48" s="8">
        <v>0</v>
      </c>
      <c r="CV48" s="3"/>
      <c r="CW48" s="3" t="s">
        <v>260</v>
      </c>
      <c r="CX48" s="3" t="s">
        <v>21</v>
      </c>
      <c r="CY48" s="3"/>
      <c r="CZ48" s="8"/>
      <c r="DA48" s="8"/>
      <c r="DB48" s="8"/>
      <c r="DC48" s="8"/>
      <c r="DD48" s="8"/>
      <c r="DE48" s="8"/>
      <c r="DF48" s="8"/>
      <c r="DG48" s="3"/>
      <c r="DH48" s="3" t="s">
        <v>21</v>
      </c>
      <c r="DI48" s="3" t="s">
        <v>817</v>
      </c>
      <c r="DJ48" s="8">
        <v>1</v>
      </c>
      <c r="DK48" s="8">
        <v>1</v>
      </c>
      <c r="DL48" s="8">
        <v>0</v>
      </c>
      <c r="DM48" s="8">
        <v>0</v>
      </c>
      <c r="DN48" s="8">
        <v>0</v>
      </c>
      <c r="DO48" s="3"/>
      <c r="DP48" s="3" t="s">
        <v>21</v>
      </c>
      <c r="DQ48" s="3" t="s">
        <v>260</v>
      </c>
      <c r="DR48" s="3" t="s">
        <v>21</v>
      </c>
      <c r="DS48" s="3" t="s">
        <v>778</v>
      </c>
      <c r="DT48" s="8">
        <v>0</v>
      </c>
      <c r="DU48" s="8">
        <v>0</v>
      </c>
      <c r="DV48" s="8">
        <v>1</v>
      </c>
      <c r="DW48" s="8">
        <v>0</v>
      </c>
      <c r="DX48" s="8">
        <v>0</v>
      </c>
      <c r="DY48" s="8">
        <v>1</v>
      </c>
      <c r="DZ48" s="8">
        <v>1</v>
      </c>
      <c r="EA48" s="3" t="s">
        <v>818</v>
      </c>
      <c r="EB48" s="8">
        <v>1</v>
      </c>
      <c r="EC48" s="8">
        <v>0</v>
      </c>
      <c r="ED48" s="8">
        <v>0</v>
      </c>
      <c r="EE48" s="8">
        <v>0</v>
      </c>
      <c r="EF48" s="8">
        <v>0</v>
      </c>
      <c r="EG48" s="8">
        <v>1</v>
      </c>
      <c r="EH48" s="8">
        <v>1</v>
      </c>
      <c r="EI48" s="8">
        <v>0</v>
      </c>
      <c r="EJ48" s="8">
        <v>0</v>
      </c>
      <c r="EK48" s="8">
        <v>0</v>
      </c>
      <c r="EL48" s="8">
        <v>0</v>
      </c>
      <c r="EM48" s="8">
        <v>0</v>
      </c>
      <c r="EN48" s="3"/>
      <c r="EO48" s="3" t="s">
        <v>352</v>
      </c>
      <c r="EP48" s="3" t="s">
        <v>819</v>
      </c>
      <c r="EQ48" s="8">
        <v>1</v>
      </c>
      <c r="ER48" s="8">
        <v>1</v>
      </c>
      <c r="ES48" s="8">
        <v>1</v>
      </c>
      <c r="ET48" s="8">
        <v>0</v>
      </c>
      <c r="EU48" s="8">
        <v>0</v>
      </c>
      <c r="EV48" s="8">
        <v>0</v>
      </c>
      <c r="EW48" s="8">
        <v>0</v>
      </c>
      <c r="EX48" s="8">
        <v>0</v>
      </c>
      <c r="EY48" s="8">
        <v>0</v>
      </c>
      <c r="EZ48" s="8">
        <v>0</v>
      </c>
      <c r="FA48" s="8">
        <v>0</v>
      </c>
      <c r="FB48" s="3"/>
      <c r="FC48" s="8"/>
      <c r="FD48" s="3" t="s">
        <v>388</v>
      </c>
      <c r="FE48" s="8">
        <v>1</v>
      </c>
      <c r="FF48" s="8">
        <v>0</v>
      </c>
      <c r="FG48" s="8">
        <v>0</v>
      </c>
      <c r="FH48" s="8">
        <v>0</v>
      </c>
      <c r="FI48" s="8">
        <v>0</v>
      </c>
      <c r="FJ48" s="8">
        <v>0</v>
      </c>
      <c r="FK48" s="3" t="s">
        <v>381</v>
      </c>
      <c r="FL48" s="3" t="s">
        <v>380</v>
      </c>
      <c r="FM48" s="3" t="s">
        <v>348</v>
      </c>
      <c r="FN48" s="8"/>
      <c r="FO48" s="8">
        <v>0</v>
      </c>
      <c r="FP48" s="8">
        <v>10</v>
      </c>
      <c r="FQ48" s="3" t="s">
        <v>820</v>
      </c>
      <c r="FR48" s="8">
        <v>1340139</v>
      </c>
      <c r="FS48" s="8">
        <v>25</v>
      </c>
    </row>
    <row r="49" spans="1:175" x14ac:dyDescent="0.25">
      <c r="A49" s="2">
        <v>43776</v>
      </c>
      <c r="B49" s="3" t="s">
        <v>808</v>
      </c>
      <c r="C49" s="3" t="s">
        <v>6</v>
      </c>
      <c r="D49" s="3" t="s">
        <v>6</v>
      </c>
      <c r="E49" s="3" t="s">
        <v>125</v>
      </c>
      <c r="F49" s="3" t="s">
        <v>65</v>
      </c>
      <c r="G49" s="3" t="s">
        <v>596</v>
      </c>
      <c r="H49" s="8">
        <v>4.3269605999999996</v>
      </c>
      <c r="I49" s="8">
        <v>18.5259927</v>
      </c>
      <c r="J49" s="8">
        <v>366.29998779296875</v>
      </c>
      <c r="K49" s="8">
        <v>9</v>
      </c>
      <c r="L49" s="8">
        <v>3</v>
      </c>
      <c r="M49" s="3" t="s">
        <v>596</v>
      </c>
      <c r="N49" s="8">
        <v>20</v>
      </c>
      <c r="O49" s="8">
        <v>100</v>
      </c>
      <c r="P49" s="3" t="s">
        <v>597</v>
      </c>
      <c r="Q49" s="8"/>
      <c r="R49" s="8">
        <v>15</v>
      </c>
      <c r="S49" s="8">
        <v>5</v>
      </c>
      <c r="T49" s="8">
        <v>0</v>
      </c>
      <c r="U49" s="8">
        <v>0</v>
      </c>
      <c r="V49" s="8">
        <v>20</v>
      </c>
      <c r="W49" s="8"/>
      <c r="X49" s="8"/>
      <c r="Y49" s="3" t="s">
        <v>159</v>
      </c>
      <c r="Z49" s="3" t="s">
        <v>21</v>
      </c>
      <c r="AA49" s="3" t="s">
        <v>172</v>
      </c>
      <c r="AB49" s="3"/>
      <c r="AC49" s="3"/>
      <c r="AD49" s="3" t="s">
        <v>178</v>
      </c>
      <c r="AE49" s="3" t="s">
        <v>21</v>
      </c>
      <c r="AF49" s="8">
        <v>22</v>
      </c>
      <c r="AG49" s="3" t="s">
        <v>29</v>
      </c>
      <c r="AH49" s="8"/>
      <c r="AI49" s="3" t="s">
        <v>21</v>
      </c>
      <c r="AJ49" s="8">
        <v>2</v>
      </c>
      <c r="AK49" s="3" t="s">
        <v>29</v>
      </c>
      <c r="AL49" s="8"/>
      <c r="AM49" s="3" t="s">
        <v>21</v>
      </c>
      <c r="AN49" s="8">
        <v>6</v>
      </c>
      <c r="AO49" s="3" t="s">
        <v>21</v>
      </c>
      <c r="AP49" s="3" t="s">
        <v>197</v>
      </c>
      <c r="AQ49" s="3"/>
      <c r="AR49" s="3"/>
      <c r="AS49" s="8"/>
      <c r="AT49" s="8"/>
      <c r="AU49" s="8"/>
      <c r="AV49" s="8"/>
      <c r="AW49" s="8"/>
      <c r="AX49" s="8"/>
      <c r="AY49" s="8"/>
      <c r="AZ49" s="8"/>
      <c r="BA49" s="3" t="s">
        <v>21</v>
      </c>
      <c r="BB49" s="3" t="s">
        <v>21</v>
      </c>
      <c r="BC49" s="3" t="s">
        <v>21</v>
      </c>
      <c r="BD49" s="3" t="s">
        <v>29</v>
      </c>
      <c r="BE49" s="3" t="s">
        <v>21</v>
      </c>
      <c r="BF49" s="3" t="s">
        <v>227</v>
      </c>
      <c r="BG49" s="3"/>
      <c r="BH49" s="3" t="s">
        <v>231</v>
      </c>
      <c r="BI49" s="3"/>
      <c r="BJ49" s="3" t="s">
        <v>691</v>
      </c>
      <c r="BK49" s="8">
        <v>1</v>
      </c>
      <c r="BL49" s="8">
        <v>1</v>
      </c>
      <c r="BM49" s="8">
        <v>0</v>
      </c>
      <c r="BN49" s="8">
        <v>0</v>
      </c>
      <c r="BO49" s="8">
        <v>0</v>
      </c>
      <c r="BP49" s="8">
        <v>0</v>
      </c>
      <c r="BQ49" s="8">
        <v>0</v>
      </c>
      <c r="BR49" s="8">
        <v>0</v>
      </c>
      <c r="BS49" s="8">
        <v>1</v>
      </c>
      <c r="BT49" s="3" t="s">
        <v>256</v>
      </c>
      <c r="BU49" s="3" t="s">
        <v>258</v>
      </c>
      <c r="BV49" s="3" t="s">
        <v>21</v>
      </c>
      <c r="BW49" s="3" t="s">
        <v>816</v>
      </c>
      <c r="BX49" s="8">
        <v>1</v>
      </c>
      <c r="BY49" s="8">
        <v>1</v>
      </c>
      <c r="BZ49" s="8">
        <v>0</v>
      </c>
      <c r="CA49" s="8">
        <v>0</v>
      </c>
      <c r="CB49" s="3" t="s">
        <v>277</v>
      </c>
      <c r="CC49" s="3" t="s">
        <v>29</v>
      </c>
      <c r="CD49" s="3"/>
      <c r="CE49" s="8"/>
      <c r="CF49" s="8"/>
      <c r="CG49" s="8"/>
      <c r="CH49" s="8"/>
      <c r="CI49" s="8"/>
      <c r="CJ49" s="8"/>
      <c r="CK49" s="8"/>
      <c r="CL49" s="3"/>
      <c r="CM49" s="3" t="s">
        <v>279</v>
      </c>
      <c r="CN49" s="3" t="s">
        <v>684</v>
      </c>
      <c r="CO49" s="8">
        <v>1</v>
      </c>
      <c r="CP49" s="8">
        <v>0</v>
      </c>
      <c r="CQ49" s="8">
        <v>0</v>
      </c>
      <c r="CR49" s="8">
        <v>1</v>
      </c>
      <c r="CS49" s="8">
        <v>0</v>
      </c>
      <c r="CT49" s="8">
        <v>0</v>
      </c>
      <c r="CU49" s="8">
        <v>0</v>
      </c>
      <c r="CV49" s="3"/>
      <c r="CW49" s="3" t="s">
        <v>258</v>
      </c>
      <c r="CX49" s="3" t="s">
        <v>21</v>
      </c>
      <c r="CY49" s="3"/>
      <c r="CZ49" s="8"/>
      <c r="DA49" s="8"/>
      <c r="DB49" s="8"/>
      <c r="DC49" s="8"/>
      <c r="DD49" s="8"/>
      <c r="DE49" s="8"/>
      <c r="DF49" s="8"/>
      <c r="DG49" s="3"/>
      <c r="DH49" s="3" t="s">
        <v>29</v>
      </c>
      <c r="DI49" s="3"/>
      <c r="DJ49" s="8"/>
      <c r="DK49" s="8"/>
      <c r="DL49" s="8"/>
      <c r="DM49" s="8"/>
      <c r="DN49" s="8"/>
      <c r="DO49" s="3"/>
      <c r="DP49" s="3"/>
      <c r="DQ49" s="3"/>
      <c r="DR49" s="3"/>
      <c r="DS49" s="3"/>
      <c r="DT49" s="8"/>
      <c r="DU49" s="8"/>
      <c r="DV49" s="8"/>
      <c r="DW49" s="8"/>
      <c r="DX49" s="8"/>
      <c r="DY49" s="8"/>
      <c r="DZ49" s="8"/>
      <c r="EA49" s="3" t="s">
        <v>601</v>
      </c>
      <c r="EB49" s="8">
        <v>1</v>
      </c>
      <c r="EC49" s="8">
        <v>1</v>
      </c>
      <c r="ED49" s="8">
        <v>0</v>
      </c>
      <c r="EE49" s="8">
        <v>0</v>
      </c>
      <c r="EF49" s="8">
        <v>0</v>
      </c>
      <c r="EG49" s="8">
        <v>1</v>
      </c>
      <c r="EH49" s="8">
        <v>0</v>
      </c>
      <c r="EI49" s="8">
        <v>0</v>
      </c>
      <c r="EJ49" s="8">
        <v>0</v>
      </c>
      <c r="EK49" s="8">
        <v>0</v>
      </c>
      <c r="EL49" s="8">
        <v>0</v>
      </c>
      <c r="EM49" s="8">
        <v>0</v>
      </c>
      <c r="EN49" s="3"/>
      <c r="EO49" s="3" t="s">
        <v>281</v>
      </c>
      <c r="EP49" s="3" t="s">
        <v>355</v>
      </c>
      <c r="EQ49" s="8">
        <v>0</v>
      </c>
      <c r="ER49" s="8">
        <v>1</v>
      </c>
      <c r="ES49" s="8">
        <v>0</v>
      </c>
      <c r="ET49" s="8">
        <v>0</v>
      </c>
      <c r="EU49" s="8">
        <v>0</v>
      </c>
      <c r="EV49" s="8">
        <v>0</v>
      </c>
      <c r="EW49" s="8">
        <v>0</v>
      </c>
      <c r="EX49" s="8">
        <v>0</v>
      </c>
      <c r="EY49" s="8">
        <v>0</v>
      </c>
      <c r="EZ49" s="8">
        <v>0</v>
      </c>
      <c r="FA49" s="8">
        <v>0</v>
      </c>
      <c r="FB49" s="3"/>
      <c r="FC49" s="8"/>
      <c r="FD49" s="3" t="s">
        <v>606</v>
      </c>
      <c r="FE49" s="8">
        <v>1</v>
      </c>
      <c r="FF49" s="8">
        <v>1</v>
      </c>
      <c r="FG49" s="8">
        <v>0</v>
      </c>
      <c r="FH49" s="8">
        <v>0</v>
      </c>
      <c r="FI49" s="8">
        <v>1</v>
      </c>
      <c r="FJ49" s="8">
        <v>0</v>
      </c>
      <c r="FK49" s="3" t="s">
        <v>380</v>
      </c>
      <c r="FL49" s="3" t="s">
        <v>382</v>
      </c>
      <c r="FM49" s="3" t="s">
        <v>381</v>
      </c>
      <c r="FN49" s="8"/>
      <c r="FO49" s="8">
        <v>0</v>
      </c>
      <c r="FP49" s="8">
        <v>10</v>
      </c>
      <c r="FQ49" s="3" t="s">
        <v>821</v>
      </c>
      <c r="FR49" s="8">
        <v>1340230</v>
      </c>
      <c r="FS49" s="8">
        <v>29</v>
      </c>
    </row>
    <row r="50" spans="1:175" x14ac:dyDescent="0.25">
      <c r="A50" s="2">
        <v>43776</v>
      </c>
      <c r="B50" s="3" t="s">
        <v>808</v>
      </c>
      <c r="C50" s="3" t="s">
        <v>6</v>
      </c>
      <c r="D50" s="3" t="s">
        <v>6</v>
      </c>
      <c r="E50" s="3" t="s">
        <v>135</v>
      </c>
      <c r="F50" s="3" t="s">
        <v>64</v>
      </c>
      <c r="G50" s="3" t="s">
        <v>596</v>
      </c>
      <c r="H50" s="8">
        <v>4.3281152000000001</v>
      </c>
      <c r="I50" s="8">
        <v>18.521876500000001</v>
      </c>
      <c r="J50" s="8">
        <v>409.20001220703125</v>
      </c>
      <c r="K50" s="8">
        <v>10</v>
      </c>
      <c r="L50" s="8">
        <v>3</v>
      </c>
      <c r="M50" s="3" t="s">
        <v>596</v>
      </c>
      <c r="N50" s="8">
        <v>10</v>
      </c>
      <c r="O50" s="8">
        <v>50</v>
      </c>
      <c r="P50" s="3" t="s">
        <v>597</v>
      </c>
      <c r="Q50" s="8"/>
      <c r="R50" s="8">
        <v>10</v>
      </c>
      <c r="S50" s="8">
        <v>0</v>
      </c>
      <c r="T50" s="8">
        <v>0</v>
      </c>
      <c r="U50" s="8">
        <v>0</v>
      </c>
      <c r="V50" s="8">
        <v>6</v>
      </c>
      <c r="W50" s="8">
        <v>4</v>
      </c>
      <c r="X50" s="8"/>
      <c r="Y50" s="3" t="s">
        <v>158</v>
      </c>
      <c r="Z50" s="3" t="s">
        <v>21</v>
      </c>
      <c r="AA50" s="3" t="s">
        <v>172</v>
      </c>
      <c r="AB50" s="3"/>
      <c r="AC50" s="3"/>
      <c r="AD50" s="3" t="s">
        <v>179</v>
      </c>
      <c r="AE50" s="3" t="s">
        <v>172</v>
      </c>
      <c r="AF50" s="8"/>
      <c r="AG50" s="3" t="s">
        <v>172</v>
      </c>
      <c r="AH50" s="8"/>
      <c r="AI50" s="3" t="s">
        <v>172</v>
      </c>
      <c r="AJ50" s="8"/>
      <c r="AK50" s="3" t="s">
        <v>172</v>
      </c>
      <c r="AL50" s="8"/>
      <c r="AM50" s="3" t="s">
        <v>172</v>
      </c>
      <c r="AN50" s="8"/>
      <c r="AO50" s="3" t="s">
        <v>172</v>
      </c>
      <c r="AP50" s="3"/>
      <c r="AQ50" s="3"/>
      <c r="AR50" s="3"/>
      <c r="AS50" s="8"/>
      <c r="AT50" s="8"/>
      <c r="AU50" s="8"/>
      <c r="AV50" s="8"/>
      <c r="AW50" s="8"/>
      <c r="AX50" s="8"/>
      <c r="AY50" s="8"/>
      <c r="AZ50" s="8"/>
      <c r="BA50" s="3" t="s">
        <v>21</v>
      </c>
      <c r="BB50" s="3" t="s">
        <v>21</v>
      </c>
      <c r="BC50" s="3" t="s">
        <v>21</v>
      </c>
      <c r="BD50" s="3" t="s">
        <v>21</v>
      </c>
      <c r="BE50" s="3" t="s">
        <v>172</v>
      </c>
      <c r="BF50" s="3"/>
      <c r="BG50" s="3"/>
      <c r="BH50" s="3" t="s">
        <v>234</v>
      </c>
      <c r="BI50" s="3"/>
      <c r="BJ50" s="3" t="s">
        <v>822</v>
      </c>
      <c r="BK50" s="8">
        <v>1</v>
      </c>
      <c r="BL50" s="8">
        <v>0</v>
      </c>
      <c r="BM50" s="8">
        <v>0</v>
      </c>
      <c r="BN50" s="8">
        <v>0</v>
      </c>
      <c r="BO50" s="8">
        <v>0</v>
      </c>
      <c r="BP50" s="8">
        <v>0</v>
      </c>
      <c r="BQ50" s="8">
        <v>0</v>
      </c>
      <c r="BR50" s="8">
        <v>0</v>
      </c>
      <c r="BS50" s="8">
        <v>0</v>
      </c>
      <c r="BT50" s="3" t="s">
        <v>256</v>
      </c>
      <c r="BU50" s="3" t="s">
        <v>258</v>
      </c>
      <c r="BV50" s="3" t="s">
        <v>21</v>
      </c>
      <c r="BW50" s="3" t="s">
        <v>655</v>
      </c>
      <c r="BX50" s="8">
        <v>1</v>
      </c>
      <c r="BY50" s="8">
        <v>1</v>
      </c>
      <c r="BZ50" s="8">
        <v>0</v>
      </c>
      <c r="CA50" s="8">
        <v>1</v>
      </c>
      <c r="CB50" s="3" t="s">
        <v>277</v>
      </c>
      <c r="CC50" s="3" t="s">
        <v>21</v>
      </c>
      <c r="CD50" s="3" t="s">
        <v>823</v>
      </c>
      <c r="CE50" s="8">
        <v>1</v>
      </c>
      <c r="CF50" s="8">
        <v>1</v>
      </c>
      <c r="CG50" s="8">
        <v>0</v>
      </c>
      <c r="CH50" s="8">
        <v>0</v>
      </c>
      <c r="CI50" s="8">
        <v>0</v>
      </c>
      <c r="CJ50" s="8">
        <v>0</v>
      </c>
      <c r="CK50" s="8">
        <v>0</v>
      </c>
      <c r="CL50" s="3"/>
      <c r="CM50" s="3" t="s">
        <v>279</v>
      </c>
      <c r="CN50" s="3" t="s">
        <v>703</v>
      </c>
      <c r="CO50" s="8">
        <v>0</v>
      </c>
      <c r="CP50" s="8">
        <v>0</v>
      </c>
      <c r="CQ50" s="8">
        <v>0</v>
      </c>
      <c r="CR50" s="8">
        <v>1</v>
      </c>
      <c r="CS50" s="8">
        <v>1</v>
      </c>
      <c r="CT50" s="8">
        <v>1</v>
      </c>
      <c r="CU50" s="8">
        <v>0</v>
      </c>
      <c r="CV50" s="3"/>
      <c r="CW50" s="3" t="s">
        <v>260</v>
      </c>
      <c r="CX50" s="3" t="s">
        <v>21</v>
      </c>
      <c r="CY50" s="3"/>
      <c r="CZ50" s="8"/>
      <c r="DA50" s="8"/>
      <c r="DB50" s="8"/>
      <c r="DC50" s="8"/>
      <c r="DD50" s="8"/>
      <c r="DE50" s="8"/>
      <c r="DF50" s="8"/>
      <c r="DG50" s="3"/>
      <c r="DH50" s="3" t="s">
        <v>21</v>
      </c>
      <c r="DI50" s="3" t="s">
        <v>767</v>
      </c>
      <c r="DJ50" s="8">
        <v>0</v>
      </c>
      <c r="DK50" s="8">
        <v>1</v>
      </c>
      <c r="DL50" s="8">
        <v>1</v>
      </c>
      <c r="DM50" s="8">
        <v>0</v>
      </c>
      <c r="DN50" s="8">
        <v>0</v>
      </c>
      <c r="DO50" s="3"/>
      <c r="DP50" s="3" t="s">
        <v>21</v>
      </c>
      <c r="DQ50" s="3" t="s">
        <v>260</v>
      </c>
      <c r="DR50" s="3" t="s">
        <v>29</v>
      </c>
      <c r="DS50" s="3"/>
      <c r="DT50" s="8"/>
      <c r="DU50" s="8"/>
      <c r="DV50" s="8"/>
      <c r="DW50" s="8"/>
      <c r="DX50" s="8"/>
      <c r="DY50" s="8"/>
      <c r="DZ50" s="8"/>
      <c r="EA50" s="3" t="s">
        <v>601</v>
      </c>
      <c r="EB50" s="8">
        <v>1</v>
      </c>
      <c r="EC50" s="8">
        <v>1</v>
      </c>
      <c r="ED50" s="8">
        <v>0</v>
      </c>
      <c r="EE50" s="8">
        <v>0</v>
      </c>
      <c r="EF50" s="8">
        <v>0</v>
      </c>
      <c r="EG50" s="8">
        <v>1</v>
      </c>
      <c r="EH50" s="8">
        <v>0</v>
      </c>
      <c r="EI50" s="8">
        <v>0</v>
      </c>
      <c r="EJ50" s="8">
        <v>0</v>
      </c>
      <c r="EK50" s="8">
        <v>0</v>
      </c>
      <c r="EL50" s="8">
        <v>0</v>
      </c>
      <c r="EM50" s="8">
        <v>0</v>
      </c>
      <c r="EN50" s="3"/>
      <c r="EO50" s="3" t="s">
        <v>279</v>
      </c>
      <c r="EP50" s="3"/>
      <c r="EQ50" s="8"/>
      <c r="ER50" s="8"/>
      <c r="ES50" s="8"/>
      <c r="ET50" s="8"/>
      <c r="EU50" s="8"/>
      <c r="EV50" s="8"/>
      <c r="EW50" s="8"/>
      <c r="EX50" s="8"/>
      <c r="EY50" s="8"/>
      <c r="EZ50" s="8"/>
      <c r="FA50" s="8"/>
      <c r="FB50" s="3"/>
      <c r="FC50" s="8"/>
      <c r="FD50" s="3" t="s">
        <v>824</v>
      </c>
      <c r="FE50" s="8">
        <v>1</v>
      </c>
      <c r="FF50" s="8">
        <v>0</v>
      </c>
      <c r="FG50" s="8">
        <v>1</v>
      </c>
      <c r="FH50" s="8">
        <v>1</v>
      </c>
      <c r="FI50" s="8">
        <v>0</v>
      </c>
      <c r="FJ50" s="8">
        <v>0</v>
      </c>
      <c r="FK50" s="3" t="s">
        <v>384</v>
      </c>
      <c r="FL50" s="3" t="s">
        <v>380</v>
      </c>
      <c r="FM50" s="3" t="s">
        <v>381</v>
      </c>
      <c r="FN50" s="8"/>
      <c r="FO50" s="8">
        <v>0</v>
      </c>
      <c r="FP50" s="8">
        <v>10</v>
      </c>
      <c r="FQ50" s="3" t="s">
        <v>825</v>
      </c>
      <c r="FR50" s="8">
        <v>1340136</v>
      </c>
      <c r="FS50" s="8">
        <v>24</v>
      </c>
    </row>
    <row r="51" spans="1:175" x14ac:dyDescent="0.25">
      <c r="A51" s="2">
        <v>43778</v>
      </c>
      <c r="B51" s="3" t="s">
        <v>808</v>
      </c>
      <c r="C51" s="3" t="s">
        <v>6</v>
      </c>
      <c r="D51" s="3" t="s">
        <v>6</v>
      </c>
      <c r="E51" s="3" t="s">
        <v>826</v>
      </c>
      <c r="F51" s="3" t="s">
        <v>65</v>
      </c>
      <c r="G51" s="3" t="s">
        <v>596</v>
      </c>
      <c r="H51" s="8">
        <v>4.3739758999999996</v>
      </c>
      <c r="I51" s="8">
        <v>18.522506</v>
      </c>
      <c r="J51" s="8">
        <v>364.60000610351563</v>
      </c>
      <c r="K51" s="8">
        <v>10</v>
      </c>
      <c r="L51" s="8">
        <v>3</v>
      </c>
      <c r="M51" s="3" t="s">
        <v>596</v>
      </c>
      <c r="N51" s="8">
        <v>10</v>
      </c>
      <c r="O51" s="8">
        <v>50</v>
      </c>
      <c r="P51" s="3" t="s">
        <v>597</v>
      </c>
      <c r="Q51" s="8"/>
      <c r="R51" s="8">
        <v>6</v>
      </c>
      <c r="S51" s="8">
        <v>4</v>
      </c>
      <c r="T51" s="8">
        <v>0</v>
      </c>
      <c r="U51" s="8">
        <v>0</v>
      </c>
      <c r="V51" s="8">
        <v>10</v>
      </c>
      <c r="W51" s="8"/>
      <c r="X51" s="8"/>
      <c r="Y51" s="3" t="s">
        <v>160</v>
      </c>
      <c r="Z51" s="3" t="s">
        <v>21</v>
      </c>
      <c r="AA51" s="3" t="s">
        <v>21</v>
      </c>
      <c r="AB51" s="3" t="s">
        <v>174</v>
      </c>
      <c r="AC51" s="3"/>
      <c r="AD51" s="3" t="s">
        <v>177</v>
      </c>
      <c r="AE51" s="3" t="s">
        <v>21</v>
      </c>
      <c r="AF51" s="8">
        <v>5</v>
      </c>
      <c r="AG51" s="3" t="s">
        <v>29</v>
      </c>
      <c r="AH51" s="8"/>
      <c r="AI51" s="3" t="s">
        <v>21</v>
      </c>
      <c r="AJ51" s="8">
        <v>11</v>
      </c>
      <c r="AK51" s="3" t="s">
        <v>29</v>
      </c>
      <c r="AL51" s="8"/>
      <c r="AM51" s="3" t="s">
        <v>21</v>
      </c>
      <c r="AN51" s="8">
        <v>10</v>
      </c>
      <c r="AO51" s="3" t="s">
        <v>29</v>
      </c>
      <c r="AP51" s="3"/>
      <c r="AQ51" s="3"/>
      <c r="AR51" s="3" t="s">
        <v>827</v>
      </c>
      <c r="AS51" s="8">
        <v>1</v>
      </c>
      <c r="AT51" s="8">
        <v>1</v>
      </c>
      <c r="AU51" s="8">
        <v>0</v>
      </c>
      <c r="AV51" s="8">
        <v>0</v>
      </c>
      <c r="AW51" s="8">
        <v>0</v>
      </c>
      <c r="AX51" s="8">
        <v>0</v>
      </c>
      <c r="AY51" s="8">
        <v>0</v>
      </c>
      <c r="AZ51" s="8">
        <v>0</v>
      </c>
      <c r="BA51" s="3" t="s">
        <v>29</v>
      </c>
      <c r="BB51" s="3" t="s">
        <v>29</v>
      </c>
      <c r="BC51" s="3" t="s">
        <v>29</v>
      </c>
      <c r="BD51" s="3" t="s">
        <v>21</v>
      </c>
      <c r="BE51" s="3" t="s">
        <v>29</v>
      </c>
      <c r="BF51" s="3"/>
      <c r="BG51" s="3"/>
      <c r="BH51" s="3" t="s">
        <v>234</v>
      </c>
      <c r="BI51" s="3"/>
      <c r="BJ51" s="3" t="s">
        <v>675</v>
      </c>
      <c r="BK51" s="8">
        <v>1</v>
      </c>
      <c r="BL51" s="8">
        <v>0</v>
      </c>
      <c r="BM51" s="8">
        <v>0</v>
      </c>
      <c r="BN51" s="8">
        <v>0</v>
      </c>
      <c r="BO51" s="8">
        <v>0</v>
      </c>
      <c r="BP51" s="8">
        <v>0</v>
      </c>
      <c r="BQ51" s="8">
        <v>0</v>
      </c>
      <c r="BR51" s="8">
        <v>1</v>
      </c>
      <c r="BS51" s="8">
        <v>1</v>
      </c>
      <c r="BT51" s="3" t="s">
        <v>253</v>
      </c>
      <c r="BU51" s="3" t="s">
        <v>260</v>
      </c>
      <c r="BV51" s="3" t="s">
        <v>21</v>
      </c>
      <c r="BW51" s="3" t="s">
        <v>655</v>
      </c>
      <c r="BX51" s="8">
        <v>1</v>
      </c>
      <c r="BY51" s="8">
        <v>1</v>
      </c>
      <c r="BZ51" s="8">
        <v>0</v>
      </c>
      <c r="CA51" s="8">
        <v>1</v>
      </c>
      <c r="CB51" s="3" t="s">
        <v>277</v>
      </c>
      <c r="CC51" s="3" t="s">
        <v>21</v>
      </c>
      <c r="CD51" s="3" t="s">
        <v>287</v>
      </c>
      <c r="CE51" s="8">
        <v>1</v>
      </c>
      <c r="CF51" s="8">
        <v>0</v>
      </c>
      <c r="CG51" s="8">
        <v>0</v>
      </c>
      <c r="CH51" s="8">
        <v>0</v>
      </c>
      <c r="CI51" s="8">
        <v>0</v>
      </c>
      <c r="CJ51" s="8">
        <v>0</v>
      </c>
      <c r="CK51" s="8">
        <v>0</v>
      </c>
      <c r="CL51" s="3"/>
      <c r="CM51" s="3" t="s">
        <v>281</v>
      </c>
      <c r="CN51" s="3" t="s">
        <v>614</v>
      </c>
      <c r="CO51" s="8">
        <v>1</v>
      </c>
      <c r="CP51" s="8">
        <v>1</v>
      </c>
      <c r="CQ51" s="8">
        <v>0</v>
      </c>
      <c r="CR51" s="8">
        <v>1</v>
      </c>
      <c r="CS51" s="8">
        <v>0</v>
      </c>
      <c r="CT51" s="8">
        <v>0</v>
      </c>
      <c r="CU51" s="8">
        <v>0</v>
      </c>
      <c r="CV51" s="3"/>
      <c r="CW51" s="3" t="s">
        <v>259</v>
      </c>
      <c r="CX51" s="3" t="s">
        <v>29</v>
      </c>
      <c r="CY51" s="3" t="s">
        <v>828</v>
      </c>
      <c r="CZ51" s="8">
        <v>0</v>
      </c>
      <c r="DA51" s="8">
        <v>0</v>
      </c>
      <c r="DB51" s="8">
        <v>0</v>
      </c>
      <c r="DC51" s="8">
        <v>0</v>
      </c>
      <c r="DD51" s="8">
        <v>1</v>
      </c>
      <c r="DE51" s="8">
        <v>0</v>
      </c>
      <c r="DF51" s="8">
        <v>0</v>
      </c>
      <c r="DG51" s="3"/>
      <c r="DH51" s="3" t="s">
        <v>29</v>
      </c>
      <c r="DI51" s="3"/>
      <c r="DJ51" s="8"/>
      <c r="DK51" s="8"/>
      <c r="DL51" s="8"/>
      <c r="DM51" s="8"/>
      <c r="DN51" s="8"/>
      <c r="DO51" s="3"/>
      <c r="DP51" s="3"/>
      <c r="DQ51" s="3"/>
      <c r="DR51" s="3"/>
      <c r="DS51" s="3"/>
      <c r="DT51" s="8"/>
      <c r="DU51" s="8"/>
      <c r="DV51" s="8"/>
      <c r="DW51" s="8"/>
      <c r="DX51" s="8"/>
      <c r="DY51" s="8"/>
      <c r="DZ51" s="8"/>
      <c r="EA51" s="3" t="s">
        <v>671</v>
      </c>
      <c r="EB51" s="8">
        <v>1</v>
      </c>
      <c r="EC51" s="8">
        <v>1</v>
      </c>
      <c r="ED51" s="8">
        <v>0</v>
      </c>
      <c r="EE51" s="8">
        <v>0</v>
      </c>
      <c r="EF51" s="8">
        <v>1</v>
      </c>
      <c r="EG51" s="8">
        <v>0</v>
      </c>
      <c r="EH51" s="8">
        <v>0</v>
      </c>
      <c r="EI51" s="8">
        <v>0</v>
      </c>
      <c r="EJ51" s="8">
        <v>0</v>
      </c>
      <c r="EK51" s="8">
        <v>0</v>
      </c>
      <c r="EL51" s="8">
        <v>0</v>
      </c>
      <c r="EM51" s="8">
        <v>0</v>
      </c>
      <c r="EN51" s="3"/>
      <c r="EO51" s="3" t="s">
        <v>352</v>
      </c>
      <c r="EP51" s="3" t="s">
        <v>672</v>
      </c>
      <c r="EQ51" s="8">
        <v>0</v>
      </c>
      <c r="ER51" s="8">
        <v>1</v>
      </c>
      <c r="ES51" s="8">
        <v>0</v>
      </c>
      <c r="ET51" s="8">
        <v>0</v>
      </c>
      <c r="EU51" s="8">
        <v>1</v>
      </c>
      <c r="EV51" s="8">
        <v>0</v>
      </c>
      <c r="EW51" s="8">
        <v>1</v>
      </c>
      <c r="EX51" s="8">
        <v>0</v>
      </c>
      <c r="EY51" s="8">
        <v>0</v>
      </c>
      <c r="EZ51" s="8">
        <v>0</v>
      </c>
      <c r="FA51" s="8">
        <v>0</v>
      </c>
      <c r="FB51" s="3"/>
      <c r="FC51" s="8"/>
      <c r="FD51" s="3" t="s">
        <v>677</v>
      </c>
      <c r="FE51" s="8">
        <v>1</v>
      </c>
      <c r="FF51" s="8">
        <v>1</v>
      </c>
      <c r="FG51" s="8">
        <v>0</v>
      </c>
      <c r="FH51" s="8">
        <v>0</v>
      </c>
      <c r="FI51" s="8">
        <v>0</v>
      </c>
      <c r="FJ51" s="8">
        <v>1</v>
      </c>
      <c r="FK51" s="3" t="s">
        <v>381</v>
      </c>
      <c r="FL51" s="3" t="s">
        <v>380</v>
      </c>
      <c r="FM51" s="3" t="s">
        <v>382</v>
      </c>
      <c r="FN51" s="8"/>
      <c r="FO51" s="8">
        <v>0</v>
      </c>
      <c r="FP51" s="8">
        <v>10</v>
      </c>
      <c r="FQ51" s="3" t="s">
        <v>829</v>
      </c>
      <c r="FR51" s="8">
        <v>1358726</v>
      </c>
      <c r="FS51" s="8">
        <v>64</v>
      </c>
    </row>
    <row r="52" spans="1:175" x14ac:dyDescent="0.25">
      <c r="A52" s="2">
        <v>43778</v>
      </c>
      <c r="B52" s="3" t="s">
        <v>808</v>
      </c>
      <c r="C52" s="3" t="s">
        <v>6</v>
      </c>
      <c r="D52" s="3" t="s">
        <v>6</v>
      </c>
      <c r="E52" s="3" t="s">
        <v>123</v>
      </c>
      <c r="F52" s="3" t="s">
        <v>65</v>
      </c>
      <c r="G52" s="3" t="s">
        <v>596</v>
      </c>
      <c r="H52" s="8">
        <v>4.3717968999999997</v>
      </c>
      <c r="I52" s="8">
        <v>18.523427900000002</v>
      </c>
      <c r="J52" s="8">
        <v>363</v>
      </c>
      <c r="K52" s="8">
        <v>10</v>
      </c>
      <c r="L52" s="8">
        <v>3</v>
      </c>
      <c r="M52" s="3" t="s">
        <v>596</v>
      </c>
      <c r="N52" s="8">
        <v>20</v>
      </c>
      <c r="O52" s="8">
        <v>100</v>
      </c>
      <c r="P52" s="3" t="s">
        <v>597</v>
      </c>
      <c r="Q52" s="8"/>
      <c r="R52" s="8">
        <v>12</v>
      </c>
      <c r="S52" s="8">
        <v>8</v>
      </c>
      <c r="T52" s="8">
        <v>0</v>
      </c>
      <c r="U52" s="8">
        <v>0</v>
      </c>
      <c r="V52" s="8">
        <v>20</v>
      </c>
      <c r="W52" s="8"/>
      <c r="X52" s="8"/>
      <c r="Y52" s="3" t="s">
        <v>159</v>
      </c>
      <c r="Z52" s="3" t="s">
        <v>21</v>
      </c>
      <c r="AA52" s="3" t="s">
        <v>21</v>
      </c>
      <c r="AB52" s="3" t="s">
        <v>174</v>
      </c>
      <c r="AC52" s="3"/>
      <c r="AD52" s="3" t="s">
        <v>177</v>
      </c>
      <c r="AE52" s="3" t="s">
        <v>21</v>
      </c>
      <c r="AF52" s="8">
        <v>10</v>
      </c>
      <c r="AG52" s="3" t="s">
        <v>29</v>
      </c>
      <c r="AH52" s="8"/>
      <c r="AI52" s="3" t="s">
        <v>21</v>
      </c>
      <c r="AJ52" s="8">
        <v>2</v>
      </c>
      <c r="AK52" s="3" t="s">
        <v>29</v>
      </c>
      <c r="AL52" s="8"/>
      <c r="AM52" s="3" t="s">
        <v>21</v>
      </c>
      <c r="AN52" s="8">
        <v>5</v>
      </c>
      <c r="AO52" s="3" t="s">
        <v>21</v>
      </c>
      <c r="AP52" s="3" t="s">
        <v>196</v>
      </c>
      <c r="AQ52" s="3"/>
      <c r="AR52" s="3" t="s">
        <v>653</v>
      </c>
      <c r="AS52" s="8">
        <v>1</v>
      </c>
      <c r="AT52" s="8">
        <v>0</v>
      </c>
      <c r="AU52" s="8">
        <v>1</v>
      </c>
      <c r="AV52" s="8">
        <v>1</v>
      </c>
      <c r="AW52" s="8">
        <v>0</v>
      </c>
      <c r="AX52" s="8">
        <v>0</v>
      </c>
      <c r="AY52" s="8">
        <v>0</v>
      </c>
      <c r="AZ52" s="8">
        <v>0</v>
      </c>
      <c r="BA52" s="3" t="s">
        <v>21</v>
      </c>
      <c r="BB52" s="3" t="s">
        <v>29</v>
      </c>
      <c r="BC52" s="3" t="s">
        <v>29</v>
      </c>
      <c r="BD52" s="3" t="s">
        <v>21</v>
      </c>
      <c r="BE52" s="3" t="s">
        <v>21</v>
      </c>
      <c r="BF52" s="3" t="s">
        <v>196</v>
      </c>
      <c r="BG52" s="3"/>
      <c r="BH52" s="3" t="s">
        <v>231</v>
      </c>
      <c r="BI52" s="3"/>
      <c r="BJ52" s="3" t="s">
        <v>598</v>
      </c>
      <c r="BK52" s="8">
        <v>1</v>
      </c>
      <c r="BL52" s="8">
        <v>0</v>
      </c>
      <c r="BM52" s="8">
        <v>0</v>
      </c>
      <c r="BN52" s="8">
        <v>0</v>
      </c>
      <c r="BO52" s="8">
        <v>0</v>
      </c>
      <c r="BP52" s="8">
        <v>1</v>
      </c>
      <c r="BQ52" s="8">
        <v>0</v>
      </c>
      <c r="BR52" s="8">
        <v>0</v>
      </c>
      <c r="BS52" s="8">
        <v>1</v>
      </c>
      <c r="BT52" s="3" t="s">
        <v>253</v>
      </c>
      <c r="BU52" s="3" t="s">
        <v>258</v>
      </c>
      <c r="BV52" s="3" t="s">
        <v>21</v>
      </c>
      <c r="BW52" s="3" t="s">
        <v>813</v>
      </c>
      <c r="BX52" s="8">
        <v>1</v>
      </c>
      <c r="BY52" s="8">
        <v>0</v>
      </c>
      <c r="BZ52" s="8">
        <v>0</v>
      </c>
      <c r="CA52" s="8">
        <v>0</v>
      </c>
      <c r="CB52" s="3" t="s">
        <v>277</v>
      </c>
      <c r="CC52" s="3" t="s">
        <v>21</v>
      </c>
      <c r="CD52" s="3" t="s">
        <v>688</v>
      </c>
      <c r="CE52" s="8">
        <v>0</v>
      </c>
      <c r="CF52" s="8">
        <v>1</v>
      </c>
      <c r="CG52" s="8">
        <v>0</v>
      </c>
      <c r="CH52" s="8">
        <v>1</v>
      </c>
      <c r="CI52" s="8">
        <v>0</v>
      </c>
      <c r="CJ52" s="8">
        <v>0</v>
      </c>
      <c r="CK52" s="8">
        <v>0</v>
      </c>
      <c r="CL52" s="3"/>
      <c r="CM52" s="3" t="s">
        <v>279</v>
      </c>
      <c r="CN52" s="3" t="s">
        <v>710</v>
      </c>
      <c r="CO52" s="8">
        <v>0</v>
      </c>
      <c r="CP52" s="8">
        <v>1</v>
      </c>
      <c r="CQ52" s="8">
        <v>1</v>
      </c>
      <c r="CR52" s="8">
        <v>0</v>
      </c>
      <c r="CS52" s="8">
        <v>0</v>
      </c>
      <c r="CT52" s="8">
        <v>1</v>
      </c>
      <c r="CU52" s="8">
        <v>0</v>
      </c>
      <c r="CV52" s="3"/>
      <c r="CW52" s="3" t="s">
        <v>258</v>
      </c>
      <c r="CX52" s="3" t="s">
        <v>21</v>
      </c>
      <c r="CY52" s="3"/>
      <c r="CZ52" s="8"/>
      <c r="DA52" s="8"/>
      <c r="DB52" s="8"/>
      <c r="DC52" s="8"/>
      <c r="DD52" s="8"/>
      <c r="DE52" s="8"/>
      <c r="DF52" s="8"/>
      <c r="DG52" s="3"/>
      <c r="DH52" s="3" t="s">
        <v>21</v>
      </c>
      <c r="DI52" s="3" t="s">
        <v>316</v>
      </c>
      <c r="DJ52" s="8">
        <v>0</v>
      </c>
      <c r="DK52" s="8">
        <v>0</v>
      </c>
      <c r="DL52" s="8">
        <v>1</v>
      </c>
      <c r="DM52" s="8">
        <v>0</v>
      </c>
      <c r="DN52" s="8">
        <v>0</v>
      </c>
      <c r="DO52" s="3"/>
      <c r="DP52" s="3" t="s">
        <v>21</v>
      </c>
      <c r="DQ52" s="3" t="s">
        <v>259</v>
      </c>
      <c r="DR52" s="3" t="s">
        <v>21</v>
      </c>
      <c r="DS52" s="3" t="s">
        <v>830</v>
      </c>
      <c r="DT52" s="8">
        <v>0</v>
      </c>
      <c r="DU52" s="8">
        <v>1</v>
      </c>
      <c r="DV52" s="8">
        <v>1</v>
      </c>
      <c r="DW52" s="8">
        <v>0</v>
      </c>
      <c r="DX52" s="8">
        <v>0</v>
      </c>
      <c r="DY52" s="8">
        <v>0</v>
      </c>
      <c r="DZ52" s="8">
        <v>0</v>
      </c>
      <c r="EA52" s="3" t="s">
        <v>601</v>
      </c>
      <c r="EB52" s="8">
        <v>1</v>
      </c>
      <c r="EC52" s="8">
        <v>1</v>
      </c>
      <c r="ED52" s="8">
        <v>0</v>
      </c>
      <c r="EE52" s="8">
        <v>0</v>
      </c>
      <c r="EF52" s="8">
        <v>0</v>
      </c>
      <c r="EG52" s="8">
        <v>1</v>
      </c>
      <c r="EH52" s="8">
        <v>0</v>
      </c>
      <c r="EI52" s="8">
        <v>0</v>
      </c>
      <c r="EJ52" s="8">
        <v>0</v>
      </c>
      <c r="EK52" s="8">
        <v>0</v>
      </c>
      <c r="EL52" s="8">
        <v>0</v>
      </c>
      <c r="EM52" s="8">
        <v>0</v>
      </c>
      <c r="EN52" s="3"/>
      <c r="EO52" s="3" t="s">
        <v>352</v>
      </c>
      <c r="EP52" s="3" t="s">
        <v>663</v>
      </c>
      <c r="EQ52" s="8">
        <v>1</v>
      </c>
      <c r="ER52" s="8">
        <v>0</v>
      </c>
      <c r="ES52" s="8">
        <v>0</v>
      </c>
      <c r="ET52" s="8">
        <v>1</v>
      </c>
      <c r="EU52" s="8">
        <v>0</v>
      </c>
      <c r="EV52" s="8">
        <v>0</v>
      </c>
      <c r="EW52" s="8">
        <v>1</v>
      </c>
      <c r="EX52" s="8">
        <v>0</v>
      </c>
      <c r="EY52" s="8">
        <v>0</v>
      </c>
      <c r="EZ52" s="8">
        <v>0</v>
      </c>
      <c r="FA52" s="8">
        <v>0</v>
      </c>
      <c r="FB52" s="3"/>
      <c r="FC52" s="8"/>
      <c r="FD52" s="3" t="s">
        <v>677</v>
      </c>
      <c r="FE52" s="8">
        <v>1</v>
      </c>
      <c r="FF52" s="8">
        <v>1</v>
      </c>
      <c r="FG52" s="8">
        <v>0</v>
      </c>
      <c r="FH52" s="8">
        <v>0</v>
      </c>
      <c r="FI52" s="8">
        <v>0</v>
      </c>
      <c r="FJ52" s="8">
        <v>1</v>
      </c>
      <c r="FK52" s="3" t="s">
        <v>380</v>
      </c>
      <c r="FL52" s="3" t="s">
        <v>384</v>
      </c>
      <c r="FM52" s="3" t="s">
        <v>381</v>
      </c>
      <c r="FN52" s="8"/>
      <c r="FO52" s="8">
        <v>0</v>
      </c>
      <c r="FP52" s="8">
        <v>10</v>
      </c>
      <c r="FQ52" s="3" t="s">
        <v>831</v>
      </c>
      <c r="FR52" s="8">
        <v>1358673</v>
      </c>
      <c r="FS52" s="8">
        <v>61</v>
      </c>
    </row>
    <row r="53" spans="1:175" x14ac:dyDescent="0.25">
      <c r="A53" s="2">
        <v>43778</v>
      </c>
      <c r="B53" s="3" t="s">
        <v>808</v>
      </c>
      <c r="C53" s="3" t="s">
        <v>6</v>
      </c>
      <c r="D53" s="3" t="s">
        <v>6</v>
      </c>
      <c r="E53" s="3" t="s">
        <v>124</v>
      </c>
      <c r="F53" s="3" t="s">
        <v>64</v>
      </c>
      <c r="G53" s="3" t="s">
        <v>596</v>
      </c>
      <c r="H53" s="8">
        <v>4.3708638000000004</v>
      </c>
      <c r="I53" s="8">
        <v>18.505961599999999</v>
      </c>
      <c r="J53" s="8">
        <v>362.20001220703125</v>
      </c>
      <c r="K53" s="8">
        <v>9.5</v>
      </c>
      <c r="L53" s="8">
        <v>3</v>
      </c>
      <c r="M53" s="3" t="s">
        <v>596</v>
      </c>
      <c r="N53" s="8">
        <v>50</v>
      </c>
      <c r="O53" s="8">
        <v>250</v>
      </c>
      <c r="P53" s="3" t="s">
        <v>597</v>
      </c>
      <c r="Q53" s="8"/>
      <c r="R53" s="8">
        <v>50</v>
      </c>
      <c r="S53" s="8">
        <v>0</v>
      </c>
      <c r="T53" s="8">
        <v>0</v>
      </c>
      <c r="U53" s="8">
        <v>0</v>
      </c>
      <c r="V53" s="8">
        <v>50</v>
      </c>
      <c r="W53" s="8"/>
      <c r="X53" s="8"/>
      <c r="Y53" s="3" t="s">
        <v>159</v>
      </c>
      <c r="Z53" s="3" t="s">
        <v>21</v>
      </c>
      <c r="AA53" s="3" t="s">
        <v>21</v>
      </c>
      <c r="AB53" s="3" t="s">
        <v>174</v>
      </c>
      <c r="AC53" s="3"/>
      <c r="AD53" s="3" t="s">
        <v>177</v>
      </c>
      <c r="AE53" s="3" t="s">
        <v>21</v>
      </c>
      <c r="AF53" s="8">
        <v>15</v>
      </c>
      <c r="AG53" s="3" t="s">
        <v>29</v>
      </c>
      <c r="AH53" s="8"/>
      <c r="AI53" s="3" t="s">
        <v>21</v>
      </c>
      <c r="AJ53" s="8">
        <v>10</v>
      </c>
      <c r="AK53" s="3" t="s">
        <v>29</v>
      </c>
      <c r="AL53" s="8"/>
      <c r="AM53" s="3" t="s">
        <v>29</v>
      </c>
      <c r="AN53" s="8"/>
      <c r="AO53" s="3" t="s">
        <v>21</v>
      </c>
      <c r="AP53" s="3" t="s">
        <v>197</v>
      </c>
      <c r="AQ53" s="3"/>
      <c r="AR53" s="3" t="s">
        <v>624</v>
      </c>
      <c r="AS53" s="8">
        <v>1</v>
      </c>
      <c r="AT53" s="8">
        <v>0</v>
      </c>
      <c r="AU53" s="8">
        <v>0</v>
      </c>
      <c r="AV53" s="8">
        <v>0</v>
      </c>
      <c r="AW53" s="8">
        <v>0</v>
      </c>
      <c r="AX53" s="8">
        <v>0</v>
      </c>
      <c r="AY53" s="8">
        <v>0</v>
      </c>
      <c r="AZ53" s="8">
        <v>0</v>
      </c>
      <c r="BA53" s="3" t="s">
        <v>21</v>
      </c>
      <c r="BB53" s="3" t="s">
        <v>21</v>
      </c>
      <c r="BC53" s="3" t="s">
        <v>21</v>
      </c>
      <c r="BD53" s="3" t="s">
        <v>29</v>
      </c>
      <c r="BE53" s="3" t="s">
        <v>29</v>
      </c>
      <c r="BF53" s="3"/>
      <c r="BG53" s="3"/>
      <c r="BH53" s="3" t="s">
        <v>231</v>
      </c>
      <c r="BI53" s="3"/>
      <c r="BJ53" s="3" t="s">
        <v>691</v>
      </c>
      <c r="BK53" s="8">
        <v>1</v>
      </c>
      <c r="BL53" s="8">
        <v>1</v>
      </c>
      <c r="BM53" s="8">
        <v>0</v>
      </c>
      <c r="BN53" s="8">
        <v>0</v>
      </c>
      <c r="BO53" s="8">
        <v>0</v>
      </c>
      <c r="BP53" s="8">
        <v>0</v>
      </c>
      <c r="BQ53" s="8">
        <v>0</v>
      </c>
      <c r="BR53" s="8">
        <v>0</v>
      </c>
      <c r="BS53" s="8">
        <v>1</v>
      </c>
      <c r="BT53" s="3" t="s">
        <v>254</v>
      </c>
      <c r="BU53" s="3" t="s">
        <v>258</v>
      </c>
      <c r="BV53" s="3" t="s">
        <v>29</v>
      </c>
      <c r="BW53" s="3"/>
      <c r="BX53" s="8"/>
      <c r="BY53" s="8"/>
      <c r="BZ53" s="8"/>
      <c r="CA53" s="8"/>
      <c r="CB53" s="3" t="s">
        <v>277</v>
      </c>
      <c r="CC53" s="3" t="s">
        <v>29</v>
      </c>
      <c r="CD53" s="3"/>
      <c r="CE53" s="8"/>
      <c r="CF53" s="8"/>
      <c r="CG53" s="8"/>
      <c r="CH53" s="8"/>
      <c r="CI53" s="8"/>
      <c r="CJ53" s="8"/>
      <c r="CK53" s="8"/>
      <c r="CL53" s="3"/>
      <c r="CM53" s="3" t="s">
        <v>281</v>
      </c>
      <c r="CN53" s="3" t="s">
        <v>633</v>
      </c>
      <c r="CO53" s="8">
        <v>0</v>
      </c>
      <c r="CP53" s="8">
        <v>1</v>
      </c>
      <c r="CQ53" s="8">
        <v>0</v>
      </c>
      <c r="CR53" s="8">
        <v>1</v>
      </c>
      <c r="CS53" s="8">
        <v>0</v>
      </c>
      <c r="CT53" s="8">
        <v>0</v>
      </c>
      <c r="CU53" s="8">
        <v>0</v>
      </c>
      <c r="CV53" s="3"/>
      <c r="CW53" s="3" t="s">
        <v>260</v>
      </c>
      <c r="CX53" s="3" t="s">
        <v>21</v>
      </c>
      <c r="CY53" s="3"/>
      <c r="CZ53" s="8"/>
      <c r="DA53" s="8"/>
      <c r="DB53" s="8"/>
      <c r="DC53" s="8"/>
      <c r="DD53" s="8"/>
      <c r="DE53" s="8"/>
      <c r="DF53" s="8"/>
      <c r="DG53" s="3"/>
      <c r="DH53" s="3" t="s">
        <v>21</v>
      </c>
      <c r="DI53" s="3" t="s">
        <v>321</v>
      </c>
      <c r="DJ53" s="8">
        <v>0</v>
      </c>
      <c r="DK53" s="8">
        <v>0</v>
      </c>
      <c r="DL53" s="8">
        <v>0</v>
      </c>
      <c r="DM53" s="8">
        <v>0</v>
      </c>
      <c r="DN53" s="8">
        <v>1</v>
      </c>
      <c r="DO53" s="3" t="s">
        <v>832</v>
      </c>
      <c r="DP53" s="3" t="s">
        <v>21</v>
      </c>
      <c r="DQ53" s="3" t="s">
        <v>258</v>
      </c>
      <c r="DR53" s="3" t="s">
        <v>21</v>
      </c>
      <c r="DS53" s="3" t="s">
        <v>328</v>
      </c>
      <c r="DT53" s="8">
        <v>0</v>
      </c>
      <c r="DU53" s="8">
        <v>0</v>
      </c>
      <c r="DV53" s="8">
        <v>1</v>
      </c>
      <c r="DW53" s="8">
        <v>0</v>
      </c>
      <c r="DX53" s="8">
        <v>0</v>
      </c>
      <c r="DY53" s="8">
        <v>0</v>
      </c>
      <c r="DZ53" s="8">
        <v>0</v>
      </c>
      <c r="EA53" s="3" t="s">
        <v>671</v>
      </c>
      <c r="EB53" s="8">
        <v>1</v>
      </c>
      <c r="EC53" s="8">
        <v>1</v>
      </c>
      <c r="ED53" s="8">
        <v>0</v>
      </c>
      <c r="EE53" s="8">
        <v>0</v>
      </c>
      <c r="EF53" s="8">
        <v>1</v>
      </c>
      <c r="EG53" s="8">
        <v>0</v>
      </c>
      <c r="EH53" s="8">
        <v>0</v>
      </c>
      <c r="EI53" s="8">
        <v>0</v>
      </c>
      <c r="EJ53" s="8">
        <v>0</v>
      </c>
      <c r="EK53" s="8">
        <v>0</v>
      </c>
      <c r="EL53" s="8">
        <v>0</v>
      </c>
      <c r="EM53" s="8">
        <v>0</v>
      </c>
      <c r="EN53" s="3"/>
      <c r="EO53" s="3" t="s">
        <v>352</v>
      </c>
      <c r="EP53" s="3" t="s">
        <v>672</v>
      </c>
      <c r="EQ53" s="8">
        <v>0</v>
      </c>
      <c r="ER53" s="8">
        <v>1</v>
      </c>
      <c r="ES53" s="8">
        <v>0</v>
      </c>
      <c r="ET53" s="8">
        <v>0</v>
      </c>
      <c r="EU53" s="8">
        <v>1</v>
      </c>
      <c r="EV53" s="8">
        <v>0</v>
      </c>
      <c r="EW53" s="8">
        <v>1</v>
      </c>
      <c r="EX53" s="8">
        <v>0</v>
      </c>
      <c r="EY53" s="8">
        <v>0</v>
      </c>
      <c r="EZ53" s="8">
        <v>0</v>
      </c>
      <c r="FA53" s="8">
        <v>0</v>
      </c>
      <c r="FB53" s="3"/>
      <c r="FC53" s="8"/>
      <c r="FD53" s="3" t="s">
        <v>677</v>
      </c>
      <c r="FE53" s="8">
        <v>1</v>
      </c>
      <c r="FF53" s="8">
        <v>1</v>
      </c>
      <c r="FG53" s="8">
        <v>0</v>
      </c>
      <c r="FH53" s="8">
        <v>0</v>
      </c>
      <c r="FI53" s="8">
        <v>0</v>
      </c>
      <c r="FJ53" s="8">
        <v>1</v>
      </c>
      <c r="FK53" s="3" t="s">
        <v>380</v>
      </c>
      <c r="FL53" s="3" t="s">
        <v>382</v>
      </c>
      <c r="FM53" s="3" t="s">
        <v>383</v>
      </c>
      <c r="FN53" s="8"/>
      <c r="FO53" s="8">
        <v>0</v>
      </c>
      <c r="FP53" s="8">
        <v>10</v>
      </c>
      <c r="FQ53" s="3" t="s">
        <v>833</v>
      </c>
      <c r="FR53" s="8">
        <v>1366914</v>
      </c>
      <c r="FS53" s="8">
        <v>78</v>
      </c>
    </row>
    <row r="54" spans="1:175" x14ac:dyDescent="0.25">
      <c r="A54" s="2">
        <v>43779</v>
      </c>
      <c r="B54" s="3" t="s">
        <v>808</v>
      </c>
      <c r="C54" s="3" t="s">
        <v>6</v>
      </c>
      <c r="D54" s="3" t="s">
        <v>6</v>
      </c>
      <c r="E54" s="3" t="s">
        <v>128</v>
      </c>
      <c r="F54" s="3" t="s">
        <v>64</v>
      </c>
      <c r="G54" s="3" t="s">
        <v>596</v>
      </c>
      <c r="H54" s="8">
        <v>4.3917697999999996</v>
      </c>
      <c r="I54" s="8">
        <v>18.5145546</v>
      </c>
      <c r="J54" s="8">
        <v>351</v>
      </c>
      <c r="K54" s="8">
        <v>10</v>
      </c>
      <c r="L54" s="8">
        <v>3</v>
      </c>
      <c r="M54" s="3" t="s">
        <v>596</v>
      </c>
      <c r="N54" s="8">
        <v>16</v>
      </c>
      <c r="O54" s="8">
        <v>80</v>
      </c>
      <c r="P54" s="3" t="s">
        <v>597</v>
      </c>
      <c r="Q54" s="8"/>
      <c r="R54" s="8">
        <v>12</v>
      </c>
      <c r="S54" s="8">
        <v>4</v>
      </c>
      <c r="T54" s="8">
        <v>0</v>
      </c>
      <c r="U54" s="8">
        <v>0</v>
      </c>
      <c r="V54" s="8">
        <v>16</v>
      </c>
      <c r="W54" s="8"/>
      <c r="X54" s="8"/>
      <c r="Y54" s="3" t="s">
        <v>159</v>
      </c>
      <c r="Z54" s="3" t="s">
        <v>21</v>
      </c>
      <c r="AA54" s="3" t="s">
        <v>21</v>
      </c>
      <c r="AB54" s="3" t="s">
        <v>174</v>
      </c>
      <c r="AC54" s="3"/>
      <c r="AD54" s="3" t="s">
        <v>177</v>
      </c>
      <c r="AE54" s="3" t="s">
        <v>21</v>
      </c>
      <c r="AF54" s="8">
        <v>27</v>
      </c>
      <c r="AG54" s="3" t="s">
        <v>29</v>
      </c>
      <c r="AH54" s="8"/>
      <c r="AI54" s="3" t="s">
        <v>21</v>
      </c>
      <c r="AJ54" s="8">
        <v>2</v>
      </c>
      <c r="AK54" s="3" t="s">
        <v>29</v>
      </c>
      <c r="AL54" s="8"/>
      <c r="AM54" s="3" t="s">
        <v>21</v>
      </c>
      <c r="AN54" s="8">
        <v>3</v>
      </c>
      <c r="AO54" s="3" t="s">
        <v>21</v>
      </c>
      <c r="AP54" s="3" t="s">
        <v>196</v>
      </c>
      <c r="AQ54" s="3"/>
      <c r="AR54" s="3" t="s">
        <v>653</v>
      </c>
      <c r="AS54" s="8">
        <v>1</v>
      </c>
      <c r="AT54" s="8">
        <v>0</v>
      </c>
      <c r="AU54" s="8">
        <v>1</v>
      </c>
      <c r="AV54" s="8">
        <v>1</v>
      </c>
      <c r="AW54" s="8">
        <v>0</v>
      </c>
      <c r="AX54" s="8">
        <v>0</v>
      </c>
      <c r="AY54" s="8">
        <v>0</v>
      </c>
      <c r="AZ54" s="8">
        <v>0</v>
      </c>
      <c r="BA54" s="3" t="s">
        <v>21</v>
      </c>
      <c r="BB54" s="3" t="s">
        <v>21</v>
      </c>
      <c r="BC54" s="3" t="s">
        <v>21</v>
      </c>
      <c r="BD54" s="3" t="s">
        <v>29</v>
      </c>
      <c r="BE54" s="3" t="s">
        <v>21</v>
      </c>
      <c r="BF54" s="3" t="s">
        <v>196</v>
      </c>
      <c r="BG54" s="3"/>
      <c r="BH54" s="3" t="s">
        <v>234</v>
      </c>
      <c r="BI54" s="3"/>
      <c r="BJ54" s="3" t="s">
        <v>753</v>
      </c>
      <c r="BK54" s="8">
        <v>1</v>
      </c>
      <c r="BL54" s="8">
        <v>1</v>
      </c>
      <c r="BM54" s="8">
        <v>0</v>
      </c>
      <c r="BN54" s="8">
        <v>0</v>
      </c>
      <c r="BO54" s="8">
        <v>0</v>
      </c>
      <c r="BP54" s="8">
        <v>1</v>
      </c>
      <c r="BQ54" s="8">
        <v>0</v>
      </c>
      <c r="BR54" s="8">
        <v>0</v>
      </c>
      <c r="BS54" s="8">
        <v>0</v>
      </c>
      <c r="BT54" s="3" t="s">
        <v>253</v>
      </c>
      <c r="BU54" s="3" t="s">
        <v>259</v>
      </c>
      <c r="BV54" s="3" t="s">
        <v>21</v>
      </c>
      <c r="BW54" s="3" t="s">
        <v>655</v>
      </c>
      <c r="BX54" s="8">
        <v>1</v>
      </c>
      <c r="BY54" s="8">
        <v>1</v>
      </c>
      <c r="BZ54" s="8">
        <v>0</v>
      </c>
      <c r="CA54" s="8">
        <v>1</v>
      </c>
      <c r="CB54" s="3" t="s">
        <v>280</v>
      </c>
      <c r="CC54" s="3" t="s">
        <v>29</v>
      </c>
      <c r="CD54" s="3"/>
      <c r="CE54" s="8"/>
      <c r="CF54" s="8"/>
      <c r="CG54" s="8"/>
      <c r="CH54" s="8"/>
      <c r="CI54" s="8"/>
      <c r="CJ54" s="8"/>
      <c r="CK54" s="8"/>
      <c r="CL54" s="3"/>
      <c r="CM54" s="3" t="s">
        <v>281</v>
      </c>
      <c r="CN54" s="3" t="s">
        <v>834</v>
      </c>
      <c r="CO54" s="8">
        <v>0</v>
      </c>
      <c r="CP54" s="8">
        <v>0</v>
      </c>
      <c r="CQ54" s="8">
        <v>1</v>
      </c>
      <c r="CR54" s="8">
        <v>1</v>
      </c>
      <c r="CS54" s="8">
        <v>0</v>
      </c>
      <c r="CT54" s="8">
        <v>1</v>
      </c>
      <c r="CU54" s="8">
        <v>0</v>
      </c>
      <c r="CV54" s="3"/>
      <c r="CW54" s="3" t="s">
        <v>259</v>
      </c>
      <c r="CX54" s="3" t="s">
        <v>21</v>
      </c>
      <c r="CY54" s="3"/>
      <c r="CZ54" s="8"/>
      <c r="DA54" s="8"/>
      <c r="DB54" s="8"/>
      <c r="DC54" s="8"/>
      <c r="DD54" s="8"/>
      <c r="DE54" s="8"/>
      <c r="DF54" s="8"/>
      <c r="DG54" s="3"/>
      <c r="DH54" s="3" t="s">
        <v>21</v>
      </c>
      <c r="DI54" s="3" t="s">
        <v>835</v>
      </c>
      <c r="DJ54" s="8">
        <v>1</v>
      </c>
      <c r="DK54" s="8">
        <v>1</v>
      </c>
      <c r="DL54" s="8">
        <v>1</v>
      </c>
      <c r="DM54" s="8">
        <v>0</v>
      </c>
      <c r="DN54" s="8">
        <v>0</v>
      </c>
      <c r="DO54" s="3"/>
      <c r="DP54" s="3" t="s">
        <v>21</v>
      </c>
      <c r="DQ54" s="3" t="s">
        <v>259</v>
      </c>
      <c r="DR54" s="3" t="s">
        <v>21</v>
      </c>
      <c r="DS54" s="3" t="s">
        <v>697</v>
      </c>
      <c r="DT54" s="8">
        <v>0</v>
      </c>
      <c r="DU54" s="8">
        <v>1</v>
      </c>
      <c r="DV54" s="8">
        <v>1</v>
      </c>
      <c r="DW54" s="8">
        <v>0</v>
      </c>
      <c r="DX54" s="8">
        <v>0</v>
      </c>
      <c r="DY54" s="8">
        <v>1</v>
      </c>
      <c r="DZ54" s="8">
        <v>0</v>
      </c>
      <c r="EA54" s="3" t="s">
        <v>662</v>
      </c>
      <c r="EB54" s="8">
        <v>1</v>
      </c>
      <c r="EC54" s="8">
        <v>1</v>
      </c>
      <c r="ED54" s="8">
        <v>0</v>
      </c>
      <c r="EE54" s="8">
        <v>0</v>
      </c>
      <c r="EF54" s="8">
        <v>0</v>
      </c>
      <c r="EG54" s="8">
        <v>0</v>
      </c>
      <c r="EH54" s="8">
        <v>0</v>
      </c>
      <c r="EI54" s="8">
        <v>0</v>
      </c>
      <c r="EJ54" s="8">
        <v>1</v>
      </c>
      <c r="EK54" s="8">
        <v>0</v>
      </c>
      <c r="EL54" s="8">
        <v>0</v>
      </c>
      <c r="EM54" s="8">
        <v>0</v>
      </c>
      <c r="EN54" s="3"/>
      <c r="EO54" s="3" t="s">
        <v>281</v>
      </c>
      <c r="EP54" s="3" t="s">
        <v>663</v>
      </c>
      <c r="EQ54" s="8">
        <v>1</v>
      </c>
      <c r="ER54" s="8">
        <v>0</v>
      </c>
      <c r="ES54" s="8">
        <v>0</v>
      </c>
      <c r="ET54" s="8">
        <v>1</v>
      </c>
      <c r="EU54" s="8">
        <v>0</v>
      </c>
      <c r="EV54" s="8">
        <v>0</v>
      </c>
      <c r="EW54" s="8">
        <v>1</v>
      </c>
      <c r="EX54" s="8">
        <v>0</v>
      </c>
      <c r="EY54" s="8">
        <v>0</v>
      </c>
      <c r="EZ54" s="8">
        <v>0</v>
      </c>
      <c r="FA54" s="8">
        <v>0</v>
      </c>
      <c r="FB54" s="3"/>
      <c r="FC54" s="8"/>
      <c r="FD54" s="3" t="s">
        <v>615</v>
      </c>
      <c r="FE54" s="8">
        <v>1</v>
      </c>
      <c r="FF54" s="8">
        <v>0</v>
      </c>
      <c r="FG54" s="8">
        <v>0</v>
      </c>
      <c r="FH54" s="8">
        <v>0</v>
      </c>
      <c r="FI54" s="8">
        <v>1</v>
      </c>
      <c r="FJ54" s="8">
        <v>1</v>
      </c>
      <c r="FK54" s="3" t="s">
        <v>383</v>
      </c>
      <c r="FL54" s="3" t="s">
        <v>382</v>
      </c>
      <c r="FM54" s="3" t="s">
        <v>734</v>
      </c>
      <c r="FN54" s="8"/>
      <c r="FO54" s="8">
        <v>0</v>
      </c>
      <c r="FP54" s="8">
        <v>10</v>
      </c>
      <c r="FQ54" s="3" t="s">
        <v>836</v>
      </c>
      <c r="FR54" s="8">
        <v>1366908</v>
      </c>
      <c r="FS54" s="8">
        <v>77</v>
      </c>
    </row>
    <row r="55" spans="1:175" x14ac:dyDescent="0.25">
      <c r="A55" s="2">
        <v>43778</v>
      </c>
      <c r="B55" s="3" t="s">
        <v>808</v>
      </c>
      <c r="C55" s="3" t="s">
        <v>6</v>
      </c>
      <c r="D55" s="3" t="s">
        <v>6</v>
      </c>
      <c r="E55" s="3" t="s">
        <v>112</v>
      </c>
      <c r="F55" s="3" t="s">
        <v>64</v>
      </c>
      <c r="G55" s="3" t="s">
        <v>596</v>
      </c>
      <c r="H55" s="8">
        <v>4.3645383000000004</v>
      </c>
      <c r="I55" s="8">
        <v>18.6345019</v>
      </c>
      <c r="J55" s="8">
        <v>355</v>
      </c>
      <c r="K55" s="8">
        <v>9</v>
      </c>
      <c r="L55" s="8">
        <v>3</v>
      </c>
      <c r="M55" s="3" t="s">
        <v>596</v>
      </c>
      <c r="N55" s="8">
        <v>193</v>
      </c>
      <c r="O55" s="8">
        <v>965</v>
      </c>
      <c r="P55" s="3" t="s">
        <v>597</v>
      </c>
      <c r="Q55" s="8"/>
      <c r="R55" s="8">
        <v>60</v>
      </c>
      <c r="S55" s="8">
        <v>0</v>
      </c>
      <c r="T55" s="8">
        <v>133</v>
      </c>
      <c r="U55" s="8">
        <v>0</v>
      </c>
      <c r="V55" s="8"/>
      <c r="W55" s="8"/>
      <c r="X55" s="8">
        <v>193</v>
      </c>
      <c r="Y55" s="3" t="s">
        <v>160</v>
      </c>
      <c r="Z55" s="3" t="s">
        <v>21</v>
      </c>
      <c r="AA55" s="3" t="s">
        <v>21</v>
      </c>
      <c r="AB55" s="3" t="s">
        <v>174</v>
      </c>
      <c r="AC55" s="3"/>
      <c r="AD55" s="3" t="s">
        <v>177</v>
      </c>
      <c r="AE55" s="3" t="s">
        <v>21</v>
      </c>
      <c r="AF55" s="8">
        <v>127</v>
      </c>
      <c r="AG55" s="3" t="s">
        <v>29</v>
      </c>
      <c r="AH55" s="8"/>
      <c r="AI55" s="3" t="s">
        <v>21</v>
      </c>
      <c r="AJ55" s="8">
        <v>5</v>
      </c>
      <c r="AK55" s="3" t="s">
        <v>29</v>
      </c>
      <c r="AL55" s="8"/>
      <c r="AM55" s="3" t="s">
        <v>29</v>
      </c>
      <c r="AN55" s="8"/>
      <c r="AO55" s="3" t="s">
        <v>21</v>
      </c>
      <c r="AP55" s="3" t="s">
        <v>197</v>
      </c>
      <c r="AQ55" s="3"/>
      <c r="AR55" s="3" t="s">
        <v>660</v>
      </c>
      <c r="AS55" s="8">
        <v>1</v>
      </c>
      <c r="AT55" s="8">
        <v>0</v>
      </c>
      <c r="AU55" s="8">
        <v>1</v>
      </c>
      <c r="AV55" s="8">
        <v>0</v>
      </c>
      <c r="AW55" s="8">
        <v>0</v>
      </c>
      <c r="AX55" s="8">
        <v>0</v>
      </c>
      <c r="AY55" s="8">
        <v>0</v>
      </c>
      <c r="AZ55" s="8">
        <v>0</v>
      </c>
      <c r="BA55" s="3" t="s">
        <v>21</v>
      </c>
      <c r="BB55" s="3" t="s">
        <v>21</v>
      </c>
      <c r="BC55" s="3" t="s">
        <v>21</v>
      </c>
      <c r="BD55" s="3" t="s">
        <v>29</v>
      </c>
      <c r="BE55" s="3" t="s">
        <v>21</v>
      </c>
      <c r="BF55" s="3" t="s">
        <v>227</v>
      </c>
      <c r="BG55" s="3"/>
      <c r="BH55" s="3" t="s">
        <v>231</v>
      </c>
      <c r="BI55" s="3"/>
      <c r="BJ55" s="3" t="s">
        <v>691</v>
      </c>
      <c r="BK55" s="8">
        <v>1</v>
      </c>
      <c r="BL55" s="8">
        <v>1</v>
      </c>
      <c r="BM55" s="8">
        <v>0</v>
      </c>
      <c r="BN55" s="8">
        <v>0</v>
      </c>
      <c r="BO55" s="8">
        <v>0</v>
      </c>
      <c r="BP55" s="8">
        <v>0</v>
      </c>
      <c r="BQ55" s="8">
        <v>0</v>
      </c>
      <c r="BR55" s="8">
        <v>0</v>
      </c>
      <c r="BS55" s="8">
        <v>1</v>
      </c>
      <c r="BT55" s="3" t="s">
        <v>253</v>
      </c>
      <c r="BU55" s="3" t="s">
        <v>261</v>
      </c>
      <c r="BV55" s="3" t="s">
        <v>29</v>
      </c>
      <c r="BW55" s="3"/>
      <c r="BX55" s="8"/>
      <c r="BY55" s="8"/>
      <c r="BZ55" s="8"/>
      <c r="CA55" s="8"/>
      <c r="CB55" s="3" t="s">
        <v>277</v>
      </c>
      <c r="CC55" s="3" t="s">
        <v>29</v>
      </c>
      <c r="CD55" s="3"/>
      <c r="CE55" s="8"/>
      <c r="CF55" s="8"/>
      <c r="CG55" s="8"/>
      <c r="CH55" s="8"/>
      <c r="CI55" s="8"/>
      <c r="CJ55" s="8"/>
      <c r="CK55" s="8"/>
      <c r="CL55" s="3"/>
      <c r="CM55" s="3" t="s">
        <v>279</v>
      </c>
      <c r="CN55" s="3" t="s">
        <v>728</v>
      </c>
      <c r="CO55" s="8">
        <v>1</v>
      </c>
      <c r="CP55" s="8">
        <v>0</v>
      </c>
      <c r="CQ55" s="8">
        <v>0</v>
      </c>
      <c r="CR55" s="8">
        <v>1</v>
      </c>
      <c r="CS55" s="8">
        <v>0</v>
      </c>
      <c r="CT55" s="8">
        <v>1</v>
      </c>
      <c r="CU55" s="8">
        <v>0</v>
      </c>
      <c r="CV55" s="3"/>
      <c r="CW55" s="3" t="s">
        <v>261</v>
      </c>
      <c r="CX55" s="3" t="s">
        <v>21</v>
      </c>
      <c r="CY55" s="3"/>
      <c r="CZ55" s="8"/>
      <c r="DA55" s="8"/>
      <c r="DB55" s="8"/>
      <c r="DC55" s="8"/>
      <c r="DD55" s="8"/>
      <c r="DE55" s="8"/>
      <c r="DF55" s="8"/>
      <c r="DG55" s="3"/>
      <c r="DH55" s="3" t="s">
        <v>29</v>
      </c>
      <c r="DI55" s="3"/>
      <c r="DJ55" s="8"/>
      <c r="DK55" s="8"/>
      <c r="DL55" s="8"/>
      <c r="DM55" s="8"/>
      <c r="DN55" s="8"/>
      <c r="DO55" s="3"/>
      <c r="DP55" s="3"/>
      <c r="DQ55" s="3"/>
      <c r="DR55" s="3"/>
      <c r="DS55" s="3"/>
      <c r="DT55" s="8"/>
      <c r="DU55" s="8"/>
      <c r="DV55" s="8"/>
      <c r="DW55" s="8"/>
      <c r="DX55" s="8"/>
      <c r="DY55" s="8"/>
      <c r="DZ55" s="8"/>
      <c r="EA55" s="3" t="s">
        <v>601</v>
      </c>
      <c r="EB55" s="8">
        <v>1</v>
      </c>
      <c r="EC55" s="8">
        <v>1</v>
      </c>
      <c r="ED55" s="8">
        <v>0</v>
      </c>
      <c r="EE55" s="8">
        <v>0</v>
      </c>
      <c r="EF55" s="8">
        <v>0</v>
      </c>
      <c r="EG55" s="8">
        <v>1</v>
      </c>
      <c r="EH55" s="8">
        <v>0</v>
      </c>
      <c r="EI55" s="8">
        <v>0</v>
      </c>
      <c r="EJ55" s="8">
        <v>0</v>
      </c>
      <c r="EK55" s="8">
        <v>0</v>
      </c>
      <c r="EL55" s="8">
        <v>0</v>
      </c>
      <c r="EM55" s="8">
        <v>0</v>
      </c>
      <c r="EN55" s="3"/>
      <c r="EO55" s="3" t="s">
        <v>279</v>
      </c>
      <c r="EP55" s="3"/>
      <c r="EQ55" s="8"/>
      <c r="ER55" s="8"/>
      <c r="ES55" s="8"/>
      <c r="ET55" s="8"/>
      <c r="EU55" s="8"/>
      <c r="EV55" s="8"/>
      <c r="EW55" s="8"/>
      <c r="EX55" s="8"/>
      <c r="EY55" s="8"/>
      <c r="EZ55" s="8"/>
      <c r="FA55" s="8"/>
      <c r="FB55" s="3"/>
      <c r="FC55" s="8"/>
      <c r="FD55" s="3" t="s">
        <v>606</v>
      </c>
      <c r="FE55" s="8">
        <v>1</v>
      </c>
      <c r="FF55" s="8">
        <v>1</v>
      </c>
      <c r="FG55" s="8">
        <v>0</v>
      </c>
      <c r="FH55" s="8">
        <v>0</v>
      </c>
      <c r="FI55" s="8">
        <v>1</v>
      </c>
      <c r="FJ55" s="8">
        <v>0</v>
      </c>
      <c r="FK55" s="3" t="s">
        <v>381</v>
      </c>
      <c r="FL55" s="3" t="s">
        <v>380</v>
      </c>
      <c r="FM55" s="3" t="s">
        <v>382</v>
      </c>
      <c r="FN55" s="8"/>
      <c r="FO55" s="8">
        <v>1</v>
      </c>
      <c r="FP55" s="8">
        <v>10</v>
      </c>
      <c r="FQ55" s="3" t="s">
        <v>837</v>
      </c>
      <c r="FR55" s="8">
        <v>1358872</v>
      </c>
      <c r="FS55" s="8">
        <v>72</v>
      </c>
    </row>
    <row r="56" spans="1:175" x14ac:dyDescent="0.25">
      <c r="A56" s="2">
        <v>43777</v>
      </c>
      <c r="B56" s="3" t="s">
        <v>808</v>
      </c>
      <c r="C56" s="3" t="s">
        <v>6</v>
      </c>
      <c r="D56" s="3" t="s">
        <v>6</v>
      </c>
      <c r="E56" s="3" t="s">
        <v>838</v>
      </c>
      <c r="F56" s="3" t="s">
        <v>64</v>
      </c>
      <c r="G56" s="3" t="s">
        <v>596</v>
      </c>
      <c r="H56" s="8">
        <v>4.3298372000000001</v>
      </c>
      <c r="I56" s="8">
        <v>18.516660900000002</v>
      </c>
      <c r="J56" s="8">
        <v>357.29998779296875</v>
      </c>
      <c r="K56" s="8">
        <v>9</v>
      </c>
      <c r="L56" s="8">
        <v>3</v>
      </c>
      <c r="M56" s="3" t="s">
        <v>596</v>
      </c>
      <c r="N56" s="8">
        <v>35</v>
      </c>
      <c r="O56" s="8">
        <v>175</v>
      </c>
      <c r="P56" s="3" t="s">
        <v>597</v>
      </c>
      <c r="Q56" s="8"/>
      <c r="R56" s="8">
        <v>15</v>
      </c>
      <c r="S56" s="8">
        <v>20</v>
      </c>
      <c r="T56" s="8">
        <v>0</v>
      </c>
      <c r="U56" s="8">
        <v>0</v>
      </c>
      <c r="V56" s="8">
        <v>35</v>
      </c>
      <c r="W56" s="8"/>
      <c r="X56" s="8"/>
      <c r="Y56" s="3" t="s">
        <v>159</v>
      </c>
      <c r="Z56" s="3" t="s">
        <v>21</v>
      </c>
      <c r="AA56" s="3" t="s">
        <v>172</v>
      </c>
      <c r="AB56" s="3"/>
      <c r="AC56" s="3"/>
      <c r="AD56" s="3" t="s">
        <v>177</v>
      </c>
      <c r="AE56" s="3" t="s">
        <v>172</v>
      </c>
      <c r="AF56" s="8"/>
      <c r="AG56" s="3" t="s">
        <v>29</v>
      </c>
      <c r="AH56" s="8"/>
      <c r="AI56" s="3" t="s">
        <v>172</v>
      </c>
      <c r="AJ56" s="8"/>
      <c r="AK56" s="3" t="s">
        <v>29</v>
      </c>
      <c r="AL56" s="8"/>
      <c r="AM56" s="3" t="s">
        <v>29</v>
      </c>
      <c r="AN56" s="8"/>
      <c r="AO56" s="3" t="s">
        <v>21</v>
      </c>
      <c r="AP56" s="3" t="s">
        <v>196</v>
      </c>
      <c r="AQ56" s="3"/>
      <c r="AR56" s="3" t="s">
        <v>624</v>
      </c>
      <c r="AS56" s="8">
        <v>1</v>
      </c>
      <c r="AT56" s="8">
        <v>0</v>
      </c>
      <c r="AU56" s="8">
        <v>0</v>
      </c>
      <c r="AV56" s="8">
        <v>0</v>
      </c>
      <c r="AW56" s="8">
        <v>0</v>
      </c>
      <c r="AX56" s="8">
        <v>0</v>
      </c>
      <c r="AY56" s="8">
        <v>0</v>
      </c>
      <c r="AZ56" s="8">
        <v>0</v>
      </c>
      <c r="BA56" s="3" t="s">
        <v>21</v>
      </c>
      <c r="BB56" s="3" t="s">
        <v>21</v>
      </c>
      <c r="BC56" s="3" t="s">
        <v>21</v>
      </c>
      <c r="BD56" s="3" t="s">
        <v>29</v>
      </c>
      <c r="BE56" s="3" t="s">
        <v>21</v>
      </c>
      <c r="BF56" s="3" t="s">
        <v>225</v>
      </c>
      <c r="BG56" s="3"/>
      <c r="BH56" s="3" t="s">
        <v>231</v>
      </c>
      <c r="BI56" s="3"/>
      <c r="BJ56" s="3" t="s">
        <v>810</v>
      </c>
      <c r="BK56" s="8">
        <v>1</v>
      </c>
      <c r="BL56" s="8">
        <v>0</v>
      </c>
      <c r="BM56" s="8">
        <v>1</v>
      </c>
      <c r="BN56" s="8">
        <v>0</v>
      </c>
      <c r="BO56" s="8">
        <v>0</v>
      </c>
      <c r="BP56" s="8">
        <v>0</v>
      </c>
      <c r="BQ56" s="8">
        <v>0</v>
      </c>
      <c r="BR56" s="8">
        <v>0</v>
      </c>
      <c r="BS56" s="8">
        <v>1</v>
      </c>
      <c r="BT56" s="3" t="s">
        <v>253</v>
      </c>
      <c r="BU56" s="3" t="s">
        <v>258</v>
      </c>
      <c r="BV56" s="3" t="s">
        <v>21</v>
      </c>
      <c r="BW56" s="3" t="s">
        <v>839</v>
      </c>
      <c r="BX56" s="8">
        <v>0</v>
      </c>
      <c r="BY56" s="8">
        <v>1</v>
      </c>
      <c r="BZ56" s="8">
        <v>0</v>
      </c>
      <c r="CA56" s="8">
        <v>0</v>
      </c>
      <c r="CB56" s="3" t="s">
        <v>280</v>
      </c>
      <c r="CC56" s="3" t="s">
        <v>29</v>
      </c>
      <c r="CD56" s="3"/>
      <c r="CE56" s="8"/>
      <c r="CF56" s="8"/>
      <c r="CG56" s="8"/>
      <c r="CH56" s="8"/>
      <c r="CI56" s="8"/>
      <c r="CJ56" s="8"/>
      <c r="CK56" s="8"/>
      <c r="CL56" s="3"/>
      <c r="CM56" s="3" t="s">
        <v>279</v>
      </c>
      <c r="CN56" s="3" t="s">
        <v>840</v>
      </c>
      <c r="CO56" s="8">
        <v>0</v>
      </c>
      <c r="CP56" s="8">
        <v>0</v>
      </c>
      <c r="CQ56" s="8">
        <v>0</v>
      </c>
      <c r="CR56" s="8">
        <v>1</v>
      </c>
      <c r="CS56" s="8">
        <v>0</v>
      </c>
      <c r="CT56" s="8">
        <v>1</v>
      </c>
      <c r="CU56" s="8">
        <v>0</v>
      </c>
      <c r="CV56" s="3"/>
      <c r="CW56" s="3" t="s">
        <v>261</v>
      </c>
      <c r="CX56" s="3" t="s">
        <v>21</v>
      </c>
      <c r="CY56" s="3"/>
      <c r="CZ56" s="8"/>
      <c r="DA56" s="8"/>
      <c r="DB56" s="8"/>
      <c r="DC56" s="8"/>
      <c r="DD56" s="8"/>
      <c r="DE56" s="8"/>
      <c r="DF56" s="8"/>
      <c r="DG56" s="3"/>
      <c r="DH56" s="3" t="s">
        <v>29</v>
      </c>
      <c r="DI56" s="3"/>
      <c r="DJ56" s="8"/>
      <c r="DK56" s="8"/>
      <c r="DL56" s="8"/>
      <c r="DM56" s="8"/>
      <c r="DN56" s="8"/>
      <c r="DO56" s="3"/>
      <c r="DP56" s="3"/>
      <c r="DQ56" s="3"/>
      <c r="DR56" s="3"/>
      <c r="DS56" s="3"/>
      <c r="DT56" s="8"/>
      <c r="DU56" s="8"/>
      <c r="DV56" s="8"/>
      <c r="DW56" s="8"/>
      <c r="DX56" s="8"/>
      <c r="DY56" s="8"/>
      <c r="DZ56" s="8"/>
      <c r="EA56" s="3" t="s">
        <v>841</v>
      </c>
      <c r="EB56" s="8">
        <v>0</v>
      </c>
      <c r="EC56" s="8">
        <v>1</v>
      </c>
      <c r="ED56" s="8">
        <v>0</v>
      </c>
      <c r="EE56" s="8">
        <v>0</v>
      </c>
      <c r="EF56" s="8">
        <v>0</v>
      </c>
      <c r="EG56" s="8">
        <v>1</v>
      </c>
      <c r="EH56" s="8">
        <v>0</v>
      </c>
      <c r="EI56" s="8">
        <v>1</v>
      </c>
      <c r="EJ56" s="8">
        <v>0</v>
      </c>
      <c r="EK56" s="8">
        <v>0</v>
      </c>
      <c r="EL56" s="8">
        <v>0</v>
      </c>
      <c r="EM56" s="8">
        <v>0</v>
      </c>
      <c r="EN56" s="3"/>
      <c r="EO56" s="3" t="s">
        <v>279</v>
      </c>
      <c r="EP56" s="3"/>
      <c r="EQ56" s="8"/>
      <c r="ER56" s="8"/>
      <c r="ES56" s="8"/>
      <c r="ET56" s="8"/>
      <c r="EU56" s="8"/>
      <c r="EV56" s="8"/>
      <c r="EW56" s="8"/>
      <c r="EX56" s="8"/>
      <c r="EY56" s="8"/>
      <c r="EZ56" s="8"/>
      <c r="FA56" s="8"/>
      <c r="FB56" s="3"/>
      <c r="FC56" s="8"/>
      <c r="FD56" s="3" t="s">
        <v>686</v>
      </c>
      <c r="FE56" s="8">
        <v>1</v>
      </c>
      <c r="FF56" s="8">
        <v>1</v>
      </c>
      <c r="FG56" s="8">
        <v>0</v>
      </c>
      <c r="FH56" s="8">
        <v>1</v>
      </c>
      <c r="FI56" s="8">
        <v>0</v>
      </c>
      <c r="FJ56" s="8">
        <v>0</v>
      </c>
      <c r="FK56" s="3" t="s">
        <v>380</v>
      </c>
      <c r="FL56" s="3" t="s">
        <v>384</v>
      </c>
      <c r="FM56" s="3" t="s">
        <v>382</v>
      </c>
      <c r="FN56" s="8"/>
      <c r="FO56" s="8">
        <v>0</v>
      </c>
      <c r="FP56" s="8">
        <v>10</v>
      </c>
      <c r="FQ56" s="3" t="s">
        <v>842</v>
      </c>
      <c r="FR56" s="8">
        <v>1349168</v>
      </c>
      <c r="FS56" s="8">
        <v>47</v>
      </c>
    </row>
    <row r="57" spans="1:175" x14ac:dyDescent="0.25">
      <c r="A57" s="2">
        <v>43778</v>
      </c>
      <c r="B57" s="3" t="s">
        <v>808</v>
      </c>
      <c r="C57" s="3" t="s">
        <v>6</v>
      </c>
      <c r="D57" s="3" t="s">
        <v>6</v>
      </c>
      <c r="E57" s="3" t="s">
        <v>116</v>
      </c>
      <c r="F57" s="3" t="s">
        <v>64</v>
      </c>
      <c r="G57" s="3" t="s">
        <v>596</v>
      </c>
      <c r="H57" s="8">
        <v>4.3684200000000004</v>
      </c>
      <c r="I57" s="8">
        <v>18.6364898</v>
      </c>
      <c r="J57" s="8">
        <v>340.39999389648438</v>
      </c>
      <c r="K57" s="8">
        <v>7.5</v>
      </c>
      <c r="L57" s="8">
        <v>3</v>
      </c>
      <c r="M57" s="3" t="s">
        <v>596</v>
      </c>
      <c r="N57" s="8">
        <v>150</v>
      </c>
      <c r="O57" s="8">
        <v>750</v>
      </c>
      <c r="P57" s="3" t="s">
        <v>597</v>
      </c>
      <c r="Q57" s="8"/>
      <c r="R57" s="8">
        <v>145</v>
      </c>
      <c r="S57" s="8">
        <v>5</v>
      </c>
      <c r="T57" s="8">
        <v>0</v>
      </c>
      <c r="U57" s="8">
        <v>0</v>
      </c>
      <c r="V57" s="8">
        <v>150</v>
      </c>
      <c r="W57" s="8"/>
      <c r="X57" s="8"/>
      <c r="Y57" s="3" t="s">
        <v>160</v>
      </c>
      <c r="Z57" s="3" t="s">
        <v>21</v>
      </c>
      <c r="AA57" s="3" t="s">
        <v>21</v>
      </c>
      <c r="AB57" s="3" t="s">
        <v>174</v>
      </c>
      <c r="AC57" s="3"/>
      <c r="AD57" s="3" t="s">
        <v>177</v>
      </c>
      <c r="AE57" s="3" t="s">
        <v>21</v>
      </c>
      <c r="AF57" s="8">
        <v>127</v>
      </c>
      <c r="AG57" s="3" t="s">
        <v>29</v>
      </c>
      <c r="AH57" s="8"/>
      <c r="AI57" s="3" t="s">
        <v>29</v>
      </c>
      <c r="AJ57" s="8"/>
      <c r="AK57" s="3" t="s">
        <v>29</v>
      </c>
      <c r="AL57" s="8"/>
      <c r="AM57" s="3" t="s">
        <v>29</v>
      </c>
      <c r="AN57" s="8"/>
      <c r="AO57" s="3" t="s">
        <v>21</v>
      </c>
      <c r="AP57" s="3" t="s">
        <v>197</v>
      </c>
      <c r="AQ57" s="3"/>
      <c r="AR57" s="3" t="s">
        <v>660</v>
      </c>
      <c r="AS57" s="8">
        <v>1</v>
      </c>
      <c r="AT57" s="8">
        <v>0</v>
      </c>
      <c r="AU57" s="8">
        <v>1</v>
      </c>
      <c r="AV57" s="8">
        <v>0</v>
      </c>
      <c r="AW57" s="8">
        <v>0</v>
      </c>
      <c r="AX57" s="8">
        <v>0</v>
      </c>
      <c r="AY57" s="8">
        <v>0</v>
      </c>
      <c r="AZ57" s="8">
        <v>0</v>
      </c>
      <c r="BA57" s="3" t="s">
        <v>21</v>
      </c>
      <c r="BB57" s="3" t="s">
        <v>21</v>
      </c>
      <c r="BC57" s="3" t="s">
        <v>21</v>
      </c>
      <c r="BD57" s="3" t="s">
        <v>29</v>
      </c>
      <c r="BE57" s="3" t="s">
        <v>21</v>
      </c>
      <c r="BF57" s="3" t="s">
        <v>227</v>
      </c>
      <c r="BG57" s="3"/>
      <c r="BH57" s="3" t="s">
        <v>231</v>
      </c>
      <c r="BI57" s="3"/>
      <c r="BJ57" s="3" t="s">
        <v>598</v>
      </c>
      <c r="BK57" s="8">
        <v>1</v>
      </c>
      <c r="BL57" s="8">
        <v>0</v>
      </c>
      <c r="BM57" s="8">
        <v>0</v>
      </c>
      <c r="BN57" s="8">
        <v>0</v>
      </c>
      <c r="BO57" s="8">
        <v>0</v>
      </c>
      <c r="BP57" s="8">
        <v>1</v>
      </c>
      <c r="BQ57" s="8">
        <v>0</v>
      </c>
      <c r="BR57" s="8">
        <v>0</v>
      </c>
      <c r="BS57" s="8">
        <v>1</v>
      </c>
      <c r="BT57" s="3" t="s">
        <v>253</v>
      </c>
      <c r="BU57" s="3" t="s">
        <v>261</v>
      </c>
      <c r="BV57" s="3" t="s">
        <v>21</v>
      </c>
      <c r="BW57" s="3" t="s">
        <v>599</v>
      </c>
      <c r="BX57" s="8">
        <v>1</v>
      </c>
      <c r="BY57" s="8">
        <v>0</v>
      </c>
      <c r="BZ57" s="8">
        <v>1</v>
      </c>
      <c r="CA57" s="8">
        <v>1</v>
      </c>
      <c r="CB57" s="3" t="s">
        <v>277</v>
      </c>
      <c r="CC57" s="3" t="s">
        <v>21</v>
      </c>
      <c r="CD57" s="3" t="s">
        <v>688</v>
      </c>
      <c r="CE57" s="8">
        <v>0</v>
      </c>
      <c r="CF57" s="8">
        <v>1</v>
      </c>
      <c r="CG57" s="8">
        <v>0</v>
      </c>
      <c r="CH57" s="8">
        <v>1</v>
      </c>
      <c r="CI57" s="8">
        <v>0</v>
      </c>
      <c r="CJ57" s="8">
        <v>0</v>
      </c>
      <c r="CK57" s="8">
        <v>0</v>
      </c>
      <c r="CL57" s="3"/>
      <c r="CM57" s="3" t="s">
        <v>279</v>
      </c>
      <c r="CN57" s="3" t="s">
        <v>728</v>
      </c>
      <c r="CO57" s="8">
        <v>1</v>
      </c>
      <c r="CP57" s="8">
        <v>0</v>
      </c>
      <c r="CQ57" s="8">
        <v>0</v>
      </c>
      <c r="CR57" s="8">
        <v>1</v>
      </c>
      <c r="CS57" s="8">
        <v>0</v>
      </c>
      <c r="CT57" s="8">
        <v>1</v>
      </c>
      <c r="CU57" s="8">
        <v>0</v>
      </c>
      <c r="CV57" s="3"/>
      <c r="CW57" s="3" t="s">
        <v>261</v>
      </c>
      <c r="CX57" s="3" t="s">
        <v>21</v>
      </c>
      <c r="CY57" s="3"/>
      <c r="CZ57" s="8"/>
      <c r="DA57" s="8"/>
      <c r="DB57" s="8"/>
      <c r="DC57" s="8"/>
      <c r="DD57" s="8"/>
      <c r="DE57" s="8"/>
      <c r="DF57" s="8"/>
      <c r="DG57" s="3"/>
      <c r="DH57" s="3" t="s">
        <v>29</v>
      </c>
      <c r="DI57" s="3"/>
      <c r="DJ57" s="8"/>
      <c r="DK57" s="8"/>
      <c r="DL57" s="8"/>
      <c r="DM57" s="8"/>
      <c r="DN57" s="8"/>
      <c r="DO57" s="3"/>
      <c r="DP57" s="3"/>
      <c r="DQ57" s="3"/>
      <c r="DR57" s="3"/>
      <c r="DS57" s="3"/>
      <c r="DT57" s="8"/>
      <c r="DU57" s="8"/>
      <c r="DV57" s="8"/>
      <c r="DW57" s="8"/>
      <c r="DX57" s="8"/>
      <c r="DY57" s="8"/>
      <c r="DZ57" s="8"/>
      <c r="EA57" s="3" t="s">
        <v>601</v>
      </c>
      <c r="EB57" s="8">
        <v>1</v>
      </c>
      <c r="EC57" s="8">
        <v>1</v>
      </c>
      <c r="ED57" s="8">
        <v>0</v>
      </c>
      <c r="EE57" s="8">
        <v>0</v>
      </c>
      <c r="EF57" s="8">
        <v>0</v>
      </c>
      <c r="EG57" s="8">
        <v>1</v>
      </c>
      <c r="EH57" s="8">
        <v>0</v>
      </c>
      <c r="EI57" s="8">
        <v>0</v>
      </c>
      <c r="EJ57" s="8">
        <v>0</v>
      </c>
      <c r="EK57" s="8">
        <v>0</v>
      </c>
      <c r="EL57" s="8">
        <v>0</v>
      </c>
      <c r="EM57" s="8">
        <v>0</v>
      </c>
      <c r="EN57" s="3"/>
      <c r="EO57" s="3" t="s">
        <v>281</v>
      </c>
      <c r="EP57" s="3" t="s">
        <v>729</v>
      </c>
      <c r="EQ57" s="8">
        <v>0</v>
      </c>
      <c r="ER57" s="8">
        <v>0</v>
      </c>
      <c r="ES57" s="8">
        <v>0</v>
      </c>
      <c r="ET57" s="8">
        <v>1</v>
      </c>
      <c r="EU57" s="8">
        <v>0</v>
      </c>
      <c r="EV57" s="8">
        <v>0</v>
      </c>
      <c r="EW57" s="8">
        <v>1</v>
      </c>
      <c r="EX57" s="8">
        <v>1</v>
      </c>
      <c r="EY57" s="8">
        <v>0</v>
      </c>
      <c r="EZ57" s="8">
        <v>0</v>
      </c>
      <c r="FA57" s="8">
        <v>0</v>
      </c>
      <c r="FB57" s="3"/>
      <c r="FC57" s="8"/>
      <c r="FD57" s="3" t="s">
        <v>606</v>
      </c>
      <c r="FE57" s="8">
        <v>1</v>
      </c>
      <c r="FF57" s="8">
        <v>1</v>
      </c>
      <c r="FG57" s="8">
        <v>0</v>
      </c>
      <c r="FH57" s="8">
        <v>0</v>
      </c>
      <c r="FI57" s="8">
        <v>1</v>
      </c>
      <c r="FJ57" s="8">
        <v>0</v>
      </c>
      <c r="FK57" s="3" t="s">
        <v>381</v>
      </c>
      <c r="FL57" s="3" t="s">
        <v>380</v>
      </c>
      <c r="FM57" s="3" t="s">
        <v>382</v>
      </c>
      <c r="FN57" s="8"/>
      <c r="FO57" s="8">
        <v>0</v>
      </c>
      <c r="FP57" s="8">
        <v>10</v>
      </c>
      <c r="FQ57" s="3" t="s">
        <v>843</v>
      </c>
      <c r="FR57" s="8">
        <v>1358871</v>
      </c>
      <c r="FS57" s="8">
        <v>71</v>
      </c>
    </row>
    <row r="58" spans="1:175" x14ac:dyDescent="0.25">
      <c r="A58" s="2">
        <v>43778</v>
      </c>
      <c r="B58" s="3" t="s">
        <v>808</v>
      </c>
      <c r="C58" s="3" t="s">
        <v>6</v>
      </c>
      <c r="D58" s="3" t="s">
        <v>6</v>
      </c>
      <c r="E58" s="11" t="s">
        <v>134</v>
      </c>
      <c r="F58" s="3" t="s">
        <v>65</v>
      </c>
      <c r="G58" s="3" t="s">
        <v>596</v>
      </c>
      <c r="H58" s="8">
        <v>4.3481820000000004</v>
      </c>
      <c r="I58" s="8">
        <v>18.5255343</v>
      </c>
      <c r="J58" s="8">
        <v>386.70001220703125</v>
      </c>
      <c r="K58" s="8">
        <v>9.5</v>
      </c>
      <c r="L58" s="8">
        <v>3</v>
      </c>
      <c r="M58" s="3" t="s">
        <v>596</v>
      </c>
      <c r="N58" s="8">
        <v>40</v>
      </c>
      <c r="O58" s="8">
        <v>200</v>
      </c>
      <c r="P58" s="3" t="s">
        <v>597</v>
      </c>
      <c r="Q58" s="8"/>
      <c r="R58" s="8">
        <v>40</v>
      </c>
      <c r="S58" s="8">
        <v>0</v>
      </c>
      <c r="T58" s="8">
        <v>0</v>
      </c>
      <c r="U58" s="8">
        <v>0</v>
      </c>
      <c r="V58" s="8">
        <v>40</v>
      </c>
      <c r="W58" s="8"/>
      <c r="X58" s="8"/>
      <c r="Y58" s="3" t="s">
        <v>160</v>
      </c>
      <c r="Z58" s="3" t="s">
        <v>21</v>
      </c>
      <c r="AA58" s="3" t="s">
        <v>21</v>
      </c>
      <c r="AB58" s="3" t="s">
        <v>13</v>
      </c>
      <c r="AC58" s="3"/>
      <c r="AD58" s="3" t="s">
        <v>178</v>
      </c>
      <c r="AE58" s="3" t="s">
        <v>21</v>
      </c>
      <c r="AF58" s="8">
        <v>10</v>
      </c>
      <c r="AG58" s="3" t="s">
        <v>29</v>
      </c>
      <c r="AH58" s="8"/>
      <c r="AI58" s="3" t="s">
        <v>172</v>
      </c>
      <c r="AJ58" s="8"/>
      <c r="AK58" s="3" t="s">
        <v>29</v>
      </c>
      <c r="AL58" s="8"/>
      <c r="AM58" s="3" t="s">
        <v>21</v>
      </c>
      <c r="AN58" s="8">
        <v>4</v>
      </c>
      <c r="AO58" s="3" t="s">
        <v>21</v>
      </c>
      <c r="AP58" s="3" t="s">
        <v>197</v>
      </c>
      <c r="AQ58" s="3"/>
      <c r="AR58" s="3"/>
      <c r="AS58" s="8"/>
      <c r="AT58" s="8"/>
      <c r="AU58" s="8"/>
      <c r="AV58" s="8"/>
      <c r="AW58" s="8"/>
      <c r="AX58" s="8"/>
      <c r="AY58" s="8"/>
      <c r="AZ58" s="8"/>
      <c r="BA58" s="3" t="s">
        <v>21</v>
      </c>
      <c r="BB58" s="3" t="s">
        <v>21</v>
      </c>
      <c r="BC58" s="3" t="s">
        <v>21</v>
      </c>
      <c r="BD58" s="3" t="s">
        <v>21</v>
      </c>
      <c r="BE58" s="3" t="s">
        <v>21</v>
      </c>
      <c r="BF58" s="3" t="s">
        <v>225</v>
      </c>
      <c r="BG58" s="3"/>
      <c r="BH58" s="3" t="s">
        <v>231</v>
      </c>
      <c r="BI58" s="3"/>
      <c r="BJ58" s="3" t="s">
        <v>691</v>
      </c>
      <c r="BK58" s="8">
        <v>1</v>
      </c>
      <c r="BL58" s="8">
        <v>1</v>
      </c>
      <c r="BM58" s="8">
        <v>0</v>
      </c>
      <c r="BN58" s="8">
        <v>0</v>
      </c>
      <c r="BO58" s="8">
        <v>0</v>
      </c>
      <c r="BP58" s="8">
        <v>0</v>
      </c>
      <c r="BQ58" s="8">
        <v>0</v>
      </c>
      <c r="BR58" s="8">
        <v>0</v>
      </c>
      <c r="BS58" s="8">
        <v>1</v>
      </c>
      <c r="BT58" s="3" t="s">
        <v>253</v>
      </c>
      <c r="BU58" s="3" t="s">
        <v>259</v>
      </c>
      <c r="BV58" s="3" t="s">
        <v>21</v>
      </c>
      <c r="BW58" s="3" t="s">
        <v>613</v>
      </c>
      <c r="BX58" s="8">
        <v>1</v>
      </c>
      <c r="BY58" s="8">
        <v>0</v>
      </c>
      <c r="BZ58" s="8">
        <v>1</v>
      </c>
      <c r="CA58" s="8">
        <v>0</v>
      </c>
      <c r="CB58" s="3" t="s">
        <v>277</v>
      </c>
      <c r="CC58" s="3" t="s">
        <v>21</v>
      </c>
      <c r="CD58" s="3" t="s">
        <v>283</v>
      </c>
      <c r="CE58" s="8">
        <v>0</v>
      </c>
      <c r="CF58" s="8">
        <v>1</v>
      </c>
      <c r="CG58" s="8">
        <v>0</v>
      </c>
      <c r="CH58" s="8">
        <v>0</v>
      </c>
      <c r="CI58" s="8">
        <v>0</v>
      </c>
      <c r="CJ58" s="8">
        <v>0</v>
      </c>
      <c r="CK58" s="8">
        <v>0</v>
      </c>
      <c r="CL58" s="3"/>
      <c r="CM58" s="3" t="s">
        <v>279</v>
      </c>
      <c r="CN58" s="3" t="s">
        <v>844</v>
      </c>
      <c r="CO58" s="8">
        <v>1</v>
      </c>
      <c r="CP58" s="8">
        <v>1</v>
      </c>
      <c r="CQ58" s="8">
        <v>0</v>
      </c>
      <c r="CR58" s="8">
        <v>0</v>
      </c>
      <c r="CS58" s="8">
        <v>0</v>
      </c>
      <c r="CT58" s="8">
        <v>0</v>
      </c>
      <c r="CU58" s="8">
        <v>0</v>
      </c>
      <c r="CV58" s="3"/>
      <c r="CW58" s="3" t="s">
        <v>260</v>
      </c>
      <c r="CX58" s="3" t="s">
        <v>29</v>
      </c>
      <c r="CY58" s="3" t="s">
        <v>173</v>
      </c>
      <c r="CZ58" s="8">
        <v>0</v>
      </c>
      <c r="DA58" s="8">
        <v>0</v>
      </c>
      <c r="DB58" s="8">
        <v>0</v>
      </c>
      <c r="DC58" s="8">
        <v>0</v>
      </c>
      <c r="DD58" s="8">
        <v>0</v>
      </c>
      <c r="DE58" s="8">
        <v>0</v>
      </c>
      <c r="DF58" s="8">
        <v>1</v>
      </c>
      <c r="DG58" s="3" t="s">
        <v>845</v>
      </c>
      <c r="DH58" s="3" t="s">
        <v>21</v>
      </c>
      <c r="DI58" s="3" t="s">
        <v>316</v>
      </c>
      <c r="DJ58" s="8">
        <v>0</v>
      </c>
      <c r="DK58" s="8">
        <v>0</v>
      </c>
      <c r="DL58" s="8">
        <v>1</v>
      </c>
      <c r="DM58" s="8">
        <v>0</v>
      </c>
      <c r="DN58" s="8">
        <v>0</v>
      </c>
      <c r="DO58" s="3"/>
      <c r="DP58" s="3" t="s">
        <v>29</v>
      </c>
      <c r="DQ58" s="3"/>
      <c r="DR58" s="3"/>
      <c r="DS58" s="3"/>
      <c r="DT58" s="8"/>
      <c r="DU58" s="8"/>
      <c r="DV58" s="8"/>
      <c r="DW58" s="8"/>
      <c r="DX58" s="8"/>
      <c r="DY58" s="8"/>
      <c r="DZ58" s="8"/>
      <c r="EA58" s="3" t="s">
        <v>846</v>
      </c>
      <c r="EB58" s="8">
        <v>0</v>
      </c>
      <c r="EC58" s="8">
        <v>1</v>
      </c>
      <c r="ED58" s="8">
        <v>0</v>
      </c>
      <c r="EE58" s="8">
        <v>0</v>
      </c>
      <c r="EF58" s="8">
        <v>0</v>
      </c>
      <c r="EG58" s="8">
        <v>1</v>
      </c>
      <c r="EH58" s="8">
        <v>0</v>
      </c>
      <c r="EI58" s="8">
        <v>0</v>
      </c>
      <c r="EJ58" s="8">
        <v>0</v>
      </c>
      <c r="EK58" s="8">
        <v>0</v>
      </c>
      <c r="EL58" s="8">
        <v>0</v>
      </c>
      <c r="EM58" s="8">
        <v>0</v>
      </c>
      <c r="EN58" s="3"/>
      <c r="EO58" s="3" t="s">
        <v>352</v>
      </c>
      <c r="EP58" s="3" t="s">
        <v>638</v>
      </c>
      <c r="EQ58" s="8">
        <v>0</v>
      </c>
      <c r="ER58" s="8">
        <v>0</v>
      </c>
      <c r="ES58" s="8">
        <v>0</v>
      </c>
      <c r="ET58" s="8">
        <v>0</v>
      </c>
      <c r="EU58" s="8">
        <v>0</v>
      </c>
      <c r="EV58" s="8">
        <v>0</v>
      </c>
      <c r="EW58" s="8">
        <v>1</v>
      </c>
      <c r="EX58" s="8">
        <v>0</v>
      </c>
      <c r="EY58" s="8">
        <v>0</v>
      </c>
      <c r="EZ58" s="8">
        <v>0</v>
      </c>
      <c r="FA58" s="8">
        <v>0</v>
      </c>
      <c r="FB58" s="3"/>
      <c r="FC58" s="8"/>
      <c r="FD58" s="3" t="s">
        <v>704</v>
      </c>
      <c r="FE58" s="8">
        <v>0</v>
      </c>
      <c r="FF58" s="8">
        <v>1</v>
      </c>
      <c r="FG58" s="8">
        <v>0</v>
      </c>
      <c r="FH58" s="8">
        <v>0</v>
      </c>
      <c r="FI58" s="8">
        <v>1</v>
      </c>
      <c r="FJ58" s="8">
        <v>1</v>
      </c>
      <c r="FK58" s="3" t="s">
        <v>380</v>
      </c>
      <c r="FL58" s="3" t="s">
        <v>381</v>
      </c>
      <c r="FM58" s="3" t="s">
        <v>348</v>
      </c>
      <c r="FN58" s="8"/>
      <c r="FO58" s="8">
        <v>0</v>
      </c>
      <c r="FP58" s="8">
        <v>10</v>
      </c>
      <c r="FQ58" s="3" t="s">
        <v>847</v>
      </c>
      <c r="FR58" s="8">
        <v>1358782</v>
      </c>
      <c r="FS58" s="8">
        <v>67</v>
      </c>
    </row>
    <row r="59" spans="1:175" x14ac:dyDescent="0.25">
      <c r="A59" s="2">
        <v>43779</v>
      </c>
      <c r="B59" s="3" t="s">
        <v>808</v>
      </c>
      <c r="C59" s="3" t="s">
        <v>6</v>
      </c>
      <c r="D59" s="3" t="s">
        <v>6</v>
      </c>
      <c r="E59" s="3" t="s">
        <v>848</v>
      </c>
      <c r="F59" s="3" t="s">
        <v>65</v>
      </c>
      <c r="G59" s="3" t="s">
        <v>596</v>
      </c>
      <c r="H59" s="8">
        <v>4.3406003999999996</v>
      </c>
      <c r="I59" s="8">
        <v>18.534482799999999</v>
      </c>
      <c r="J59" s="8">
        <v>333.89999389648438</v>
      </c>
      <c r="K59" s="8">
        <v>9.5</v>
      </c>
      <c r="L59" s="8">
        <v>3</v>
      </c>
      <c r="M59" s="3" t="s">
        <v>596</v>
      </c>
      <c r="N59" s="8">
        <v>100</v>
      </c>
      <c r="O59" s="8">
        <v>500</v>
      </c>
      <c r="P59" s="3" t="s">
        <v>597</v>
      </c>
      <c r="Q59" s="8"/>
      <c r="R59" s="8">
        <v>90</v>
      </c>
      <c r="S59" s="8">
        <v>10</v>
      </c>
      <c r="T59" s="8">
        <v>0</v>
      </c>
      <c r="U59" s="8">
        <v>0</v>
      </c>
      <c r="V59" s="8">
        <v>100</v>
      </c>
      <c r="W59" s="8"/>
      <c r="X59" s="8"/>
      <c r="Y59" s="3" t="s">
        <v>159</v>
      </c>
      <c r="Z59" s="3" t="s">
        <v>21</v>
      </c>
      <c r="AA59" s="3" t="s">
        <v>172</v>
      </c>
      <c r="AB59" s="3"/>
      <c r="AC59" s="3"/>
      <c r="AD59" s="3" t="s">
        <v>180</v>
      </c>
      <c r="AE59" s="3" t="s">
        <v>21</v>
      </c>
      <c r="AF59" s="8">
        <v>100</v>
      </c>
      <c r="AG59" s="3" t="s">
        <v>29</v>
      </c>
      <c r="AH59" s="8"/>
      <c r="AI59" s="3" t="s">
        <v>29</v>
      </c>
      <c r="AJ59" s="8"/>
      <c r="AK59" s="3" t="s">
        <v>29</v>
      </c>
      <c r="AL59" s="8"/>
      <c r="AM59" s="3" t="s">
        <v>21</v>
      </c>
      <c r="AN59" s="8">
        <v>150</v>
      </c>
      <c r="AO59" s="3" t="s">
        <v>21</v>
      </c>
      <c r="AP59" s="3" t="s">
        <v>194</v>
      </c>
      <c r="AQ59" s="3"/>
      <c r="AR59" s="3" t="s">
        <v>624</v>
      </c>
      <c r="AS59" s="8">
        <v>1</v>
      </c>
      <c r="AT59" s="8">
        <v>0</v>
      </c>
      <c r="AU59" s="8">
        <v>0</v>
      </c>
      <c r="AV59" s="8">
        <v>0</v>
      </c>
      <c r="AW59" s="8">
        <v>0</v>
      </c>
      <c r="AX59" s="8">
        <v>0</v>
      </c>
      <c r="AY59" s="8">
        <v>0</v>
      </c>
      <c r="AZ59" s="8">
        <v>0</v>
      </c>
      <c r="BA59" s="3" t="s">
        <v>21</v>
      </c>
      <c r="BB59" s="3" t="s">
        <v>21</v>
      </c>
      <c r="BC59" s="3" t="s">
        <v>21</v>
      </c>
      <c r="BD59" s="3" t="s">
        <v>21</v>
      </c>
      <c r="BE59" s="3" t="s">
        <v>21</v>
      </c>
      <c r="BF59" s="3" t="s">
        <v>196</v>
      </c>
      <c r="BG59" s="3"/>
      <c r="BH59" s="3" t="s">
        <v>231</v>
      </c>
      <c r="BI59" s="3"/>
      <c r="BJ59" s="3" t="s">
        <v>849</v>
      </c>
      <c r="BK59" s="8">
        <v>1</v>
      </c>
      <c r="BL59" s="8">
        <v>0</v>
      </c>
      <c r="BM59" s="8">
        <v>0</v>
      </c>
      <c r="BN59" s="8">
        <v>0</v>
      </c>
      <c r="BO59" s="8">
        <v>0</v>
      </c>
      <c r="BP59" s="8">
        <v>1</v>
      </c>
      <c r="BQ59" s="8">
        <v>0</v>
      </c>
      <c r="BR59" s="8">
        <v>0</v>
      </c>
      <c r="BS59" s="8">
        <v>0</v>
      </c>
      <c r="BT59" s="3" t="s">
        <v>256</v>
      </c>
      <c r="BU59" s="3" t="s">
        <v>261</v>
      </c>
      <c r="BV59" s="3" t="s">
        <v>21</v>
      </c>
      <c r="BW59" s="3" t="s">
        <v>811</v>
      </c>
      <c r="BX59" s="8">
        <v>0</v>
      </c>
      <c r="BY59" s="8">
        <v>0</v>
      </c>
      <c r="BZ59" s="8">
        <v>1</v>
      </c>
      <c r="CA59" s="8">
        <v>0</v>
      </c>
      <c r="CB59" s="3" t="s">
        <v>280</v>
      </c>
      <c r="CC59" s="3" t="s">
        <v>29</v>
      </c>
      <c r="CD59" s="3"/>
      <c r="CE59" s="8"/>
      <c r="CF59" s="8"/>
      <c r="CG59" s="8"/>
      <c r="CH59" s="8"/>
      <c r="CI59" s="8"/>
      <c r="CJ59" s="8"/>
      <c r="CK59" s="8"/>
      <c r="CL59" s="3"/>
      <c r="CM59" s="3" t="s">
        <v>232</v>
      </c>
      <c r="CN59" s="3" t="s">
        <v>600</v>
      </c>
      <c r="CO59" s="8">
        <v>0</v>
      </c>
      <c r="CP59" s="8">
        <v>1</v>
      </c>
      <c r="CQ59" s="8">
        <v>0</v>
      </c>
      <c r="CR59" s="8">
        <v>0</v>
      </c>
      <c r="CS59" s="8">
        <v>0</v>
      </c>
      <c r="CT59" s="8">
        <v>0</v>
      </c>
      <c r="CU59" s="8">
        <v>0</v>
      </c>
      <c r="CV59" s="3"/>
      <c r="CW59" s="3" t="s">
        <v>261</v>
      </c>
      <c r="CX59" s="3" t="s">
        <v>21</v>
      </c>
      <c r="CY59" s="3"/>
      <c r="CZ59" s="8"/>
      <c r="DA59" s="8"/>
      <c r="DB59" s="8"/>
      <c r="DC59" s="8"/>
      <c r="DD59" s="8"/>
      <c r="DE59" s="8"/>
      <c r="DF59" s="8"/>
      <c r="DG59" s="3"/>
      <c r="DH59" s="3" t="s">
        <v>29</v>
      </c>
      <c r="DI59" s="3"/>
      <c r="DJ59" s="8"/>
      <c r="DK59" s="8"/>
      <c r="DL59" s="8"/>
      <c r="DM59" s="8"/>
      <c r="DN59" s="8"/>
      <c r="DO59" s="3"/>
      <c r="DP59" s="3"/>
      <c r="DQ59" s="3"/>
      <c r="DR59" s="3"/>
      <c r="DS59" s="3"/>
      <c r="DT59" s="8"/>
      <c r="DU59" s="8"/>
      <c r="DV59" s="8"/>
      <c r="DW59" s="8"/>
      <c r="DX59" s="8"/>
      <c r="DY59" s="8"/>
      <c r="DZ59" s="8"/>
      <c r="EA59" s="3" t="s">
        <v>850</v>
      </c>
      <c r="EB59" s="8">
        <v>0</v>
      </c>
      <c r="EC59" s="8">
        <v>1</v>
      </c>
      <c r="ED59" s="8">
        <v>0</v>
      </c>
      <c r="EE59" s="8">
        <v>0</v>
      </c>
      <c r="EF59" s="8">
        <v>0</v>
      </c>
      <c r="EG59" s="8">
        <v>0</v>
      </c>
      <c r="EH59" s="8">
        <v>1</v>
      </c>
      <c r="EI59" s="8">
        <v>0</v>
      </c>
      <c r="EJ59" s="8">
        <v>0</v>
      </c>
      <c r="EK59" s="8">
        <v>0</v>
      </c>
      <c r="EL59" s="8">
        <v>0</v>
      </c>
      <c r="EM59" s="8">
        <v>1</v>
      </c>
      <c r="EN59" s="3" t="s">
        <v>851</v>
      </c>
      <c r="EO59" s="3" t="s">
        <v>352</v>
      </c>
      <c r="EP59" s="3" t="s">
        <v>355</v>
      </c>
      <c r="EQ59" s="8">
        <v>0</v>
      </c>
      <c r="ER59" s="8">
        <v>1</v>
      </c>
      <c r="ES59" s="8">
        <v>0</v>
      </c>
      <c r="ET59" s="8">
        <v>0</v>
      </c>
      <c r="EU59" s="8">
        <v>0</v>
      </c>
      <c r="EV59" s="8">
        <v>0</v>
      </c>
      <c r="EW59" s="8">
        <v>0</v>
      </c>
      <c r="EX59" s="8">
        <v>0</v>
      </c>
      <c r="EY59" s="8">
        <v>0</v>
      </c>
      <c r="EZ59" s="8">
        <v>0</v>
      </c>
      <c r="FA59" s="8">
        <v>0</v>
      </c>
      <c r="FB59" s="3"/>
      <c r="FC59" s="8"/>
      <c r="FD59" s="3" t="s">
        <v>606</v>
      </c>
      <c r="FE59" s="8">
        <v>1</v>
      </c>
      <c r="FF59" s="8">
        <v>1</v>
      </c>
      <c r="FG59" s="8">
        <v>0</v>
      </c>
      <c r="FH59" s="8">
        <v>0</v>
      </c>
      <c r="FI59" s="8">
        <v>1</v>
      </c>
      <c r="FJ59" s="8">
        <v>0</v>
      </c>
      <c r="FK59" s="3" t="s">
        <v>380</v>
      </c>
      <c r="FL59" s="3" t="s">
        <v>383</v>
      </c>
      <c r="FM59" s="3" t="s">
        <v>348</v>
      </c>
      <c r="FN59" s="8"/>
      <c r="FO59" s="8">
        <v>0</v>
      </c>
      <c r="FP59" s="8">
        <v>10</v>
      </c>
      <c r="FQ59" s="3" t="s">
        <v>852</v>
      </c>
      <c r="FR59" s="8">
        <v>1367102</v>
      </c>
      <c r="FS59" s="8">
        <v>80</v>
      </c>
    </row>
    <row r="60" spans="1:175" x14ac:dyDescent="0.25">
      <c r="A60" s="2">
        <v>43779</v>
      </c>
      <c r="B60" s="3" t="s">
        <v>808</v>
      </c>
      <c r="C60" s="3" t="s">
        <v>6</v>
      </c>
      <c r="D60" s="3" t="s">
        <v>6</v>
      </c>
      <c r="E60" s="3" t="s">
        <v>115</v>
      </c>
      <c r="F60" s="3" t="s">
        <v>65</v>
      </c>
      <c r="G60" s="3" t="s">
        <v>596</v>
      </c>
      <c r="H60" s="8">
        <v>4.3332682</v>
      </c>
      <c r="I60" s="8">
        <v>18.532770299999999</v>
      </c>
      <c r="J60" s="8">
        <v>345</v>
      </c>
      <c r="K60" s="8">
        <v>10</v>
      </c>
      <c r="L60" s="8">
        <v>3</v>
      </c>
      <c r="M60" s="3" t="s">
        <v>596</v>
      </c>
      <c r="N60" s="8">
        <v>30</v>
      </c>
      <c r="O60" s="8">
        <v>150</v>
      </c>
      <c r="P60" s="3" t="s">
        <v>597</v>
      </c>
      <c r="Q60" s="8"/>
      <c r="R60" s="8">
        <v>23</v>
      </c>
      <c r="S60" s="8">
        <v>7</v>
      </c>
      <c r="T60" s="8">
        <v>0</v>
      </c>
      <c r="U60" s="8">
        <v>0</v>
      </c>
      <c r="V60" s="8">
        <v>26</v>
      </c>
      <c r="W60" s="8">
        <v>4</v>
      </c>
      <c r="X60" s="8"/>
      <c r="Y60" s="3" t="s">
        <v>159</v>
      </c>
      <c r="Z60" s="3" t="s">
        <v>21</v>
      </c>
      <c r="AA60" s="3" t="s">
        <v>29</v>
      </c>
      <c r="AB60" s="3"/>
      <c r="AC60" s="3"/>
      <c r="AD60" s="3" t="s">
        <v>177</v>
      </c>
      <c r="AE60" s="3" t="s">
        <v>21</v>
      </c>
      <c r="AF60" s="8">
        <v>14</v>
      </c>
      <c r="AG60" s="3" t="s">
        <v>29</v>
      </c>
      <c r="AH60" s="8"/>
      <c r="AI60" s="3" t="s">
        <v>172</v>
      </c>
      <c r="AJ60" s="8"/>
      <c r="AK60" s="3" t="s">
        <v>29</v>
      </c>
      <c r="AL60" s="8"/>
      <c r="AM60" s="3" t="s">
        <v>21</v>
      </c>
      <c r="AN60" s="8">
        <v>10</v>
      </c>
      <c r="AO60" s="3" t="s">
        <v>29</v>
      </c>
      <c r="AP60" s="3"/>
      <c r="AQ60" s="3"/>
      <c r="AR60" s="3" t="s">
        <v>853</v>
      </c>
      <c r="AS60" s="8">
        <v>1</v>
      </c>
      <c r="AT60" s="8">
        <v>0</v>
      </c>
      <c r="AU60" s="8">
        <v>0</v>
      </c>
      <c r="AV60" s="8">
        <v>1</v>
      </c>
      <c r="AW60" s="8">
        <v>1</v>
      </c>
      <c r="AX60" s="8">
        <v>0</v>
      </c>
      <c r="AY60" s="8">
        <v>0</v>
      </c>
      <c r="AZ60" s="8">
        <v>0</v>
      </c>
      <c r="BA60" s="3" t="s">
        <v>29</v>
      </c>
      <c r="BB60" s="3" t="s">
        <v>29</v>
      </c>
      <c r="BC60" s="3" t="s">
        <v>29</v>
      </c>
      <c r="BD60" s="3" t="s">
        <v>21</v>
      </c>
      <c r="BE60" s="3" t="s">
        <v>21</v>
      </c>
      <c r="BF60" s="3" t="s">
        <v>227</v>
      </c>
      <c r="BG60" s="3"/>
      <c r="BH60" s="3" t="s">
        <v>231</v>
      </c>
      <c r="BI60" s="3"/>
      <c r="BJ60" s="3" t="s">
        <v>753</v>
      </c>
      <c r="BK60" s="8">
        <v>1</v>
      </c>
      <c r="BL60" s="8">
        <v>1</v>
      </c>
      <c r="BM60" s="8">
        <v>0</v>
      </c>
      <c r="BN60" s="8">
        <v>0</v>
      </c>
      <c r="BO60" s="8">
        <v>0</v>
      </c>
      <c r="BP60" s="8">
        <v>1</v>
      </c>
      <c r="BQ60" s="8">
        <v>0</v>
      </c>
      <c r="BR60" s="8">
        <v>0</v>
      </c>
      <c r="BS60" s="8">
        <v>0</v>
      </c>
      <c r="BT60" s="3" t="s">
        <v>254</v>
      </c>
      <c r="BU60" s="3" t="s">
        <v>258</v>
      </c>
      <c r="BV60" s="3" t="s">
        <v>21</v>
      </c>
      <c r="BW60" s="3" t="s">
        <v>757</v>
      </c>
      <c r="BX60" s="8">
        <v>0</v>
      </c>
      <c r="BY60" s="8">
        <v>0</v>
      </c>
      <c r="BZ60" s="8">
        <v>1</v>
      </c>
      <c r="CA60" s="8">
        <v>1</v>
      </c>
      <c r="CB60" s="3" t="s">
        <v>277</v>
      </c>
      <c r="CC60" s="3" t="s">
        <v>29</v>
      </c>
      <c r="CD60" s="3"/>
      <c r="CE60" s="8"/>
      <c r="CF60" s="8"/>
      <c r="CG60" s="8"/>
      <c r="CH60" s="8"/>
      <c r="CI60" s="8"/>
      <c r="CJ60" s="8"/>
      <c r="CK60" s="8"/>
      <c r="CL60" s="3"/>
      <c r="CM60" s="3" t="s">
        <v>232</v>
      </c>
      <c r="CN60" s="3" t="s">
        <v>614</v>
      </c>
      <c r="CO60" s="8">
        <v>1</v>
      </c>
      <c r="CP60" s="8">
        <v>1</v>
      </c>
      <c r="CQ60" s="8">
        <v>0</v>
      </c>
      <c r="CR60" s="8">
        <v>1</v>
      </c>
      <c r="CS60" s="8">
        <v>0</v>
      </c>
      <c r="CT60" s="8">
        <v>0</v>
      </c>
      <c r="CU60" s="8">
        <v>0</v>
      </c>
      <c r="CV60" s="3"/>
      <c r="CW60" s="3" t="s">
        <v>259</v>
      </c>
      <c r="CX60" s="3" t="s">
        <v>21</v>
      </c>
      <c r="CY60" s="3"/>
      <c r="CZ60" s="8"/>
      <c r="DA60" s="8"/>
      <c r="DB60" s="8"/>
      <c r="DC60" s="8"/>
      <c r="DD60" s="8"/>
      <c r="DE60" s="8"/>
      <c r="DF60" s="8"/>
      <c r="DG60" s="3"/>
      <c r="DH60" s="3" t="s">
        <v>29</v>
      </c>
      <c r="DI60" s="3"/>
      <c r="DJ60" s="8"/>
      <c r="DK60" s="8"/>
      <c r="DL60" s="8"/>
      <c r="DM60" s="8"/>
      <c r="DN60" s="8"/>
      <c r="DO60" s="3"/>
      <c r="DP60" s="3"/>
      <c r="DQ60" s="3"/>
      <c r="DR60" s="3"/>
      <c r="DS60" s="3"/>
      <c r="DT60" s="8"/>
      <c r="DU60" s="8"/>
      <c r="DV60" s="8"/>
      <c r="DW60" s="8"/>
      <c r="DX60" s="8"/>
      <c r="DY60" s="8"/>
      <c r="DZ60" s="8"/>
      <c r="EA60" s="3" t="s">
        <v>601</v>
      </c>
      <c r="EB60" s="8">
        <v>1</v>
      </c>
      <c r="EC60" s="8">
        <v>1</v>
      </c>
      <c r="ED60" s="8">
        <v>0</v>
      </c>
      <c r="EE60" s="8">
        <v>0</v>
      </c>
      <c r="EF60" s="8">
        <v>0</v>
      </c>
      <c r="EG60" s="8">
        <v>1</v>
      </c>
      <c r="EH60" s="8">
        <v>0</v>
      </c>
      <c r="EI60" s="8">
        <v>0</v>
      </c>
      <c r="EJ60" s="8">
        <v>0</v>
      </c>
      <c r="EK60" s="8">
        <v>0</v>
      </c>
      <c r="EL60" s="8">
        <v>0</v>
      </c>
      <c r="EM60" s="8">
        <v>0</v>
      </c>
      <c r="EN60" s="3"/>
      <c r="EO60" s="3" t="s">
        <v>352</v>
      </c>
      <c r="EP60" s="3" t="s">
        <v>173</v>
      </c>
      <c r="EQ60" s="8">
        <v>0</v>
      </c>
      <c r="ER60" s="8">
        <v>0</v>
      </c>
      <c r="ES60" s="8">
        <v>0</v>
      </c>
      <c r="ET60" s="8">
        <v>0</v>
      </c>
      <c r="EU60" s="8">
        <v>0</v>
      </c>
      <c r="EV60" s="8">
        <v>0</v>
      </c>
      <c r="EW60" s="8">
        <v>0</v>
      </c>
      <c r="EX60" s="8">
        <v>0</v>
      </c>
      <c r="EY60" s="8">
        <v>0</v>
      </c>
      <c r="EZ60" s="8">
        <v>0</v>
      </c>
      <c r="FA60" s="8">
        <v>1</v>
      </c>
      <c r="FB60" s="3" t="s">
        <v>854</v>
      </c>
      <c r="FC60" s="8"/>
      <c r="FD60" s="3" t="s">
        <v>615</v>
      </c>
      <c r="FE60" s="8">
        <v>1</v>
      </c>
      <c r="FF60" s="8">
        <v>0</v>
      </c>
      <c r="FG60" s="8">
        <v>0</v>
      </c>
      <c r="FH60" s="8">
        <v>0</v>
      </c>
      <c r="FI60" s="8">
        <v>1</v>
      </c>
      <c r="FJ60" s="8">
        <v>1</v>
      </c>
      <c r="FK60" s="3" t="s">
        <v>383</v>
      </c>
      <c r="FL60" s="3" t="s">
        <v>380</v>
      </c>
      <c r="FM60" s="3" t="s">
        <v>348</v>
      </c>
      <c r="FN60" s="8"/>
      <c r="FO60" s="8">
        <v>0</v>
      </c>
      <c r="FP60" s="8">
        <v>10</v>
      </c>
      <c r="FQ60" s="3" t="s">
        <v>855</v>
      </c>
      <c r="FR60" s="8">
        <v>1367054</v>
      </c>
      <c r="FS60" s="8">
        <v>79</v>
      </c>
    </row>
    <row r="61" spans="1:175" x14ac:dyDescent="0.25">
      <c r="A61" s="2">
        <v>43777</v>
      </c>
      <c r="B61" s="3" t="s">
        <v>808</v>
      </c>
      <c r="C61" s="3" t="s">
        <v>6</v>
      </c>
      <c r="D61" s="3" t="s">
        <v>6</v>
      </c>
      <c r="E61" s="3" t="s">
        <v>131</v>
      </c>
      <c r="F61" s="3" t="s">
        <v>64</v>
      </c>
      <c r="G61" s="3" t="s">
        <v>596</v>
      </c>
      <c r="H61" s="8">
        <v>4.3324943999999999</v>
      </c>
      <c r="I61" s="8">
        <v>18.534269900000002</v>
      </c>
      <c r="J61" s="8">
        <v>355.5</v>
      </c>
      <c r="K61" s="8">
        <v>10</v>
      </c>
      <c r="L61" s="8">
        <v>3</v>
      </c>
      <c r="M61" s="3" t="s">
        <v>596</v>
      </c>
      <c r="N61" s="8">
        <v>12</v>
      </c>
      <c r="O61" s="8">
        <v>60</v>
      </c>
      <c r="P61" s="3" t="s">
        <v>597</v>
      </c>
      <c r="Q61" s="8"/>
      <c r="R61" s="8">
        <v>12</v>
      </c>
      <c r="S61" s="8">
        <v>0</v>
      </c>
      <c r="T61" s="8">
        <v>0</v>
      </c>
      <c r="U61" s="8">
        <v>0</v>
      </c>
      <c r="V61" s="8">
        <v>12</v>
      </c>
      <c r="W61" s="8"/>
      <c r="X61" s="8"/>
      <c r="Y61" s="3" t="s">
        <v>159</v>
      </c>
      <c r="Z61" s="3" t="s">
        <v>21</v>
      </c>
      <c r="AA61" s="3" t="s">
        <v>21</v>
      </c>
      <c r="AB61" s="3" t="s">
        <v>174</v>
      </c>
      <c r="AC61" s="3"/>
      <c r="AD61" s="3" t="s">
        <v>177</v>
      </c>
      <c r="AE61" s="3" t="s">
        <v>21</v>
      </c>
      <c r="AF61" s="8">
        <v>10</v>
      </c>
      <c r="AG61" s="3" t="s">
        <v>29</v>
      </c>
      <c r="AH61" s="8"/>
      <c r="AI61" s="3" t="s">
        <v>21</v>
      </c>
      <c r="AJ61" s="8">
        <v>15</v>
      </c>
      <c r="AK61" s="3" t="s">
        <v>29</v>
      </c>
      <c r="AL61" s="8"/>
      <c r="AM61" s="3" t="s">
        <v>21</v>
      </c>
      <c r="AN61" s="8">
        <v>15</v>
      </c>
      <c r="AO61" s="3" t="s">
        <v>29</v>
      </c>
      <c r="AP61" s="3"/>
      <c r="AQ61" s="3"/>
      <c r="AR61" s="3" t="s">
        <v>660</v>
      </c>
      <c r="AS61" s="8">
        <v>1</v>
      </c>
      <c r="AT61" s="8">
        <v>0</v>
      </c>
      <c r="AU61" s="8">
        <v>1</v>
      </c>
      <c r="AV61" s="8">
        <v>0</v>
      </c>
      <c r="AW61" s="8">
        <v>0</v>
      </c>
      <c r="AX61" s="8">
        <v>0</v>
      </c>
      <c r="AY61" s="8">
        <v>0</v>
      </c>
      <c r="AZ61" s="8">
        <v>0</v>
      </c>
      <c r="BA61" s="3" t="s">
        <v>21</v>
      </c>
      <c r="BB61" s="3" t="s">
        <v>29</v>
      </c>
      <c r="BC61" s="3" t="s">
        <v>21</v>
      </c>
      <c r="BD61" s="3" t="s">
        <v>21</v>
      </c>
      <c r="BE61" s="3" t="s">
        <v>21</v>
      </c>
      <c r="BF61" s="3" t="s">
        <v>196</v>
      </c>
      <c r="BG61" s="3"/>
      <c r="BH61" s="3" t="s">
        <v>231</v>
      </c>
      <c r="BI61" s="3"/>
      <c r="BJ61" s="3" t="s">
        <v>738</v>
      </c>
      <c r="BK61" s="8">
        <v>1</v>
      </c>
      <c r="BL61" s="8">
        <v>0</v>
      </c>
      <c r="BM61" s="8">
        <v>0</v>
      </c>
      <c r="BN61" s="8">
        <v>0</v>
      </c>
      <c r="BO61" s="8">
        <v>0</v>
      </c>
      <c r="BP61" s="8">
        <v>0</v>
      </c>
      <c r="BQ61" s="8">
        <v>0</v>
      </c>
      <c r="BR61" s="8">
        <v>0</v>
      </c>
      <c r="BS61" s="8">
        <v>1</v>
      </c>
      <c r="BT61" s="3" t="s">
        <v>254</v>
      </c>
      <c r="BU61" s="3" t="s">
        <v>261</v>
      </c>
      <c r="BV61" s="3" t="s">
        <v>21</v>
      </c>
      <c r="BW61" s="3" t="s">
        <v>816</v>
      </c>
      <c r="BX61" s="8">
        <v>1</v>
      </c>
      <c r="BY61" s="8">
        <v>1</v>
      </c>
      <c r="BZ61" s="8">
        <v>0</v>
      </c>
      <c r="CA61" s="8">
        <v>0</v>
      </c>
      <c r="CB61" s="3" t="s">
        <v>277</v>
      </c>
      <c r="CC61" s="3" t="s">
        <v>21</v>
      </c>
      <c r="CD61" s="3" t="s">
        <v>283</v>
      </c>
      <c r="CE61" s="8">
        <v>0</v>
      </c>
      <c r="CF61" s="8">
        <v>1</v>
      </c>
      <c r="CG61" s="8">
        <v>0</v>
      </c>
      <c r="CH61" s="8">
        <v>0</v>
      </c>
      <c r="CI61" s="8">
        <v>0</v>
      </c>
      <c r="CJ61" s="8">
        <v>0</v>
      </c>
      <c r="CK61" s="8">
        <v>0</v>
      </c>
      <c r="CL61" s="3"/>
      <c r="CM61" s="3" t="s">
        <v>281</v>
      </c>
      <c r="CN61" s="3" t="s">
        <v>684</v>
      </c>
      <c r="CO61" s="8">
        <v>1</v>
      </c>
      <c r="CP61" s="8">
        <v>0</v>
      </c>
      <c r="CQ61" s="8">
        <v>0</v>
      </c>
      <c r="CR61" s="8">
        <v>1</v>
      </c>
      <c r="CS61" s="8">
        <v>0</v>
      </c>
      <c r="CT61" s="8">
        <v>0</v>
      </c>
      <c r="CU61" s="8">
        <v>0</v>
      </c>
      <c r="CV61" s="3"/>
      <c r="CW61" s="3" t="s">
        <v>259</v>
      </c>
      <c r="CX61" s="3" t="s">
        <v>21</v>
      </c>
      <c r="CY61" s="3"/>
      <c r="CZ61" s="8"/>
      <c r="DA61" s="8"/>
      <c r="DB61" s="8"/>
      <c r="DC61" s="8"/>
      <c r="DD61" s="8"/>
      <c r="DE61" s="8"/>
      <c r="DF61" s="8"/>
      <c r="DG61" s="3"/>
      <c r="DH61" s="3" t="s">
        <v>21</v>
      </c>
      <c r="DI61" s="3" t="s">
        <v>794</v>
      </c>
      <c r="DJ61" s="8">
        <v>1</v>
      </c>
      <c r="DK61" s="8">
        <v>0</v>
      </c>
      <c r="DL61" s="8">
        <v>1</v>
      </c>
      <c r="DM61" s="8">
        <v>0</v>
      </c>
      <c r="DN61" s="8">
        <v>0</v>
      </c>
      <c r="DO61" s="3"/>
      <c r="DP61" s="3" t="s">
        <v>21</v>
      </c>
      <c r="DQ61" s="3" t="s">
        <v>260</v>
      </c>
      <c r="DR61" s="3" t="s">
        <v>21</v>
      </c>
      <c r="DS61" s="3" t="s">
        <v>830</v>
      </c>
      <c r="DT61" s="8">
        <v>0</v>
      </c>
      <c r="DU61" s="8">
        <v>1</v>
      </c>
      <c r="DV61" s="8">
        <v>1</v>
      </c>
      <c r="DW61" s="8">
        <v>0</v>
      </c>
      <c r="DX61" s="8">
        <v>0</v>
      </c>
      <c r="DY61" s="8">
        <v>0</v>
      </c>
      <c r="DZ61" s="8">
        <v>0</v>
      </c>
      <c r="EA61" s="3" t="s">
        <v>662</v>
      </c>
      <c r="EB61" s="8">
        <v>1</v>
      </c>
      <c r="EC61" s="8">
        <v>1</v>
      </c>
      <c r="ED61" s="8">
        <v>0</v>
      </c>
      <c r="EE61" s="8">
        <v>0</v>
      </c>
      <c r="EF61" s="8">
        <v>0</v>
      </c>
      <c r="EG61" s="8">
        <v>0</v>
      </c>
      <c r="EH61" s="8">
        <v>0</v>
      </c>
      <c r="EI61" s="8">
        <v>0</v>
      </c>
      <c r="EJ61" s="8">
        <v>1</v>
      </c>
      <c r="EK61" s="8">
        <v>0</v>
      </c>
      <c r="EL61" s="8">
        <v>0</v>
      </c>
      <c r="EM61" s="8">
        <v>0</v>
      </c>
      <c r="EN61" s="3"/>
      <c r="EO61" s="3" t="s">
        <v>352</v>
      </c>
      <c r="EP61" s="3" t="s">
        <v>856</v>
      </c>
      <c r="EQ61" s="8">
        <v>0</v>
      </c>
      <c r="ER61" s="8">
        <v>1</v>
      </c>
      <c r="ES61" s="8">
        <v>1</v>
      </c>
      <c r="ET61" s="8">
        <v>0</v>
      </c>
      <c r="EU61" s="8">
        <v>0</v>
      </c>
      <c r="EV61" s="8">
        <v>0</v>
      </c>
      <c r="EW61" s="8">
        <v>1</v>
      </c>
      <c r="EX61" s="8">
        <v>0</v>
      </c>
      <c r="EY61" s="8">
        <v>0</v>
      </c>
      <c r="EZ61" s="8">
        <v>0</v>
      </c>
      <c r="FA61" s="8">
        <v>0</v>
      </c>
      <c r="FB61" s="3"/>
      <c r="FC61" s="8"/>
      <c r="FD61" s="3" t="s">
        <v>857</v>
      </c>
      <c r="FE61" s="8">
        <v>1</v>
      </c>
      <c r="FF61" s="8">
        <v>0</v>
      </c>
      <c r="FG61" s="8">
        <v>1</v>
      </c>
      <c r="FH61" s="8">
        <v>0</v>
      </c>
      <c r="FI61" s="8">
        <v>0</v>
      </c>
      <c r="FJ61" s="8">
        <v>0</v>
      </c>
      <c r="FK61" s="3" t="s">
        <v>381</v>
      </c>
      <c r="FL61" s="3" t="s">
        <v>380</v>
      </c>
      <c r="FM61" s="3" t="s">
        <v>384</v>
      </c>
      <c r="FN61" s="8"/>
      <c r="FO61" s="8">
        <v>0</v>
      </c>
      <c r="FP61" s="8">
        <v>10</v>
      </c>
      <c r="FQ61" s="3" t="s">
        <v>858</v>
      </c>
      <c r="FR61" s="8">
        <v>1349178</v>
      </c>
      <c r="FS61" s="8">
        <v>48</v>
      </c>
    </row>
    <row r="62" spans="1:175" x14ac:dyDescent="0.25">
      <c r="A62" s="2">
        <v>43778</v>
      </c>
      <c r="B62" s="3" t="s">
        <v>808</v>
      </c>
      <c r="C62" s="3" t="s">
        <v>6</v>
      </c>
      <c r="D62" s="3" t="s">
        <v>6</v>
      </c>
      <c r="E62" s="3" t="s">
        <v>111</v>
      </c>
      <c r="F62" s="3" t="s">
        <v>64</v>
      </c>
      <c r="G62" s="3" t="s">
        <v>596</v>
      </c>
      <c r="H62" s="8">
        <v>4.3493408999999996</v>
      </c>
      <c r="I62" s="8">
        <v>18.531815699999999</v>
      </c>
      <c r="J62" s="8">
        <v>365.60000610351563</v>
      </c>
      <c r="K62" s="8">
        <v>9</v>
      </c>
      <c r="L62" s="8">
        <v>3</v>
      </c>
      <c r="M62" s="3" t="s">
        <v>596</v>
      </c>
      <c r="N62" s="8">
        <v>40</v>
      </c>
      <c r="O62" s="8">
        <v>200</v>
      </c>
      <c r="P62" s="3" t="s">
        <v>597</v>
      </c>
      <c r="Q62" s="8"/>
      <c r="R62" s="8">
        <v>25</v>
      </c>
      <c r="S62" s="8">
        <v>15</v>
      </c>
      <c r="T62" s="8">
        <v>0</v>
      </c>
      <c r="U62" s="8">
        <v>0</v>
      </c>
      <c r="V62" s="8">
        <v>40</v>
      </c>
      <c r="W62" s="8"/>
      <c r="X62" s="8"/>
      <c r="Y62" s="3" t="s">
        <v>159</v>
      </c>
      <c r="Z62" s="3" t="s">
        <v>21</v>
      </c>
      <c r="AA62" s="3" t="s">
        <v>21</v>
      </c>
      <c r="AB62" s="3" t="s">
        <v>174</v>
      </c>
      <c r="AC62" s="3"/>
      <c r="AD62" s="3" t="s">
        <v>177</v>
      </c>
      <c r="AE62" s="3" t="s">
        <v>21</v>
      </c>
      <c r="AF62" s="8">
        <v>12</v>
      </c>
      <c r="AG62" s="3" t="s">
        <v>29</v>
      </c>
      <c r="AH62" s="8"/>
      <c r="AI62" s="3" t="s">
        <v>21</v>
      </c>
      <c r="AJ62" s="8">
        <v>2</v>
      </c>
      <c r="AK62" s="3" t="s">
        <v>29</v>
      </c>
      <c r="AL62" s="8"/>
      <c r="AM62" s="3" t="s">
        <v>21</v>
      </c>
      <c r="AN62" s="8">
        <v>4</v>
      </c>
      <c r="AO62" s="3" t="s">
        <v>29</v>
      </c>
      <c r="AP62" s="3"/>
      <c r="AQ62" s="3"/>
      <c r="AR62" s="3" t="s">
        <v>706</v>
      </c>
      <c r="AS62" s="8">
        <v>1</v>
      </c>
      <c r="AT62" s="8">
        <v>0</v>
      </c>
      <c r="AU62" s="8">
        <v>1</v>
      </c>
      <c r="AV62" s="8">
        <v>0</v>
      </c>
      <c r="AW62" s="8">
        <v>1</v>
      </c>
      <c r="AX62" s="8">
        <v>0</v>
      </c>
      <c r="AY62" s="8">
        <v>0</v>
      </c>
      <c r="AZ62" s="8">
        <v>0</v>
      </c>
      <c r="BA62" s="3" t="s">
        <v>29</v>
      </c>
      <c r="BB62" s="3" t="s">
        <v>29</v>
      </c>
      <c r="BC62" s="3" t="s">
        <v>29</v>
      </c>
      <c r="BD62" s="3" t="s">
        <v>29</v>
      </c>
      <c r="BE62" s="3" t="s">
        <v>21</v>
      </c>
      <c r="BF62" s="3" t="s">
        <v>196</v>
      </c>
      <c r="BG62" s="3"/>
      <c r="BH62" s="3" t="s">
        <v>231</v>
      </c>
      <c r="BI62" s="3"/>
      <c r="BJ62" s="3" t="s">
        <v>609</v>
      </c>
      <c r="BK62" s="8">
        <v>1</v>
      </c>
      <c r="BL62" s="8">
        <v>1</v>
      </c>
      <c r="BM62" s="8">
        <v>0</v>
      </c>
      <c r="BN62" s="8">
        <v>0</v>
      </c>
      <c r="BO62" s="8">
        <v>0</v>
      </c>
      <c r="BP62" s="8">
        <v>0</v>
      </c>
      <c r="BQ62" s="8">
        <v>0</v>
      </c>
      <c r="BR62" s="8">
        <v>1</v>
      </c>
      <c r="BS62" s="8">
        <v>0</v>
      </c>
      <c r="BT62" s="3" t="s">
        <v>253</v>
      </c>
      <c r="BU62" s="3" t="s">
        <v>259</v>
      </c>
      <c r="BV62" s="3" t="s">
        <v>21</v>
      </c>
      <c r="BW62" s="3" t="s">
        <v>655</v>
      </c>
      <c r="BX62" s="8">
        <v>1</v>
      </c>
      <c r="BY62" s="8">
        <v>1</v>
      </c>
      <c r="BZ62" s="8">
        <v>0</v>
      </c>
      <c r="CA62" s="8">
        <v>1</v>
      </c>
      <c r="CB62" s="3" t="s">
        <v>280</v>
      </c>
      <c r="CC62" s="3" t="s">
        <v>29</v>
      </c>
      <c r="CD62" s="3"/>
      <c r="CE62" s="8"/>
      <c r="CF62" s="8"/>
      <c r="CG62" s="8"/>
      <c r="CH62" s="8"/>
      <c r="CI62" s="8"/>
      <c r="CJ62" s="8"/>
      <c r="CK62" s="8"/>
      <c r="CL62" s="3"/>
      <c r="CM62" s="3" t="s">
        <v>279</v>
      </c>
      <c r="CN62" s="3" t="s">
        <v>834</v>
      </c>
      <c r="CO62" s="8">
        <v>0</v>
      </c>
      <c r="CP62" s="8">
        <v>0</v>
      </c>
      <c r="CQ62" s="8">
        <v>1</v>
      </c>
      <c r="CR62" s="8">
        <v>1</v>
      </c>
      <c r="CS62" s="8">
        <v>0</v>
      </c>
      <c r="CT62" s="8">
        <v>1</v>
      </c>
      <c r="CU62" s="8">
        <v>0</v>
      </c>
      <c r="CV62" s="3"/>
      <c r="CW62" s="3" t="s">
        <v>259</v>
      </c>
      <c r="CX62" s="3" t="s">
        <v>21</v>
      </c>
      <c r="CY62" s="3"/>
      <c r="CZ62" s="8"/>
      <c r="DA62" s="8"/>
      <c r="DB62" s="8"/>
      <c r="DC62" s="8"/>
      <c r="DD62" s="8"/>
      <c r="DE62" s="8"/>
      <c r="DF62" s="8"/>
      <c r="DG62" s="3"/>
      <c r="DH62" s="3" t="s">
        <v>21</v>
      </c>
      <c r="DI62" s="3" t="s">
        <v>696</v>
      </c>
      <c r="DJ62" s="8">
        <v>0</v>
      </c>
      <c r="DK62" s="8">
        <v>1</v>
      </c>
      <c r="DL62" s="8">
        <v>1</v>
      </c>
      <c r="DM62" s="8">
        <v>1</v>
      </c>
      <c r="DN62" s="8">
        <v>0</v>
      </c>
      <c r="DO62" s="3"/>
      <c r="DP62" s="3" t="s">
        <v>21</v>
      </c>
      <c r="DQ62" s="3" t="s">
        <v>259</v>
      </c>
      <c r="DR62" s="3" t="s">
        <v>21</v>
      </c>
      <c r="DS62" s="3" t="s">
        <v>697</v>
      </c>
      <c r="DT62" s="8">
        <v>0</v>
      </c>
      <c r="DU62" s="8">
        <v>1</v>
      </c>
      <c r="DV62" s="8">
        <v>1</v>
      </c>
      <c r="DW62" s="8">
        <v>0</v>
      </c>
      <c r="DX62" s="8">
        <v>0</v>
      </c>
      <c r="DY62" s="8">
        <v>1</v>
      </c>
      <c r="DZ62" s="8">
        <v>0</v>
      </c>
      <c r="EA62" s="3" t="s">
        <v>692</v>
      </c>
      <c r="EB62" s="8">
        <v>0</v>
      </c>
      <c r="EC62" s="8">
        <v>1</v>
      </c>
      <c r="ED62" s="8">
        <v>0</v>
      </c>
      <c r="EE62" s="8">
        <v>0</v>
      </c>
      <c r="EF62" s="8">
        <v>1</v>
      </c>
      <c r="EG62" s="8">
        <v>0</v>
      </c>
      <c r="EH62" s="8">
        <v>0</v>
      </c>
      <c r="EI62" s="8">
        <v>0</v>
      </c>
      <c r="EJ62" s="8">
        <v>1</v>
      </c>
      <c r="EK62" s="8">
        <v>0</v>
      </c>
      <c r="EL62" s="8">
        <v>0</v>
      </c>
      <c r="EM62" s="8">
        <v>0</v>
      </c>
      <c r="EN62" s="3"/>
      <c r="EO62" s="3" t="s">
        <v>281</v>
      </c>
      <c r="EP62" s="3" t="s">
        <v>663</v>
      </c>
      <c r="EQ62" s="8">
        <v>1</v>
      </c>
      <c r="ER62" s="8">
        <v>0</v>
      </c>
      <c r="ES62" s="8">
        <v>0</v>
      </c>
      <c r="ET62" s="8">
        <v>1</v>
      </c>
      <c r="EU62" s="8">
        <v>0</v>
      </c>
      <c r="EV62" s="8">
        <v>0</v>
      </c>
      <c r="EW62" s="8">
        <v>1</v>
      </c>
      <c r="EX62" s="8">
        <v>0</v>
      </c>
      <c r="EY62" s="8">
        <v>0</v>
      </c>
      <c r="EZ62" s="8">
        <v>0</v>
      </c>
      <c r="FA62" s="8">
        <v>0</v>
      </c>
      <c r="FB62" s="3"/>
      <c r="FC62" s="8"/>
      <c r="FD62" s="3" t="s">
        <v>693</v>
      </c>
      <c r="FE62" s="8">
        <v>1</v>
      </c>
      <c r="FF62" s="8">
        <v>0</v>
      </c>
      <c r="FG62" s="8">
        <v>1</v>
      </c>
      <c r="FH62" s="8">
        <v>0</v>
      </c>
      <c r="FI62" s="8">
        <v>1</v>
      </c>
      <c r="FJ62" s="8">
        <v>0</v>
      </c>
      <c r="FK62" s="3" t="s">
        <v>382</v>
      </c>
      <c r="FL62" s="3" t="s">
        <v>383</v>
      </c>
      <c r="FM62" s="3" t="s">
        <v>734</v>
      </c>
      <c r="FN62" s="8"/>
      <c r="FO62" s="8">
        <v>0</v>
      </c>
      <c r="FP62" s="8">
        <v>10</v>
      </c>
      <c r="FQ62" s="3" t="s">
        <v>859</v>
      </c>
      <c r="FR62" s="8">
        <v>1358724</v>
      </c>
      <c r="FS62" s="8">
        <v>62</v>
      </c>
    </row>
    <row r="63" spans="1:175" x14ac:dyDescent="0.25">
      <c r="A63" s="2">
        <v>43778</v>
      </c>
      <c r="B63" s="3" t="s">
        <v>808</v>
      </c>
      <c r="C63" s="3" t="s">
        <v>6</v>
      </c>
      <c r="D63" s="3" t="s">
        <v>6</v>
      </c>
      <c r="E63" s="3" t="s">
        <v>102</v>
      </c>
      <c r="F63" s="3" t="s">
        <v>65</v>
      </c>
      <c r="G63" s="3" t="s">
        <v>596</v>
      </c>
      <c r="H63" s="8">
        <v>4.3555019000000001</v>
      </c>
      <c r="I63" s="8">
        <v>18.5319349</v>
      </c>
      <c r="J63" s="8">
        <v>306.5</v>
      </c>
      <c r="K63" s="8">
        <v>7.5</v>
      </c>
      <c r="L63" s="8">
        <v>3</v>
      </c>
      <c r="M63" s="3" t="s">
        <v>596</v>
      </c>
      <c r="N63" s="8">
        <v>70</v>
      </c>
      <c r="O63" s="8">
        <v>350</v>
      </c>
      <c r="P63" s="3" t="s">
        <v>597</v>
      </c>
      <c r="Q63" s="8"/>
      <c r="R63" s="8">
        <v>45</v>
      </c>
      <c r="S63" s="8">
        <v>25</v>
      </c>
      <c r="T63" s="8">
        <v>0</v>
      </c>
      <c r="U63" s="8">
        <v>0</v>
      </c>
      <c r="V63" s="8">
        <v>70</v>
      </c>
      <c r="W63" s="8"/>
      <c r="X63" s="8"/>
      <c r="Y63" s="3" t="s">
        <v>159</v>
      </c>
      <c r="Z63" s="3" t="s">
        <v>21</v>
      </c>
      <c r="AA63" s="3" t="s">
        <v>21</v>
      </c>
      <c r="AB63" s="3" t="s">
        <v>174</v>
      </c>
      <c r="AC63" s="3"/>
      <c r="AD63" s="3" t="s">
        <v>177</v>
      </c>
      <c r="AE63" s="3" t="s">
        <v>21</v>
      </c>
      <c r="AF63" s="8">
        <v>15</v>
      </c>
      <c r="AG63" s="3" t="s">
        <v>29</v>
      </c>
      <c r="AH63" s="8"/>
      <c r="AI63" s="3" t="s">
        <v>21</v>
      </c>
      <c r="AJ63" s="8">
        <v>5</v>
      </c>
      <c r="AK63" s="3" t="s">
        <v>29</v>
      </c>
      <c r="AL63" s="8"/>
      <c r="AM63" s="3" t="s">
        <v>21</v>
      </c>
      <c r="AN63" s="8">
        <v>10</v>
      </c>
      <c r="AO63" s="3" t="s">
        <v>29</v>
      </c>
      <c r="AP63" s="3"/>
      <c r="AQ63" s="3"/>
      <c r="AR63" s="3" t="s">
        <v>624</v>
      </c>
      <c r="AS63" s="8">
        <v>1</v>
      </c>
      <c r="AT63" s="8">
        <v>0</v>
      </c>
      <c r="AU63" s="8">
        <v>0</v>
      </c>
      <c r="AV63" s="8">
        <v>0</v>
      </c>
      <c r="AW63" s="8">
        <v>0</v>
      </c>
      <c r="AX63" s="8">
        <v>0</v>
      </c>
      <c r="AY63" s="8">
        <v>0</v>
      </c>
      <c r="AZ63" s="8">
        <v>0</v>
      </c>
      <c r="BA63" s="3" t="s">
        <v>29</v>
      </c>
      <c r="BB63" s="3" t="s">
        <v>29</v>
      </c>
      <c r="BC63" s="3" t="s">
        <v>29</v>
      </c>
      <c r="BD63" s="3" t="s">
        <v>21</v>
      </c>
      <c r="BE63" s="3" t="s">
        <v>21</v>
      </c>
      <c r="BF63" s="3" t="s">
        <v>196</v>
      </c>
      <c r="BG63" s="3"/>
      <c r="BH63" s="3" t="s">
        <v>231</v>
      </c>
      <c r="BI63" s="3"/>
      <c r="BJ63" s="3" t="s">
        <v>598</v>
      </c>
      <c r="BK63" s="8">
        <v>1</v>
      </c>
      <c r="BL63" s="8">
        <v>0</v>
      </c>
      <c r="BM63" s="8">
        <v>0</v>
      </c>
      <c r="BN63" s="8">
        <v>0</v>
      </c>
      <c r="BO63" s="8">
        <v>0</v>
      </c>
      <c r="BP63" s="8">
        <v>1</v>
      </c>
      <c r="BQ63" s="8">
        <v>0</v>
      </c>
      <c r="BR63" s="8">
        <v>0</v>
      </c>
      <c r="BS63" s="8">
        <v>1</v>
      </c>
      <c r="BT63" s="3" t="s">
        <v>253</v>
      </c>
      <c r="BU63" s="3" t="s">
        <v>258</v>
      </c>
      <c r="BV63" s="3" t="s">
        <v>21</v>
      </c>
      <c r="BW63" s="3" t="s">
        <v>860</v>
      </c>
      <c r="BX63" s="8">
        <v>1</v>
      </c>
      <c r="BY63" s="8">
        <v>0</v>
      </c>
      <c r="BZ63" s="8">
        <v>0</v>
      </c>
      <c r="CA63" s="8">
        <v>1</v>
      </c>
      <c r="CB63" s="3" t="s">
        <v>277</v>
      </c>
      <c r="CC63" s="3" t="s">
        <v>21</v>
      </c>
      <c r="CD63" s="3" t="s">
        <v>656</v>
      </c>
      <c r="CE63" s="8">
        <v>0</v>
      </c>
      <c r="CF63" s="8">
        <v>1</v>
      </c>
      <c r="CG63" s="8">
        <v>1</v>
      </c>
      <c r="CH63" s="8">
        <v>1</v>
      </c>
      <c r="CI63" s="8">
        <v>0</v>
      </c>
      <c r="CJ63" s="8">
        <v>0</v>
      </c>
      <c r="CK63" s="8">
        <v>0</v>
      </c>
      <c r="CL63" s="3"/>
      <c r="CM63" s="3" t="s">
        <v>281</v>
      </c>
      <c r="CN63" s="3" t="s">
        <v>657</v>
      </c>
      <c r="CO63" s="8">
        <v>0</v>
      </c>
      <c r="CP63" s="8">
        <v>1</v>
      </c>
      <c r="CQ63" s="8">
        <v>0</v>
      </c>
      <c r="CR63" s="8">
        <v>1</v>
      </c>
      <c r="CS63" s="8">
        <v>0</v>
      </c>
      <c r="CT63" s="8">
        <v>1</v>
      </c>
      <c r="CU63" s="8">
        <v>0</v>
      </c>
      <c r="CV63" s="3"/>
      <c r="CW63" s="3" t="s">
        <v>259</v>
      </c>
      <c r="CX63" s="3" t="s">
        <v>21</v>
      </c>
      <c r="CY63" s="3"/>
      <c r="CZ63" s="8"/>
      <c r="DA63" s="8"/>
      <c r="DB63" s="8"/>
      <c r="DC63" s="8"/>
      <c r="DD63" s="8"/>
      <c r="DE63" s="8"/>
      <c r="DF63" s="8"/>
      <c r="DG63" s="3"/>
      <c r="DH63" s="3" t="s">
        <v>21</v>
      </c>
      <c r="DI63" s="3" t="s">
        <v>316</v>
      </c>
      <c r="DJ63" s="8">
        <v>0</v>
      </c>
      <c r="DK63" s="8">
        <v>0</v>
      </c>
      <c r="DL63" s="8">
        <v>1</v>
      </c>
      <c r="DM63" s="8">
        <v>0</v>
      </c>
      <c r="DN63" s="8">
        <v>0</v>
      </c>
      <c r="DO63" s="3"/>
      <c r="DP63" s="3" t="s">
        <v>21</v>
      </c>
      <c r="DQ63" s="3" t="s">
        <v>260</v>
      </c>
      <c r="DR63" s="3" t="s">
        <v>21</v>
      </c>
      <c r="DS63" s="3" t="s">
        <v>328</v>
      </c>
      <c r="DT63" s="8">
        <v>0</v>
      </c>
      <c r="DU63" s="8">
        <v>0</v>
      </c>
      <c r="DV63" s="8">
        <v>1</v>
      </c>
      <c r="DW63" s="8">
        <v>0</v>
      </c>
      <c r="DX63" s="8">
        <v>0</v>
      </c>
      <c r="DY63" s="8">
        <v>0</v>
      </c>
      <c r="DZ63" s="8">
        <v>0</v>
      </c>
      <c r="EA63" s="3" t="s">
        <v>760</v>
      </c>
      <c r="EB63" s="8">
        <v>0</v>
      </c>
      <c r="EC63" s="8">
        <v>1</v>
      </c>
      <c r="ED63" s="8">
        <v>0</v>
      </c>
      <c r="EE63" s="8">
        <v>0</v>
      </c>
      <c r="EF63" s="8">
        <v>0</v>
      </c>
      <c r="EG63" s="8">
        <v>1</v>
      </c>
      <c r="EH63" s="8">
        <v>0</v>
      </c>
      <c r="EI63" s="8">
        <v>0</v>
      </c>
      <c r="EJ63" s="8">
        <v>1</v>
      </c>
      <c r="EK63" s="8">
        <v>0</v>
      </c>
      <c r="EL63" s="8">
        <v>0</v>
      </c>
      <c r="EM63" s="8">
        <v>0</v>
      </c>
      <c r="EN63" s="3"/>
      <c r="EO63" s="3" t="s">
        <v>352</v>
      </c>
      <c r="EP63" s="3" t="s">
        <v>663</v>
      </c>
      <c r="EQ63" s="8">
        <v>1</v>
      </c>
      <c r="ER63" s="8">
        <v>0</v>
      </c>
      <c r="ES63" s="8">
        <v>0</v>
      </c>
      <c r="ET63" s="8">
        <v>1</v>
      </c>
      <c r="EU63" s="8">
        <v>0</v>
      </c>
      <c r="EV63" s="8">
        <v>0</v>
      </c>
      <c r="EW63" s="8">
        <v>1</v>
      </c>
      <c r="EX63" s="8">
        <v>0</v>
      </c>
      <c r="EY63" s="8">
        <v>0</v>
      </c>
      <c r="EZ63" s="8">
        <v>0</v>
      </c>
      <c r="FA63" s="8">
        <v>0</v>
      </c>
      <c r="FB63" s="3"/>
      <c r="FC63" s="8"/>
      <c r="FD63" s="3" t="s">
        <v>615</v>
      </c>
      <c r="FE63" s="8">
        <v>1</v>
      </c>
      <c r="FF63" s="8">
        <v>0</v>
      </c>
      <c r="FG63" s="8">
        <v>0</v>
      </c>
      <c r="FH63" s="8">
        <v>0</v>
      </c>
      <c r="FI63" s="8">
        <v>1</v>
      </c>
      <c r="FJ63" s="8">
        <v>1</v>
      </c>
      <c r="FK63" s="3" t="s">
        <v>380</v>
      </c>
      <c r="FL63" s="3" t="s">
        <v>381</v>
      </c>
      <c r="FM63" s="3" t="s">
        <v>382</v>
      </c>
      <c r="FN63" s="8"/>
      <c r="FO63" s="8">
        <v>0</v>
      </c>
      <c r="FP63" s="8">
        <v>10</v>
      </c>
      <c r="FQ63" s="3" t="s">
        <v>861</v>
      </c>
      <c r="FR63" s="8">
        <v>1358671</v>
      </c>
      <c r="FS63" s="8">
        <v>60</v>
      </c>
    </row>
    <row r="64" spans="1:175" x14ac:dyDescent="0.25">
      <c r="A64" s="2">
        <v>43778</v>
      </c>
      <c r="B64" s="3" t="s">
        <v>808</v>
      </c>
      <c r="C64" s="3" t="s">
        <v>6</v>
      </c>
      <c r="D64" s="3" t="s">
        <v>6</v>
      </c>
      <c r="E64" s="3" t="s">
        <v>119</v>
      </c>
      <c r="F64" s="3" t="s">
        <v>65</v>
      </c>
      <c r="G64" s="3" t="s">
        <v>596</v>
      </c>
      <c r="H64" s="8">
        <v>4.3551311999999998</v>
      </c>
      <c r="I64" s="8">
        <v>18.527206700000001</v>
      </c>
      <c r="J64" s="8">
        <v>343.29998779296875</v>
      </c>
      <c r="K64" s="8">
        <v>10</v>
      </c>
      <c r="L64" s="8">
        <v>3</v>
      </c>
      <c r="M64" s="3" t="s">
        <v>596</v>
      </c>
      <c r="N64" s="8">
        <v>28</v>
      </c>
      <c r="O64" s="8">
        <v>136</v>
      </c>
      <c r="P64" s="3" t="s">
        <v>597</v>
      </c>
      <c r="Q64" s="8"/>
      <c r="R64" s="8">
        <v>21</v>
      </c>
      <c r="S64" s="8">
        <v>7</v>
      </c>
      <c r="T64" s="8">
        <v>0</v>
      </c>
      <c r="U64" s="8">
        <v>0</v>
      </c>
      <c r="V64" s="8">
        <v>22</v>
      </c>
      <c r="W64" s="8">
        <v>6</v>
      </c>
      <c r="X64" s="8"/>
      <c r="Y64" s="3" t="s">
        <v>160</v>
      </c>
      <c r="Z64" s="3" t="s">
        <v>21</v>
      </c>
      <c r="AA64" s="3" t="s">
        <v>21</v>
      </c>
      <c r="AB64" s="3" t="s">
        <v>174</v>
      </c>
      <c r="AC64" s="3"/>
      <c r="AD64" s="3" t="s">
        <v>178</v>
      </c>
      <c r="AE64" s="3" t="s">
        <v>21</v>
      </c>
      <c r="AF64" s="8">
        <v>9</v>
      </c>
      <c r="AG64" s="3" t="s">
        <v>29</v>
      </c>
      <c r="AH64" s="8"/>
      <c r="AI64" s="3" t="s">
        <v>29</v>
      </c>
      <c r="AJ64" s="8"/>
      <c r="AK64" s="3" t="s">
        <v>29</v>
      </c>
      <c r="AL64" s="8"/>
      <c r="AM64" s="3" t="s">
        <v>21</v>
      </c>
      <c r="AN64" s="8">
        <v>6</v>
      </c>
      <c r="AO64" s="3" t="s">
        <v>29</v>
      </c>
      <c r="AP64" s="3"/>
      <c r="AQ64" s="3"/>
      <c r="AR64" s="3" t="s">
        <v>862</v>
      </c>
      <c r="AS64" s="8">
        <v>1</v>
      </c>
      <c r="AT64" s="8">
        <v>0</v>
      </c>
      <c r="AU64" s="8">
        <v>0</v>
      </c>
      <c r="AV64" s="8">
        <v>0</v>
      </c>
      <c r="AW64" s="8">
        <v>1</v>
      </c>
      <c r="AX64" s="8">
        <v>1</v>
      </c>
      <c r="AY64" s="8">
        <v>0</v>
      </c>
      <c r="AZ64" s="8">
        <v>0</v>
      </c>
      <c r="BA64" s="3" t="s">
        <v>29</v>
      </c>
      <c r="BB64" s="3" t="s">
        <v>29</v>
      </c>
      <c r="BC64" s="3" t="s">
        <v>29</v>
      </c>
      <c r="BD64" s="3" t="s">
        <v>21</v>
      </c>
      <c r="BE64" s="3" t="s">
        <v>21</v>
      </c>
      <c r="BF64" s="3" t="s">
        <v>227</v>
      </c>
      <c r="BG64" s="3"/>
      <c r="BH64" s="3" t="s">
        <v>231</v>
      </c>
      <c r="BI64" s="3"/>
      <c r="BJ64" s="3" t="s">
        <v>753</v>
      </c>
      <c r="BK64" s="8">
        <v>1</v>
      </c>
      <c r="BL64" s="8">
        <v>1</v>
      </c>
      <c r="BM64" s="8">
        <v>0</v>
      </c>
      <c r="BN64" s="8">
        <v>0</v>
      </c>
      <c r="BO64" s="8">
        <v>0</v>
      </c>
      <c r="BP64" s="8">
        <v>1</v>
      </c>
      <c r="BQ64" s="8">
        <v>0</v>
      </c>
      <c r="BR64" s="8">
        <v>0</v>
      </c>
      <c r="BS64" s="8">
        <v>0</v>
      </c>
      <c r="BT64" s="3" t="s">
        <v>253</v>
      </c>
      <c r="BU64" s="3" t="s">
        <v>258</v>
      </c>
      <c r="BV64" s="3" t="s">
        <v>29</v>
      </c>
      <c r="BW64" s="3"/>
      <c r="BX64" s="8"/>
      <c r="BY64" s="8"/>
      <c r="BZ64" s="8"/>
      <c r="CA64" s="8"/>
      <c r="CB64" s="3" t="s">
        <v>277</v>
      </c>
      <c r="CC64" s="3" t="s">
        <v>29</v>
      </c>
      <c r="CD64" s="3"/>
      <c r="CE64" s="8"/>
      <c r="CF64" s="8"/>
      <c r="CG64" s="8"/>
      <c r="CH64" s="8"/>
      <c r="CI64" s="8"/>
      <c r="CJ64" s="8"/>
      <c r="CK64" s="8"/>
      <c r="CL64" s="3"/>
      <c r="CM64" s="3" t="s">
        <v>232</v>
      </c>
      <c r="CN64" s="3" t="s">
        <v>633</v>
      </c>
      <c r="CO64" s="8">
        <v>0</v>
      </c>
      <c r="CP64" s="8">
        <v>1</v>
      </c>
      <c r="CQ64" s="8">
        <v>0</v>
      </c>
      <c r="CR64" s="8">
        <v>1</v>
      </c>
      <c r="CS64" s="8">
        <v>0</v>
      </c>
      <c r="CT64" s="8">
        <v>0</v>
      </c>
      <c r="CU64" s="8">
        <v>0</v>
      </c>
      <c r="CV64" s="3"/>
      <c r="CW64" s="3" t="s">
        <v>259</v>
      </c>
      <c r="CX64" s="3" t="s">
        <v>21</v>
      </c>
      <c r="CY64" s="3"/>
      <c r="CZ64" s="8"/>
      <c r="DA64" s="8"/>
      <c r="DB64" s="8"/>
      <c r="DC64" s="8"/>
      <c r="DD64" s="8"/>
      <c r="DE64" s="8"/>
      <c r="DF64" s="8"/>
      <c r="DG64" s="3"/>
      <c r="DH64" s="3" t="s">
        <v>29</v>
      </c>
      <c r="DI64" s="3"/>
      <c r="DJ64" s="8"/>
      <c r="DK64" s="8"/>
      <c r="DL64" s="8"/>
      <c r="DM64" s="8"/>
      <c r="DN64" s="8"/>
      <c r="DO64" s="3"/>
      <c r="DP64" s="3"/>
      <c r="DQ64" s="3"/>
      <c r="DR64" s="3"/>
      <c r="DS64" s="3"/>
      <c r="DT64" s="8"/>
      <c r="DU64" s="8"/>
      <c r="DV64" s="8"/>
      <c r="DW64" s="8"/>
      <c r="DX64" s="8"/>
      <c r="DY64" s="8"/>
      <c r="DZ64" s="8"/>
      <c r="EA64" s="3" t="s">
        <v>863</v>
      </c>
      <c r="EB64" s="8">
        <v>0</v>
      </c>
      <c r="EC64" s="8">
        <v>1</v>
      </c>
      <c r="ED64" s="8">
        <v>0</v>
      </c>
      <c r="EE64" s="8">
        <v>0</v>
      </c>
      <c r="EF64" s="8">
        <v>0</v>
      </c>
      <c r="EG64" s="8">
        <v>0</v>
      </c>
      <c r="EH64" s="8">
        <v>0</v>
      </c>
      <c r="EI64" s="8">
        <v>1</v>
      </c>
      <c r="EJ64" s="8">
        <v>0</v>
      </c>
      <c r="EK64" s="8">
        <v>0</v>
      </c>
      <c r="EL64" s="8">
        <v>0</v>
      </c>
      <c r="EM64" s="8">
        <v>0</v>
      </c>
      <c r="EN64" s="3"/>
      <c r="EO64" s="3" t="s">
        <v>281</v>
      </c>
      <c r="EP64" s="3" t="s">
        <v>638</v>
      </c>
      <c r="EQ64" s="8">
        <v>0</v>
      </c>
      <c r="ER64" s="8">
        <v>0</v>
      </c>
      <c r="ES64" s="8">
        <v>0</v>
      </c>
      <c r="ET64" s="8">
        <v>0</v>
      </c>
      <c r="EU64" s="8">
        <v>0</v>
      </c>
      <c r="EV64" s="8">
        <v>0</v>
      </c>
      <c r="EW64" s="8">
        <v>1</v>
      </c>
      <c r="EX64" s="8">
        <v>0</v>
      </c>
      <c r="EY64" s="8">
        <v>0</v>
      </c>
      <c r="EZ64" s="8">
        <v>0</v>
      </c>
      <c r="FA64" s="8">
        <v>0</v>
      </c>
      <c r="FB64" s="3"/>
      <c r="FC64" s="8"/>
      <c r="FD64" s="3" t="s">
        <v>602</v>
      </c>
      <c r="FE64" s="8">
        <v>1</v>
      </c>
      <c r="FF64" s="8">
        <v>0</v>
      </c>
      <c r="FG64" s="8">
        <v>0</v>
      </c>
      <c r="FH64" s="8">
        <v>1</v>
      </c>
      <c r="FI64" s="8">
        <v>0</v>
      </c>
      <c r="FJ64" s="8">
        <v>1</v>
      </c>
      <c r="FK64" s="3" t="s">
        <v>380</v>
      </c>
      <c r="FL64" s="3" t="s">
        <v>383</v>
      </c>
      <c r="FM64" s="3" t="s">
        <v>864</v>
      </c>
      <c r="FN64" s="8"/>
      <c r="FO64" s="8">
        <v>0</v>
      </c>
      <c r="FP64" s="8">
        <v>10</v>
      </c>
      <c r="FQ64" s="3" t="s">
        <v>865</v>
      </c>
      <c r="FR64" s="8">
        <v>1358803</v>
      </c>
      <c r="FS64" s="8">
        <v>69</v>
      </c>
    </row>
    <row r="65" spans="1:175" x14ac:dyDescent="0.25">
      <c r="A65" s="2">
        <v>43778</v>
      </c>
      <c r="B65" s="3" t="s">
        <v>808</v>
      </c>
      <c r="C65" s="3" t="s">
        <v>6</v>
      </c>
      <c r="D65" s="3" t="s">
        <v>6</v>
      </c>
      <c r="E65" s="3" t="s">
        <v>137</v>
      </c>
      <c r="F65" s="3" t="s">
        <v>65</v>
      </c>
      <c r="G65" s="3" t="s">
        <v>596</v>
      </c>
      <c r="H65" s="8">
        <v>4.3525175000000003</v>
      </c>
      <c r="I65" s="8">
        <v>18.532697500000001</v>
      </c>
      <c r="J65" s="8">
        <v>353.39999389648438</v>
      </c>
      <c r="K65" s="8">
        <v>10</v>
      </c>
      <c r="L65" s="8">
        <v>3</v>
      </c>
      <c r="M65" s="3" t="s">
        <v>596</v>
      </c>
      <c r="N65" s="8">
        <v>13</v>
      </c>
      <c r="O65" s="8">
        <v>76</v>
      </c>
      <c r="P65" s="3" t="s">
        <v>597</v>
      </c>
      <c r="Q65" s="8"/>
      <c r="R65" s="8">
        <v>13</v>
      </c>
      <c r="S65" s="8">
        <v>0</v>
      </c>
      <c r="T65" s="8">
        <v>0</v>
      </c>
      <c r="U65" s="8">
        <v>0</v>
      </c>
      <c r="V65" s="8">
        <v>13</v>
      </c>
      <c r="W65" s="8"/>
      <c r="X65" s="8"/>
      <c r="Y65" s="3" t="s">
        <v>160</v>
      </c>
      <c r="Z65" s="3" t="s">
        <v>21</v>
      </c>
      <c r="AA65" s="3" t="s">
        <v>29</v>
      </c>
      <c r="AB65" s="3"/>
      <c r="AC65" s="3"/>
      <c r="AD65" s="3" t="s">
        <v>178</v>
      </c>
      <c r="AE65" s="3" t="s">
        <v>21</v>
      </c>
      <c r="AF65" s="8">
        <v>6</v>
      </c>
      <c r="AG65" s="3" t="s">
        <v>29</v>
      </c>
      <c r="AH65" s="8"/>
      <c r="AI65" s="3" t="s">
        <v>29</v>
      </c>
      <c r="AJ65" s="8"/>
      <c r="AK65" s="3" t="s">
        <v>29</v>
      </c>
      <c r="AL65" s="8"/>
      <c r="AM65" s="3" t="s">
        <v>21</v>
      </c>
      <c r="AN65" s="8">
        <v>8</v>
      </c>
      <c r="AO65" s="3" t="s">
        <v>21</v>
      </c>
      <c r="AP65" s="3" t="s">
        <v>193</v>
      </c>
      <c r="AQ65" s="3"/>
      <c r="AR65" s="3" t="s">
        <v>866</v>
      </c>
      <c r="AS65" s="8">
        <v>1</v>
      </c>
      <c r="AT65" s="8">
        <v>0</v>
      </c>
      <c r="AU65" s="8">
        <v>0</v>
      </c>
      <c r="AV65" s="8">
        <v>0</v>
      </c>
      <c r="AW65" s="8">
        <v>1</v>
      </c>
      <c r="AX65" s="8">
        <v>0</v>
      </c>
      <c r="AY65" s="8">
        <v>0</v>
      </c>
      <c r="AZ65" s="8">
        <v>0</v>
      </c>
      <c r="BA65" s="3" t="s">
        <v>21</v>
      </c>
      <c r="BB65" s="3" t="s">
        <v>21</v>
      </c>
      <c r="BC65" s="3" t="s">
        <v>21</v>
      </c>
      <c r="BD65" s="3" t="s">
        <v>21</v>
      </c>
      <c r="BE65" s="3" t="s">
        <v>21</v>
      </c>
      <c r="BF65" s="3" t="s">
        <v>227</v>
      </c>
      <c r="BG65" s="3"/>
      <c r="BH65" s="3" t="s">
        <v>231</v>
      </c>
      <c r="BI65" s="3"/>
      <c r="BJ65" s="3" t="s">
        <v>867</v>
      </c>
      <c r="BK65" s="8">
        <v>0</v>
      </c>
      <c r="BL65" s="8">
        <v>1</v>
      </c>
      <c r="BM65" s="8">
        <v>1</v>
      </c>
      <c r="BN65" s="8">
        <v>0</v>
      </c>
      <c r="BO65" s="8">
        <v>0</v>
      </c>
      <c r="BP65" s="8">
        <v>1</v>
      </c>
      <c r="BQ65" s="8">
        <v>0</v>
      </c>
      <c r="BR65" s="8">
        <v>0</v>
      </c>
      <c r="BS65" s="8">
        <v>0</v>
      </c>
      <c r="BT65" s="3" t="s">
        <v>253</v>
      </c>
      <c r="BU65" s="3" t="s">
        <v>258</v>
      </c>
      <c r="BV65" s="3" t="s">
        <v>29</v>
      </c>
      <c r="BW65" s="3"/>
      <c r="BX65" s="8"/>
      <c r="BY65" s="8"/>
      <c r="BZ65" s="8"/>
      <c r="CA65" s="8"/>
      <c r="CB65" s="3" t="s">
        <v>280</v>
      </c>
      <c r="CC65" s="3" t="s">
        <v>29</v>
      </c>
      <c r="CD65" s="3"/>
      <c r="CE65" s="8"/>
      <c r="CF65" s="8"/>
      <c r="CG65" s="8"/>
      <c r="CH65" s="8"/>
      <c r="CI65" s="8"/>
      <c r="CJ65" s="8"/>
      <c r="CK65" s="8"/>
      <c r="CL65" s="3"/>
      <c r="CM65" s="3" t="s">
        <v>232</v>
      </c>
      <c r="CN65" s="3" t="s">
        <v>633</v>
      </c>
      <c r="CO65" s="8">
        <v>0</v>
      </c>
      <c r="CP65" s="8">
        <v>1</v>
      </c>
      <c r="CQ65" s="8">
        <v>0</v>
      </c>
      <c r="CR65" s="8">
        <v>1</v>
      </c>
      <c r="CS65" s="8">
        <v>0</v>
      </c>
      <c r="CT65" s="8">
        <v>0</v>
      </c>
      <c r="CU65" s="8">
        <v>0</v>
      </c>
      <c r="CV65" s="3"/>
      <c r="CW65" s="3" t="s">
        <v>258</v>
      </c>
      <c r="CX65" s="3" t="s">
        <v>21</v>
      </c>
      <c r="CY65" s="3"/>
      <c r="CZ65" s="8"/>
      <c r="DA65" s="8"/>
      <c r="DB65" s="8"/>
      <c r="DC65" s="8"/>
      <c r="DD65" s="8"/>
      <c r="DE65" s="8"/>
      <c r="DF65" s="8"/>
      <c r="DG65" s="3"/>
      <c r="DH65" s="3" t="s">
        <v>29</v>
      </c>
      <c r="DI65" s="3"/>
      <c r="DJ65" s="8"/>
      <c r="DK65" s="8"/>
      <c r="DL65" s="8"/>
      <c r="DM65" s="8"/>
      <c r="DN65" s="8"/>
      <c r="DO65" s="3"/>
      <c r="DP65" s="3"/>
      <c r="DQ65" s="3"/>
      <c r="DR65" s="3"/>
      <c r="DS65" s="3"/>
      <c r="DT65" s="8"/>
      <c r="DU65" s="8"/>
      <c r="DV65" s="8"/>
      <c r="DW65" s="8"/>
      <c r="DX65" s="8"/>
      <c r="DY65" s="8"/>
      <c r="DZ65" s="8"/>
      <c r="EA65" s="3" t="s">
        <v>601</v>
      </c>
      <c r="EB65" s="8">
        <v>1</v>
      </c>
      <c r="EC65" s="8">
        <v>1</v>
      </c>
      <c r="ED65" s="8">
        <v>0</v>
      </c>
      <c r="EE65" s="8">
        <v>0</v>
      </c>
      <c r="EF65" s="8">
        <v>0</v>
      </c>
      <c r="EG65" s="8">
        <v>1</v>
      </c>
      <c r="EH65" s="8">
        <v>0</v>
      </c>
      <c r="EI65" s="8">
        <v>0</v>
      </c>
      <c r="EJ65" s="8">
        <v>0</v>
      </c>
      <c r="EK65" s="8">
        <v>0</v>
      </c>
      <c r="EL65" s="8">
        <v>0</v>
      </c>
      <c r="EM65" s="8">
        <v>0</v>
      </c>
      <c r="EN65" s="3"/>
      <c r="EO65" s="3" t="s">
        <v>281</v>
      </c>
      <c r="EP65" s="3" t="s">
        <v>638</v>
      </c>
      <c r="EQ65" s="8">
        <v>0</v>
      </c>
      <c r="ER65" s="8">
        <v>0</v>
      </c>
      <c r="ES65" s="8">
        <v>0</v>
      </c>
      <c r="ET65" s="8">
        <v>0</v>
      </c>
      <c r="EU65" s="8">
        <v>0</v>
      </c>
      <c r="EV65" s="8">
        <v>0</v>
      </c>
      <c r="EW65" s="8">
        <v>1</v>
      </c>
      <c r="EX65" s="8">
        <v>0</v>
      </c>
      <c r="EY65" s="8">
        <v>0</v>
      </c>
      <c r="EZ65" s="8">
        <v>0</v>
      </c>
      <c r="FA65" s="8">
        <v>0</v>
      </c>
      <c r="FB65" s="3"/>
      <c r="FC65" s="8"/>
      <c r="FD65" s="3" t="s">
        <v>602</v>
      </c>
      <c r="FE65" s="8">
        <v>1</v>
      </c>
      <c r="FF65" s="8">
        <v>0</v>
      </c>
      <c r="FG65" s="8">
        <v>0</v>
      </c>
      <c r="FH65" s="8">
        <v>1</v>
      </c>
      <c r="FI65" s="8">
        <v>0</v>
      </c>
      <c r="FJ65" s="8">
        <v>1</v>
      </c>
      <c r="FK65" s="3" t="s">
        <v>382</v>
      </c>
      <c r="FL65" s="3" t="s">
        <v>380</v>
      </c>
      <c r="FM65" s="3" t="s">
        <v>381</v>
      </c>
      <c r="FN65" s="8"/>
      <c r="FO65" s="8">
        <v>0</v>
      </c>
      <c r="FP65" s="8">
        <v>10</v>
      </c>
      <c r="FQ65" s="3" t="s">
        <v>868</v>
      </c>
      <c r="FR65" s="8">
        <v>1358801</v>
      </c>
      <c r="FS65" s="8">
        <v>68</v>
      </c>
    </row>
    <row r="66" spans="1:175" x14ac:dyDescent="0.25">
      <c r="A66" s="2">
        <v>43778</v>
      </c>
      <c r="B66" s="3" t="s">
        <v>808</v>
      </c>
      <c r="C66" s="3" t="s">
        <v>6</v>
      </c>
      <c r="D66" s="3" t="s">
        <v>6</v>
      </c>
      <c r="E66" s="3" t="s">
        <v>106</v>
      </c>
      <c r="F66" s="3" t="s">
        <v>65</v>
      </c>
      <c r="G66" s="3" t="s">
        <v>596</v>
      </c>
      <c r="H66" s="8">
        <v>4.3508177999999997</v>
      </c>
      <c r="I66" s="8">
        <v>18.528214599999998</v>
      </c>
      <c r="J66" s="8">
        <v>348.10000610351563</v>
      </c>
      <c r="K66" s="8">
        <v>9.5</v>
      </c>
      <c r="L66" s="8">
        <v>3</v>
      </c>
      <c r="M66" s="3" t="s">
        <v>596</v>
      </c>
      <c r="N66" s="8">
        <v>50</v>
      </c>
      <c r="O66" s="8">
        <v>250</v>
      </c>
      <c r="P66" s="3" t="s">
        <v>597</v>
      </c>
      <c r="Q66" s="8"/>
      <c r="R66" s="8">
        <v>50</v>
      </c>
      <c r="S66" s="8">
        <v>0</v>
      </c>
      <c r="T66" s="8">
        <v>0</v>
      </c>
      <c r="U66" s="8">
        <v>0</v>
      </c>
      <c r="V66" s="8"/>
      <c r="W66" s="8">
        <v>50</v>
      </c>
      <c r="X66" s="8"/>
      <c r="Y66" s="3" t="s">
        <v>160</v>
      </c>
      <c r="Z66" s="3" t="s">
        <v>21</v>
      </c>
      <c r="AA66" s="3" t="s">
        <v>21</v>
      </c>
      <c r="AB66" s="3" t="s">
        <v>174</v>
      </c>
      <c r="AC66" s="3"/>
      <c r="AD66" s="3" t="s">
        <v>179</v>
      </c>
      <c r="AE66" s="3" t="s">
        <v>21</v>
      </c>
      <c r="AF66" s="8">
        <v>20</v>
      </c>
      <c r="AG66" s="3" t="s">
        <v>29</v>
      </c>
      <c r="AH66" s="8"/>
      <c r="AI66" s="3" t="s">
        <v>21</v>
      </c>
      <c r="AJ66" s="8">
        <v>6</v>
      </c>
      <c r="AK66" s="3" t="s">
        <v>29</v>
      </c>
      <c r="AL66" s="8"/>
      <c r="AM66" s="3" t="s">
        <v>21</v>
      </c>
      <c r="AN66" s="8">
        <v>7</v>
      </c>
      <c r="AO66" s="3" t="s">
        <v>21</v>
      </c>
      <c r="AP66" s="3" t="s">
        <v>197</v>
      </c>
      <c r="AQ66" s="3"/>
      <c r="AR66" s="3"/>
      <c r="AS66" s="8"/>
      <c r="AT66" s="8"/>
      <c r="AU66" s="8"/>
      <c r="AV66" s="8"/>
      <c r="AW66" s="8"/>
      <c r="AX66" s="8"/>
      <c r="AY66" s="8"/>
      <c r="AZ66" s="8"/>
      <c r="BA66" s="3" t="s">
        <v>21</v>
      </c>
      <c r="BB66" s="3" t="s">
        <v>21</v>
      </c>
      <c r="BC66" s="3" t="s">
        <v>21</v>
      </c>
      <c r="BD66" s="3" t="s">
        <v>29</v>
      </c>
      <c r="BE66" s="3" t="s">
        <v>21</v>
      </c>
      <c r="BF66" s="3" t="s">
        <v>225</v>
      </c>
      <c r="BG66" s="3"/>
      <c r="BH66" s="3" t="s">
        <v>234</v>
      </c>
      <c r="BI66" s="3"/>
      <c r="BJ66" s="3" t="s">
        <v>753</v>
      </c>
      <c r="BK66" s="8">
        <v>1</v>
      </c>
      <c r="BL66" s="8">
        <v>1</v>
      </c>
      <c r="BM66" s="8">
        <v>0</v>
      </c>
      <c r="BN66" s="8">
        <v>0</v>
      </c>
      <c r="BO66" s="8">
        <v>0</v>
      </c>
      <c r="BP66" s="8">
        <v>1</v>
      </c>
      <c r="BQ66" s="8">
        <v>0</v>
      </c>
      <c r="BR66" s="8">
        <v>0</v>
      </c>
      <c r="BS66" s="8">
        <v>0</v>
      </c>
      <c r="BT66" s="3" t="s">
        <v>256</v>
      </c>
      <c r="BU66" s="3" t="s">
        <v>261</v>
      </c>
      <c r="BV66" s="3" t="s">
        <v>29</v>
      </c>
      <c r="BW66" s="3"/>
      <c r="BX66" s="8"/>
      <c r="BY66" s="8"/>
      <c r="BZ66" s="8"/>
      <c r="CA66" s="8"/>
      <c r="CB66" s="3" t="s">
        <v>280</v>
      </c>
      <c r="CC66" s="3" t="s">
        <v>29</v>
      </c>
      <c r="CD66" s="3"/>
      <c r="CE66" s="8"/>
      <c r="CF66" s="8"/>
      <c r="CG66" s="8"/>
      <c r="CH66" s="8"/>
      <c r="CI66" s="8"/>
      <c r="CJ66" s="8"/>
      <c r="CK66" s="8"/>
      <c r="CL66" s="3"/>
      <c r="CM66" s="3" t="s">
        <v>279</v>
      </c>
      <c r="CN66" s="3" t="s">
        <v>296</v>
      </c>
      <c r="CO66" s="8">
        <v>0</v>
      </c>
      <c r="CP66" s="8">
        <v>0</v>
      </c>
      <c r="CQ66" s="8">
        <v>0</v>
      </c>
      <c r="CR66" s="8">
        <v>1</v>
      </c>
      <c r="CS66" s="8">
        <v>0</v>
      </c>
      <c r="CT66" s="8">
        <v>0</v>
      </c>
      <c r="CU66" s="8">
        <v>0</v>
      </c>
      <c r="CV66" s="3"/>
      <c r="CW66" s="3" t="s">
        <v>258</v>
      </c>
      <c r="CX66" s="3" t="s">
        <v>21</v>
      </c>
      <c r="CY66" s="3"/>
      <c r="CZ66" s="8"/>
      <c r="DA66" s="8"/>
      <c r="DB66" s="8"/>
      <c r="DC66" s="8"/>
      <c r="DD66" s="8"/>
      <c r="DE66" s="8"/>
      <c r="DF66" s="8"/>
      <c r="DG66" s="3"/>
      <c r="DH66" s="3" t="s">
        <v>21</v>
      </c>
      <c r="DI66" s="3" t="s">
        <v>316</v>
      </c>
      <c r="DJ66" s="8">
        <v>0</v>
      </c>
      <c r="DK66" s="8">
        <v>0</v>
      </c>
      <c r="DL66" s="8">
        <v>1</v>
      </c>
      <c r="DM66" s="8">
        <v>0</v>
      </c>
      <c r="DN66" s="8">
        <v>0</v>
      </c>
      <c r="DO66" s="3"/>
      <c r="DP66" s="3" t="s">
        <v>21</v>
      </c>
      <c r="DQ66" s="3" t="s">
        <v>258</v>
      </c>
      <c r="DR66" s="3" t="s">
        <v>29</v>
      </c>
      <c r="DS66" s="3"/>
      <c r="DT66" s="8"/>
      <c r="DU66" s="8"/>
      <c r="DV66" s="8"/>
      <c r="DW66" s="8"/>
      <c r="DX66" s="8"/>
      <c r="DY66" s="8"/>
      <c r="DZ66" s="8"/>
      <c r="EA66" s="3" t="s">
        <v>601</v>
      </c>
      <c r="EB66" s="8">
        <v>1</v>
      </c>
      <c r="EC66" s="8">
        <v>1</v>
      </c>
      <c r="ED66" s="8">
        <v>0</v>
      </c>
      <c r="EE66" s="8">
        <v>0</v>
      </c>
      <c r="EF66" s="8">
        <v>0</v>
      </c>
      <c r="EG66" s="8">
        <v>1</v>
      </c>
      <c r="EH66" s="8">
        <v>0</v>
      </c>
      <c r="EI66" s="8">
        <v>0</v>
      </c>
      <c r="EJ66" s="8">
        <v>0</v>
      </c>
      <c r="EK66" s="8">
        <v>0</v>
      </c>
      <c r="EL66" s="8">
        <v>0</v>
      </c>
      <c r="EM66" s="8">
        <v>0</v>
      </c>
      <c r="EN66" s="3"/>
      <c r="EO66" s="3" t="s">
        <v>279</v>
      </c>
      <c r="EP66" s="3"/>
      <c r="EQ66" s="8"/>
      <c r="ER66" s="8"/>
      <c r="ES66" s="8"/>
      <c r="ET66" s="8"/>
      <c r="EU66" s="8"/>
      <c r="EV66" s="8"/>
      <c r="EW66" s="8"/>
      <c r="EX66" s="8"/>
      <c r="EY66" s="8"/>
      <c r="EZ66" s="8"/>
      <c r="FA66" s="8"/>
      <c r="FB66" s="3"/>
      <c r="FC66" s="8"/>
      <c r="FD66" s="3" t="s">
        <v>677</v>
      </c>
      <c r="FE66" s="8">
        <v>1</v>
      </c>
      <c r="FF66" s="8">
        <v>1</v>
      </c>
      <c r="FG66" s="8">
        <v>0</v>
      </c>
      <c r="FH66" s="8">
        <v>0</v>
      </c>
      <c r="FI66" s="8">
        <v>0</v>
      </c>
      <c r="FJ66" s="8">
        <v>1</v>
      </c>
      <c r="FK66" s="3" t="s">
        <v>380</v>
      </c>
      <c r="FL66" s="3" t="s">
        <v>384</v>
      </c>
      <c r="FM66" s="3" t="s">
        <v>864</v>
      </c>
      <c r="FN66" s="8"/>
      <c r="FO66" s="8">
        <v>0</v>
      </c>
      <c r="FP66" s="8">
        <v>10</v>
      </c>
      <c r="FQ66" s="3" t="s">
        <v>869</v>
      </c>
      <c r="FR66" s="8">
        <v>1358807</v>
      </c>
      <c r="FS66" s="8">
        <v>70</v>
      </c>
    </row>
    <row r="67" spans="1:175" x14ac:dyDescent="0.25">
      <c r="A67" s="2">
        <v>43778</v>
      </c>
      <c r="B67" s="3" t="s">
        <v>808</v>
      </c>
      <c r="C67" s="3" t="s">
        <v>6</v>
      </c>
      <c r="D67" s="3" t="s">
        <v>6</v>
      </c>
      <c r="E67" s="3" t="s">
        <v>126</v>
      </c>
      <c r="F67" s="3" t="s">
        <v>64</v>
      </c>
      <c r="G67" s="3" t="s">
        <v>596</v>
      </c>
      <c r="H67" s="8">
        <v>4.3591905000000004</v>
      </c>
      <c r="I67" s="8">
        <v>18.5271109</v>
      </c>
      <c r="J67" s="8">
        <v>361.79998779296875</v>
      </c>
      <c r="K67" s="8">
        <v>9.5</v>
      </c>
      <c r="L67" s="8">
        <v>3</v>
      </c>
      <c r="M67" s="3" t="s">
        <v>596</v>
      </c>
      <c r="N67" s="8">
        <v>20</v>
      </c>
      <c r="O67" s="8">
        <v>100</v>
      </c>
      <c r="P67" s="3" t="s">
        <v>597</v>
      </c>
      <c r="Q67" s="8"/>
      <c r="R67" s="8">
        <v>10</v>
      </c>
      <c r="S67" s="8">
        <v>10</v>
      </c>
      <c r="T67" s="8">
        <v>0</v>
      </c>
      <c r="U67" s="8">
        <v>0</v>
      </c>
      <c r="V67" s="8">
        <v>15</v>
      </c>
      <c r="W67" s="8">
        <v>5</v>
      </c>
      <c r="X67" s="8"/>
      <c r="Y67" s="3" t="s">
        <v>159</v>
      </c>
      <c r="Z67" s="3" t="s">
        <v>21</v>
      </c>
      <c r="AA67" s="3" t="s">
        <v>21</v>
      </c>
      <c r="AB67" s="3" t="s">
        <v>174</v>
      </c>
      <c r="AC67" s="3"/>
      <c r="AD67" s="3" t="s">
        <v>177</v>
      </c>
      <c r="AE67" s="3" t="s">
        <v>21</v>
      </c>
      <c r="AF67" s="8">
        <v>15</v>
      </c>
      <c r="AG67" s="3" t="s">
        <v>29</v>
      </c>
      <c r="AH67" s="8"/>
      <c r="AI67" s="3" t="s">
        <v>21</v>
      </c>
      <c r="AJ67" s="8">
        <v>2</v>
      </c>
      <c r="AK67" s="3" t="s">
        <v>29</v>
      </c>
      <c r="AL67" s="8"/>
      <c r="AM67" s="3" t="s">
        <v>21</v>
      </c>
      <c r="AN67" s="8">
        <v>4</v>
      </c>
      <c r="AO67" s="3" t="s">
        <v>21</v>
      </c>
      <c r="AP67" s="3" t="s">
        <v>196</v>
      </c>
      <c r="AQ67" s="3"/>
      <c r="AR67" s="3" t="s">
        <v>853</v>
      </c>
      <c r="AS67" s="8">
        <v>1</v>
      </c>
      <c r="AT67" s="8">
        <v>0</v>
      </c>
      <c r="AU67" s="8">
        <v>0</v>
      </c>
      <c r="AV67" s="8">
        <v>1</v>
      </c>
      <c r="AW67" s="8">
        <v>1</v>
      </c>
      <c r="AX67" s="8">
        <v>0</v>
      </c>
      <c r="AY67" s="8">
        <v>0</v>
      </c>
      <c r="AZ67" s="8">
        <v>0</v>
      </c>
      <c r="BA67" s="3" t="s">
        <v>21</v>
      </c>
      <c r="BB67" s="3" t="s">
        <v>21</v>
      </c>
      <c r="BC67" s="3" t="s">
        <v>21</v>
      </c>
      <c r="BD67" s="3" t="s">
        <v>29</v>
      </c>
      <c r="BE67" s="3" t="s">
        <v>21</v>
      </c>
      <c r="BF67" s="3" t="s">
        <v>196</v>
      </c>
      <c r="BG67" s="3"/>
      <c r="BH67" s="3" t="s">
        <v>231</v>
      </c>
      <c r="BI67" s="3"/>
      <c r="BJ67" s="3" t="s">
        <v>691</v>
      </c>
      <c r="BK67" s="8">
        <v>1</v>
      </c>
      <c r="BL67" s="8">
        <v>1</v>
      </c>
      <c r="BM67" s="8">
        <v>0</v>
      </c>
      <c r="BN67" s="8">
        <v>0</v>
      </c>
      <c r="BO67" s="8">
        <v>0</v>
      </c>
      <c r="BP67" s="8">
        <v>0</v>
      </c>
      <c r="BQ67" s="8">
        <v>0</v>
      </c>
      <c r="BR67" s="8">
        <v>0</v>
      </c>
      <c r="BS67" s="8">
        <v>1</v>
      </c>
      <c r="BT67" s="3" t="s">
        <v>253</v>
      </c>
      <c r="BU67" s="3" t="s">
        <v>259</v>
      </c>
      <c r="BV67" s="3" t="s">
        <v>21</v>
      </c>
      <c r="BW67" s="3" t="s">
        <v>655</v>
      </c>
      <c r="BX67" s="8">
        <v>1</v>
      </c>
      <c r="BY67" s="8">
        <v>1</v>
      </c>
      <c r="BZ67" s="8">
        <v>0</v>
      </c>
      <c r="CA67" s="8">
        <v>1</v>
      </c>
      <c r="CB67" s="3" t="s">
        <v>280</v>
      </c>
      <c r="CC67" s="3" t="s">
        <v>21</v>
      </c>
      <c r="CD67" s="3" t="s">
        <v>656</v>
      </c>
      <c r="CE67" s="8">
        <v>0</v>
      </c>
      <c r="CF67" s="8">
        <v>1</v>
      </c>
      <c r="CG67" s="8">
        <v>1</v>
      </c>
      <c r="CH67" s="8">
        <v>1</v>
      </c>
      <c r="CI67" s="8">
        <v>0</v>
      </c>
      <c r="CJ67" s="8">
        <v>0</v>
      </c>
      <c r="CK67" s="8">
        <v>0</v>
      </c>
      <c r="CL67" s="3"/>
      <c r="CM67" s="3" t="s">
        <v>279</v>
      </c>
      <c r="CN67" s="3" t="s">
        <v>703</v>
      </c>
      <c r="CO67" s="8">
        <v>0</v>
      </c>
      <c r="CP67" s="8">
        <v>0</v>
      </c>
      <c r="CQ67" s="8">
        <v>0</v>
      </c>
      <c r="CR67" s="8">
        <v>1</v>
      </c>
      <c r="CS67" s="8">
        <v>1</v>
      </c>
      <c r="CT67" s="8">
        <v>1</v>
      </c>
      <c r="CU67" s="8">
        <v>0</v>
      </c>
      <c r="CV67" s="3"/>
      <c r="CW67" s="3" t="s">
        <v>259</v>
      </c>
      <c r="CX67" s="3" t="s">
        <v>21</v>
      </c>
      <c r="CY67" s="3"/>
      <c r="CZ67" s="8"/>
      <c r="DA67" s="8"/>
      <c r="DB67" s="8"/>
      <c r="DC67" s="8"/>
      <c r="DD67" s="8"/>
      <c r="DE67" s="8"/>
      <c r="DF67" s="8"/>
      <c r="DG67" s="3"/>
      <c r="DH67" s="3" t="s">
        <v>21</v>
      </c>
      <c r="DI67" s="3" t="s">
        <v>696</v>
      </c>
      <c r="DJ67" s="8">
        <v>0</v>
      </c>
      <c r="DK67" s="8">
        <v>1</v>
      </c>
      <c r="DL67" s="8">
        <v>1</v>
      </c>
      <c r="DM67" s="8">
        <v>1</v>
      </c>
      <c r="DN67" s="8">
        <v>0</v>
      </c>
      <c r="DO67" s="3"/>
      <c r="DP67" s="3" t="s">
        <v>21</v>
      </c>
      <c r="DQ67" s="3" t="s">
        <v>259</v>
      </c>
      <c r="DR67" s="3" t="s">
        <v>21</v>
      </c>
      <c r="DS67" s="3" t="s">
        <v>870</v>
      </c>
      <c r="DT67" s="8">
        <v>1</v>
      </c>
      <c r="DU67" s="8">
        <v>1</v>
      </c>
      <c r="DV67" s="8">
        <v>1</v>
      </c>
      <c r="DW67" s="8">
        <v>0</v>
      </c>
      <c r="DX67" s="8">
        <v>0</v>
      </c>
      <c r="DY67" s="8">
        <v>0</v>
      </c>
      <c r="DZ67" s="8">
        <v>0</v>
      </c>
      <c r="EA67" s="3" t="s">
        <v>662</v>
      </c>
      <c r="EB67" s="8">
        <v>1</v>
      </c>
      <c r="EC67" s="8">
        <v>1</v>
      </c>
      <c r="ED67" s="8">
        <v>0</v>
      </c>
      <c r="EE67" s="8">
        <v>0</v>
      </c>
      <c r="EF67" s="8">
        <v>0</v>
      </c>
      <c r="EG67" s="8">
        <v>0</v>
      </c>
      <c r="EH67" s="8">
        <v>0</v>
      </c>
      <c r="EI67" s="8">
        <v>0</v>
      </c>
      <c r="EJ67" s="8">
        <v>1</v>
      </c>
      <c r="EK67" s="8">
        <v>0</v>
      </c>
      <c r="EL67" s="8">
        <v>0</v>
      </c>
      <c r="EM67" s="8">
        <v>0</v>
      </c>
      <c r="EN67" s="3"/>
      <c r="EO67" s="3" t="s">
        <v>281</v>
      </c>
      <c r="EP67" s="3" t="s">
        <v>663</v>
      </c>
      <c r="EQ67" s="8">
        <v>1</v>
      </c>
      <c r="ER67" s="8">
        <v>0</v>
      </c>
      <c r="ES67" s="8">
        <v>0</v>
      </c>
      <c r="ET67" s="8">
        <v>1</v>
      </c>
      <c r="EU67" s="8">
        <v>0</v>
      </c>
      <c r="EV67" s="8">
        <v>0</v>
      </c>
      <c r="EW67" s="8">
        <v>1</v>
      </c>
      <c r="EX67" s="8">
        <v>0</v>
      </c>
      <c r="EY67" s="8">
        <v>0</v>
      </c>
      <c r="EZ67" s="8">
        <v>0</v>
      </c>
      <c r="FA67" s="8">
        <v>0</v>
      </c>
      <c r="FB67" s="3"/>
      <c r="FC67" s="8"/>
      <c r="FD67" s="3" t="s">
        <v>639</v>
      </c>
      <c r="FE67" s="8">
        <v>1</v>
      </c>
      <c r="FF67" s="8">
        <v>0</v>
      </c>
      <c r="FG67" s="8">
        <v>1</v>
      </c>
      <c r="FH67" s="8">
        <v>0</v>
      </c>
      <c r="FI67" s="8">
        <v>0</v>
      </c>
      <c r="FJ67" s="8">
        <v>1</v>
      </c>
      <c r="FK67" s="3" t="s">
        <v>383</v>
      </c>
      <c r="FL67" s="3" t="s">
        <v>382</v>
      </c>
      <c r="FM67" s="3" t="s">
        <v>385</v>
      </c>
      <c r="FN67" s="8"/>
      <c r="FO67" s="8">
        <v>0</v>
      </c>
      <c r="FP67" s="8">
        <v>10</v>
      </c>
      <c r="FQ67" s="3" t="s">
        <v>871</v>
      </c>
      <c r="FR67" s="8">
        <v>1358725</v>
      </c>
      <c r="FS67" s="8">
        <v>63</v>
      </c>
    </row>
    <row r="68" spans="1:175" x14ac:dyDescent="0.25">
      <c r="A68" s="2">
        <v>43778</v>
      </c>
      <c r="B68" s="3" t="s">
        <v>808</v>
      </c>
      <c r="C68" s="3" t="s">
        <v>6</v>
      </c>
      <c r="D68" s="3" t="s">
        <v>6</v>
      </c>
      <c r="E68" s="3" t="s">
        <v>113</v>
      </c>
      <c r="F68" s="3" t="s">
        <v>64</v>
      </c>
      <c r="G68" s="3" t="s">
        <v>596</v>
      </c>
      <c r="H68" s="8">
        <v>4.3694034000000004</v>
      </c>
      <c r="I68" s="8">
        <v>18.633899199999998</v>
      </c>
      <c r="J68" s="8">
        <v>356.70001220703125</v>
      </c>
      <c r="K68" s="8">
        <v>6</v>
      </c>
      <c r="L68" s="8">
        <v>3</v>
      </c>
      <c r="M68" s="3" t="s">
        <v>596</v>
      </c>
      <c r="N68" s="8">
        <v>32</v>
      </c>
      <c r="O68" s="8">
        <v>158</v>
      </c>
      <c r="P68" s="3" t="s">
        <v>597</v>
      </c>
      <c r="Q68" s="8"/>
      <c r="R68" s="8">
        <v>32</v>
      </c>
      <c r="S68" s="8">
        <v>0</v>
      </c>
      <c r="T68" s="8">
        <v>0</v>
      </c>
      <c r="U68" s="8">
        <v>0</v>
      </c>
      <c r="V68" s="8">
        <v>32</v>
      </c>
      <c r="W68" s="8"/>
      <c r="X68" s="8"/>
      <c r="Y68" s="3" t="s">
        <v>160</v>
      </c>
      <c r="Z68" s="3" t="s">
        <v>21</v>
      </c>
      <c r="AA68" s="3" t="s">
        <v>29</v>
      </c>
      <c r="AB68" s="3"/>
      <c r="AC68" s="3"/>
      <c r="AD68" s="3" t="s">
        <v>179</v>
      </c>
      <c r="AE68" s="3" t="s">
        <v>21</v>
      </c>
      <c r="AF68" s="8">
        <v>53</v>
      </c>
      <c r="AG68" s="3" t="s">
        <v>29</v>
      </c>
      <c r="AH68" s="8"/>
      <c r="AI68" s="3" t="s">
        <v>21</v>
      </c>
      <c r="AJ68" s="8">
        <v>2</v>
      </c>
      <c r="AK68" s="3" t="s">
        <v>29</v>
      </c>
      <c r="AL68" s="8"/>
      <c r="AM68" s="3" t="s">
        <v>21</v>
      </c>
      <c r="AN68" s="8">
        <v>20</v>
      </c>
      <c r="AO68" s="3" t="s">
        <v>21</v>
      </c>
      <c r="AP68" s="3" t="s">
        <v>173</v>
      </c>
      <c r="AQ68" s="3" t="s">
        <v>872</v>
      </c>
      <c r="AR68" s="3" t="s">
        <v>873</v>
      </c>
      <c r="AS68" s="8">
        <v>1</v>
      </c>
      <c r="AT68" s="8">
        <v>0</v>
      </c>
      <c r="AU68" s="8">
        <v>1</v>
      </c>
      <c r="AV68" s="8">
        <v>0</v>
      </c>
      <c r="AW68" s="8">
        <v>0</v>
      </c>
      <c r="AX68" s="8">
        <v>0</v>
      </c>
      <c r="AY68" s="8">
        <v>0</v>
      </c>
      <c r="AZ68" s="8">
        <v>1</v>
      </c>
      <c r="BA68" s="3" t="s">
        <v>21</v>
      </c>
      <c r="BB68" s="3" t="s">
        <v>21</v>
      </c>
      <c r="BC68" s="3" t="s">
        <v>21</v>
      </c>
      <c r="BD68" s="3" t="s">
        <v>21</v>
      </c>
      <c r="BE68" s="3" t="s">
        <v>29</v>
      </c>
      <c r="BF68" s="3"/>
      <c r="BG68" s="3"/>
      <c r="BH68" s="3" t="s">
        <v>231</v>
      </c>
      <c r="BI68" s="3"/>
      <c r="BJ68" s="3" t="s">
        <v>775</v>
      </c>
      <c r="BK68" s="8">
        <v>1</v>
      </c>
      <c r="BL68" s="8">
        <v>1</v>
      </c>
      <c r="BM68" s="8">
        <v>0</v>
      </c>
      <c r="BN68" s="8">
        <v>0</v>
      </c>
      <c r="BO68" s="8">
        <v>1</v>
      </c>
      <c r="BP68" s="8">
        <v>0</v>
      </c>
      <c r="BQ68" s="8">
        <v>0</v>
      </c>
      <c r="BR68" s="8">
        <v>0</v>
      </c>
      <c r="BS68" s="8">
        <v>0</v>
      </c>
      <c r="BT68" s="3" t="s">
        <v>254</v>
      </c>
      <c r="BU68" s="3" t="s">
        <v>259</v>
      </c>
      <c r="BV68" s="3" t="s">
        <v>21</v>
      </c>
      <c r="BW68" s="3" t="s">
        <v>599</v>
      </c>
      <c r="BX68" s="8">
        <v>1</v>
      </c>
      <c r="BY68" s="8">
        <v>0</v>
      </c>
      <c r="BZ68" s="8">
        <v>1</v>
      </c>
      <c r="CA68" s="8">
        <v>1</v>
      </c>
      <c r="CB68" s="3" t="s">
        <v>277</v>
      </c>
      <c r="CC68" s="3" t="s">
        <v>29</v>
      </c>
      <c r="CD68" s="3"/>
      <c r="CE68" s="8"/>
      <c r="CF68" s="8"/>
      <c r="CG68" s="8"/>
      <c r="CH68" s="8"/>
      <c r="CI68" s="8"/>
      <c r="CJ68" s="8"/>
      <c r="CK68" s="8"/>
      <c r="CL68" s="3"/>
      <c r="CM68" s="3" t="s">
        <v>232</v>
      </c>
      <c r="CN68" s="3" t="s">
        <v>733</v>
      </c>
      <c r="CO68" s="8">
        <v>1</v>
      </c>
      <c r="CP68" s="8">
        <v>0</v>
      </c>
      <c r="CQ68" s="8">
        <v>1</v>
      </c>
      <c r="CR68" s="8">
        <v>1</v>
      </c>
      <c r="CS68" s="8">
        <v>0</v>
      </c>
      <c r="CT68" s="8">
        <v>0</v>
      </c>
      <c r="CU68" s="8">
        <v>0</v>
      </c>
      <c r="CV68" s="3"/>
      <c r="CW68" s="3" t="s">
        <v>261</v>
      </c>
      <c r="CX68" s="3" t="s">
        <v>21</v>
      </c>
      <c r="CY68" s="3"/>
      <c r="CZ68" s="8"/>
      <c r="DA68" s="8"/>
      <c r="DB68" s="8"/>
      <c r="DC68" s="8"/>
      <c r="DD68" s="8"/>
      <c r="DE68" s="8"/>
      <c r="DF68" s="8"/>
      <c r="DG68" s="3"/>
      <c r="DH68" s="3" t="s">
        <v>29</v>
      </c>
      <c r="DI68" s="3"/>
      <c r="DJ68" s="8"/>
      <c r="DK68" s="8"/>
      <c r="DL68" s="8"/>
      <c r="DM68" s="8"/>
      <c r="DN68" s="8"/>
      <c r="DO68" s="3"/>
      <c r="DP68" s="3"/>
      <c r="DQ68" s="3"/>
      <c r="DR68" s="3"/>
      <c r="DS68" s="3"/>
      <c r="DT68" s="8"/>
      <c r="DU68" s="8"/>
      <c r="DV68" s="8"/>
      <c r="DW68" s="8"/>
      <c r="DX68" s="8"/>
      <c r="DY68" s="8"/>
      <c r="DZ68" s="8"/>
      <c r="EA68" s="3" t="s">
        <v>644</v>
      </c>
      <c r="EB68" s="8">
        <v>1</v>
      </c>
      <c r="EC68" s="8">
        <v>1</v>
      </c>
      <c r="ED68" s="8">
        <v>0</v>
      </c>
      <c r="EE68" s="8">
        <v>0</v>
      </c>
      <c r="EF68" s="8">
        <v>0</v>
      </c>
      <c r="EG68" s="8">
        <v>0</v>
      </c>
      <c r="EH68" s="8">
        <v>0</v>
      </c>
      <c r="EI68" s="8">
        <v>1</v>
      </c>
      <c r="EJ68" s="8">
        <v>0</v>
      </c>
      <c r="EK68" s="8">
        <v>0</v>
      </c>
      <c r="EL68" s="8">
        <v>0</v>
      </c>
      <c r="EM68" s="8">
        <v>0</v>
      </c>
      <c r="EN68" s="3"/>
      <c r="EO68" s="3" t="s">
        <v>281</v>
      </c>
      <c r="EP68" s="3" t="s">
        <v>874</v>
      </c>
      <c r="EQ68" s="8">
        <v>0</v>
      </c>
      <c r="ER68" s="8">
        <v>1</v>
      </c>
      <c r="ES68" s="8">
        <v>0</v>
      </c>
      <c r="ET68" s="8">
        <v>0</v>
      </c>
      <c r="EU68" s="8">
        <v>0</v>
      </c>
      <c r="EV68" s="8">
        <v>0</v>
      </c>
      <c r="EW68" s="8">
        <v>1</v>
      </c>
      <c r="EX68" s="8">
        <v>0</v>
      </c>
      <c r="EY68" s="8">
        <v>0</v>
      </c>
      <c r="EZ68" s="8">
        <v>1</v>
      </c>
      <c r="FA68" s="8">
        <v>0</v>
      </c>
      <c r="FB68" s="3"/>
      <c r="FC68" s="8"/>
      <c r="FD68" s="3" t="s">
        <v>615</v>
      </c>
      <c r="FE68" s="8">
        <v>1</v>
      </c>
      <c r="FF68" s="8">
        <v>0</v>
      </c>
      <c r="FG68" s="8">
        <v>0</v>
      </c>
      <c r="FH68" s="8">
        <v>0</v>
      </c>
      <c r="FI68" s="8">
        <v>1</v>
      </c>
      <c r="FJ68" s="8">
        <v>1</v>
      </c>
      <c r="FK68" s="3" t="s">
        <v>382</v>
      </c>
      <c r="FL68" s="3" t="s">
        <v>380</v>
      </c>
      <c r="FM68" s="3" t="s">
        <v>348</v>
      </c>
      <c r="FN68" s="8"/>
      <c r="FO68" s="8">
        <v>0</v>
      </c>
      <c r="FP68" s="8">
        <v>10</v>
      </c>
      <c r="FQ68" s="3" t="s">
        <v>875</v>
      </c>
      <c r="FR68" s="8">
        <v>1358875</v>
      </c>
      <c r="FS68" s="8">
        <v>75</v>
      </c>
    </row>
    <row r="69" spans="1:175" x14ac:dyDescent="0.25">
      <c r="A69" s="2">
        <v>43778</v>
      </c>
      <c r="B69" s="3" t="s">
        <v>808</v>
      </c>
      <c r="C69" s="3" t="s">
        <v>6</v>
      </c>
      <c r="D69" s="3" t="s">
        <v>6</v>
      </c>
      <c r="E69" s="3" t="s">
        <v>136</v>
      </c>
      <c r="F69" s="3" t="s">
        <v>65</v>
      </c>
      <c r="G69" s="3" t="s">
        <v>596</v>
      </c>
      <c r="H69" s="8">
        <v>4.3425589000000002</v>
      </c>
      <c r="I69" s="8">
        <v>18.5239923</v>
      </c>
      <c r="J69" s="8">
        <v>391.10000610351563</v>
      </c>
      <c r="K69" s="8">
        <v>10</v>
      </c>
      <c r="L69" s="8">
        <v>3</v>
      </c>
      <c r="M69" s="3" t="s">
        <v>596</v>
      </c>
      <c r="N69" s="8">
        <v>10</v>
      </c>
      <c r="O69" s="8">
        <v>50</v>
      </c>
      <c r="P69" s="3" t="s">
        <v>597</v>
      </c>
      <c r="Q69" s="8"/>
      <c r="R69" s="8">
        <v>4</v>
      </c>
      <c r="S69" s="8">
        <v>6</v>
      </c>
      <c r="T69" s="8">
        <v>0</v>
      </c>
      <c r="U69" s="8">
        <v>0</v>
      </c>
      <c r="V69" s="8">
        <v>10</v>
      </c>
      <c r="W69" s="8"/>
      <c r="X69" s="8"/>
      <c r="Y69" s="3" t="s">
        <v>160</v>
      </c>
      <c r="Z69" s="3" t="s">
        <v>21</v>
      </c>
      <c r="AA69" s="3" t="s">
        <v>21</v>
      </c>
      <c r="AB69" s="3" t="s">
        <v>13</v>
      </c>
      <c r="AC69" s="3"/>
      <c r="AD69" s="3" t="s">
        <v>177</v>
      </c>
      <c r="AE69" s="3" t="s">
        <v>21</v>
      </c>
      <c r="AF69" s="8">
        <v>12</v>
      </c>
      <c r="AG69" s="3" t="s">
        <v>172</v>
      </c>
      <c r="AH69" s="8"/>
      <c r="AI69" s="3" t="s">
        <v>21</v>
      </c>
      <c r="AJ69" s="8">
        <v>7</v>
      </c>
      <c r="AK69" s="3" t="s">
        <v>29</v>
      </c>
      <c r="AL69" s="8"/>
      <c r="AM69" s="3" t="s">
        <v>21</v>
      </c>
      <c r="AN69" s="8">
        <v>2</v>
      </c>
      <c r="AO69" s="3" t="s">
        <v>21</v>
      </c>
      <c r="AP69" s="3" t="s">
        <v>196</v>
      </c>
      <c r="AQ69" s="3"/>
      <c r="AR69" s="3"/>
      <c r="AS69" s="8"/>
      <c r="AT69" s="8"/>
      <c r="AU69" s="8"/>
      <c r="AV69" s="8"/>
      <c r="AW69" s="8"/>
      <c r="AX69" s="8"/>
      <c r="AY69" s="8"/>
      <c r="AZ69" s="8"/>
      <c r="BA69" s="3" t="s">
        <v>21</v>
      </c>
      <c r="BB69" s="3" t="s">
        <v>21</v>
      </c>
      <c r="BC69" s="3" t="s">
        <v>21</v>
      </c>
      <c r="BD69" s="3" t="s">
        <v>29</v>
      </c>
      <c r="BE69" s="3" t="s">
        <v>21</v>
      </c>
      <c r="BF69" s="3" t="s">
        <v>196</v>
      </c>
      <c r="BG69" s="3"/>
      <c r="BH69" s="3" t="s">
        <v>234</v>
      </c>
      <c r="BI69" s="3"/>
      <c r="BJ69" s="3" t="s">
        <v>691</v>
      </c>
      <c r="BK69" s="8">
        <v>1</v>
      </c>
      <c r="BL69" s="8">
        <v>1</v>
      </c>
      <c r="BM69" s="8">
        <v>0</v>
      </c>
      <c r="BN69" s="8">
        <v>0</v>
      </c>
      <c r="BO69" s="8">
        <v>0</v>
      </c>
      <c r="BP69" s="8">
        <v>0</v>
      </c>
      <c r="BQ69" s="8">
        <v>0</v>
      </c>
      <c r="BR69" s="8">
        <v>0</v>
      </c>
      <c r="BS69" s="8">
        <v>1</v>
      </c>
      <c r="BT69" s="3" t="s">
        <v>253</v>
      </c>
      <c r="BU69" s="3" t="s">
        <v>259</v>
      </c>
      <c r="BV69" s="3" t="s">
        <v>29</v>
      </c>
      <c r="BW69" s="3"/>
      <c r="BX69" s="8"/>
      <c r="BY69" s="8"/>
      <c r="BZ69" s="8"/>
      <c r="CA69" s="8"/>
      <c r="CB69" s="3" t="s">
        <v>280</v>
      </c>
      <c r="CC69" s="3" t="s">
        <v>29</v>
      </c>
      <c r="CD69" s="3"/>
      <c r="CE69" s="8"/>
      <c r="CF69" s="8"/>
      <c r="CG69" s="8"/>
      <c r="CH69" s="8"/>
      <c r="CI69" s="8"/>
      <c r="CJ69" s="8"/>
      <c r="CK69" s="8"/>
      <c r="CL69" s="3"/>
      <c r="CM69" s="3" t="s">
        <v>279</v>
      </c>
      <c r="CN69" s="3" t="s">
        <v>633</v>
      </c>
      <c r="CO69" s="8">
        <v>0</v>
      </c>
      <c r="CP69" s="8">
        <v>1</v>
      </c>
      <c r="CQ69" s="8">
        <v>0</v>
      </c>
      <c r="CR69" s="8">
        <v>1</v>
      </c>
      <c r="CS69" s="8">
        <v>0</v>
      </c>
      <c r="CT69" s="8">
        <v>0</v>
      </c>
      <c r="CU69" s="8">
        <v>0</v>
      </c>
      <c r="CV69" s="3"/>
      <c r="CW69" s="3" t="s">
        <v>259</v>
      </c>
      <c r="CX69" s="3" t="s">
        <v>21</v>
      </c>
      <c r="CY69" s="3"/>
      <c r="CZ69" s="8"/>
      <c r="DA69" s="8"/>
      <c r="DB69" s="8"/>
      <c r="DC69" s="8"/>
      <c r="DD69" s="8"/>
      <c r="DE69" s="8"/>
      <c r="DF69" s="8"/>
      <c r="DG69" s="3"/>
      <c r="DH69" s="3" t="s">
        <v>21</v>
      </c>
      <c r="DI69" s="3" t="s">
        <v>767</v>
      </c>
      <c r="DJ69" s="8">
        <v>0</v>
      </c>
      <c r="DK69" s="8">
        <v>1</v>
      </c>
      <c r="DL69" s="8">
        <v>1</v>
      </c>
      <c r="DM69" s="8">
        <v>0</v>
      </c>
      <c r="DN69" s="8">
        <v>0</v>
      </c>
      <c r="DO69" s="3"/>
      <c r="DP69" s="3" t="s">
        <v>29</v>
      </c>
      <c r="DQ69" s="3"/>
      <c r="DR69" s="3"/>
      <c r="DS69" s="3"/>
      <c r="DT69" s="8"/>
      <c r="DU69" s="8"/>
      <c r="DV69" s="8"/>
      <c r="DW69" s="8"/>
      <c r="DX69" s="8"/>
      <c r="DY69" s="8"/>
      <c r="DZ69" s="8"/>
      <c r="EA69" s="3" t="s">
        <v>601</v>
      </c>
      <c r="EB69" s="8">
        <v>1</v>
      </c>
      <c r="EC69" s="8">
        <v>1</v>
      </c>
      <c r="ED69" s="8">
        <v>0</v>
      </c>
      <c r="EE69" s="8">
        <v>0</v>
      </c>
      <c r="EF69" s="8">
        <v>0</v>
      </c>
      <c r="EG69" s="8">
        <v>1</v>
      </c>
      <c r="EH69" s="8">
        <v>0</v>
      </c>
      <c r="EI69" s="8">
        <v>0</v>
      </c>
      <c r="EJ69" s="8">
        <v>0</v>
      </c>
      <c r="EK69" s="8">
        <v>0</v>
      </c>
      <c r="EL69" s="8">
        <v>0</v>
      </c>
      <c r="EM69" s="8">
        <v>0</v>
      </c>
      <c r="EN69" s="3"/>
      <c r="EO69" s="3" t="s">
        <v>352</v>
      </c>
      <c r="EP69" s="3" t="s">
        <v>638</v>
      </c>
      <c r="EQ69" s="8">
        <v>0</v>
      </c>
      <c r="ER69" s="8">
        <v>0</v>
      </c>
      <c r="ES69" s="8">
        <v>0</v>
      </c>
      <c r="ET69" s="8">
        <v>0</v>
      </c>
      <c r="EU69" s="8">
        <v>0</v>
      </c>
      <c r="EV69" s="8">
        <v>0</v>
      </c>
      <c r="EW69" s="8">
        <v>1</v>
      </c>
      <c r="EX69" s="8">
        <v>0</v>
      </c>
      <c r="EY69" s="8">
        <v>0</v>
      </c>
      <c r="EZ69" s="8">
        <v>0</v>
      </c>
      <c r="FA69" s="8">
        <v>0</v>
      </c>
      <c r="FB69" s="3"/>
      <c r="FC69" s="8"/>
      <c r="FD69" s="3" t="s">
        <v>677</v>
      </c>
      <c r="FE69" s="8">
        <v>1</v>
      </c>
      <c r="FF69" s="8">
        <v>1</v>
      </c>
      <c r="FG69" s="8">
        <v>0</v>
      </c>
      <c r="FH69" s="8">
        <v>0</v>
      </c>
      <c r="FI69" s="8">
        <v>0</v>
      </c>
      <c r="FJ69" s="8">
        <v>1</v>
      </c>
      <c r="FK69" s="3" t="s">
        <v>380</v>
      </c>
      <c r="FL69" s="3" t="s">
        <v>385</v>
      </c>
      <c r="FM69" s="3" t="s">
        <v>348</v>
      </c>
      <c r="FN69" s="8"/>
      <c r="FO69" s="8">
        <v>0</v>
      </c>
      <c r="FP69" s="8">
        <v>10</v>
      </c>
      <c r="FQ69" s="3" t="s">
        <v>876</v>
      </c>
      <c r="FR69" s="8">
        <v>1358780</v>
      </c>
      <c r="FS69" s="8">
        <v>66</v>
      </c>
    </row>
    <row r="70" spans="1:175" x14ac:dyDescent="0.25">
      <c r="A70" s="2">
        <v>43778</v>
      </c>
      <c r="B70" s="3" t="s">
        <v>808</v>
      </c>
      <c r="C70" s="3" t="s">
        <v>6</v>
      </c>
      <c r="D70" s="3" t="s">
        <v>6</v>
      </c>
      <c r="E70" s="11" t="s">
        <v>121</v>
      </c>
      <c r="F70" s="3" t="s">
        <v>65</v>
      </c>
      <c r="G70" s="3" t="s">
        <v>596</v>
      </c>
      <c r="H70" s="8">
        <v>4.3386813000000002</v>
      </c>
      <c r="I70" s="8">
        <v>18.523403099999999</v>
      </c>
      <c r="J70" s="8">
        <v>377.89999389648438</v>
      </c>
      <c r="K70" s="8">
        <v>10</v>
      </c>
      <c r="L70" s="8">
        <v>3</v>
      </c>
      <c r="M70" s="3" t="s">
        <v>596</v>
      </c>
      <c r="N70" s="8">
        <v>30</v>
      </c>
      <c r="O70" s="8">
        <v>150</v>
      </c>
      <c r="P70" s="3" t="s">
        <v>597</v>
      </c>
      <c r="Q70" s="8"/>
      <c r="R70" s="8">
        <v>30</v>
      </c>
      <c r="S70" s="8">
        <v>0</v>
      </c>
      <c r="T70" s="8">
        <v>0</v>
      </c>
      <c r="U70" s="8">
        <v>0</v>
      </c>
      <c r="V70" s="8">
        <v>30</v>
      </c>
      <c r="W70" s="8"/>
      <c r="X70" s="8"/>
      <c r="Y70" s="3" t="s">
        <v>160</v>
      </c>
      <c r="Z70" s="3" t="s">
        <v>21</v>
      </c>
      <c r="AA70" s="3" t="s">
        <v>21</v>
      </c>
      <c r="AB70" s="3" t="s">
        <v>174</v>
      </c>
      <c r="AC70" s="3"/>
      <c r="AD70" s="3" t="s">
        <v>177</v>
      </c>
      <c r="AE70" s="3" t="s">
        <v>21</v>
      </c>
      <c r="AF70" s="8">
        <v>15</v>
      </c>
      <c r="AG70" s="3" t="s">
        <v>29</v>
      </c>
      <c r="AH70" s="8"/>
      <c r="AI70" s="3" t="s">
        <v>21</v>
      </c>
      <c r="AJ70" s="8">
        <v>5</v>
      </c>
      <c r="AK70" s="3" t="s">
        <v>29</v>
      </c>
      <c r="AL70" s="8"/>
      <c r="AM70" s="3" t="s">
        <v>21</v>
      </c>
      <c r="AN70" s="8">
        <v>15</v>
      </c>
      <c r="AO70" s="3" t="s">
        <v>21</v>
      </c>
      <c r="AP70" s="3" t="s">
        <v>197</v>
      </c>
      <c r="AQ70" s="3"/>
      <c r="AR70" s="3" t="s">
        <v>624</v>
      </c>
      <c r="AS70" s="8">
        <v>1</v>
      </c>
      <c r="AT70" s="8">
        <v>0</v>
      </c>
      <c r="AU70" s="8">
        <v>0</v>
      </c>
      <c r="AV70" s="8">
        <v>0</v>
      </c>
      <c r="AW70" s="8">
        <v>0</v>
      </c>
      <c r="AX70" s="8">
        <v>0</v>
      </c>
      <c r="AY70" s="8">
        <v>0</v>
      </c>
      <c r="AZ70" s="8">
        <v>0</v>
      </c>
      <c r="BA70" s="3" t="s">
        <v>21</v>
      </c>
      <c r="BB70" s="3" t="s">
        <v>21</v>
      </c>
      <c r="BC70" s="3" t="s">
        <v>21</v>
      </c>
      <c r="BD70" s="3" t="s">
        <v>29</v>
      </c>
      <c r="BE70" s="3" t="s">
        <v>29</v>
      </c>
      <c r="BF70" s="3"/>
      <c r="BG70" s="3"/>
      <c r="BH70" s="3" t="s">
        <v>234</v>
      </c>
      <c r="BI70" s="3"/>
      <c r="BJ70" s="3" t="s">
        <v>691</v>
      </c>
      <c r="BK70" s="8">
        <v>1</v>
      </c>
      <c r="BL70" s="8">
        <v>1</v>
      </c>
      <c r="BM70" s="8">
        <v>0</v>
      </c>
      <c r="BN70" s="8">
        <v>0</v>
      </c>
      <c r="BO70" s="8">
        <v>0</v>
      </c>
      <c r="BP70" s="8">
        <v>0</v>
      </c>
      <c r="BQ70" s="8">
        <v>0</v>
      </c>
      <c r="BR70" s="8">
        <v>0</v>
      </c>
      <c r="BS70" s="8">
        <v>1</v>
      </c>
      <c r="BT70" s="3" t="s">
        <v>253</v>
      </c>
      <c r="BU70" s="3" t="s">
        <v>258</v>
      </c>
      <c r="BV70" s="3" t="s">
        <v>29</v>
      </c>
      <c r="BW70" s="3"/>
      <c r="BX70" s="8"/>
      <c r="BY70" s="8"/>
      <c r="BZ70" s="8"/>
      <c r="CA70" s="8"/>
      <c r="CB70" s="3" t="s">
        <v>280</v>
      </c>
      <c r="CC70" s="3" t="s">
        <v>29</v>
      </c>
      <c r="CD70" s="3"/>
      <c r="CE70" s="8"/>
      <c r="CF70" s="8"/>
      <c r="CG70" s="8"/>
      <c r="CH70" s="8"/>
      <c r="CI70" s="8"/>
      <c r="CJ70" s="8"/>
      <c r="CK70" s="8"/>
      <c r="CL70" s="3"/>
      <c r="CM70" s="3" t="s">
        <v>279</v>
      </c>
      <c r="CN70" s="3" t="s">
        <v>684</v>
      </c>
      <c r="CO70" s="8">
        <v>1</v>
      </c>
      <c r="CP70" s="8">
        <v>0</v>
      </c>
      <c r="CQ70" s="8">
        <v>0</v>
      </c>
      <c r="CR70" s="8">
        <v>1</v>
      </c>
      <c r="CS70" s="8">
        <v>0</v>
      </c>
      <c r="CT70" s="8">
        <v>0</v>
      </c>
      <c r="CU70" s="8">
        <v>0</v>
      </c>
      <c r="CV70" s="3"/>
      <c r="CW70" s="3" t="s">
        <v>258</v>
      </c>
      <c r="CX70" s="3" t="s">
        <v>21</v>
      </c>
      <c r="CY70" s="3"/>
      <c r="CZ70" s="8"/>
      <c r="DA70" s="8"/>
      <c r="DB70" s="8"/>
      <c r="DC70" s="8"/>
      <c r="DD70" s="8"/>
      <c r="DE70" s="8"/>
      <c r="DF70" s="8"/>
      <c r="DG70" s="3"/>
      <c r="DH70" s="3" t="s">
        <v>29</v>
      </c>
      <c r="DI70" s="3"/>
      <c r="DJ70" s="8"/>
      <c r="DK70" s="8"/>
      <c r="DL70" s="8"/>
      <c r="DM70" s="8"/>
      <c r="DN70" s="8"/>
      <c r="DO70" s="3"/>
      <c r="DP70" s="3"/>
      <c r="DQ70" s="3"/>
      <c r="DR70" s="3"/>
      <c r="DS70" s="3"/>
      <c r="DT70" s="8"/>
      <c r="DU70" s="8"/>
      <c r="DV70" s="8"/>
      <c r="DW70" s="8"/>
      <c r="DX70" s="8"/>
      <c r="DY70" s="8"/>
      <c r="DZ70" s="8"/>
      <c r="EA70" s="3" t="s">
        <v>676</v>
      </c>
      <c r="EB70" s="8">
        <v>1</v>
      </c>
      <c r="EC70" s="8">
        <v>1</v>
      </c>
      <c r="ED70" s="8">
        <v>0</v>
      </c>
      <c r="EE70" s="8">
        <v>1</v>
      </c>
      <c r="EF70" s="8">
        <v>0</v>
      </c>
      <c r="EG70" s="8">
        <v>0</v>
      </c>
      <c r="EH70" s="8">
        <v>0</v>
      </c>
      <c r="EI70" s="8">
        <v>0</v>
      </c>
      <c r="EJ70" s="8">
        <v>0</v>
      </c>
      <c r="EK70" s="8">
        <v>0</v>
      </c>
      <c r="EL70" s="8">
        <v>0</v>
      </c>
      <c r="EM70" s="8">
        <v>0</v>
      </c>
      <c r="EN70" s="3"/>
      <c r="EO70" s="3" t="s">
        <v>281</v>
      </c>
      <c r="EP70" s="3" t="s">
        <v>672</v>
      </c>
      <c r="EQ70" s="8">
        <v>0</v>
      </c>
      <c r="ER70" s="8">
        <v>1</v>
      </c>
      <c r="ES70" s="8">
        <v>0</v>
      </c>
      <c r="ET70" s="8">
        <v>0</v>
      </c>
      <c r="EU70" s="8">
        <v>1</v>
      </c>
      <c r="EV70" s="8">
        <v>0</v>
      </c>
      <c r="EW70" s="8">
        <v>1</v>
      </c>
      <c r="EX70" s="8">
        <v>0</v>
      </c>
      <c r="EY70" s="8">
        <v>0</v>
      </c>
      <c r="EZ70" s="8">
        <v>0</v>
      </c>
      <c r="FA70" s="8">
        <v>0</v>
      </c>
      <c r="FB70" s="3"/>
      <c r="FC70" s="8"/>
      <c r="FD70" s="3" t="s">
        <v>677</v>
      </c>
      <c r="FE70" s="8">
        <v>1</v>
      </c>
      <c r="FF70" s="8">
        <v>1</v>
      </c>
      <c r="FG70" s="8">
        <v>0</v>
      </c>
      <c r="FH70" s="8">
        <v>0</v>
      </c>
      <c r="FI70" s="8">
        <v>0</v>
      </c>
      <c r="FJ70" s="8">
        <v>1</v>
      </c>
      <c r="FK70" s="3" t="s">
        <v>381</v>
      </c>
      <c r="FL70" s="3" t="s">
        <v>380</v>
      </c>
      <c r="FM70" s="3" t="s">
        <v>382</v>
      </c>
      <c r="FN70" s="8"/>
      <c r="FO70" s="8">
        <v>0</v>
      </c>
      <c r="FP70" s="8">
        <v>10</v>
      </c>
      <c r="FQ70" s="3" t="s">
        <v>877</v>
      </c>
      <c r="FR70" s="8">
        <v>1358769</v>
      </c>
      <c r="FS70" s="8">
        <v>65</v>
      </c>
    </row>
    <row r="71" spans="1:175" x14ac:dyDescent="0.25">
      <c r="A71" s="2">
        <v>43778</v>
      </c>
      <c r="B71" s="3" t="s">
        <v>808</v>
      </c>
      <c r="C71" s="3" t="s">
        <v>6</v>
      </c>
      <c r="D71" s="3" t="s">
        <v>6</v>
      </c>
      <c r="E71" s="3" t="s">
        <v>878</v>
      </c>
      <c r="F71" s="3" t="s">
        <v>64</v>
      </c>
      <c r="G71" s="3" t="s">
        <v>596</v>
      </c>
      <c r="H71" s="8">
        <v>4.3678198000000004</v>
      </c>
      <c r="I71" s="8">
        <v>18.6671473</v>
      </c>
      <c r="J71" s="8">
        <v>324.10000610351563</v>
      </c>
      <c r="K71" s="8">
        <v>8.5</v>
      </c>
      <c r="L71" s="8">
        <v>3</v>
      </c>
      <c r="M71" s="3" t="s">
        <v>596</v>
      </c>
      <c r="N71" s="8">
        <v>3</v>
      </c>
      <c r="O71" s="8">
        <v>15</v>
      </c>
      <c r="P71" s="3" t="s">
        <v>597</v>
      </c>
      <c r="Q71" s="8"/>
      <c r="R71" s="8">
        <v>2</v>
      </c>
      <c r="S71" s="8">
        <v>1</v>
      </c>
      <c r="T71" s="8">
        <v>0</v>
      </c>
      <c r="U71" s="8">
        <v>0</v>
      </c>
      <c r="V71" s="8">
        <v>2</v>
      </c>
      <c r="W71" s="8">
        <v>1</v>
      </c>
      <c r="X71" s="8"/>
      <c r="Y71" s="3" t="s">
        <v>160</v>
      </c>
      <c r="Z71" s="3" t="s">
        <v>21</v>
      </c>
      <c r="AA71" s="3" t="s">
        <v>172</v>
      </c>
      <c r="AB71" s="3"/>
      <c r="AC71" s="3"/>
      <c r="AD71" s="3" t="s">
        <v>179</v>
      </c>
      <c r="AE71" s="3" t="s">
        <v>21</v>
      </c>
      <c r="AF71" s="8">
        <v>1</v>
      </c>
      <c r="AG71" s="3" t="s">
        <v>29</v>
      </c>
      <c r="AH71" s="8"/>
      <c r="AI71" s="3" t="s">
        <v>21</v>
      </c>
      <c r="AJ71" s="8">
        <v>1</v>
      </c>
      <c r="AK71" s="3" t="s">
        <v>172</v>
      </c>
      <c r="AL71" s="8"/>
      <c r="AM71" s="3" t="s">
        <v>29</v>
      </c>
      <c r="AN71" s="8"/>
      <c r="AO71" s="3" t="s">
        <v>21</v>
      </c>
      <c r="AP71" s="3" t="s">
        <v>192</v>
      </c>
      <c r="AQ71" s="3"/>
      <c r="AR71" s="3" t="s">
        <v>879</v>
      </c>
      <c r="AS71" s="8">
        <v>1</v>
      </c>
      <c r="AT71" s="8">
        <v>0</v>
      </c>
      <c r="AU71" s="8">
        <v>0</v>
      </c>
      <c r="AV71" s="8">
        <v>0</v>
      </c>
      <c r="AW71" s="8">
        <v>0</v>
      </c>
      <c r="AX71" s="8">
        <v>1</v>
      </c>
      <c r="AY71" s="8">
        <v>0</v>
      </c>
      <c r="AZ71" s="8">
        <v>0</v>
      </c>
      <c r="BA71" s="3" t="s">
        <v>21</v>
      </c>
      <c r="BB71" s="3" t="s">
        <v>21</v>
      </c>
      <c r="BC71" s="3" t="s">
        <v>21</v>
      </c>
      <c r="BD71" s="3" t="s">
        <v>29</v>
      </c>
      <c r="BE71" s="3" t="s">
        <v>29</v>
      </c>
      <c r="BF71" s="3"/>
      <c r="BG71" s="3"/>
      <c r="BH71" s="3" t="s">
        <v>231</v>
      </c>
      <c r="BI71" s="3"/>
      <c r="BJ71" s="3" t="s">
        <v>738</v>
      </c>
      <c r="BK71" s="8">
        <v>1</v>
      </c>
      <c r="BL71" s="8">
        <v>0</v>
      </c>
      <c r="BM71" s="8">
        <v>0</v>
      </c>
      <c r="BN71" s="8">
        <v>0</v>
      </c>
      <c r="BO71" s="8">
        <v>0</v>
      </c>
      <c r="BP71" s="8">
        <v>0</v>
      </c>
      <c r="BQ71" s="8">
        <v>0</v>
      </c>
      <c r="BR71" s="8">
        <v>0</v>
      </c>
      <c r="BS71" s="8">
        <v>1</v>
      </c>
      <c r="BT71" s="3" t="s">
        <v>254</v>
      </c>
      <c r="BU71" s="3" t="s">
        <v>258</v>
      </c>
      <c r="BV71" s="3" t="s">
        <v>21</v>
      </c>
      <c r="BW71" s="3" t="s">
        <v>655</v>
      </c>
      <c r="BX71" s="8">
        <v>1</v>
      </c>
      <c r="BY71" s="8">
        <v>1</v>
      </c>
      <c r="BZ71" s="8">
        <v>0</v>
      </c>
      <c r="CA71" s="8">
        <v>1</v>
      </c>
      <c r="CB71" s="3" t="s">
        <v>280</v>
      </c>
      <c r="CC71" s="3" t="s">
        <v>29</v>
      </c>
      <c r="CD71" s="3"/>
      <c r="CE71" s="8"/>
      <c r="CF71" s="8"/>
      <c r="CG71" s="8"/>
      <c r="CH71" s="8"/>
      <c r="CI71" s="8"/>
      <c r="CJ71" s="8"/>
      <c r="CK71" s="8"/>
      <c r="CL71" s="3"/>
      <c r="CM71" s="3" t="s">
        <v>279</v>
      </c>
      <c r="CN71" s="3" t="s">
        <v>740</v>
      </c>
      <c r="CO71" s="8">
        <v>1</v>
      </c>
      <c r="CP71" s="8">
        <v>0</v>
      </c>
      <c r="CQ71" s="8">
        <v>0</v>
      </c>
      <c r="CR71" s="8">
        <v>0</v>
      </c>
      <c r="CS71" s="8">
        <v>1</v>
      </c>
      <c r="CT71" s="8">
        <v>0</v>
      </c>
      <c r="CU71" s="8">
        <v>0</v>
      </c>
      <c r="CV71" s="3"/>
      <c r="CW71" s="3" t="s">
        <v>261</v>
      </c>
      <c r="CX71" s="3" t="s">
        <v>21</v>
      </c>
      <c r="CY71" s="3"/>
      <c r="CZ71" s="8"/>
      <c r="DA71" s="8"/>
      <c r="DB71" s="8"/>
      <c r="DC71" s="8"/>
      <c r="DD71" s="8"/>
      <c r="DE71" s="8"/>
      <c r="DF71" s="8"/>
      <c r="DG71" s="3"/>
      <c r="DH71" s="3" t="s">
        <v>29</v>
      </c>
      <c r="DI71" s="3"/>
      <c r="DJ71" s="8"/>
      <c r="DK71" s="8"/>
      <c r="DL71" s="8"/>
      <c r="DM71" s="8"/>
      <c r="DN71" s="8"/>
      <c r="DO71" s="3"/>
      <c r="DP71" s="3"/>
      <c r="DQ71" s="3"/>
      <c r="DR71" s="3"/>
      <c r="DS71" s="3"/>
      <c r="DT71" s="8"/>
      <c r="DU71" s="8"/>
      <c r="DV71" s="8"/>
      <c r="DW71" s="8"/>
      <c r="DX71" s="8"/>
      <c r="DY71" s="8"/>
      <c r="DZ71" s="8"/>
      <c r="EA71" s="3" t="s">
        <v>880</v>
      </c>
      <c r="EB71" s="8">
        <v>0</v>
      </c>
      <c r="EC71" s="8">
        <v>1</v>
      </c>
      <c r="ED71" s="8">
        <v>0</v>
      </c>
      <c r="EE71" s="8">
        <v>1</v>
      </c>
      <c r="EF71" s="8">
        <v>0</v>
      </c>
      <c r="EG71" s="8">
        <v>1</v>
      </c>
      <c r="EH71" s="8">
        <v>0</v>
      </c>
      <c r="EI71" s="8">
        <v>0</v>
      </c>
      <c r="EJ71" s="8">
        <v>0</v>
      </c>
      <c r="EK71" s="8">
        <v>0</v>
      </c>
      <c r="EL71" s="8">
        <v>0</v>
      </c>
      <c r="EM71" s="8">
        <v>0</v>
      </c>
      <c r="EN71" s="3"/>
      <c r="EO71" s="3" t="s">
        <v>279</v>
      </c>
      <c r="EP71" s="3"/>
      <c r="EQ71" s="8"/>
      <c r="ER71" s="8"/>
      <c r="ES71" s="8"/>
      <c r="ET71" s="8"/>
      <c r="EU71" s="8"/>
      <c r="EV71" s="8"/>
      <c r="EW71" s="8"/>
      <c r="EX71" s="8"/>
      <c r="EY71" s="8"/>
      <c r="EZ71" s="8"/>
      <c r="FA71" s="8"/>
      <c r="FB71" s="3"/>
      <c r="FC71" s="8"/>
      <c r="FD71" s="3" t="s">
        <v>725</v>
      </c>
      <c r="FE71" s="8">
        <v>1</v>
      </c>
      <c r="FF71" s="8">
        <v>0</v>
      </c>
      <c r="FG71" s="8">
        <v>0</v>
      </c>
      <c r="FH71" s="8">
        <v>0</v>
      </c>
      <c r="FI71" s="8">
        <v>1</v>
      </c>
      <c r="FJ71" s="8">
        <v>0</v>
      </c>
      <c r="FK71" s="3" t="s">
        <v>381</v>
      </c>
      <c r="FL71" s="3" t="s">
        <v>382</v>
      </c>
      <c r="FM71" s="3" t="s">
        <v>380</v>
      </c>
      <c r="FN71" s="8"/>
      <c r="FO71" s="8">
        <v>0</v>
      </c>
      <c r="FP71" s="8">
        <v>3</v>
      </c>
      <c r="FQ71" s="3" t="s">
        <v>881</v>
      </c>
      <c r="FR71" s="8">
        <v>1358873</v>
      </c>
      <c r="FS71" s="8">
        <v>73</v>
      </c>
    </row>
    <row r="72" spans="1:175" x14ac:dyDescent="0.25">
      <c r="A72" s="2">
        <v>43778</v>
      </c>
      <c r="B72" s="3" t="s">
        <v>808</v>
      </c>
      <c r="C72" s="3" t="s">
        <v>6</v>
      </c>
      <c r="D72" s="3" t="s">
        <v>6</v>
      </c>
      <c r="E72" s="3" t="s">
        <v>133</v>
      </c>
      <c r="F72" s="3" t="s">
        <v>64</v>
      </c>
      <c r="G72" s="3" t="s">
        <v>596</v>
      </c>
      <c r="H72" s="8">
        <v>4.3765524999999998</v>
      </c>
      <c r="I72" s="8">
        <v>18.700399999999998</v>
      </c>
      <c r="J72" s="8">
        <v>321.70001220703125</v>
      </c>
      <c r="K72" s="8">
        <v>9</v>
      </c>
      <c r="L72" s="8">
        <v>3</v>
      </c>
      <c r="M72" s="3" t="s">
        <v>596</v>
      </c>
      <c r="N72" s="8">
        <v>10</v>
      </c>
      <c r="O72" s="8">
        <v>50</v>
      </c>
      <c r="P72" s="3" t="s">
        <v>597</v>
      </c>
      <c r="Q72" s="8"/>
      <c r="R72" s="8">
        <v>10</v>
      </c>
      <c r="S72" s="8">
        <v>0</v>
      </c>
      <c r="T72" s="8">
        <v>0</v>
      </c>
      <c r="U72" s="8">
        <v>0</v>
      </c>
      <c r="V72" s="8">
        <v>9</v>
      </c>
      <c r="W72" s="8">
        <v>1</v>
      </c>
      <c r="X72" s="8"/>
      <c r="Y72" s="3" t="s">
        <v>160</v>
      </c>
      <c r="Z72" s="3" t="s">
        <v>21</v>
      </c>
      <c r="AA72" s="3" t="s">
        <v>172</v>
      </c>
      <c r="AB72" s="3"/>
      <c r="AC72" s="3"/>
      <c r="AD72" s="3" t="s">
        <v>179</v>
      </c>
      <c r="AE72" s="3" t="s">
        <v>21</v>
      </c>
      <c r="AF72" s="8">
        <v>7</v>
      </c>
      <c r="AG72" s="3" t="s">
        <v>29</v>
      </c>
      <c r="AH72" s="8"/>
      <c r="AI72" s="3" t="s">
        <v>21</v>
      </c>
      <c r="AJ72" s="8">
        <v>2</v>
      </c>
      <c r="AK72" s="3" t="s">
        <v>172</v>
      </c>
      <c r="AL72" s="8"/>
      <c r="AM72" s="3" t="s">
        <v>21</v>
      </c>
      <c r="AN72" s="8">
        <v>1</v>
      </c>
      <c r="AO72" s="3" t="s">
        <v>21</v>
      </c>
      <c r="AP72" s="3" t="s">
        <v>195</v>
      </c>
      <c r="AQ72" s="3"/>
      <c r="AR72" s="3" t="s">
        <v>827</v>
      </c>
      <c r="AS72" s="8">
        <v>1</v>
      </c>
      <c r="AT72" s="8">
        <v>1</v>
      </c>
      <c r="AU72" s="8">
        <v>0</v>
      </c>
      <c r="AV72" s="8">
        <v>0</v>
      </c>
      <c r="AW72" s="8">
        <v>0</v>
      </c>
      <c r="AX72" s="8">
        <v>0</v>
      </c>
      <c r="AY72" s="8">
        <v>0</v>
      </c>
      <c r="AZ72" s="8">
        <v>0</v>
      </c>
      <c r="BA72" s="3" t="s">
        <v>21</v>
      </c>
      <c r="BB72" s="3" t="s">
        <v>21</v>
      </c>
      <c r="BC72" s="3" t="s">
        <v>21</v>
      </c>
      <c r="BD72" s="3" t="s">
        <v>29</v>
      </c>
      <c r="BE72" s="3" t="s">
        <v>21</v>
      </c>
      <c r="BF72" s="3" t="s">
        <v>196</v>
      </c>
      <c r="BG72" s="3"/>
      <c r="BH72" s="3" t="s">
        <v>231</v>
      </c>
      <c r="BI72" s="3"/>
      <c r="BJ72" s="3" t="s">
        <v>691</v>
      </c>
      <c r="BK72" s="8">
        <v>1</v>
      </c>
      <c r="BL72" s="8">
        <v>1</v>
      </c>
      <c r="BM72" s="8">
        <v>0</v>
      </c>
      <c r="BN72" s="8">
        <v>0</v>
      </c>
      <c r="BO72" s="8">
        <v>0</v>
      </c>
      <c r="BP72" s="8">
        <v>0</v>
      </c>
      <c r="BQ72" s="8">
        <v>0</v>
      </c>
      <c r="BR72" s="8">
        <v>0</v>
      </c>
      <c r="BS72" s="8">
        <v>1</v>
      </c>
      <c r="BT72" s="3" t="s">
        <v>254</v>
      </c>
      <c r="BU72" s="3" t="s">
        <v>258</v>
      </c>
      <c r="BV72" s="3" t="s">
        <v>21</v>
      </c>
      <c r="BW72" s="3" t="s">
        <v>655</v>
      </c>
      <c r="BX72" s="8">
        <v>1</v>
      </c>
      <c r="BY72" s="8">
        <v>1</v>
      </c>
      <c r="BZ72" s="8">
        <v>0</v>
      </c>
      <c r="CA72" s="8">
        <v>1</v>
      </c>
      <c r="CB72" s="3" t="s">
        <v>280</v>
      </c>
      <c r="CC72" s="3" t="s">
        <v>29</v>
      </c>
      <c r="CD72" s="3"/>
      <c r="CE72" s="8"/>
      <c r="CF72" s="8"/>
      <c r="CG72" s="8"/>
      <c r="CH72" s="8"/>
      <c r="CI72" s="8"/>
      <c r="CJ72" s="8"/>
      <c r="CK72" s="8"/>
      <c r="CL72" s="3"/>
      <c r="CM72" s="3" t="s">
        <v>279</v>
      </c>
      <c r="CN72" s="3" t="s">
        <v>740</v>
      </c>
      <c r="CO72" s="8">
        <v>1</v>
      </c>
      <c r="CP72" s="8">
        <v>0</v>
      </c>
      <c r="CQ72" s="8">
        <v>0</v>
      </c>
      <c r="CR72" s="8">
        <v>0</v>
      </c>
      <c r="CS72" s="8">
        <v>1</v>
      </c>
      <c r="CT72" s="8">
        <v>0</v>
      </c>
      <c r="CU72" s="8">
        <v>0</v>
      </c>
      <c r="CV72" s="3"/>
      <c r="CW72" s="3" t="s">
        <v>261</v>
      </c>
      <c r="CX72" s="3" t="s">
        <v>21</v>
      </c>
      <c r="CY72" s="3"/>
      <c r="CZ72" s="8"/>
      <c r="DA72" s="8"/>
      <c r="DB72" s="8"/>
      <c r="DC72" s="8"/>
      <c r="DD72" s="8"/>
      <c r="DE72" s="8"/>
      <c r="DF72" s="8"/>
      <c r="DG72" s="3"/>
      <c r="DH72" s="3" t="s">
        <v>21</v>
      </c>
      <c r="DI72" s="3" t="s">
        <v>794</v>
      </c>
      <c r="DJ72" s="8">
        <v>1</v>
      </c>
      <c r="DK72" s="8">
        <v>0</v>
      </c>
      <c r="DL72" s="8">
        <v>1</v>
      </c>
      <c r="DM72" s="8">
        <v>0</v>
      </c>
      <c r="DN72" s="8">
        <v>0</v>
      </c>
      <c r="DO72" s="3"/>
      <c r="DP72" s="3" t="s">
        <v>21</v>
      </c>
      <c r="DQ72" s="3" t="s">
        <v>258</v>
      </c>
      <c r="DR72" s="3" t="s">
        <v>21</v>
      </c>
      <c r="DS72" s="3" t="s">
        <v>711</v>
      </c>
      <c r="DT72" s="8">
        <v>0</v>
      </c>
      <c r="DU72" s="8">
        <v>0</v>
      </c>
      <c r="DV72" s="8">
        <v>1</v>
      </c>
      <c r="DW72" s="8">
        <v>0</v>
      </c>
      <c r="DX72" s="8">
        <v>0</v>
      </c>
      <c r="DY72" s="8">
        <v>0</v>
      </c>
      <c r="DZ72" s="8">
        <v>1</v>
      </c>
      <c r="EA72" s="3" t="s">
        <v>601</v>
      </c>
      <c r="EB72" s="8">
        <v>1</v>
      </c>
      <c r="EC72" s="8">
        <v>1</v>
      </c>
      <c r="ED72" s="8">
        <v>0</v>
      </c>
      <c r="EE72" s="8">
        <v>0</v>
      </c>
      <c r="EF72" s="8">
        <v>0</v>
      </c>
      <c r="EG72" s="8">
        <v>1</v>
      </c>
      <c r="EH72" s="8">
        <v>0</v>
      </c>
      <c r="EI72" s="8">
        <v>0</v>
      </c>
      <c r="EJ72" s="8">
        <v>0</v>
      </c>
      <c r="EK72" s="8">
        <v>0</v>
      </c>
      <c r="EL72" s="8">
        <v>0</v>
      </c>
      <c r="EM72" s="8">
        <v>0</v>
      </c>
      <c r="EN72" s="3"/>
      <c r="EO72" s="3" t="s">
        <v>279</v>
      </c>
      <c r="EP72" s="3"/>
      <c r="EQ72" s="8"/>
      <c r="ER72" s="8"/>
      <c r="ES72" s="8"/>
      <c r="ET72" s="8"/>
      <c r="EU72" s="8"/>
      <c r="EV72" s="8"/>
      <c r="EW72" s="8"/>
      <c r="EX72" s="8"/>
      <c r="EY72" s="8"/>
      <c r="EZ72" s="8"/>
      <c r="FA72" s="8"/>
      <c r="FB72" s="3"/>
      <c r="FC72" s="8"/>
      <c r="FD72" s="3" t="s">
        <v>795</v>
      </c>
      <c r="FE72" s="8">
        <v>1</v>
      </c>
      <c r="FF72" s="8">
        <v>1</v>
      </c>
      <c r="FG72" s="8">
        <v>0</v>
      </c>
      <c r="FH72" s="8">
        <v>0</v>
      </c>
      <c r="FI72" s="8">
        <v>0</v>
      </c>
      <c r="FJ72" s="8">
        <v>0</v>
      </c>
      <c r="FK72" s="3" t="s">
        <v>381</v>
      </c>
      <c r="FL72" s="3" t="s">
        <v>382</v>
      </c>
      <c r="FM72" s="3" t="s">
        <v>734</v>
      </c>
      <c r="FN72" s="8"/>
      <c r="FO72" s="8">
        <v>0</v>
      </c>
      <c r="FP72" s="8">
        <v>10</v>
      </c>
      <c r="FQ72" s="3" t="s">
        <v>882</v>
      </c>
      <c r="FR72" s="8">
        <v>1358874</v>
      </c>
      <c r="FS72" s="8">
        <v>74</v>
      </c>
    </row>
    <row r="73" spans="1:175" x14ac:dyDescent="0.25">
      <c r="A73" s="2">
        <v>43776</v>
      </c>
      <c r="B73" s="3" t="s">
        <v>808</v>
      </c>
      <c r="C73" s="3" t="s">
        <v>6</v>
      </c>
      <c r="D73" s="3" t="s">
        <v>6</v>
      </c>
      <c r="E73" s="3" t="s">
        <v>883</v>
      </c>
      <c r="F73" s="3" t="s">
        <v>64</v>
      </c>
      <c r="G73" s="3" t="s">
        <v>596</v>
      </c>
      <c r="H73" s="8">
        <v>4.3255241</v>
      </c>
      <c r="I73" s="8">
        <v>18.5045134</v>
      </c>
      <c r="J73" s="8">
        <v>356.70001220703125</v>
      </c>
      <c r="K73" s="8">
        <v>10</v>
      </c>
      <c r="L73" s="8">
        <v>3</v>
      </c>
      <c r="M73" s="3" t="s">
        <v>596</v>
      </c>
      <c r="N73" s="8">
        <v>30</v>
      </c>
      <c r="O73" s="8">
        <v>150</v>
      </c>
      <c r="P73" s="3" t="s">
        <v>597</v>
      </c>
      <c r="Q73" s="8"/>
      <c r="R73" s="8">
        <v>23</v>
      </c>
      <c r="S73" s="8">
        <v>7</v>
      </c>
      <c r="T73" s="8">
        <v>0</v>
      </c>
      <c r="U73" s="8">
        <v>0</v>
      </c>
      <c r="V73" s="8">
        <v>30</v>
      </c>
      <c r="W73" s="8"/>
      <c r="X73" s="8"/>
      <c r="Y73" s="3" t="s">
        <v>159</v>
      </c>
      <c r="Z73" s="3" t="s">
        <v>21</v>
      </c>
      <c r="AA73" s="3" t="s">
        <v>21</v>
      </c>
      <c r="AB73" s="3" t="s">
        <v>174</v>
      </c>
      <c r="AC73" s="3"/>
      <c r="AD73" s="3" t="s">
        <v>181</v>
      </c>
      <c r="AE73" s="3" t="s">
        <v>172</v>
      </c>
      <c r="AF73" s="8"/>
      <c r="AG73" s="3" t="s">
        <v>29</v>
      </c>
      <c r="AH73" s="8"/>
      <c r="AI73" s="3" t="s">
        <v>21</v>
      </c>
      <c r="AJ73" s="8">
        <v>3</v>
      </c>
      <c r="AK73" s="3" t="s">
        <v>29</v>
      </c>
      <c r="AL73" s="8"/>
      <c r="AM73" s="3" t="s">
        <v>29</v>
      </c>
      <c r="AN73" s="8"/>
      <c r="AO73" s="3" t="s">
        <v>21</v>
      </c>
      <c r="AP73" s="3" t="s">
        <v>196</v>
      </c>
      <c r="AQ73" s="3"/>
      <c r="AR73" s="3" t="s">
        <v>624</v>
      </c>
      <c r="AS73" s="8">
        <v>1</v>
      </c>
      <c r="AT73" s="8">
        <v>0</v>
      </c>
      <c r="AU73" s="8">
        <v>0</v>
      </c>
      <c r="AV73" s="8">
        <v>0</v>
      </c>
      <c r="AW73" s="8">
        <v>0</v>
      </c>
      <c r="AX73" s="8">
        <v>0</v>
      </c>
      <c r="AY73" s="8">
        <v>0</v>
      </c>
      <c r="AZ73" s="8">
        <v>0</v>
      </c>
      <c r="BA73" s="3" t="s">
        <v>21</v>
      </c>
      <c r="BB73" s="3" t="s">
        <v>21</v>
      </c>
      <c r="BC73" s="3" t="s">
        <v>21</v>
      </c>
      <c r="BD73" s="3" t="s">
        <v>29</v>
      </c>
      <c r="BE73" s="3" t="s">
        <v>21</v>
      </c>
      <c r="BF73" s="3" t="s">
        <v>225</v>
      </c>
      <c r="BG73" s="3"/>
      <c r="BH73" s="3" t="s">
        <v>231</v>
      </c>
      <c r="BI73" s="3"/>
      <c r="BJ73" s="3" t="s">
        <v>691</v>
      </c>
      <c r="BK73" s="8">
        <v>1</v>
      </c>
      <c r="BL73" s="8">
        <v>1</v>
      </c>
      <c r="BM73" s="8">
        <v>0</v>
      </c>
      <c r="BN73" s="8">
        <v>0</v>
      </c>
      <c r="BO73" s="8">
        <v>0</v>
      </c>
      <c r="BP73" s="8">
        <v>0</v>
      </c>
      <c r="BQ73" s="8">
        <v>0</v>
      </c>
      <c r="BR73" s="8">
        <v>0</v>
      </c>
      <c r="BS73" s="8">
        <v>1</v>
      </c>
      <c r="BT73" s="3" t="s">
        <v>253</v>
      </c>
      <c r="BU73" s="3" t="s">
        <v>258</v>
      </c>
      <c r="BV73" s="3" t="s">
        <v>21</v>
      </c>
      <c r="BW73" s="3" t="s">
        <v>811</v>
      </c>
      <c r="BX73" s="8">
        <v>0</v>
      </c>
      <c r="BY73" s="8">
        <v>0</v>
      </c>
      <c r="BZ73" s="8">
        <v>1</v>
      </c>
      <c r="CA73" s="8">
        <v>0</v>
      </c>
      <c r="CB73" s="3" t="s">
        <v>277</v>
      </c>
      <c r="CC73" s="3" t="s">
        <v>29</v>
      </c>
      <c r="CD73" s="3"/>
      <c r="CE73" s="8"/>
      <c r="CF73" s="8"/>
      <c r="CG73" s="8"/>
      <c r="CH73" s="8"/>
      <c r="CI73" s="8"/>
      <c r="CJ73" s="8"/>
      <c r="CK73" s="8"/>
      <c r="CL73" s="3"/>
      <c r="CM73" s="3" t="s">
        <v>279</v>
      </c>
      <c r="CN73" s="3" t="s">
        <v>781</v>
      </c>
      <c r="CO73" s="8">
        <v>1</v>
      </c>
      <c r="CP73" s="8">
        <v>0</v>
      </c>
      <c r="CQ73" s="8">
        <v>0</v>
      </c>
      <c r="CR73" s="8">
        <v>1</v>
      </c>
      <c r="CS73" s="8">
        <v>1</v>
      </c>
      <c r="CT73" s="8">
        <v>0</v>
      </c>
      <c r="CU73" s="8">
        <v>0</v>
      </c>
      <c r="CV73" s="3"/>
      <c r="CW73" s="3" t="s">
        <v>261</v>
      </c>
      <c r="CX73" s="3" t="s">
        <v>21</v>
      </c>
      <c r="CY73" s="3"/>
      <c r="CZ73" s="8"/>
      <c r="DA73" s="8"/>
      <c r="DB73" s="8"/>
      <c r="DC73" s="8"/>
      <c r="DD73" s="8"/>
      <c r="DE73" s="8"/>
      <c r="DF73" s="8"/>
      <c r="DG73" s="3"/>
      <c r="DH73" s="3" t="s">
        <v>29</v>
      </c>
      <c r="DI73" s="3"/>
      <c r="DJ73" s="8"/>
      <c r="DK73" s="8"/>
      <c r="DL73" s="8"/>
      <c r="DM73" s="8"/>
      <c r="DN73" s="8"/>
      <c r="DO73" s="3"/>
      <c r="DP73" s="3"/>
      <c r="DQ73" s="3"/>
      <c r="DR73" s="3"/>
      <c r="DS73" s="3"/>
      <c r="DT73" s="8"/>
      <c r="DU73" s="8"/>
      <c r="DV73" s="8"/>
      <c r="DW73" s="8"/>
      <c r="DX73" s="8"/>
      <c r="DY73" s="8"/>
      <c r="DZ73" s="8"/>
      <c r="EA73" s="3" t="s">
        <v>724</v>
      </c>
      <c r="EB73" s="8">
        <v>0</v>
      </c>
      <c r="EC73" s="8">
        <v>1</v>
      </c>
      <c r="ED73" s="8">
        <v>1</v>
      </c>
      <c r="EE73" s="8">
        <v>0</v>
      </c>
      <c r="EF73" s="8">
        <v>0</v>
      </c>
      <c r="EG73" s="8">
        <v>1</v>
      </c>
      <c r="EH73" s="8">
        <v>0</v>
      </c>
      <c r="EI73" s="8">
        <v>0</v>
      </c>
      <c r="EJ73" s="8">
        <v>0</v>
      </c>
      <c r="EK73" s="8">
        <v>0</v>
      </c>
      <c r="EL73" s="8">
        <v>0</v>
      </c>
      <c r="EM73" s="8">
        <v>0</v>
      </c>
      <c r="EN73" s="3"/>
      <c r="EO73" s="3" t="s">
        <v>279</v>
      </c>
      <c r="EP73" s="3"/>
      <c r="EQ73" s="8"/>
      <c r="ER73" s="8"/>
      <c r="ES73" s="8"/>
      <c r="ET73" s="8"/>
      <c r="EU73" s="8"/>
      <c r="EV73" s="8"/>
      <c r="EW73" s="8"/>
      <c r="EX73" s="8"/>
      <c r="EY73" s="8"/>
      <c r="EZ73" s="8"/>
      <c r="FA73" s="8"/>
      <c r="FB73" s="3"/>
      <c r="FC73" s="8"/>
      <c r="FD73" s="3" t="s">
        <v>686</v>
      </c>
      <c r="FE73" s="8">
        <v>1</v>
      </c>
      <c r="FF73" s="8">
        <v>1</v>
      </c>
      <c r="FG73" s="8">
        <v>0</v>
      </c>
      <c r="FH73" s="8">
        <v>1</v>
      </c>
      <c r="FI73" s="8">
        <v>0</v>
      </c>
      <c r="FJ73" s="8">
        <v>0</v>
      </c>
      <c r="FK73" s="3" t="s">
        <v>380</v>
      </c>
      <c r="FL73" s="3" t="s">
        <v>384</v>
      </c>
      <c r="FM73" s="3" t="s">
        <v>382</v>
      </c>
      <c r="FN73" s="8"/>
      <c r="FO73" s="8">
        <v>0</v>
      </c>
      <c r="FP73" s="8">
        <v>10</v>
      </c>
      <c r="FQ73" s="3" t="s">
        <v>884</v>
      </c>
      <c r="FR73" s="8">
        <v>1340127</v>
      </c>
      <c r="FS73" s="8">
        <v>23</v>
      </c>
    </row>
    <row r="74" spans="1:175" x14ac:dyDescent="0.25">
      <c r="A74" s="2">
        <v>43775</v>
      </c>
      <c r="B74" s="3" t="s">
        <v>808</v>
      </c>
      <c r="C74" s="3" t="s">
        <v>6</v>
      </c>
      <c r="D74" s="3" t="s">
        <v>6</v>
      </c>
      <c r="E74" s="3" t="s">
        <v>8</v>
      </c>
      <c r="F74" s="3" t="s">
        <v>64</v>
      </c>
      <c r="G74" s="3" t="s">
        <v>596</v>
      </c>
      <c r="H74" s="8">
        <v>4.3248388999999996</v>
      </c>
      <c r="I74" s="8">
        <v>18.536718799999999</v>
      </c>
      <c r="J74" s="8">
        <v>321.5</v>
      </c>
      <c r="K74" s="8">
        <v>9.5</v>
      </c>
      <c r="L74" s="8">
        <v>3</v>
      </c>
      <c r="M74" s="3" t="s">
        <v>596</v>
      </c>
      <c r="N74" s="8">
        <v>92</v>
      </c>
      <c r="O74" s="8">
        <v>460</v>
      </c>
      <c r="P74" s="3" t="s">
        <v>597</v>
      </c>
      <c r="Q74" s="8"/>
      <c r="R74" s="8">
        <v>80</v>
      </c>
      <c r="S74" s="8">
        <v>12</v>
      </c>
      <c r="T74" s="8">
        <v>0</v>
      </c>
      <c r="U74" s="8">
        <v>0</v>
      </c>
      <c r="V74" s="8"/>
      <c r="W74" s="8">
        <v>92</v>
      </c>
      <c r="X74" s="8"/>
      <c r="Y74" s="3" t="s">
        <v>160</v>
      </c>
      <c r="Z74" s="3" t="s">
        <v>21</v>
      </c>
      <c r="AA74" s="3" t="s">
        <v>172</v>
      </c>
      <c r="AB74" s="3"/>
      <c r="AC74" s="3"/>
      <c r="AD74" s="3" t="s">
        <v>179</v>
      </c>
      <c r="AE74" s="3" t="s">
        <v>172</v>
      </c>
      <c r="AF74" s="8"/>
      <c r="AG74" s="3" t="s">
        <v>21</v>
      </c>
      <c r="AH74" s="8">
        <v>137</v>
      </c>
      <c r="AI74" s="3" t="s">
        <v>172</v>
      </c>
      <c r="AJ74" s="8"/>
      <c r="AK74" s="3" t="s">
        <v>172</v>
      </c>
      <c r="AL74" s="8"/>
      <c r="AM74" s="3" t="s">
        <v>172</v>
      </c>
      <c r="AN74" s="8"/>
      <c r="AO74" s="3" t="s">
        <v>21</v>
      </c>
      <c r="AP74" s="3" t="s">
        <v>173</v>
      </c>
      <c r="AQ74" s="3" t="s">
        <v>885</v>
      </c>
      <c r="AR74" s="3" t="s">
        <v>624</v>
      </c>
      <c r="AS74" s="8">
        <v>1</v>
      </c>
      <c r="AT74" s="8">
        <v>0</v>
      </c>
      <c r="AU74" s="8">
        <v>0</v>
      </c>
      <c r="AV74" s="8">
        <v>0</v>
      </c>
      <c r="AW74" s="8">
        <v>0</v>
      </c>
      <c r="AX74" s="8">
        <v>0</v>
      </c>
      <c r="AY74" s="8">
        <v>0</v>
      </c>
      <c r="AZ74" s="8">
        <v>0</v>
      </c>
      <c r="BA74" s="3" t="s">
        <v>29</v>
      </c>
      <c r="BB74" s="3" t="s">
        <v>29</v>
      </c>
      <c r="BC74" s="3" t="s">
        <v>29</v>
      </c>
      <c r="BD74" s="3" t="s">
        <v>29</v>
      </c>
      <c r="BE74" s="3" t="s">
        <v>21</v>
      </c>
      <c r="BF74" s="3" t="s">
        <v>224</v>
      </c>
      <c r="BG74" s="3"/>
      <c r="BH74" s="3" t="s">
        <v>231</v>
      </c>
      <c r="BI74" s="3"/>
      <c r="BJ74" s="3" t="s">
        <v>738</v>
      </c>
      <c r="BK74" s="8">
        <v>1</v>
      </c>
      <c r="BL74" s="8">
        <v>0</v>
      </c>
      <c r="BM74" s="8">
        <v>0</v>
      </c>
      <c r="BN74" s="8">
        <v>0</v>
      </c>
      <c r="BO74" s="8">
        <v>0</v>
      </c>
      <c r="BP74" s="8">
        <v>0</v>
      </c>
      <c r="BQ74" s="8">
        <v>0</v>
      </c>
      <c r="BR74" s="8">
        <v>0</v>
      </c>
      <c r="BS74" s="8">
        <v>1</v>
      </c>
      <c r="BT74" s="3" t="s">
        <v>253</v>
      </c>
      <c r="BU74" s="3" t="s">
        <v>258</v>
      </c>
      <c r="BV74" s="3" t="s">
        <v>21</v>
      </c>
      <c r="BW74" s="3" t="s">
        <v>811</v>
      </c>
      <c r="BX74" s="8">
        <v>0</v>
      </c>
      <c r="BY74" s="8">
        <v>0</v>
      </c>
      <c r="BZ74" s="8">
        <v>1</v>
      </c>
      <c r="CA74" s="8">
        <v>0</v>
      </c>
      <c r="CB74" s="3" t="s">
        <v>277</v>
      </c>
      <c r="CC74" s="3" t="s">
        <v>29</v>
      </c>
      <c r="CD74" s="3"/>
      <c r="CE74" s="8"/>
      <c r="CF74" s="8"/>
      <c r="CG74" s="8"/>
      <c r="CH74" s="8"/>
      <c r="CI74" s="8"/>
      <c r="CJ74" s="8"/>
      <c r="CK74" s="8"/>
      <c r="CL74" s="3"/>
      <c r="CM74" s="3" t="s">
        <v>281</v>
      </c>
      <c r="CN74" s="3" t="s">
        <v>296</v>
      </c>
      <c r="CO74" s="8">
        <v>0</v>
      </c>
      <c r="CP74" s="8">
        <v>0</v>
      </c>
      <c r="CQ74" s="8">
        <v>0</v>
      </c>
      <c r="CR74" s="8">
        <v>1</v>
      </c>
      <c r="CS74" s="8">
        <v>0</v>
      </c>
      <c r="CT74" s="8">
        <v>0</v>
      </c>
      <c r="CU74" s="8">
        <v>0</v>
      </c>
      <c r="CV74" s="3"/>
      <c r="CW74" s="3" t="s">
        <v>259</v>
      </c>
      <c r="CX74" s="3" t="s">
        <v>21</v>
      </c>
      <c r="CY74" s="3"/>
      <c r="CZ74" s="8"/>
      <c r="DA74" s="8"/>
      <c r="DB74" s="8"/>
      <c r="DC74" s="8"/>
      <c r="DD74" s="8"/>
      <c r="DE74" s="8"/>
      <c r="DF74" s="8"/>
      <c r="DG74" s="3"/>
      <c r="DH74" s="3" t="s">
        <v>21</v>
      </c>
      <c r="DI74" s="3" t="s">
        <v>316</v>
      </c>
      <c r="DJ74" s="8">
        <v>0</v>
      </c>
      <c r="DK74" s="8">
        <v>0</v>
      </c>
      <c r="DL74" s="8">
        <v>1</v>
      </c>
      <c r="DM74" s="8">
        <v>0</v>
      </c>
      <c r="DN74" s="8">
        <v>0</v>
      </c>
      <c r="DO74" s="3"/>
      <c r="DP74" s="3" t="s">
        <v>21</v>
      </c>
      <c r="DQ74" s="3" t="s">
        <v>258</v>
      </c>
      <c r="DR74" s="3" t="s">
        <v>29</v>
      </c>
      <c r="DS74" s="3"/>
      <c r="DT74" s="8"/>
      <c r="DU74" s="8"/>
      <c r="DV74" s="8"/>
      <c r="DW74" s="8"/>
      <c r="DX74" s="8"/>
      <c r="DY74" s="8"/>
      <c r="DZ74" s="8"/>
      <c r="EA74" s="3" t="s">
        <v>650</v>
      </c>
      <c r="EB74" s="8">
        <v>0</v>
      </c>
      <c r="EC74" s="8">
        <v>1</v>
      </c>
      <c r="ED74" s="8">
        <v>0</v>
      </c>
      <c r="EE74" s="8">
        <v>0</v>
      </c>
      <c r="EF74" s="8">
        <v>0</v>
      </c>
      <c r="EG74" s="8">
        <v>0</v>
      </c>
      <c r="EH74" s="8">
        <v>1</v>
      </c>
      <c r="EI74" s="8">
        <v>0</v>
      </c>
      <c r="EJ74" s="8">
        <v>1</v>
      </c>
      <c r="EK74" s="8">
        <v>0</v>
      </c>
      <c r="EL74" s="8">
        <v>0</v>
      </c>
      <c r="EM74" s="8">
        <v>0</v>
      </c>
      <c r="EN74" s="3"/>
      <c r="EO74" s="3" t="s">
        <v>352</v>
      </c>
      <c r="EP74" s="3" t="s">
        <v>886</v>
      </c>
      <c r="EQ74" s="8">
        <v>0</v>
      </c>
      <c r="ER74" s="8">
        <v>1</v>
      </c>
      <c r="ES74" s="8">
        <v>0</v>
      </c>
      <c r="ET74" s="8">
        <v>0</v>
      </c>
      <c r="EU74" s="8">
        <v>0</v>
      </c>
      <c r="EV74" s="8">
        <v>0</v>
      </c>
      <c r="EW74" s="8">
        <v>0</v>
      </c>
      <c r="EX74" s="8">
        <v>0</v>
      </c>
      <c r="EY74" s="8">
        <v>0</v>
      </c>
      <c r="EZ74" s="8">
        <v>0</v>
      </c>
      <c r="FA74" s="8">
        <v>1</v>
      </c>
      <c r="FB74" s="3" t="s">
        <v>887</v>
      </c>
      <c r="FC74" s="8"/>
      <c r="FD74" s="3" t="s">
        <v>824</v>
      </c>
      <c r="FE74" s="8">
        <v>1</v>
      </c>
      <c r="FF74" s="8">
        <v>0</v>
      </c>
      <c r="FG74" s="8">
        <v>1</v>
      </c>
      <c r="FH74" s="8">
        <v>1</v>
      </c>
      <c r="FI74" s="8">
        <v>0</v>
      </c>
      <c r="FJ74" s="8">
        <v>0</v>
      </c>
      <c r="FK74" s="3" t="s">
        <v>380</v>
      </c>
      <c r="FL74" s="3" t="s">
        <v>384</v>
      </c>
      <c r="FM74" s="3" t="s">
        <v>348</v>
      </c>
      <c r="FN74" s="8"/>
      <c r="FO74" s="8">
        <v>2</v>
      </c>
      <c r="FP74" s="8">
        <v>10</v>
      </c>
      <c r="FQ74" s="3" t="s">
        <v>888</v>
      </c>
      <c r="FR74" s="8">
        <v>1327400</v>
      </c>
      <c r="FS74" s="8">
        <v>9</v>
      </c>
    </row>
    <row r="75" spans="1:175" x14ac:dyDescent="0.25">
      <c r="A75" s="2">
        <v>43775</v>
      </c>
      <c r="B75" s="3" t="s">
        <v>808</v>
      </c>
      <c r="C75" s="3" t="s">
        <v>6</v>
      </c>
      <c r="D75" s="3" t="s">
        <v>6</v>
      </c>
      <c r="E75" s="3" t="s">
        <v>9</v>
      </c>
      <c r="F75" s="3" t="s">
        <v>64</v>
      </c>
      <c r="G75" s="3" t="s">
        <v>596</v>
      </c>
      <c r="H75" s="8">
        <v>4.3250868999999996</v>
      </c>
      <c r="I75" s="8">
        <v>18.5368891</v>
      </c>
      <c r="J75" s="8">
        <v>345.5</v>
      </c>
      <c r="K75" s="8">
        <v>9.5</v>
      </c>
      <c r="L75" s="8">
        <v>3</v>
      </c>
      <c r="M75" s="3" t="s">
        <v>596</v>
      </c>
      <c r="N75" s="8">
        <v>10</v>
      </c>
      <c r="O75" s="8">
        <v>50</v>
      </c>
      <c r="P75" s="3" t="s">
        <v>597</v>
      </c>
      <c r="Q75" s="8"/>
      <c r="R75" s="8">
        <v>10</v>
      </c>
      <c r="S75" s="8">
        <v>0</v>
      </c>
      <c r="T75" s="8">
        <v>0</v>
      </c>
      <c r="U75" s="8">
        <v>0</v>
      </c>
      <c r="V75" s="8">
        <v>10</v>
      </c>
      <c r="W75" s="8"/>
      <c r="X75" s="8"/>
      <c r="Y75" s="3" t="s">
        <v>159</v>
      </c>
      <c r="Z75" s="3" t="s">
        <v>21</v>
      </c>
      <c r="AA75" s="3" t="s">
        <v>29</v>
      </c>
      <c r="AB75" s="3"/>
      <c r="AC75" s="3"/>
      <c r="AD75" s="3" t="s">
        <v>178</v>
      </c>
      <c r="AE75" s="3" t="s">
        <v>29</v>
      </c>
      <c r="AF75" s="8"/>
      <c r="AG75" s="3" t="s">
        <v>172</v>
      </c>
      <c r="AH75" s="8"/>
      <c r="AI75" s="3" t="s">
        <v>29</v>
      </c>
      <c r="AJ75" s="8"/>
      <c r="AK75" s="3" t="s">
        <v>29</v>
      </c>
      <c r="AL75" s="8"/>
      <c r="AM75" s="3" t="s">
        <v>21</v>
      </c>
      <c r="AN75" s="8">
        <v>5</v>
      </c>
      <c r="AO75" s="3" t="s">
        <v>21</v>
      </c>
      <c r="AP75" s="3" t="s">
        <v>197</v>
      </c>
      <c r="AQ75" s="3"/>
      <c r="AR75" s="3" t="s">
        <v>624</v>
      </c>
      <c r="AS75" s="8">
        <v>1</v>
      </c>
      <c r="AT75" s="8">
        <v>0</v>
      </c>
      <c r="AU75" s="8">
        <v>0</v>
      </c>
      <c r="AV75" s="8">
        <v>0</v>
      </c>
      <c r="AW75" s="8">
        <v>0</v>
      </c>
      <c r="AX75" s="8">
        <v>0</v>
      </c>
      <c r="AY75" s="8">
        <v>0</v>
      </c>
      <c r="AZ75" s="8">
        <v>0</v>
      </c>
      <c r="BA75" s="3" t="s">
        <v>21</v>
      </c>
      <c r="BB75" s="3" t="s">
        <v>21</v>
      </c>
      <c r="BC75" s="3" t="s">
        <v>21</v>
      </c>
      <c r="BD75" s="3" t="s">
        <v>29</v>
      </c>
      <c r="BE75" s="3" t="s">
        <v>21</v>
      </c>
      <c r="BF75" s="3" t="s">
        <v>227</v>
      </c>
      <c r="BG75" s="3"/>
      <c r="BH75" s="3" t="s">
        <v>231</v>
      </c>
      <c r="BI75" s="3"/>
      <c r="BJ75" s="3" t="s">
        <v>889</v>
      </c>
      <c r="BK75" s="8">
        <v>1</v>
      </c>
      <c r="BL75" s="8">
        <v>0</v>
      </c>
      <c r="BM75" s="8">
        <v>0</v>
      </c>
      <c r="BN75" s="8">
        <v>0</v>
      </c>
      <c r="BO75" s="8">
        <v>0</v>
      </c>
      <c r="BP75" s="8">
        <v>0</v>
      </c>
      <c r="BQ75" s="8">
        <v>1</v>
      </c>
      <c r="BR75" s="8">
        <v>0</v>
      </c>
      <c r="BS75" s="8">
        <v>1</v>
      </c>
      <c r="BT75" s="3" t="s">
        <v>253</v>
      </c>
      <c r="BU75" s="3" t="s">
        <v>258</v>
      </c>
      <c r="BV75" s="3" t="s">
        <v>21</v>
      </c>
      <c r="BW75" s="3" t="s">
        <v>655</v>
      </c>
      <c r="BX75" s="8">
        <v>1</v>
      </c>
      <c r="BY75" s="8">
        <v>1</v>
      </c>
      <c r="BZ75" s="8">
        <v>0</v>
      </c>
      <c r="CA75" s="8">
        <v>1</v>
      </c>
      <c r="CB75" s="3" t="s">
        <v>277</v>
      </c>
      <c r="CC75" s="3" t="s">
        <v>29</v>
      </c>
      <c r="CD75" s="3"/>
      <c r="CE75" s="8"/>
      <c r="CF75" s="8"/>
      <c r="CG75" s="8"/>
      <c r="CH75" s="8"/>
      <c r="CI75" s="8"/>
      <c r="CJ75" s="8"/>
      <c r="CK75" s="8"/>
      <c r="CL75" s="3"/>
      <c r="CM75" s="3" t="s">
        <v>279</v>
      </c>
      <c r="CN75" s="3" t="s">
        <v>733</v>
      </c>
      <c r="CO75" s="8">
        <v>1</v>
      </c>
      <c r="CP75" s="8">
        <v>0</v>
      </c>
      <c r="CQ75" s="8">
        <v>1</v>
      </c>
      <c r="CR75" s="8">
        <v>1</v>
      </c>
      <c r="CS75" s="8">
        <v>0</v>
      </c>
      <c r="CT75" s="8">
        <v>0</v>
      </c>
      <c r="CU75" s="8">
        <v>0</v>
      </c>
      <c r="CV75" s="3"/>
      <c r="CW75" s="3" t="s">
        <v>258</v>
      </c>
      <c r="CX75" s="3" t="s">
        <v>21</v>
      </c>
      <c r="CY75" s="3"/>
      <c r="CZ75" s="8"/>
      <c r="DA75" s="8"/>
      <c r="DB75" s="8"/>
      <c r="DC75" s="8"/>
      <c r="DD75" s="8"/>
      <c r="DE75" s="8"/>
      <c r="DF75" s="8"/>
      <c r="DG75" s="3"/>
      <c r="DH75" s="3" t="s">
        <v>21</v>
      </c>
      <c r="DI75" s="3" t="s">
        <v>316</v>
      </c>
      <c r="DJ75" s="8">
        <v>0</v>
      </c>
      <c r="DK75" s="8">
        <v>0</v>
      </c>
      <c r="DL75" s="8">
        <v>1</v>
      </c>
      <c r="DM75" s="8">
        <v>0</v>
      </c>
      <c r="DN75" s="8">
        <v>0</v>
      </c>
      <c r="DO75" s="3"/>
      <c r="DP75" s="3" t="s">
        <v>21</v>
      </c>
      <c r="DQ75" s="3" t="s">
        <v>258</v>
      </c>
      <c r="DR75" s="3" t="s">
        <v>29</v>
      </c>
      <c r="DS75" s="3"/>
      <c r="DT75" s="8"/>
      <c r="DU75" s="8"/>
      <c r="DV75" s="8"/>
      <c r="DW75" s="8"/>
      <c r="DX75" s="8"/>
      <c r="DY75" s="8"/>
      <c r="DZ75" s="8"/>
      <c r="EA75" s="3" t="s">
        <v>671</v>
      </c>
      <c r="EB75" s="8">
        <v>1</v>
      </c>
      <c r="EC75" s="8">
        <v>1</v>
      </c>
      <c r="ED75" s="8">
        <v>0</v>
      </c>
      <c r="EE75" s="8">
        <v>0</v>
      </c>
      <c r="EF75" s="8">
        <v>1</v>
      </c>
      <c r="EG75" s="8">
        <v>0</v>
      </c>
      <c r="EH75" s="8">
        <v>0</v>
      </c>
      <c r="EI75" s="8">
        <v>0</v>
      </c>
      <c r="EJ75" s="8">
        <v>0</v>
      </c>
      <c r="EK75" s="8">
        <v>0</v>
      </c>
      <c r="EL75" s="8">
        <v>0</v>
      </c>
      <c r="EM75" s="8">
        <v>0</v>
      </c>
      <c r="EN75" s="3"/>
      <c r="EO75" s="3" t="s">
        <v>352</v>
      </c>
      <c r="EP75" s="3" t="s">
        <v>355</v>
      </c>
      <c r="EQ75" s="8">
        <v>0</v>
      </c>
      <c r="ER75" s="8">
        <v>1</v>
      </c>
      <c r="ES75" s="8">
        <v>0</v>
      </c>
      <c r="ET75" s="8">
        <v>0</v>
      </c>
      <c r="EU75" s="8">
        <v>0</v>
      </c>
      <c r="EV75" s="8">
        <v>0</v>
      </c>
      <c r="EW75" s="8">
        <v>0</v>
      </c>
      <c r="EX75" s="8">
        <v>0</v>
      </c>
      <c r="EY75" s="8">
        <v>0</v>
      </c>
      <c r="EZ75" s="8">
        <v>0</v>
      </c>
      <c r="FA75" s="8">
        <v>0</v>
      </c>
      <c r="FB75" s="3"/>
      <c r="FC75" s="8"/>
      <c r="FD75" s="3" t="s">
        <v>664</v>
      </c>
      <c r="FE75" s="8">
        <v>1</v>
      </c>
      <c r="FF75" s="8">
        <v>1</v>
      </c>
      <c r="FG75" s="8">
        <v>1</v>
      </c>
      <c r="FH75" s="8">
        <v>0</v>
      </c>
      <c r="FI75" s="8">
        <v>0</v>
      </c>
      <c r="FJ75" s="8">
        <v>0</v>
      </c>
      <c r="FK75" s="3" t="s">
        <v>380</v>
      </c>
      <c r="FL75" s="3" t="s">
        <v>381</v>
      </c>
      <c r="FM75" s="3" t="s">
        <v>384</v>
      </c>
      <c r="FN75" s="8"/>
      <c r="FO75" s="8">
        <v>3</v>
      </c>
      <c r="FP75" s="8">
        <v>10</v>
      </c>
      <c r="FQ75" s="3" t="s">
        <v>890</v>
      </c>
      <c r="FR75" s="8">
        <v>1327348</v>
      </c>
      <c r="FS75" s="8">
        <v>7</v>
      </c>
    </row>
    <row r="76" spans="1:175" x14ac:dyDescent="0.25">
      <c r="A76" s="2">
        <v>43775</v>
      </c>
      <c r="B76" s="3" t="s">
        <v>808</v>
      </c>
      <c r="C76" s="3" t="s">
        <v>6</v>
      </c>
      <c r="D76" s="3" t="s">
        <v>6</v>
      </c>
      <c r="E76" s="3" t="s">
        <v>10</v>
      </c>
      <c r="F76" s="3" t="s">
        <v>64</v>
      </c>
      <c r="G76" s="3" t="s">
        <v>596</v>
      </c>
      <c r="H76" s="8">
        <v>4.3217318000000002</v>
      </c>
      <c r="I76" s="8">
        <v>18.532321799999998</v>
      </c>
      <c r="J76" s="8">
        <v>380.89999389648438</v>
      </c>
      <c r="K76" s="8">
        <v>8.5</v>
      </c>
      <c r="L76" s="8">
        <v>3</v>
      </c>
      <c r="M76" s="3" t="s">
        <v>596</v>
      </c>
      <c r="N76" s="8">
        <v>46</v>
      </c>
      <c r="O76" s="8">
        <v>230</v>
      </c>
      <c r="P76" s="3" t="s">
        <v>597</v>
      </c>
      <c r="Q76" s="8"/>
      <c r="R76" s="8">
        <v>40</v>
      </c>
      <c r="S76" s="8">
        <v>2</v>
      </c>
      <c r="T76" s="8">
        <v>2</v>
      </c>
      <c r="U76" s="8">
        <v>2</v>
      </c>
      <c r="V76" s="8"/>
      <c r="W76" s="8">
        <v>46</v>
      </c>
      <c r="X76" s="8"/>
      <c r="Y76" s="3" t="s">
        <v>160</v>
      </c>
      <c r="Z76" s="3" t="s">
        <v>29</v>
      </c>
      <c r="AA76" s="3"/>
      <c r="AB76" s="3"/>
      <c r="AC76" s="3"/>
      <c r="AD76" s="3" t="s">
        <v>177</v>
      </c>
      <c r="AE76" s="3" t="s">
        <v>21</v>
      </c>
      <c r="AF76" s="8">
        <v>15</v>
      </c>
      <c r="AG76" s="3" t="s">
        <v>29</v>
      </c>
      <c r="AH76" s="8"/>
      <c r="AI76" s="3" t="s">
        <v>29</v>
      </c>
      <c r="AJ76" s="8"/>
      <c r="AK76" s="3" t="s">
        <v>29</v>
      </c>
      <c r="AL76" s="8"/>
      <c r="AM76" s="3" t="s">
        <v>21</v>
      </c>
      <c r="AN76" s="8">
        <v>10</v>
      </c>
      <c r="AO76" s="3" t="s">
        <v>29</v>
      </c>
      <c r="AP76" s="3"/>
      <c r="AQ76" s="3"/>
      <c r="AR76" s="3" t="s">
        <v>866</v>
      </c>
      <c r="AS76" s="8">
        <v>1</v>
      </c>
      <c r="AT76" s="8">
        <v>0</v>
      </c>
      <c r="AU76" s="8">
        <v>0</v>
      </c>
      <c r="AV76" s="8">
        <v>0</v>
      </c>
      <c r="AW76" s="8">
        <v>1</v>
      </c>
      <c r="AX76" s="8">
        <v>0</v>
      </c>
      <c r="AY76" s="8">
        <v>0</v>
      </c>
      <c r="AZ76" s="8">
        <v>0</v>
      </c>
      <c r="BA76" s="3" t="s">
        <v>21</v>
      </c>
      <c r="BB76" s="3" t="s">
        <v>21</v>
      </c>
      <c r="BC76" s="3" t="s">
        <v>21</v>
      </c>
      <c r="BD76" s="3" t="s">
        <v>29</v>
      </c>
      <c r="BE76" s="3" t="s">
        <v>29</v>
      </c>
      <c r="BF76" s="3"/>
      <c r="BG76" s="3"/>
      <c r="BH76" s="3" t="s">
        <v>231</v>
      </c>
      <c r="BI76" s="3"/>
      <c r="BJ76" s="3" t="s">
        <v>822</v>
      </c>
      <c r="BK76" s="8">
        <v>1</v>
      </c>
      <c r="BL76" s="8">
        <v>0</v>
      </c>
      <c r="BM76" s="8">
        <v>0</v>
      </c>
      <c r="BN76" s="8">
        <v>0</v>
      </c>
      <c r="BO76" s="8">
        <v>0</v>
      </c>
      <c r="BP76" s="8">
        <v>0</v>
      </c>
      <c r="BQ76" s="8">
        <v>0</v>
      </c>
      <c r="BR76" s="8">
        <v>0</v>
      </c>
      <c r="BS76" s="8">
        <v>0</v>
      </c>
      <c r="BT76" s="3" t="s">
        <v>253</v>
      </c>
      <c r="BU76" s="3" t="s">
        <v>259</v>
      </c>
      <c r="BV76" s="3" t="s">
        <v>21</v>
      </c>
      <c r="BW76" s="3" t="s">
        <v>860</v>
      </c>
      <c r="BX76" s="8">
        <v>1</v>
      </c>
      <c r="BY76" s="8">
        <v>0</v>
      </c>
      <c r="BZ76" s="8">
        <v>0</v>
      </c>
      <c r="CA76" s="8">
        <v>1</v>
      </c>
      <c r="CB76" s="3" t="s">
        <v>277</v>
      </c>
      <c r="CC76" s="3" t="s">
        <v>29</v>
      </c>
      <c r="CD76" s="3"/>
      <c r="CE76" s="8"/>
      <c r="CF76" s="8"/>
      <c r="CG76" s="8"/>
      <c r="CH76" s="8"/>
      <c r="CI76" s="8"/>
      <c r="CJ76" s="8"/>
      <c r="CK76" s="8"/>
      <c r="CL76" s="3"/>
      <c r="CM76" s="3" t="s">
        <v>279</v>
      </c>
      <c r="CN76" s="3" t="s">
        <v>297</v>
      </c>
      <c r="CO76" s="8">
        <v>1</v>
      </c>
      <c r="CP76" s="8">
        <v>0</v>
      </c>
      <c r="CQ76" s="8">
        <v>0</v>
      </c>
      <c r="CR76" s="8">
        <v>0</v>
      </c>
      <c r="CS76" s="8">
        <v>0</v>
      </c>
      <c r="CT76" s="8">
        <v>0</v>
      </c>
      <c r="CU76" s="8">
        <v>0</v>
      </c>
      <c r="CV76" s="3"/>
      <c r="CW76" s="3" t="s">
        <v>261</v>
      </c>
      <c r="CX76" s="3" t="s">
        <v>21</v>
      </c>
      <c r="CY76" s="3"/>
      <c r="CZ76" s="8"/>
      <c r="DA76" s="8"/>
      <c r="DB76" s="8"/>
      <c r="DC76" s="8"/>
      <c r="DD76" s="8"/>
      <c r="DE76" s="8"/>
      <c r="DF76" s="8"/>
      <c r="DG76" s="3"/>
      <c r="DH76" s="3" t="s">
        <v>29</v>
      </c>
      <c r="DI76" s="3"/>
      <c r="DJ76" s="8"/>
      <c r="DK76" s="8"/>
      <c r="DL76" s="8"/>
      <c r="DM76" s="8"/>
      <c r="DN76" s="8"/>
      <c r="DO76" s="3"/>
      <c r="DP76" s="3"/>
      <c r="DQ76" s="3"/>
      <c r="DR76" s="3"/>
      <c r="DS76" s="3"/>
      <c r="DT76" s="8"/>
      <c r="DU76" s="8"/>
      <c r="DV76" s="8"/>
      <c r="DW76" s="8"/>
      <c r="DX76" s="8"/>
      <c r="DY76" s="8"/>
      <c r="DZ76" s="8"/>
      <c r="EA76" s="3" t="s">
        <v>891</v>
      </c>
      <c r="EB76" s="8">
        <v>0</v>
      </c>
      <c r="EC76" s="8">
        <v>1</v>
      </c>
      <c r="ED76" s="8">
        <v>0</v>
      </c>
      <c r="EE76" s="8">
        <v>0</v>
      </c>
      <c r="EF76" s="8">
        <v>0</v>
      </c>
      <c r="EG76" s="8">
        <v>0</v>
      </c>
      <c r="EH76" s="8">
        <v>0</v>
      </c>
      <c r="EI76" s="8">
        <v>1</v>
      </c>
      <c r="EJ76" s="8">
        <v>1</v>
      </c>
      <c r="EK76" s="8">
        <v>0</v>
      </c>
      <c r="EL76" s="8">
        <v>0</v>
      </c>
      <c r="EM76" s="8">
        <v>0</v>
      </c>
      <c r="EN76" s="3"/>
      <c r="EO76" s="3" t="s">
        <v>281</v>
      </c>
      <c r="EP76" s="3" t="s">
        <v>856</v>
      </c>
      <c r="EQ76" s="8">
        <v>0</v>
      </c>
      <c r="ER76" s="8">
        <v>1</v>
      </c>
      <c r="ES76" s="8">
        <v>1</v>
      </c>
      <c r="ET76" s="8">
        <v>0</v>
      </c>
      <c r="EU76" s="8">
        <v>0</v>
      </c>
      <c r="EV76" s="8">
        <v>0</v>
      </c>
      <c r="EW76" s="8">
        <v>1</v>
      </c>
      <c r="EX76" s="8">
        <v>0</v>
      </c>
      <c r="EY76" s="8">
        <v>0</v>
      </c>
      <c r="EZ76" s="8">
        <v>0</v>
      </c>
      <c r="FA76" s="8">
        <v>0</v>
      </c>
      <c r="FB76" s="3"/>
      <c r="FC76" s="8"/>
      <c r="FD76" s="3" t="s">
        <v>725</v>
      </c>
      <c r="FE76" s="8">
        <v>1</v>
      </c>
      <c r="FF76" s="8">
        <v>0</v>
      </c>
      <c r="FG76" s="8">
        <v>0</v>
      </c>
      <c r="FH76" s="8">
        <v>0</v>
      </c>
      <c r="FI76" s="8">
        <v>1</v>
      </c>
      <c r="FJ76" s="8">
        <v>0</v>
      </c>
      <c r="FK76" s="3" t="s">
        <v>380</v>
      </c>
      <c r="FL76" s="3" t="s">
        <v>384</v>
      </c>
      <c r="FM76" s="3" t="s">
        <v>385</v>
      </c>
      <c r="FN76" s="8"/>
      <c r="FO76" s="8">
        <v>0</v>
      </c>
      <c r="FP76" s="8">
        <v>10</v>
      </c>
      <c r="FQ76" s="3" t="s">
        <v>892</v>
      </c>
      <c r="FR76" s="8">
        <v>1327379</v>
      </c>
      <c r="FS76" s="8">
        <v>8</v>
      </c>
    </row>
    <row r="77" spans="1:175" x14ac:dyDescent="0.25">
      <c r="A77" s="2">
        <v>43778</v>
      </c>
      <c r="B77" s="3" t="s">
        <v>808</v>
      </c>
      <c r="C77" s="3" t="s">
        <v>6</v>
      </c>
      <c r="D77" s="3" t="s">
        <v>6</v>
      </c>
      <c r="E77" s="3" t="s">
        <v>138</v>
      </c>
      <c r="F77" s="3" t="s">
        <v>64</v>
      </c>
      <c r="G77" s="3" t="s">
        <v>596</v>
      </c>
      <c r="H77" s="8">
        <v>4.2957406999999996</v>
      </c>
      <c r="I77" s="8">
        <v>18.544441599999999</v>
      </c>
      <c r="J77" s="8">
        <v>322.29998779296875</v>
      </c>
      <c r="K77" s="8">
        <v>9.5</v>
      </c>
      <c r="L77" s="8">
        <v>3</v>
      </c>
      <c r="M77" s="3" t="s">
        <v>596</v>
      </c>
      <c r="N77" s="8">
        <v>8</v>
      </c>
      <c r="O77" s="8">
        <v>40</v>
      </c>
      <c r="P77" s="3" t="s">
        <v>597</v>
      </c>
      <c r="Q77" s="8"/>
      <c r="R77" s="8">
        <v>5</v>
      </c>
      <c r="S77" s="8">
        <v>3</v>
      </c>
      <c r="T77" s="8">
        <v>0</v>
      </c>
      <c r="U77" s="8">
        <v>0</v>
      </c>
      <c r="V77" s="8">
        <v>8</v>
      </c>
      <c r="W77" s="8"/>
      <c r="X77" s="8"/>
      <c r="Y77" s="3" t="s">
        <v>159</v>
      </c>
      <c r="Z77" s="3" t="s">
        <v>29</v>
      </c>
      <c r="AA77" s="3"/>
      <c r="AB77" s="3"/>
      <c r="AC77" s="3"/>
      <c r="AD77" s="3" t="s">
        <v>177</v>
      </c>
      <c r="AE77" s="3" t="s">
        <v>21</v>
      </c>
      <c r="AF77" s="8">
        <v>6</v>
      </c>
      <c r="AG77" s="3" t="s">
        <v>172</v>
      </c>
      <c r="AH77" s="8"/>
      <c r="AI77" s="3" t="s">
        <v>172</v>
      </c>
      <c r="AJ77" s="8"/>
      <c r="AK77" s="3" t="s">
        <v>29</v>
      </c>
      <c r="AL77" s="8"/>
      <c r="AM77" s="3" t="s">
        <v>29</v>
      </c>
      <c r="AN77" s="8"/>
      <c r="AO77" s="3" t="s">
        <v>21</v>
      </c>
      <c r="AP77" s="3" t="s">
        <v>196</v>
      </c>
      <c r="AQ77" s="3"/>
      <c r="AR77" s="3" t="s">
        <v>624</v>
      </c>
      <c r="AS77" s="8">
        <v>1</v>
      </c>
      <c r="AT77" s="8">
        <v>0</v>
      </c>
      <c r="AU77" s="8">
        <v>0</v>
      </c>
      <c r="AV77" s="8">
        <v>0</v>
      </c>
      <c r="AW77" s="8">
        <v>0</v>
      </c>
      <c r="AX77" s="8">
        <v>0</v>
      </c>
      <c r="AY77" s="8">
        <v>0</v>
      </c>
      <c r="AZ77" s="8">
        <v>0</v>
      </c>
      <c r="BA77" s="3" t="s">
        <v>21</v>
      </c>
      <c r="BB77" s="3" t="s">
        <v>21</v>
      </c>
      <c r="BC77" s="3" t="s">
        <v>21</v>
      </c>
      <c r="BD77" s="3" t="s">
        <v>29</v>
      </c>
      <c r="BE77" s="3" t="s">
        <v>21</v>
      </c>
      <c r="BF77" s="3" t="s">
        <v>227</v>
      </c>
      <c r="BG77" s="3"/>
      <c r="BH77" s="3" t="s">
        <v>231</v>
      </c>
      <c r="BI77" s="3"/>
      <c r="BJ77" s="3" t="s">
        <v>691</v>
      </c>
      <c r="BK77" s="8">
        <v>1</v>
      </c>
      <c r="BL77" s="8">
        <v>1</v>
      </c>
      <c r="BM77" s="8">
        <v>0</v>
      </c>
      <c r="BN77" s="8">
        <v>0</v>
      </c>
      <c r="BO77" s="8">
        <v>0</v>
      </c>
      <c r="BP77" s="8">
        <v>0</v>
      </c>
      <c r="BQ77" s="8">
        <v>0</v>
      </c>
      <c r="BR77" s="8">
        <v>0</v>
      </c>
      <c r="BS77" s="8">
        <v>1</v>
      </c>
      <c r="BT77" s="3" t="s">
        <v>253</v>
      </c>
      <c r="BU77" s="3" t="s">
        <v>258</v>
      </c>
      <c r="BV77" s="3" t="s">
        <v>21</v>
      </c>
      <c r="BW77" s="3" t="s">
        <v>893</v>
      </c>
      <c r="BX77" s="8">
        <v>1</v>
      </c>
      <c r="BY77" s="8">
        <v>1</v>
      </c>
      <c r="BZ77" s="8">
        <v>1</v>
      </c>
      <c r="CA77" s="8">
        <v>1</v>
      </c>
      <c r="CB77" s="3" t="s">
        <v>277</v>
      </c>
      <c r="CC77" s="3" t="s">
        <v>29</v>
      </c>
      <c r="CD77" s="3"/>
      <c r="CE77" s="8"/>
      <c r="CF77" s="8"/>
      <c r="CG77" s="8"/>
      <c r="CH77" s="8"/>
      <c r="CI77" s="8"/>
      <c r="CJ77" s="8"/>
      <c r="CK77" s="8"/>
      <c r="CL77" s="3"/>
      <c r="CM77" s="3" t="s">
        <v>281</v>
      </c>
      <c r="CN77" s="3" t="s">
        <v>894</v>
      </c>
      <c r="CO77" s="8">
        <v>1</v>
      </c>
      <c r="CP77" s="8">
        <v>0</v>
      </c>
      <c r="CQ77" s="8">
        <v>0</v>
      </c>
      <c r="CR77" s="8">
        <v>0</v>
      </c>
      <c r="CS77" s="8">
        <v>0</v>
      </c>
      <c r="CT77" s="8">
        <v>1</v>
      </c>
      <c r="CU77" s="8">
        <v>0</v>
      </c>
      <c r="CV77" s="3"/>
      <c r="CW77" s="3" t="s">
        <v>261</v>
      </c>
      <c r="CX77" s="3" t="s">
        <v>29</v>
      </c>
      <c r="CY77" s="3" t="s">
        <v>895</v>
      </c>
      <c r="CZ77" s="8">
        <v>0</v>
      </c>
      <c r="DA77" s="8">
        <v>0</v>
      </c>
      <c r="DB77" s="8">
        <v>1</v>
      </c>
      <c r="DC77" s="8">
        <v>0</v>
      </c>
      <c r="DD77" s="8">
        <v>0</v>
      </c>
      <c r="DE77" s="8">
        <v>0</v>
      </c>
      <c r="DF77" s="8">
        <v>0</v>
      </c>
      <c r="DG77" s="3"/>
      <c r="DH77" s="3" t="s">
        <v>29</v>
      </c>
      <c r="DI77" s="3"/>
      <c r="DJ77" s="8"/>
      <c r="DK77" s="8"/>
      <c r="DL77" s="8"/>
      <c r="DM77" s="8"/>
      <c r="DN77" s="8"/>
      <c r="DO77" s="3"/>
      <c r="DP77" s="3"/>
      <c r="DQ77" s="3"/>
      <c r="DR77" s="3"/>
      <c r="DS77" s="3"/>
      <c r="DT77" s="8"/>
      <c r="DU77" s="8"/>
      <c r="DV77" s="8"/>
      <c r="DW77" s="8"/>
      <c r="DX77" s="8"/>
      <c r="DY77" s="8"/>
      <c r="DZ77" s="8"/>
      <c r="EA77" s="3" t="s">
        <v>896</v>
      </c>
      <c r="EB77" s="8">
        <v>0</v>
      </c>
      <c r="EC77" s="8">
        <v>1</v>
      </c>
      <c r="ED77" s="8">
        <v>0</v>
      </c>
      <c r="EE77" s="8">
        <v>0</v>
      </c>
      <c r="EF77" s="8">
        <v>0</v>
      </c>
      <c r="EG77" s="8">
        <v>1</v>
      </c>
      <c r="EH77" s="8">
        <v>1</v>
      </c>
      <c r="EI77" s="8">
        <v>0</v>
      </c>
      <c r="EJ77" s="8">
        <v>0</v>
      </c>
      <c r="EK77" s="8">
        <v>0</v>
      </c>
      <c r="EL77" s="8">
        <v>0</v>
      </c>
      <c r="EM77" s="8">
        <v>0</v>
      </c>
      <c r="EN77" s="3"/>
      <c r="EO77" s="3" t="s">
        <v>281</v>
      </c>
      <c r="EP77" s="3" t="s">
        <v>897</v>
      </c>
      <c r="EQ77" s="8">
        <v>0</v>
      </c>
      <c r="ER77" s="8">
        <v>0</v>
      </c>
      <c r="ES77" s="8">
        <v>0</v>
      </c>
      <c r="ET77" s="8">
        <v>0</v>
      </c>
      <c r="EU77" s="8">
        <v>0</v>
      </c>
      <c r="EV77" s="8">
        <v>0</v>
      </c>
      <c r="EW77" s="8">
        <v>1</v>
      </c>
      <c r="EX77" s="8">
        <v>0</v>
      </c>
      <c r="EY77" s="8">
        <v>1</v>
      </c>
      <c r="EZ77" s="8">
        <v>0</v>
      </c>
      <c r="FA77" s="8">
        <v>1</v>
      </c>
      <c r="FB77" s="3" t="s">
        <v>898</v>
      </c>
      <c r="FC77" s="8"/>
      <c r="FD77" s="3" t="s">
        <v>686</v>
      </c>
      <c r="FE77" s="8">
        <v>1</v>
      </c>
      <c r="FF77" s="8">
        <v>1</v>
      </c>
      <c r="FG77" s="8">
        <v>0</v>
      </c>
      <c r="FH77" s="8">
        <v>1</v>
      </c>
      <c r="FI77" s="8">
        <v>0</v>
      </c>
      <c r="FJ77" s="8">
        <v>0</v>
      </c>
      <c r="FK77" s="3" t="s">
        <v>380</v>
      </c>
      <c r="FL77" s="3" t="s">
        <v>384</v>
      </c>
      <c r="FM77" s="3" t="s">
        <v>382</v>
      </c>
      <c r="FN77" s="8"/>
      <c r="FO77" s="8">
        <v>0</v>
      </c>
      <c r="FP77" s="8">
        <v>8</v>
      </c>
      <c r="FQ77" s="3" t="s">
        <v>899</v>
      </c>
      <c r="FR77" s="8">
        <v>1358541</v>
      </c>
      <c r="FS77" s="8">
        <v>59</v>
      </c>
    </row>
    <row r="78" spans="1:175" x14ac:dyDescent="0.25">
      <c r="A78" s="2">
        <v>43776</v>
      </c>
      <c r="B78" s="3" t="s">
        <v>808</v>
      </c>
      <c r="C78" s="3" t="s">
        <v>6</v>
      </c>
      <c r="D78" s="3" t="s">
        <v>6</v>
      </c>
      <c r="E78" s="3" t="s">
        <v>127</v>
      </c>
      <c r="F78" s="3" t="s">
        <v>65</v>
      </c>
      <c r="G78" s="3" t="s">
        <v>596</v>
      </c>
      <c r="H78" s="8">
        <v>4.3170516000000001</v>
      </c>
      <c r="I78" s="8">
        <v>18.498666499999999</v>
      </c>
      <c r="J78" s="8">
        <v>352.60000610351563</v>
      </c>
      <c r="K78" s="8">
        <v>8.5</v>
      </c>
      <c r="L78" s="8">
        <v>3</v>
      </c>
      <c r="M78" s="3" t="s">
        <v>596</v>
      </c>
      <c r="N78" s="8">
        <v>18</v>
      </c>
      <c r="O78" s="8">
        <v>90</v>
      </c>
      <c r="P78" s="3" t="s">
        <v>597</v>
      </c>
      <c r="Q78" s="8"/>
      <c r="R78" s="8">
        <v>16</v>
      </c>
      <c r="S78" s="8">
        <v>2</v>
      </c>
      <c r="T78" s="8">
        <v>0</v>
      </c>
      <c r="U78" s="8">
        <v>0</v>
      </c>
      <c r="V78" s="8">
        <v>8</v>
      </c>
      <c r="W78" s="8">
        <v>10</v>
      </c>
      <c r="X78" s="8"/>
      <c r="Y78" s="3" t="s">
        <v>159</v>
      </c>
      <c r="Z78" s="3" t="s">
        <v>172</v>
      </c>
      <c r="AA78" s="3"/>
      <c r="AB78" s="3"/>
      <c r="AC78" s="3"/>
      <c r="AD78" s="3" t="s">
        <v>178</v>
      </c>
      <c r="AE78" s="3" t="s">
        <v>21</v>
      </c>
      <c r="AF78" s="8">
        <v>9</v>
      </c>
      <c r="AG78" s="3" t="s">
        <v>29</v>
      </c>
      <c r="AH78" s="8"/>
      <c r="AI78" s="3" t="s">
        <v>21</v>
      </c>
      <c r="AJ78" s="8">
        <v>4</v>
      </c>
      <c r="AK78" s="3" t="s">
        <v>29</v>
      </c>
      <c r="AL78" s="8"/>
      <c r="AM78" s="3" t="s">
        <v>21</v>
      </c>
      <c r="AN78" s="8">
        <v>10</v>
      </c>
      <c r="AO78" s="3" t="s">
        <v>21</v>
      </c>
      <c r="AP78" s="3" t="s">
        <v>197</v>
      </c>
      <c r="AQ78" s="3"/>
      <c r="AR78" s="3"/>
      <c r="AS78" s="8"/>
      <c r="AT78" s="8"/>
      <c r="AU78" s="8"/>
      <c r="AV78" s="8"/>
      <c r="AW78" s="8"/>
      <c r="AX78" s="8"/>
      <c r="AY78" s="8"/>
      <c r="AZ78" s="8"/>
      <c r="BA78" s="3" t="s">
        <v>21</v>
      </c>
      <c r="BB78" s="3" t="s">
        <v>21</v>
      </c>
      <c r="BC78" s="3" t="s">
        <v>21</v>
      </c>
      <c r="BD78" s="3" t="s">
        <v>29</v>
      </c>
      <c r="BE78" s="3" t="s">
        <v>21</v>
      </c>
      <c r="BF78" s="3" t="s">
        <v>227</v>
      </c>
      <c r="BG78" s="3"/>
      <c r="BH78" s="3" t="s">
        <v>231</v>
      </c>
      <c r="BI78" s="3"/>
      <c r="BJ78" s="3" t="s">
        <v>775</v>
      </c>
      <c r="BK78" s="8">
        <v>1</v>
      </c>
      <c r="BL78" s="8">
        <v>1</v>
      </c>
      <c r="BM78" s="8">
        <v>0</v>
      </c>
      <c r="BN78" s="8">
        <v>0</v>
      </c>
      <c r="BO78" s="8">
        <v>1</v>
      </c>
      <c r="BP78" s="8">
        <v>0</v>
      </c>
      <c r="BQ78" s="8">
        <v>0</v>
      </c>
      <c r="BR78" s="8">
        <v>0</v>
      </c>
      <c r="BS78" s="8">
        <v>0</v>
      </c>
      <c r="BT78" s="3" t="s">
        <v>256</v>
      </c>
      <c r="BU78" s="3" t="s">
        <v>258</v>
      </c>
      <c r="BV78" s="3" t="s">
        <v>29</v>
      </c>
      <c r="BW78" s="3"/>
      <c r="BX78" s="8"/>
      <c r="BY78" s="8"/>
      <c r="BZ78" s="8"/>
      <c r="CA78" s="8"/>
      <c r="CB78" s="3" t="s">
        <v>277</v>
      </c>
      <c r="CC78" s="3" t="s">
        <v>29</v>
      </c>
      <c r="CD78" s="3"/>
      <c r="CE78" s="8"/>
      <c r="CF78" s="8"/>
      <c r="CG78" s="8"/>
      <c r="CH78" s="8"/>
      <c r="CI78" s="8"/>
      <c r="CJ78" s="8"/>
      <c r="CK78" s="8"/>
      <c r="CL78" s="3"/>
      <c r="CM78" s="3" t="s">
        <v>279</v>
      </c>
      <c r="CN78" s="3" t="s">
        <v>781</v>
      </c>
      <c r="CO78" s="8">
        <v>1</v>
      </c>
      <c r="CP78" s="8">
        <v>0</v>
      </c>
      <c r="CQ78" s="8">
        <v>0</v>
      </c>
      <c r="CR78" s="8">
        <v>1</v>
      </c>
      <c r="CS78" s="8">
        <v>1</v>
      </c>
      <c r="CT78" s="8">
        <v>0</v>
      </c>
      <c r="CU78" s="8">
        <v>0</v>
      </c>
      <c r="CV78" s="3"/>
      <c r="CW78" s="3" t="s">
        <v>261</v>
      </c>
      <c r="CX78" s="3" t="s">
        <v>21</v>
      </c>
      <c r="CY78" s="3"/>
      <c r="CZ78" s="8"/>
      <c r="DA78" s="8"/>
      <c r="DB78" s="8"/>
      <c r="DC78" s="8"/>
      <c r="DD78" s="8"/>
      <c r="DE78" s="8"/>
      <c r="DF78" s="8"/>
      <c r="DG78" s="3"/>
      <c r="DH78" s="3" t="s">
        <v>29</v>
      </c>
      <c r="DI78" s="3"/>
      <c r="DJ78" s="8"/>
      <c r="DK78" s="8"/>
      <c r="DL78" s="8"/>
      <c r="DM78" s="8"/>
      <c r="DN78" s="8"/>
      <c r="DO78" s="3"/>
      <c r="DP78" s="3"/>
      <c r="DQ78" s="3"/>
      <c r="DR78" s="3"/>
      <c r="DS78" s="3"/>
      <c r="DT78" s="8"/>
      <c r="DU78" s="8"/>
      <c r="DV78" s="8"/>
      <c r="DW78" s="8"/>
      <c r="DX78" s="8"/>
      <c r="DY78" s="8"/>
      <c r="DZ78" s="8"/>
      <c r="EA78" s="3" t="s">
        <v>620</v>
      </c>
      <c r="EB78" s="8">
        <v>1</v>
      </c>
      <c r="EC78" s="8">
        <v>1</v>
      </c>
      <c r="ED78" s="8">
        <v>1</v>
      </c>
      <c r="EE78" s="8">
        <v>0</v>
      </c>
      <c r="EF78" s="8">
        <v>0</v>
      </c>
      <c r="EG78" s="8">
        <v>0</v>
      </c>
      <c r="EH78" s="8">
        <v>0</v>
      </c>
      <c r="EI78" s="8">
        <v>0</v>
      </c>
      <c r="EJ78" s="8">
        <v>0</v>
      </c>
      <c r="EK78" s="8">
        <v>0</v>
      </c>
      <c r="EL78" s="8">
        <v>0</v>
      </c>
      <c r="EM78" s="8">
        <v>0</v>
      </c>
      <c r="EN78" s="3"/>
      <c r="EO78" s="3" t="s">
        <v>352</v>
      </c>
      <c r="EP78" s="3" t="s">
        <v>638</v>
      </c>
      <c r="EQ78" s="8">
        <v>0</v>
      </c>
      <c r="ER78" s="8">
        <v>0</v>
      </c>
      <c r="ES78" s="8">
        <v>0</v>
      </c>
      <c r="ET78" s="8">
        <v>0</v>
      </c>
      <c r="EU78" s="8">
        <v>0</v>
      </c>
      <c r="EV78" s="8">
        <v>0</v>
      </c>
      <c r="EW78" s="8">
        <v>1</v>
      </c>
      <c r="EX78" s="8">
        <v>0</v>
      </c>
      <c r="EY78" s="8">
        <v>0</v>
      </c>
      <c r="EZ78" s="8">
        <v>0</v>
      </c>
      <c r="FA78" s="8">
        <v>0</v>
      </c>
      <c r="FB78" s="3"/>
      <c r="FC78" s="8"/>
      <c r="FD78" s="3" t="s">
        <v>664</v>
      </c>
      <c r="FE78" s="8">
        <v>1</v>
      </c>
      <c r="FF78" s="8">
        <v>1</v>
      </c>
      <c r="FG78" s="8">
        <v>1</v>
      </c>
      <c r="FH78" s="8">
        <v>0</v>
      </c>
      <c r="FI78" s="8">
        <v>0</v>
      </c>
      <c r="FJ78" s="8">
        <v>0</v>
      </c>
      <c r="FK78" s="3" t="s">
        <v>381</v>
      </c>
      <c r="FL78" s="3" t="s">
        <v>380</v>
      </c>
      <c r="FM78" s="3" t="s">
        <v>348</v>
      </c>
      <c r="FN78" s="8"/>
      <c r="FO78" s="8">
        <v>0</v>
      </c>
      <c r="FP78" s="8">
        <v>10</v>
      </c>
      <c r="FQ78" s="3" t="s">
        <v>900</v>
      </c>
      <c r="FR78" s="8">
        <v>1340227</v>
      </c>
      <c r="FS78" s="8">
        <v>26</v>
      </c>
    </row>
    <row r="79" spans="1:175" x14ac:dyDescent="0.25">
      <c r="A79" s="2">
        <v>43776</v>
      </c>
      <c r="B79" s="3" t="s">
        <v>808</v>
      </c>
      <c r="C79" s="3" t="s">
        <v>6</v>
      </c>
      <c r="D79" s="3" t="s">
        <v>6</v>
      </c>
      <c r="E79" s="11" t="s">
        <v>117</v>
      </c>
      <c r="F79" s="3" t="s">
        <v>65</v>
      </c>
      <c r="G79" s="3" t="s">
        <v>596</v>
      </c>
      <c r="H79" s="8">
        <v>4.3275094000000003</v>
      </c>
      <c r="I79" s="8">
        <v>18.528469900000001</v>
      </c>
      <c r="J79" s="8">
        <v>339.20001220703125</v>
      </c>
      <c r="K79" s="8">
        <v>8</v>
      </c>
      <c r="L79" s="8">
        <v>3</v>
      </c>
      <c r="M79" s="3" t="s">
        <v>596</v>
      </c>
      <c r="N79" s="8">
        <v>30</v>
      </c>
      <c r="O79" s="8">
        <v>150</v>
      </c>
      <c r="P79" s="3" t="s">
        <v>597</v>
      </c>
      <c r="Q79" s="8"/>
      <c r="R79" s="8">
        <v>20</v>
      </c>
      <c r="S79" s="8">
        <v>10</v>
      </c>
      <c r="T79" s="8">
        <v>0</v>
      </c>
      <c r="U79" s="8">
        <v>0</v>
      </c>
      <c r="V79" s="8">
        <v>25</v>
      </c>
      <c r="W79" s="8">
        <v>5</v>
      </c>
      <c r="X79" s="8"/>
      <c r="Y79" s="3" t="s">
        <v>159</v>
      </c>
      <c r="Z79" s="3" t="s">
        <v>21</v>
      </c>
      <c r="AA79" s="3" t="s">
        <v>29</v>
      </c>
      <c r="AB79" s="3"/>
      <c r="AC79" s="3"/>
      <c r="AD79" s="3" t="s">
        <v>178</v>
      </c>
      <c r="AE79" s="3" t="s">
        <v>21</v>
      </c>
      <c r="AF79" s="8">
        <v>8</v>
      </c>
      <c r="AG79" s="3" t="s">
        <v>29</v>
      </c>
      <c r="AH79" s="8"/>
      <c r="AI79" s="3" t="s">
        <v>21</v>
      </c>
      <c r="AJ79" s="8">
        <v>9</v>
      </c>
      <c r="AK79" s="3" t="s">
        <v>29</v>
      </c>
      <c r="AL79" s="8"/>
      <c r="AM79" s="3" t="s">
        <v>21</v>
      </c>
      <c r="AN79" s="8">
        <v>20</v>
      </c>
      <c r="AO79" s="3" t="s">
        <v>21</v>
      </c>
      <c r="AP79" s="3" t="s">
        <v>197</v>
      </c>
      <c r="AQ79" s="3"/>
      <c r="AR79" s="3"/>
      <c r="AS79" s="8"/>
      <c r="AT79" s="8"/>
      <c r="AU79" s="8"/>
      <c r="AV79" s="8"/>
      <c r="AW79" s="8"/>
      <c r="AX79" s="8"/>
      <c r="AY79" s="8"/>
      <c r="AZ79" s="8"/>
      <c r="BA79" s="3" t="s">
        <v>21</v>
      </c>
      <c r="BB79" s="3" t="s">
        <v>21</v>
      </c>
      <c r="BC79" s="3" t="s">
        <v>21</v>
      </c>
      <c r="BD79" s="3" t="s">
        <v>29</v>
      </c>
      <c r="BE79" s="3" t="s">
        <v>21</v>
      </c>
      <c r="BF79" s="3" t="s">
        <v>227</v>
      </c>
      <c r="BG79" s="3"/>
      <c r="BH79" s="3" t="s">
        <v>231</v>
      </c>
      <c r="BI79" s="3"/>
      <c r="BJ79" s="3" t="s">
        <v>822</v>
      </c>
      <c r="BK79" s="8">
        <v>1</v>
      </c>
      <c r="BL79" s="8">
        <v>0</v>
      </c>
      <c r="BM79" s="8">
        <v>0</v>
      </c>
      <c r="BN79" s="8">
        <v>0</v>
      </c>
      <c r="BO79" s="8">
        <v>0</v>
      </c>
      <c r="BP79" s="8">
        <v>0</v>
      </c>
      <c r="BQ79" s="8">
        <v>0</v>
      </c>
      <c r="BR79" s="8">
        <v>0</v>
      </c>
      <c r="BS79" s="8">
        <v>0</v>
      </c>
      <c r="BT79" s="3" t="s">
        <v>253</v>
      </c>
      <c r="BU79" s="3" t="s">
        <v>258</v>
      </c>
      <c r="BV79" s="3" t="s">
        <v>21</v>
      </c>
      <c r="BW79" s="3" t="s">
        <v>816</v>
      </c>
      <c r="BX79" s="8">
        <v>1</v>
      </c>
      <c r="BY79" s="8">
        <v>1</v>
      </c>
      <c r="BZ79" s="8">
        <v>0</v>
      </c>
      <c r="CA79" s="8">
        <v>0</v>
      </c>
      <c r="CB79" s="3" t="s">
        <v>277</v>
      </c>
      <c r="CC79" s="3" t="s">
        <v>29</v>
      </c>
      <c r="CD79" s="3"/>
      <c r="CE79" s="8"/>
      <c r="CF79" s="8"/>
      <c r="CG79" s="8"/>
      <c r="CH79" s="8"/>
      <c r="CI79" s="8"/>
      <c r="CJ79" s="8"/>
      <c r="CK79" s="8"/>
      <c r="CL79" s="3"/>
      <c r="CM79" s="3" t="s">
        <v>279</v>
      </c>
      <c r="CN79" s="3" t="s">
        <v>614</v>
      </c>
      <c r="CO79" s="8">
        <v>1</v>
      </c>
      <c r="CP79" s="8">
        <v>1</v>
      </c>
      <c r="CQ79" s="8">
        <v>0</v>
      </c>
      <c r="CR79" s="8">
        <v>1</v>
      </c>
      <c r="CS79" s="8">
        <v>0</v>
      </c>
      <c r="CT79" s="8">
        <v>0</v>
      </c>
      <c r="CU79" s="8">
        <v>0</v>
      </c>
      <c r="CV79" s="3"/>
      <c r="CW79" s="3" t="s">
        <v>258</v>
      </c>
      <c r="CX79" s="3" t="s">
        <v>21</v>
      </c>
      <c r="CY79" s="3"/>
      <c r="CZ79" s="8"/>
      <c r="DA79" s="8"/>
      <c r="DB79" s="8"/>
      <c r="DC79" s="8"/>
      <c r="DD79" s="8"/>
      <c r="DE79" s="8"/>
      <c r="DF79" s="8"/>
      <c r="DG79" s="3"/>
      <c r="DH79" s="3" t="s">
        <v>29</v>
      </c>
      <c r="DI79" s="3"/>
      <c r="DJ79" s="8"/>
      <c r="DK79" s="8"/>
      <c r="DL79" s="8"/>
      <c r="DM79" s="8"/>
      <c r="DN79" s="8"/>
      <c r="DO79" s="3"/>
      <c r="DP79" s="3"/>
      <c r="DQ79" s="3"/>
      <c r="DR79" s="3"/>
      <c r="DS79" s="3"/>
      <c r="DT79" s="8"/>
      <c r="DU79" s="8"/>
      <c r="DV79" s="8"/>
      <c r="DW79" s="8"/>
      <c r="DX79" s="8"/>
      <c r="DY79" s="8"/>
      <c r="DZ79" s="8"/>
      <c r="EA79" s="3" t="s">
        <v>620</v>
      </c>
      <c r="EB79" s="8">
        <v>1</v>
      </c>
      <c r="EC79" s="8">
        <v>1</v>
      </c>
      <c r="ED79" s="8">
        <v>1</v>
      </c>
      <c r="EE79" s="8">
        <v>0</v>
      </c>
      <c r="EF79" s="8">
        <v>0</v>
      </c>
      <c r="EG79" s="8">
        <v>0</v>
      </c>
      <c r="EH79" s="8">
        <v>0</v>
      </c>
      <c r="EI79" s="8">
        <v>0</v>
      </c>
      <c r="EJ79" s="8">
        <v>0</v>
      </c>
      <c r="EK79" s="8">
        <v>0</v>
      </c>
      <c r="EL79" s="8">
        <v>0</v>
      </c>
      <c r="EM79" s="8">
        <v>0</v>
      </c>
      <c r="EN79" s="3"/>
      <c r="EO79" s="3" t="s">
        <v>279</v>
      </c>
      <c r="EP79" s="3"/>
      <c r="EQ79" s="8"/>
      <c r="ER79" s="8"/>
      <c r="ES79" s="8"/>
      <c r="ET79" s="8"/>
      <c r="EU79" s="8"/>
      <c r="EV79" s="8"/>
      <c r="EW79" s="8"/>
      <c r="EX79" s="8"/>
      <c r="EY79" s="8"/>
      <c r="EZ79" s="8"/>
      <c r="FA79" s="8"/>
      <c r="FB79" s="3"/>
      <c r="FC79" s="8"/>
      <c r="FD79" s="3" t="s">
        <v>677</v>
      </c>
      <c r="FE79" s="8">
        <v>1</v>
      </c>
      <c r="FF79" s="8">
        <v>1</v>
      </c>
      <c r="FG79" s="8">
        <v>0</v>
      </c>
      <c r="FH79" s="8">
        <v>0</v>
      </c>
      <c r="FI79" s="8">
        <v>0</v>
      </c>
      <c r="FJ79" s="8">
        <v>1</v>
      </c>
      <c r="FK79" s="3" t="s">
        <v>380</v>
      </c>
      <c r="FL79" s="3" t="s">
        <v>384</v>
      </c>
      <c r="FM79" s="3" t="s">
        <v>382</v>
      </c>
      <c r="FN79" s="8"/>
      <c r="FO79" s="8">
        <v>0</v>
      </c>
      <c r="FP79" s="8">
        <v>10</v>
      </c>
      <c r="FQ79" s="3" t="s">
        <v>901</v>
      </c>
      <c r="FR79" s="8">
        <v>1340229</v>
      </c>
      <c r="FS79" s="8">
        <v>28</v>
      </c>
    </row>
    <row r="80" spans="1:175" x14ac:dyDescent="0.25">
      <c r="A80" s="2">
        <v>43776</v>
      </c>
      <c r="B80" s="3" t="s">
        <v>808</v>
      </c>
      <c r="C80" s="3" t="s">
        <v>6</v>
      </c>
      <c r="D80" s="3" t="s">
        <v>6</v>
      </c>
      <c r="E80" s="3" t="s">
        <v>130</v>
      </c>
      <c r="F80" s="3" t="s">
        <v>65</v>
      </c>
      <c r="G80" s="3" t="s">
        <v>596</v>
      </c>
      <c r="H80" s="8">
        <v>4.3273970000000004</v>
      </c>
      <c r="I80" s="8">
        <v>18.528548900000001</v>
      </c>
      <c r="J80" s="8">
        <v>325.39999389648438</v>
      </c>
      <c r="K80" s="8">
        <v>9.5</v>
      </c>
      <c r="L80" s="8">
        <v>3</v>
      </c>
      <c r="M80" s="3" t="s">
        <v>596</v>
      </c>
      <c r="N80" s="8">
        <v>12</v>
      </c>
      <c r="O80" s="8">
        <v>60</v>
      </c>
      <c r="P80" s="3" t="s">
        <v>597</v>
      </c>
      <c r="Q80" s="8"/>
      <c r="R80" s="8">
        <v>7</v>
      </c>
      <c r="S80" s="8">
        <v>3</v>
      </c>
      <c r="T80" s="8">
        <v>2</v>
      </c>
      <c r="U80" s="8">
        <v>0</v>
      </c>
      <c r="V80" s="8">
        <v>10</v>
      </c>
      <c r="W80" s="8">
        <v>2</v>
      </c>
      <c r="X80" s="8"/>
      <c r="Y80" s="3" t="s">
        <v>159</v>
      </c>
      <c r="Z80" s="3" t="s">
        <v>21</v>
      </c>
      <c r="AA80" s="3" t="s">
        <v>29</v>
      </c>
      <c r="AB80" s="3"/>
      <c r="AC80" s="3"/>
      <c r="AD80" s="3" t="s">
        <v>178</v>
      </c>
      <c r="AE80" s="3" t="s">
        <v>21</v>
      </c>
      <c r="AF80" s="8">
        <v>6</v>
      </c>
      <c r="AG80" s="3" t="s">
        <v>29</v>
      </c>
      <c r="AH80" s="8"/>
      <c r="AI80" s="3" t="s">
        <v>21</v>
      </c>
      <c r="AJ80" s="8">
        <v>2</v>
      </c>
      <c r="AK80" s="3" t="s">
        <v>29</v>
      </c>
      <c r="AL80" s="8"/>
      <c r="AM80" s="3" t="s">
        <v>21</v>
      </c>
      <c r="AN80" s="8">
        <v>3</v>
      </c>
      <c r="AO80" s="3" t="s">
        <v>21</v>
      </c>
      <c r="AP80" s="3" t="s">
        <v>197</v>
      </c>
      <c r="AQ80" s="3"/>
      <c r="AR80" s="3"/>
      <c r="AS80" s="8"/>
      <c r="AT80" s="8"/>
      <c r="AU80" s="8"/>
      <c r="AV80" s="8"/>
      <c r="AW80" s="8"/>
      <c r="AX80" s="8"/>
      <c r="AY80" s="8"/>
      <c r="AZ80" s="8"/>
      <c r="BA80" s="3" t="s">
        <v>21</v>
      </c>
      <c r="BB80" s="3" t="s">
        <v>21</v>
      </c>
      <c r="BC80" s="3" t="s">
        <v>21</v>
      </c>
      <c r="BD80" s="3" t="s">
        <v>29</v>
      </c>
      <c r="BE80" s="3" t="s">
        <v>21</v>
      </c>
      <c r="BF80" s="3" t="s">
        <v>227</v>
      </c>
      <c r="BG80" s="3"/>
      <c r="BH80" s="3" t="s">
        <v>231</v>
      </c>
      <c r="BI80" s="3"/>
      <c r="BJ80" s="3" t="s">
        <v>738</v>
      </c>
      <c r="BK80" s="8">
        <v>1</v>
      </c>
      <c r="BL80" s="8">
        <v>0</v>
      </c>
      <c r="BM80" s="8">
        <v>0</v>
      </c>
      <c r="BN80" s="8">
        <v>0</v>
      </c>
      <c r="BO80" s="8">
        <v>0</v>
      </c>
      <c r="BP80" s="8">
        <v>0</v>
      </c>
      <c r="BQ80" s="8">
        <v>0</v>
      </c>
      <c r="BR80" s="8">
        <v>0</v>
      </c>
      <c r="BS80" s="8">
        <v>1</v>
      </c>
      <c r="BT80" s="3" t="s">
        <v>253</v>
      </c>
      <c r="BU80" s="3" t="s">
        <v>258</v>
      </c>
      <c r="BV80" s="3" t="s">
        <v>21</v>
      </c>
      <c r="BW80" s="3" t="s">
        <v>655</v>
      </c>
      <c r="BX80" s="8">
        <v>1</v>
      </c>
      <c r="BY80" s="8">
        <v>1</v>
      </c>
      <c r="BZ80" s="8">
        <v>0</v>
      </c>
      <c r="CA80" s="8">
        <v>1</v>
      </c>
      <c r="CB80" s="3" t="s">
        <v>277</v>
      </c>
      <c r="CC80" s="3" t="s">
        <v>29</v>
      </c>
      <c r="CD80" s="3"/>
      <c r="CE80" s="8"/>
      <c r="CF80" s="8"/>
      <c r="CG80" s="8"/>
      <c r="CH80" s="8"/>
      <c r="CI80" s="8"/>
      <c r="CJ80" s="8"/>
      <c r="CK80" s="8"/>
      <c r="CL80" s="3"/>
      <c r="CM80" s="3" t="s">
        <v>279</v>
      </c>
      <c r="CN80" s="3" t="s">
        <v>684</v>
      </c>
      <c r="CO80" s="8">
        <v>1</v>
      </c>
      <c r="CP80" s="8">
        <v>0</v>
      </c>
      <c r="CQ80" s="8">
        <v>0</v>
      </c>
      <c r="CR80" s="8">
        <v>1</v>
      </c>
      <c r="CS80" s="8">
        <v>0</v>
      </c>
      <c r="CT80" s="8">
        <v>0</v>
      </c>
      <c r="CU80" s="8">
        <v>0</v>
      </c>
      <c r="CV80" s="3"/>
      <c r="CW80" s="3" t="s">
        <v>258</v>
      </c>
      <c r="CX80" s="3" t="s">
        <v>21</v>
      </c>
      <c r="CY80" s="3"/>
      <c r="CZ80" s="8"/>
      <c r="DA80" s="8"/>
      <c r="DB80" s="8"/>
      <c r="DC80" s="8"/>
      <c r="DD80" s="8"/>
      <c r="DE80" s="8"/>
      <c r="DF80" s="8"/>
      <c r="DG80" s="3"/>
      <c r="DH80" s="3" t="s">
        <v>21</v>
      </c>
      <c r="DI80" s="3" t="s">
        <v>320</v>
      </c>
      <c r="DJ80" s="8">
        <v>1</v>
      </c>
      <c r="DK80" s="8">
        <v>0</v>
      </c>
      <c r="DL80" s="8">
        <v>0</v>
      </c>
      <c r="DM80" s="8">
        <v>0</v>
      </c>
      <c r="DN80" s="8">
        <v>0</v>
      </c>
      <c r="DO80" s="3"/>
      <c r="DP80" s="3" t="s">
        <v>21</v>
      </c>
      <c r="DQ80" s="3" t="s">
        <v>258</v>
      </c>
      <c r="DR80" s="3" t="s">
        <v>29</v>
      </c>
      <c r="DS80" s="3"/>
      <c r="DT80" s="8"/>
      <c r="DU80" s="8"/>
      <c r="DV80" s="8"/>
      <c r="DW80" s="8"/>
      <c r="DX80" s="8"/>
      <c r="DY80" s="8"/>
      <c r="DZ80" s="8"/>
      <c r="EA80" s="3" t="s">
        <v>620</v>
      </c>
      <c r="EB80" s="8">
        <v>1</v>
      </c>
      <c r="EC80" s="8">
        <v>1</v>
      </c>
      <c r="ED80" s="8">
        <v>1</v>
      </c>
      <c r="EE80" s="8">
        <v>0</v>
      </c>
      <c r="EF80" s="8">
        <v>0</v>
      </c>
      <c r="EG80" s="8">
        <v>0</v>
      </c>
      <c r="EH80" s="8">
        <v>0</v>
      </c>
      <c r="EI80" s="8">
        <v>0</v>
      </c>
      <c r="EJ80" s="8">
        <v>0</v>
      </c>
      <c r="EK80" s="8">
        <v>0</v>
      </c>
      <c r="EL80" s="8">
        <v>0</v>
      </c>
      <c r="EM80" s="8">
        <v>0</v>
      </c>
      <c r="EN80" s="3"/>
      <c r="EO80" s="3" t="s">
        <v>281</v>
      </c>
      <c r="EP80" s="3" t="s">
        <v>355</v>
      </c>
      <c r="EQ80" s="8">
        <v>0</v>
      </c>
      <c r="ER80" s="8">
        <v>1</v>
      </c>
      <c r="ES80" s="8">
        <v>0</v>
      </c>
      <c r="ET80" s="8">
        <v>0</v>
      </c>
      <c r="EU80" s="8">
        <v>0</v>
      </c>
      <c r="EV80" s="8">
        <v>0</v>
      </c>
      <c r="EW80" s="8">
        <v>0</v>
      </c>
      <c r="EX80" s="8">
        <v>0</v>
      </c>
      <c r="EY80" s="8">
        <v>0</v>
      </c>
      <c r="EZ80" s="8">
        <v>0</v>
      </c>
      <c r="FA80" s="8">
        <v>0</v>
      </c>
      <c r="FB80" s="3"/>
      <c r="FC80" s="8"/>
      <c r="FD80" s="3" t="s">
        <v>677</v>
      </c>
      <c r="FE80" s="8">
        <v>1</v>
      </c>
      <c r="FF80" s="8">
        <v>1</v>
      </c>
      <c r="FG80" s="8">
        <v>0</v>
      </c>
      <c r="FH80" s="8">
        <v>0</v>
      </c>
      <c r="FI80" s="8">
        <v>0</v>
      </c>
      <c r="FJ80" s="8">
        <v>1</v>
      </c>
      <c r="FK80" s="3" t="s">
        <v>380</v>
      </c>
      <c r="FL80" s="3" t="s">
        <v>381</v>
      </c>
      <c r="FM80" s="3" t="s">
        <v>348</v>
      </c>
      <c r="FN80" s="8"/>
      <c r="FO80" s="8">
        <v>0</v>
      </c>
      <c r="FP80" s="8">
        <v>10</v>
      </c>
      <c r="FQ80" s="3" t="s">
        <v>902</v>
      </c>
      <c r="FR80" s="8">
        <v>1340228</v>
      </c>
      <c r="FS80" s="8">
        <v>27</v>
      </c>
    </row>
    <row r="81" spans="1:175" x14ac:dyDescent="0.25">
      <c r="A81" s="2">
        <v>43776</v>
      </c>
      <c r="B81" s="3" t="s">
        <v>808</v>
      </c>
      <c r="C81" s="3" t="s">
        <v>6</v>
      </c>
      <c r="D81" s="3" t="s">
        <v>6</v>
      </c>
      <c r="E81" s="3" t="s">
        <v>108</v>
      </c>
      <c r="F81" s="3" t="s">
        <v>64</v>
      </c>
      <c r="G81" s="3" t="s">
        <v>596</v>
      </c>
      <c r="H81" s="8">
        <v>4.3181212000000002</v>
      </c>
      <c r="I81" s="8">
        <v>18.537539299999999</v>
      </c>
      <c r="J81" s="8">
        <v>363.89999389648438</v>
      </c>
      <c r="K81" s="8">
        <v>9.5</v>
      </c>
      <c r="L81" s="8">
        <v>3</v>
      </c>
      <c r="M81" s="3" t="s">
        <v>596</v>
      </c>
      <c r="N81" s="8">
        <v>47</v>
      </c>
      <c r="O81" s="8">
        <v>231</v>
      </c>
      <c r="P81" s="3" t="s">
        <v>597</v>
      </c>
      <c r="Q81" s="8"/>
      <c r="R81" s="8">
        <v>17</v>
      </c>
      <c r="S81" s="8">
        <v>30</v>
      </c>
      <c r="T81" s="8">
        <v>0</v>
      </c>
      <c r="U81" s="8">
        <v>0</v>
      </c>
      <c r="V81" s="8"/>
      <c r="W81" s="8">
        <v>47</v>
      </c>
      <c r="X81" s="8"/>
      <c r="Y81" s="3" t="s">
        <v>160</v>
      </c>
      <c r="Z81" s="3" t="s">
        <v>21</v>
      </c>
      <c r="AA81" s="3" t="s">
        <v>29</v>
      </c>
      <c r="AB81" s="3"/>
      <c r="AC81" s="3"/>
      <c r="AD81" s="3" t="s">
        <v>177</v>
      </c>
      <c r="AE81" s="3" t="s">
        <v>21</v>
      </c>
      <c r="AF81" s="8">
        <v>40</v>
      </c>
      <c r="AG81" s="3" t="s">
        <v>21</v>
      </c>
      <c r="AH81" s="8">
        <v>15</v>
      </c>
      <c r="AI81" s="3" t="s">
        <v>21</v>
      </c>
      <c r="AJ81" s="8">
        <v>10</v>
      </c>
      <c r="AK81" s="3" t="s">
        <v>29</v>
      </c>
      <c r="AL81" s="8"/>
      <c r="AM81" s="3" t="s">
        <v>21</v>
      </c>
      <c r="AN81" s="8">
        <v>12</v>
      </c>
      <c r="AO81" s="3" t="s">
        <v>21</v>
      </c>
      <c r="AP81" s="3" t="s">
        <v>194</v>
      </c>
      <c r="AQ81" s="3"/>
      <c r="AR81" s="3" t="s">
        <v>624</v>
      </c>
      <c r="AS81" s="8">
        <v>1</v>
      </c>
      <c r="AT81" s="8">
        <v>0</v>
      </c>
      <c r="AU81" s="8">
        <v>0</v>
      </c>
      <c r="AV81" s="8">
        <v>0</v>
      </c>
      <c r="AW81" s="8">
        <v>0</v>
      </c>
      <c r="AX81" s="8">
        <v>0</v>
      </c>
      <c r="AY81" s="8">
        <v>0</v>
      </c>
      <c r="AZ81" s="8">
        <v>0</v>
      </c>
      <c r="BA81" s="3" t="s">
        <v>21</v>
      </c>
      <c r="BB81" s="3" t="s">
        <v>21</v>
      </c>
      <c r="BC81" s="3" t="s">
        <v>21</v>
      </c>
      <c r="BD81" s="3" t="s">
        <v>29</v>
      </c>
      <c r="BE81" s="3" t="s">
        <v>29</v>
      </c>
      <c r="BF81" s="3"/>
      <c r="BG81" s="3"/>
      <c r="BH81" s="3" t="s">
        <v>231</v>
      </c>
      <c r="BI81" s="3"/>
      <c r="BJ81" s="3" t="s">
        <v>903</v>
      </c>
      <c r="BK81" s="8">
        <v>1</v>
      </c>
      <c r="BL81" s="8">
        <v>0</v>
      </c>
      <c r="BM81" s="8">
        <v>0</v>
      </c>
      <c r="BN81" s="8">
        <v>0</v>
      </c>
      <c r="BO81" s="8">
        <v>1</v>
      </c>
      <c r="BP81" s="8">
        <v>0</v>
      </c>
      <c r="BQ81" s="8">
        <v>0</v>
      </c>
      <c r="BR81" s="8">
        <v>0</v>
      </c>
      <c r="BS81" s="8">
        <v>0</v>
      </c>
      <c r="BT81" s="3" t="s">
        <v>253</v>
      </c>
      <c r="BU81" s="3" t="s">
        <v>259</v>
      </c>
      <c r="BV81" s="3" t="s">
        <v>21</v>
      </c>
      <c r="BW81" s="3" t="s">
        <v>893</v>
      </c>
      <c r="BX81" s="8">
        <v>1</v>
      </c>
      <c r="BY81" s="8">
        <v>1</v>
      </c>
      <c r="BZ81" s="8">
        <v>1</v>
      </c>
      <c r="CA81" s="8">
        <v>1</v>
      </c>
      <c r="CB81" s="3" t="s">
        <v>278</v>
      </c>
      <c r="CC81" s="3" t="s">
        <v>29</v>
      </c>
      <c r="CD81" s="3"/>
      <c r="CE81" s="8"/>
      <c r="CF81" s="8"/>
      <c r="CG81" s="8"/>
      <c r="CH81" s="8"/>
      <c r="CI81" s="8"/>
      <c r="CJ81" s="8"/>
      <c r="CK81" s="8"/>
      <c r="CL81" s="3"/>
      <c r="CM81" s="3" t="s">
        <v>281</v>
      </c>
      <c r="CN81" s="3" t="s">
        <v>297</v>
      </c>
      <c r="CO81" s="8">
        <v>1</v>
      </c>
      <c r="CP81" s="8">
        <v>0</v>
      </c>
      <c r="CQ81" s="8">
        <v>0</v>
      </c>
      <c r="CR81" s="8">
        <v>0</v>
      </c>
      <c r="CS81" s="8">
        <v>0</v>
      </c>
      <c r="CT81" s="8">
        <v>0</v>
      </c>
      <c r="CU81" s="8">
        <v>0</v>
      </c>
      <c r="CV81" s="3"/>
      <c r="CW81" s="3" t="s">
        <v>261</v>
      </c>
      <c r="CX81" s="3" t="s">
        <v>29</v>
      </c>
      <c r="CY81" s="3" t="s">
        <v>173</v>
      </c>
      <c r="CZ81" s="8">
        <v>0</v>
      </c>
      <c r="DA81" s="8">
        <v>0</v>
      </c>
      <c r="DB81" s="8">
        <v>0</v>
      </c>
      <c r="DC81" s="8">
        <v>0</v>
      </c>
      <c r="DD81" s="8">
        <v>0</v>
      </c>
      <c r="DE81" s="8">
        <v>0</v>
      </c>
      <c r="DF81" s="8">
        <v>1</v>
      </c>
      <c r="DG81" s="3" t="s">
        <v>904</v>
      </c>
      <c r="DH81" s="3" t="s">
        <v>29</v>
      </c>
      <c r="DI81" s="3"/>
      <c r="DJ81" s="8"/>
      <c r="DK81" s="8"/>
      <c r="DL81" s="8"/>
      <c r="DM81" s="8"/>
      <c r="DN81" s="8"/>
      <c r="DO81" s="3"/>
      <c r="DP81" s="3"/>
      <c r="DQ81" s="3"/>
      <c r="DR81" s="3"/>
      <c r="DS81" s="3"/>
      <c r="DT81" s="8"/>
      <c r="DU81" s="8"/>
      <c r="DV81" s="8"/>
      <c r="DW81" s="8"/>
      <c r="DX81" s="8"/>
      <c r="DY81" s="8"/>
      <c r="DZ81" s="8"/>
      <c r="EA81" s="3" t="s">
        <v>676</v>
      </c>
      <c r="EB81" s="8">
        <v>1</v>
      </c>
      <c r="EC81" s="8">
        <v>1</v>
      </c>
      <c r="ED81" s="8">
        <v>0</v>
      </c>
      <c r="EE81" s="8">
        <v>1</v>
      </c>
      <c r="EF81" s="8">
        <v>0</v>
      </c>
      <c r="EG81" s="8">
        <v>0</v>
      </c>
      <c r="EH81" s="8">
        <v>0</v>
      </c>
      <c r="EI81" s="8">
        <v>0</v>
      </c>
      <c r="EJ81" s="8">
        <v>0</v>
      </c>
      <c r="EK81" s="8">
        <v>0</v>
      </c>
      <c r="EL81" s="8">
        <v>0</v>
      </c>
      <c r="EM81" s="8">
        <v>0</v>
      </c>
      <c r="EN81" s="3"/>
      <c r="EO81" s="3" t="s">
        <v>352</v>
      </c>
      <c r="EP81" s="3" t="s">
        <v>798</v>
      </c>
      <c r="EQ81" s="8">
        <v>0</v>
      </c>
      <c r="ER81" s="8">
        <v>1</v>
      </c>
      <c r="ES81" s="8">
        <v>0</v>
      </c>
      <c r="ET81" s="8">
        <v>0</v>
      </c>
      <c r="EU81" s="8">
        <v>0</v>
      </c>
      <c r="EV81" s="8">
        <v>0</v>
      </c>
      <c r="EW81" s="8">
        <v>1</v>
      </c>
      <c r="EX81" s="8">
        <v>0</v>
      </c>
      <c r="EY81" s="8">
        <v>0</v>
      </c>
      <c r="EZ81" s="8">
        <v>0</v>
      </c>
      <c r="FA81" s="8">
        <v>0</v>
      </c>
      <c r="FB81" s="3"/>
      <c r="FC81" s="8"/>
      <c r="FD81" s="3" t="s">
        <v>388</v>
      </c>
      <c r="FE81" s="8">
        <v>1</v>
      </c>
      <c r="FF81" s="8">
        <v>0</v>
      </c>
      <c r="FG81" s="8">
        <v>0</v>
      </c>
      <c r="FH81" s="8">
        <v>0</v>
      </c>
      <c r="FI81" s="8">
        <v>0</v>
      </c>
      <c r="FJ81" s="8">
        <v>0</v>
      </c>
      <c r="FK81" s="3" t="s">
        <v>381</v>
      </c>
      <c r="FL81" s="3" t="s">
        <v>384</v>
      </c>
      <c r="FM81" s="3" t="s">
        <v>380</v>
      </c>
      <c r="FN81" s="8"/>
      <c r="FO81" s="8">
        <v>1</v>
      </c>
      <c r="FP81" s="8">
        <v>10</v>
      </c>
      <c r="FQ81" s="3" t="s">
        <v>905</v>
      </c>
      <c r="FR81" s="8">
        <v>1340117</v>
      </c>
      <c r="FS81" s="8">
        <v>21</v>
      </c>
    </row>
    <row r="82" spans="1:175" x14ac:dyDescent="0.25">
      <c r="A82" s="2">
        <v>43778</v>
      </c>
      <c r="B82" s="3" t="s">
        <v>808</v>
      </c>
      <c r="C82" s="3" t="s">
        <v>6</v>
      </c>
      <c r="D82" s="3" t="s">
        <v>6</v>
      </c>
      <c r="E82" s="3" t="s">
        <v>906</v>
      </c>
      <c r="F82" s="3" t="s">
        <v>67</v>
      </c>
      <c r="G82" s="3" t="s">
        <v>596</v>
      </c>
      <c r="H82" s="8">
        <v>4.4075866000000001</v>
      </c>
      <c r="I82" s="8">
        <v>18.756971700000001</v>
      </c>
      <c r="J82" s="8">
        <v>398.5</v>
      </c>
      <c r="K82" s="8">
        <v>8</v>
      </c>
      <c r="L82" s="8">
        <v>3</v>
      </c>
      <c r="M82" s="3" t="s">
        <v>596</v>
      </c>
      <c r="N82" s="8">
        <v>35</v>
      </c>
      <c r="O82" s="8">
        <v>175</v>
      </c>
      <c r="P82" s="3" t="s">
        <v>597</v>
      </c>
      <c r="Q82" s="8"/>
      <c r="R82" s="8">
        <v>35</v>
      </c>
      <c r="S82" s="8">
        <v>0</v>
      </c>
      <c r="T82" s="8">
        <v>0</v>
      </c>
      <c r="U82" s="8">
        <v>0</v>
      </c>
      <c r="V82" s="8">
        <v>15</v>
      </c>
      <c r="W82" s="8">
        <v>20</v>
      </c>
      <c r="X82" s="8"/>
      <c r="Y82" s="3" t="s">
        <v>160</v>
      </c>
      <c r="Z82" s="3" t="s">
        <v>21</v>
      </c>
      <c r="AA82" s="3" t="s">
        <v>29</v>
      </c>
      <c r="AB82" s="3"/>
      <c r="AC82" s="3"/>
      <c r="AD82" s="3" t="s">
        <v>177</v>
      </c>
      <c r="AE82" s="3" t="s">
        <v>21</v>
      </c>
      <c r="AF82" s="8">
        <v>30</v>
      </c>
      <c r="AG82" s="3" t="s">
        <v>29</v>
      </c>
      <c r="AH82" s="8"/>
      <c r="AI82" s="3" t="s">
        <v>21</v>
      </c>
      <c r="AJ82" s="8">
        <v>3</v>
      </c>
      <c r="AK82" s="3" t="s">
        <v>29</v>
      </c>
      <c r="AL82" s="8"/>
      <c r="AM82" s="3" t="s">
        <v>21</v>
      </c>
      <c r="AN82" s="8">
        <v>10</v>
      </c>
      <c r="AO82" s="3" t="s">
        <v>21</v>
      </c>
      <c r="AP82" s="3" t="s">
        <v>173</v>
      </c>
      <c r="AQ82" s="3" t="s">
        <v>907</v>
      </c>
      <c r="AR82" s="3" t="s">
        <v>624</v>
      </c>
      <c r="AS82" s="8">
        <v>1</v>
      </c>
      <c r="AT82" s="8">
        <v>0</v>
      </c>
      <c r="AU82" s="8">
        <v>0</v>
      </c>
      <c r="AV82" s="8">
        <v>0</v>
      </c>
      <c r="AW82" s="8">
        <v>0</v>
      </c>
      <c r="AX82" s="8">
        <v>0</v>
      </c>
      <c r="AY82" s="8">
        <v>0</v>
      </c>
      <c r="AZ82" s="8">
        <v>0</v>
      </c>
      <c r="BA82" s="3" t="s">
        <v>21</v>
      </c>
      <c r="BB82" s="3" t="s">
        <v>21</v>
      </c>
      <c r="BC82" s="3" t="s">
        <v>21</v>
      </c>
      <c r="BD82" s="3" t="s">
        <v>29</v>
      </c>
      <c r="BE82" s="3" t="s">
        <v>21</v>
      </c>
      <c r="BF82" s="3" t="s">
        <v>227</v>
      </c>
      <c r="BG82" s="3"/>
      <c r="BH82" s="3" t="s">
        <v>231</v>
      </c>
      <c r="BI82" s="3"/>
      <c r="BJ82" s="3" t="s">
        <v>908</v>
      </c>
      <c r="BK82" s="8">
        <v>0</v>
      </c>
      <c r="BL82" s="8">
        <v>0</v>
      </c>
      <c r="BM82" s="8">
        <v>0</v>
      </c>
      <c r="BN82" s="8">
        <v>0</v>
      </c>
      <c r="BO82" s="8">
        <v>1</v>
      </c>
      <c r="BP82" s="8">
        <v>0</v>
      </c>
      <c r="BQ82" s="8">
        <v>0</v>
      </c>
      <c r="BR82" s="8">
        <v>0</v>
      </c>
      <c r="BS82" s="8">
        <v>0</v>
      </c>
      <c r="BT82" s="3" t="s">
        <v>253</v>
      </c>
      <c r="BU82" s="3" t="s">
        <v>259</v>
      </c>
      <c r="BV82" s="3" t="s">
        <v>21</v>
      </c>
      <c r="BW82" s="3" t="s">
        <v>655</v>
      </c>
      <c r="BX82" s="8">
        <v>1</v>
      </c>
      <c r="BY82" s="8">
        <v>1</v>
      </c>
      <c r="BZ82" s="8">
        <v>0</v>
      </c>
      <c r="CA82" s="8">
        <v>1</v>
      </c>
      <c r="CB82" s="3" t="s">
        <v>280</v>
      </c>
      <c r="CC82" s="3" t="s">
        <v>29</v>
      </c>
      <c r="CD82" s="3"/>
      <c r="CE82" s="8"/>
      <c r="CF82" s="8"/>
      <c r="CG82" s="8"/>
      <c r="CH82" s="8"/>
      <c r="CI82" s="8"/>
      <c r="CJ82" s="8"/>
      <c r="CK82" s="8"/>
      <c r="CL82" s="3"/>
      <c r="CM82" s="3" t="s">
        <v>279</v>
      </c>
      <c r="CN82" s="3" t="s">
        <v>740</v>
      </c>
      <c r="CO82" s="8">
        <v>1</v>
      </c>
      <c r="CP82" s="8">
        <v>0</v>
      </c>
      <c r="CQ82" s="8">
        <v>0</v>
      </c>
      <c r="CR82" s="8">
        <v>0</v>
      </c>
      <c r="CS82" s="8">
        <v>1</v>
      </c>
      <c r="CT82" s="8">
        <v>0</v>
      </c>
      <c r="CU82" s="8">
        <v>0</v>
      </c>
      <c r="CV82" s="3"/>
      <c r="CW82" s="3" t="s">
        <v>261</v>
      </c>
      <c r="CX82" s="3" t="s">
        <v>21</v>
      </c>
      <c r="CY82" s="3"/>
      <c r="CZ82" s="8"/>
      <c r="DA82" s="8"/>
      <c r="DB82" s="8"/>
      <c r="DC82" s="8"/>
      <c r="DD82" s="8"/>
      <c r="DE82" s="8"/>
      <c r="DF82" s="8"/>
      <c r="DG82" s="3"/>
      <c r="DH82" s="3" t="s">
        <v>29</v>
      </c>
      <c r="DI82" s="3"/>
      <c r="DJ82" s="8"/>
      <c r="DK82" s="8"/>
      <c r="DL82" s="8"/>
      <c r="DM82" s="8"/>
      <c r="DN82" s="8"/>
      <c r="DO82" s="3"/>
      <c r="DP82" s="3"/>
      <c r="DQ82" s="3"/>
      <c r="DR82" s="3"/>
      <c r="DS82" s="3"/>
      <c r="DT82" s="8"/>
      <c r="DU82" s="8"/>
      <c r="DV82" s="8"/>
      <c r="DW82" s="8"/>
      <c r="DX82" s="8"/>
      <c r="DY82" s="8"/>
      <c r="DZ82" s="8"/>
      <c r="EA82" s="3" t="s">
        <v>909</v>
      </c>
      <c r="EB82" s="8">
        <v>0</v>
      </c>
      <c r="EC82" s="8">
        <v>1</v>
      </c>
      <c r="ED82" s="8">
        <v>1</v>
      </c>
      <c r="EE82" s="8">
        <v>0</v>
      </c>
      <c r="EF82" s="8">
        <v>1</v>
      </c>
      <c r="EG82" s="8">
        <v>0</v>
      </c>
      <c r="EH82" s="8">
        <v>0</v>
      </c>
      <c r="EI82" s="8">
        <v>0</v>
      </c>
      <c r="EJ82" s="8">
        <v>0</v>
      </c>
      <c r="EK82" s="8">
        <v>0</v>
      </c>
      <c r="EL82" s="8">
        <v>0</v>
      </c>
      <c r="EM82" s="8">
        <v>0</v>
      </c>
      <c r="EN82" s="3"/>
      <c r="EO82" s="3" t="s">
        <v>279</v>
      </c>
      <c r="EP82" s="3"/>
      <c r="EQ82" s="8"/>
      <c r="ER82" s="8"/>
      <c r="ES82" s="8"/>
      <c r="ET82" s="8"/>
      <c r="EU82" s="8"/>
      <c r="EV82" s="8"/>
      <c r="EW82" s="8"/>
      <c r="EX82" s="8"/>
      <c r="EY82" s="8"/>
      <c r="EZ82" s="8"/>
      <c r="FA82" s="8"/>
      <c r="FB82" s="3"/>
      <c r="FC82" s="8"/>
      <c r="FD82" s="3" t="s">
        <v>910</v>
      </c>
      <c r="FE82" s="8">
        <v>1</v>
      </c>
      <c r="FF82" s="8">
        <v>0</v>
      </c>
      <c r="FG82" s="8">
        <v>0</v>
      </c>
      <c r="FH82" s="8">
        <v>1</v>
      </c>
      <c r="FI82" s="8">
        <v>0</v>
      </c>
      <c r="FJ82" s="8">
        <v>0</v>
      </c>
      <c r="FK82" s="3" t="s">
        <v>381</v>
      </c>
      <c r="FL82" s="3" t="s">
        <v>384</v>
      </c>
      <c r="FM82" s="3" t="s">
        <v>382</v>
      </c>
      <c r="FN82" s="8"/>
      <c r="FO82" s="8">
        <v>0</v>
      </c>
      <c r="FP82" s="8">
        <v>10</v>
      </c>
      <c r="FQ82" s="3" t="s">
        <v>911</v>
      </c>
      <c r="FR82" s="8">
        <v>1358876</v>
      </c>
      <c r="FS82" s="8">
        <v>76</v>
      </c>
    </row>
    <row r="83" spans="1:175" x14ac:dyDescent="0.25">
      <c r="A83" s="8"/>
      <c r="B83" s="8"/>
      <c r="C83" s="8"/>
      <c r="D83" s="8"/>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c r="AN83" s="8"/>
      <c r="AO83" s="8"/>
      <c r="AP83" s="8"/>
      <c r="AQ83" s="8"/>
      <c r="AR83" s="8"/>
      <c r="AS83" s="8"/>
      <c r="AT83" s="8"/>
      <c r="AU83" s="8"/>
      <c r="AV83" s="8"/>
      <c r="AW83" s="8"/>
      <c r="AX83" s="8"/>
      <c r="AY83" s="8"/>
      <c r="AZ83" s="8"/>
      <c r="BA83" s="8"/>
      <c r="BB83" s="8"/>
      <c r="BC83" s="8"/>
      <c r="BD83" s="8"/>
      <c r="BE83" s="8"/>
      <c r="BF83" s="8"/>
      <c r="BG83" s="8"/>
      <c r="BH83" s="8"/>
      <c r="BI83" s="8"/>
      <c r="BJ83" s="8"/>
      <c r="BK83" s="8"/>
      <c r="BL83" s="8"/>
      <c r="BM83" s="8"/>
      <c r="BN83" s="8"/>
      <c r="BO83" s="8"/>
      <c r="BP83" s="8"/>
      <c r="BQ83" s="8"/>
      <c r="BR83" s="8"/>
      <c r="BS83" s="8"/>
      <c r="BT83" s="8"/>
      <c r="BU83" s="8"/>
      <c r="BV83" s="8"/>
      <c r="BW83" s="8"/>
      <c r="BX83" s="8"/>
      <c r="BY83" s="8"/>
      <c r="BZ83" s="8"/>
      <c r="CA83" s="8"/>
      <c r="CB83" s="8"/>
      <c r="CC83" s="8"/>
      <c r="CD83" s="8"/>
      <c r="CE83" s="8"/>
      <c r="CF83" s="8"/>
      <c r="CG83" s="8"/>
      <c r="CH83" s="8"/>
      <c r="CI83" s="8"/>
      <c r="CJ83" s="8"/>
      <c r="CK83" s="8"/>
      <c r="CL83" s="8"/>
      <c r="CM83" s="8"/>
      <c r="CN83" s="8"/>
      <c r="CO83" s="8"/>
      <c r="CP83" s="8"/>
      <c r="CQ83" s="8"/>
      <c r="CR83" s="8"/>
      <c r="CS83" s="8"/>
      <c r="CT83" s="8"/>
      <c r="CU83" s="8"/>
      <c r="CV83" s="8"/>
      <c r="CW83" s="8"/>
      <c r="CX83" s="8"/>
      <c r="CY83" s="8"/>
      <c r="CZ83" s="8"/>
      <c r="DA83" s="8"/>
      <c r="DB83" s="8"/>
      <c r="DC83" s="8"/>
      <c r="DD83" s="8"/>
      <c r="DE83" s="8"/>
      <c r="DF83" s="8"/>
      <c r="DG83" s="8"/>
      <c r="DH83" s="8"/>
      <c r="DI83" s="8"/>
      <c r="DJ83" s="8"/>
      <c r="DK83" s="8"/>
      <c r="DL83" s="8"/>
      <c r="DM83" s="8"/>
      <c r="DN83" s="8"/>
      <c r="DO83" s="8"/>
      <c r="DP83" s="8"/>
      <c r="DQ83" s="8"/>
      <c r="DR83" s="8"/>
      <c r="DS83" s="8"/>
      <c r="DT83" s="8"/>
      <c r="DU83" s="8"/>
      <c r="DV83" s="8"/>
      <c r="DW83" s="8"/>
      <c r="DX83" s="8"/>
      <c r="DY83" s="8"/>
      <c r="DZ83" s="8"/>
      <c r="EA83" s="8"/>
      <c r="EB83" s="8"/>
      <c r="EC83" s="8"/>
      <c r="ED83" s="8"/>
      <c r="EE83" s="8"/>
      <c r="EF83" s="8"/>
      <c r="EG83" s="8"/>
      <c r="EH83" s="8"/>
      <c r="EI83" s="8"/>
      <c r="EJ83" s="8"/>
      <c r="EK83" s="8"/>
      <c r="EL83" s="8"/>
      <c r="EM83" s="8"/>
      <c r="EN83" s="8"/>
      <c r="EO83" s="8"/>
      <c r="EP83" s="8"/>
      <c r="EQ83" s="8"/>
      <c r="ER83" s="8"/>
      <c r="ES83" s="8"/>
      <c r="ET83" s="8"/>
      <c r="EU83" s="8"/>
      <c r="EV83" s="8"/>
      <c r="EW83" s="8"/>
      <c r="EX83" s="8"/>
      <c r="EY83" s="8"/>
      <c r="EZ83" s="8"/>
      <c r="FA83" s="8"/>
      <c r="FB83" s="8"/>
      <c r="FC83" s="8"/>
      <c r="FD83" s="8"/>
      <c r="FE83" s="8"/>
      <c r="FF83" s="8"/>
      <c r="FG83" s="8"/>
      <c r="FH83" s="8"/>
      <c r="FI83" s="8"/>
      <c r="FJ83" s="8"/>
      <c r="FK83" s="8"/>
      <c r="FL83" s="8"/>
      <c r="FM83" s="8"/>
      <c r="FN83" s="8"/>
      <c r="FO83" s="8"/>
      <c r="FP83" s="8"/>
      <c r="FQ83" s="8"/>
      <c r="FR83" s="8"/>
      <c r="FS83" s="8"/>
    </row>
    <row r="84" spans="1:175" x14ac:dyDescent="0.25">
      <c r="A84" s="8"/>
      <c r="B84" s="8"/>
      <c r="C84" s="8"/>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c r="AN84" s="8"/>
      <c r="AO84" s="8"/>
      <c r="AP84" s="8"/>
      <c r="AQ84" s="8"/>
      <c r="AR84" s="8"/>
      <c r="AS84" s="8"/>
      <c r="AT84" s="8"/>
      <c r="AU84" s="8"/>
      <c r="AV84" s="8"/>
      <c r="AW84" s="8"/>
      <c r="AX84" s="8"/>
      <c r="AY84" s="8"/>
      <c r="AZ84" s="8"/>
      <c r="BA84" s="8"/>
      <c r="BB84" s="8"/>
      <c r="BC84" s="8"/>
      <c r="BD84" s="8"/>
      <c r="BE84" s="8"/>
      <c r="BF84" s="8"/>
      <c r="BG84" s="8"/>
      <c r="BH84" s="8"/>
      <c r="BI84" s="8"/>
      <c r="BJ84" s="8"/>
      <c r="BK84" s="8"/>
      <c r="BL84" s="8"/>
      <c r="BM84" s="8"/>
      <c r="BN84" s="8"/>
      <c r="BO84" s="8"/>
      <c r="BP84" s="8"/>
      <c r="BQ84" s="8"/>
      <c r="BR84" s="8"/>
      <c r="BS84" s="8"/>
      <c r="BT84" s="8"/>
      <c r="BU84" s="8"/>
      <c r="BV84" s="8"/>
      <c r="BW84" s="8"/>
      <c r="BX84" s="8"/>
      <c r="BY84" s="8"/>
      <c r="BZ84" s="8"/>
      <c r="CA84" s="8"/>
      <c r="CB84" s="8"/>
      <c r="CC84" s="8"/>
      <c r="CD84" s="8"/>
      <c r="CE84" s="8"/>
      <c r="CF84" s="8"/>
      <c r="CG84" s="8"/>
      <c r="CH84" s="8"/>
      <c r="CI84" s="8"/>
      <c r="CJ84" s="8"/>
      <c r="CK84" s="8"/>
      <c r="CL84" s="8"/>
      <c r="CM84" s="8"/>
      <c r="CN84" s="8"/>
      <c r="CO84" s="8"/>
      <c r="CP84" s="8"/>
      <c r="CQ84" s="8"/>
      <c r="CR84" s="8"/>
      <c r="CS84" s="8"/>
      <c r="CT84" s="8"/>
      <c r="CU84" s="8"/>
      <c r="CV84" s="8"/>
      <c r="CW84" s="8"/>
      <c r="CX84" s="8"/>
      <c r="CY84" s="8"/>
      <c r="CZ84" s="8"/>
      <c r="DA84" s="8"/>
      <c r="DB84" s="8"/>
      <c r="DC84" s="8"/>
      <c r="DD84" s="8"/>
      <c r="DE84" s="8"/>
      <c r="DF84" s="8"/>
      <c r="DG84" s="8"/>
      <c r="DH84" s="8"/>
      <c r="DI84" s="8"/>
      <c r="DJ84" s="8"/>
      <c r="DK84" s="8"/>
      <c r="DL84" s="8"/>
      <c r="DM84" s="8"/>
      <c r="DN84" s="8"/>
      <c r="DO84" s="8"/>
      <c r="DP84" s="8"/>
      <c r="DQ84" s="8"/>
      <c r="DR84" s="8"/>
      <c r="DS84" s="8"/>
      <c r="DT84" s="8"/>
      <c r="DU84" s="8"/>
      <c r="DV84" s="8"/>
      <c r="DW84" s="8"/>
      <c r="DX84" s="8"/>
      <c r="DY84" s="8"/>
      <c r="DZ84" s="8"/>
      <c r="EA84" s="8"/>
      <c r="EB84" s="8"/>
      <c r="EC84" s="8"/>
      <c r="ED84" s="8"/>
      <c r="EE84" s="8"/>
      <c r="EF84" s="8"/>
      <c r="EG84" s="8"/>
      <c r="EH84" s="8"/>
      <c r="EI84" s="8"/>
      <c r="EJ84" s="8"/>
      <c r="EK84" s="8"/>
      <c r="EL84" s="8"/>
      <c r="EM84" s="8"/>
      <c r="EN84" s="8"/>
      <c r="EO84" s="8"/>
      <c r="EP84" s="8"/>
      <c r="EQ84" s="8"/>
      <c r="ER84" s="8"/>
      <c r="ES84" s="8"/>
      <c r="ET84" s="8"/>
      <c r="EU84" s="8"/>
      <c r="EV84" s="8"/>
      <c r="EW84" s="8"/>
      <c r="EX84" s="8"/>
      <c r="EY84" s="8"/>
      <c r="EZ84" s="8"/>
      <c r="FA84" s="8"/>
      <c r="FB84" s="8"/>
      <c r="FC84" s="8"/>
      <c r="FD84" s="8"/>
      <c r="FE84" s="8"/>
      <c r="FF84" s="8"/>
      <c r="FG84" s="8"/>
      <c r="FH84" s="8"/>
      <c r="FI84" s="8"/>
      <c r="FJ84" s="8"/>
      <c r="FK84" s="8"/>
      <c r="FL84" s="8"/>
      <c r="FM84" s="8"/>
      <c r="FN84" s="8"/>
      <c r="FO84" s="8"/>
      <c r="FP84" s="8"/>
      <c r="FQ84" s="8"/>
      <c r="FR84" s="8"/>
      <c r="FS84" s="8"/>
    </row>
    <row r="98" spans="6:6" x14ac:dyDescent="0.25">
      <c r="F98" s="8"/>
    </row>
    <row r="99" spans="6:6" x14ac:dyDescent="0.25">
      <c r="F99" s="8"/>
    </row>
  </sheetData>
  <conditionalFormatting sqref="E2:E82">
    <cfRule type="duplicateValues" dxfId="1" priority="1"/>
  </conditionalFormatting>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22DA22-0ADD-4F0F-824F-C4549867C697}">
  <sheetPr>
    <tabColor theme="0" tint="-0.499984740745262"/>
  </sheetPr>
  <dimension ref="B5:N10"/>
  <sheetViews>
    <sheetView showGridLines="0" workbookViewId="0">
      <selection activeCell="B5" sqref="B5:N5"/>
    </sheetView>
  </sheetViews>
  <sheetFormatPr defaultRowHeight="15" x14ac:dyDescent="0.25"/>
  <cols>
    <col min="2" max="2" width="8.7109375" customWidth="1"/>
  </cols>
  <sheetData>
    <row r="5" spans="2:14" ht="56.25" customHeight="1" x14ac:dyDescent="0.25">
      <c r="B5" s="47" t="s">
        <v>0</v>
      </c>
      <c r="C5" s="47"/>
      <c r="D5" s="47"/>
      <c r="E5" s="47"/>
      <c r="F5" s="47"/>
      <c r="G5" s="47"/>
      <c r="H5" s="47"/>
      <c r="I5" s="47"/>
      <c r="J5" s="47"/>
      <c r="K5" s="47"/>
      <c r="L5" s="47"/>
      <c r="M5" s="47"/>
      <c r="N5" s="47"/>
    </row>
    <row r="8" spans="2:14" x14ac:dyDescent="0.25">
      <c r="B8" s="8" t="s">
        <v>1</v>
      </c>
      <c r="C8" s="8"/>
      <c r="D8" s="8"/>
      <c r="E8" s="8"/>
      <c r="F8" s="8"/>
      <c r="G8" s="8"/>
      <c r="H8" s="8"/>
      <c r="I8" s="8"/>
      <c r="J8" s="8"/>
      <c r="K8" s="46" t="s">
        <v>2</v>
      </c>
      <c r="L8" s="8"/>
      <c r="M8" s="8"/>
      <c r="N8" s="8"/>
    </row>
    <row r="10" spans="2:14" x14ac:dyDescent="0.25">
      <c r="B10" s="1" t="s">
        <v>3</v>
      </c>
      <c r="C10" s="8"/>
      <c r="D10" s="8"/>
      <c r="E10" s="8" t="s">
        <v>4</v>
      </c>
      <c r="F10" s="8"/>
      <c r="G10" s="8"/>
      <c r="H10" s="8"/>
      <c r="I10" s="8"/>
      <c r="J10" s="8"/>
      <c r="K10" s="8"/>
      <c r="L10" s="8"/>
      <c r="M10" s="8"/>
      <c r="N10" s="8"/>
    </row>
  </sheetData>
  <mergeCells count="1">
    <mergeCell ref="B5:N5"/>
  </mergeCells>
  <hyperlinks>
    <hyperlink ref="K8" r:id="rId1" xr:uid="{6B97270E-C67D-4EFB-A015-EBB7D228FE12}"/>
  </hyperlinks>
  <pageMargins left="0.7" right="0.7" top="0.75" bottom="0.75" header="0.3" footer="0.3"/>
  <pageSetup orientation="portrait" verticalDpi="0"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B2B61B-3F11-4980-B719-75473E33168A}">
  <dimension ref="C2:G3"/>
  <sheetViews>
    <sheetView showGridLines="0" topLeftCell="C1" workbookViewId="0">
      <selection activeCell="H47" sqref="H47"/>
    </sheetView>
  </sheetViews>
  <sheetFormatPr defaultColWidth="8.7109375" defaultRowHeight="15" x14ac:dyDescent="0.25"/>
  <cols>
    <col min="4" max="4" width="13.85546875" bestFit="1" customWidth="1"/>
    <col min="5" max="5" width="15.85546875" bestFit="1" customWidth="1"/>
    <col min="7" max="7" width="10.7109375" bestFit="1" customWidth="1"/>
  </cols>
  <sheetData>
    <row r="2" spans="3:7" x14ac:dyDescent="0.25">
      <c r="C2" s="1" t="s">
        <v>55</v>
      </c>
      <c r="D2" s="8"/>
      <c r="E2" s="8"/>
      <c r="F2" s="8"/>
      <c r="G2" s="2">
        <v>43780</v>
      </c>
    </row>
    <row r="3" spans="3:7" x14ac:dyDescent="0.25">
      <c r="C3" s="1" t="s">
        <v>56</v>
      </c>
      <c r="D3" s="8"/>
      <c r="E3" s="8"/>
      <c r="F3" s="8"/>
      <c r="G3" s="8" t="s">
        <v>57</v>
      </c>
    </row>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320C31-B88B-417D-B20F-23DB477AA8C6}">
  <sheetPr>
    <tabColor theme="9" tint="-0.499984740745262"/>
  </sheetPr>
  <dimension ref="A1:E81"/>
  <sheetViews>
    <sheetView showGridLines="0" workbookViewId="0">
      <selection activeCell="A2" sqref="A2:A81"/>
    </sheetView>
  </sheetViews>
  <sheetFormatPr defaultRowHeight="15" x14ac:dyDescent="0.25"/>
  <cols>
    <col min="1" max="1" width="16.85546875" bestFit="1" customWidth="1"/>
    <col min="2" max="2" width="20.42578125" bestFit="1" customWidth="1"/>
    <col min="3" max="3" width="20.28515625" bestFit="1" customWidth="1"/>
    <col min="4" max="4" width="13.5703125" bestFit="1" customWidth="1"/>
    <col min="5" max="5" width="13.7109375" bestFit="1" customWidth="1"/>
  </cols>
  <sheetData>
    <row r="1" spans="1:5" x14ac:dyDescent="0.25">
      <c r="A1" s="8" t="s">
        <v>5</v>
      </c>
      <c r="B1" s="8" t="s">
        <v>912</v>
      </c>
      <c r="C1" s="8" t="s">
        <v>913</v>
      </c>
      <c r="D1" s="8" t="s">
        <v>914</v>
      </c>
      <c r="E1" s="8" t="s">
        <v>915</v>
      </c>
    </row>
    <row r="2" spans="1:5" x14ac:dyDescent="0.25">
      <c r="A2" s="8" t="s">
        <v>11</v>
      </c>
      <c r="B2" s="8" t="s">
        <v>595</v>
      </c>
      <c r="C2" s="8" t="s">
        <v>65</v>
      </c>
      <c r="D2" s="8">
        <v>10</v>
      </c>
      <c r="E2" s="8">
        <v>50</v>
      </c>
    </row>
    <row r="3" spans="1:5" x14ac:dyDescent="0.25">
      <c r="A3" s="8" t="s">
        <v>11</v>
      </c>
      <c r="B3" s="8" t="s">
        <v>110</v>
      </c>
      <c r="C3" s="8" t="s">
        <v>64</v>
      </c>
      <c r="D3" s="8">
        <v>200</v>
      </c>
      <c r="E3" s="8">
        <v>1000</v>
      </c>
    </row>
    <row r="4" spans="1:5" x14ac:dyDescent="0.25">
      <c r="A4" s="8" t="s">
        <v>11</v>
      </c>
      <c r="B4" s="8" t="s">
        <v>608</v>
      </c>
      <c r="C4" s="8" t="s">
        <v>65</v>
      </c>
      <c r="D4" s="8">
        <v>60</v>
      </c>
      <c r="E4" s="8">
        <v>300</v>
      </c>
    </row>
    <row r="5" spans="1:5" x14ac:dyDescent="0.25">
      <c r="A5" s="8" t="s">
        <v>11</v>
      </c>
      <c r="B5" s="8" t="s">
        <v>611</v>
      </c>
      <c r="C5" s="8" t="s">
        <v>65</v>
      </c>
      <c r="D5" s="8">
        <v>25</v>
      </c>
      <c r="E5" s="8">
        <v>125</v>
      </c>
    </row>
    <row r="6" spans="1:5" x14ac:dyDescent="0.25">
      <c r="A6" s="8" t="s">
        <v>11</v>
      </c>
      <c r="B6" s="8" t="s">
        <v>120</v>
      </c>
      <c r="C6" s="8" t="s">
        <v>67</v>
      </c>
      <c r="D6" s="8">
        <v>300</v>
      </c>
      <c r="E6" s="8">
        <v>534</v>
      </c>
    </row>
    <row r="7" spans="1:5" x14ac:dyDescent="0.25">
      <c r="A7" s="8" t="s">
        <v>11</v>
      </c>
      <c r="B7" s="8" t="s">
        <v>114</v>
      </c>
      <c r="C7" s="8" t="s">
        <v>64</v>
      </c>
      <c r="D7" s="8">
        <v>162</v>
      </c>
      <c r="E7" s="8">
        <v>812</v>
      </c>
    </row>
    <row r="8" spans="1:5" x14ac:dyDescent="0.25">
      <c r="A8" s="8" t="s">
        <v>11</v>
      </c>
      <c r="B8" s="8" t="s">
        <v>632</v>
      </c>
      <c r="C8" s="8" t="s">
        <v>64</v>
      </c>
      <c r="D8" s="8">
        <v>30</v>
      </c>
      <c r="E8" s="8">
        <v>150</v>
      </c>
    </row>
    <row r="9" spans="1:5" x14ac:dyDescent="0.25">
      <c r="A9" s="8" t="s">
        <v>11</v>
      </c>
      <c r="B9" s="8" t="s">
        <v>636</v>
      </c>
      <c r="C9" s="8" t="s">
        <v>65</v>
      </c>
      <c r="D9" s="8">
        <v>40</v>
      </c>
      <c r="E9" s="8">
        <v>200</v>
      </c>
    </row>
    <row r="10" spans="1:5" x14ac:dyDescent="0.25">
      <c r="A10" s="8" t="s">
        <v>11</v>
      </c>
      <c r="B10" s="8" t="s">
        <v>641</v>
      </c>
      <c r="C10" s="8" t="s">
        <v>65</v>
      </c>
      <c r="D10" s="8">
        <v>14</v>
      </c>
      <c r="E10" s="8">
        <v>68</v>
      </c>
    </row>
    <row r="11" spans="1:5" x14ac:dyDescent="0.25">
      <c r="A11" s="8" t="s">
        <v>11</v>
      </c>
      <c r="B11" s="8" t="s">
        <v>122</v>
      </c>
      <c r="C11" s="8" t="s">
        <v>67</v>
      </c>
      <c r="D11" s="8">
        <v>105</v>
      </c>
      <c r="E11" s="8">
        <v>525</v>
      </c>
    </row>
    <row r="12" spans="1:5" x14ac:dyDescent="0.25">
      <c r="A12" s="8" t="s">
        <v>25</v>
      </c>
      <c r="B12" s="8" t="s">
        <v>652</v>
      </c>
      <c r="C12" s="8" t="s">
        <v>65</v>
      </c>
      <c r="D12" s="8">
        <v>20</v>
      </c>
      <c r="E12" s="8">
        <v>100</v>
      </c>
    </row>
    <row r="13" spans="1:5" x14ac:dyDescent="0.25">
      <c r="A13" s="8" t="s">
        <v>25</v>
      </c>
      <c r="B13" s="8" t="s">
        <v>103</v>
      </c>
      <c r="C13" s="8" t="s">
        <v>64</v>
      </c>
      <c r="D13" s="8">
        <v>320</v>
      </c>
      <c r="E13" s="8">
        <v>1600</v>
      </c>
    </row>
    <row r="14" spans="1:5" x14ac:dyDescent="0.25">
      <c r="A14" s="8" t="s">
        <v>25</v>
      </c>
      <c r="B14" s="8" t="s">
        <v>666</v>
      </c>
      <c r="C14" s="8" t="s">
        <v>64</v>
      </c>
      <c r="D14" s="8">
        <v>33</v>
      </c>
      <c r="E14" s="8">
        <v>165</v>
      </c>
    </row>
    <row r="15" spans="1:5" x14ac:dyDescent="0.25">
      <c r="A15" s="8" t="s">
        <v>25</v>
      </c>
      <c r="B15" s="8" t="s">
        <v>674</v>
      </c>
      <c r="C15" s="8" t="s">
        <v>64</v>
      </c>
      <c r="D15" s="8">
        <v>50</v>
      </c>
      <c r="E15" s="8">
        <v>250</v>
      </c>
    </row>
    <row r="16" spans="1:5" x14ac:dyDescent="0.25">
      <c r="A16" s="8" t="s">
        <v>25</v>
      </c>
      <c r="B16" s="8" t="s">
        <v>679</v>
      </c>
      <c r="C16" s="8" t="s">
        <v>65</v>
      </c>
      <c r="D16" s="8">
        <v>65</v>
      </c>
      <c r="E16" s="8">
        <v>325</v>
      </c>
    </row>
    <row r="17" spans="1:5" x14ac:dyDescent="0.25">
      <c r="A17" s="8" t="s">
        <v>25</v>
      </c>
      <c r="B17" s="8" t="s">
        <v>682</v>
      </c>
      <c r="C17" s="8" t="s">
        <v>65</v>
      </c>
      <c r="D17" s="8">
        <v>76</v>
      </c>
      <c r="E17" s="8">
        <v>380</v>
      </c>
    </row>
    <row r="18" spans="1:5" x14ac:dyDescent="0.25">
      <c r="A18" s="8" t="s">
        <v>25</v>
      </c>
      <c r="B18" s="8" t="s">
        <v>105</v>
      </c>
      <c r="C18" s="8" t="s">
        <v>64</v>
      </c>
      <c r="D18" s="8">
        <v>278</v>
      </c>
      <c r="E18" s="8">
        <v>1390</v>
      </c>
    </row>
    <row r="19" spans="1:5" x14ac:dyDescent="0.25">
      <c r="A19" s="8" t="s">
        <v>25</v>
      </c>
      <c r="B19" s="8" t="s">
        <v>107</v>
      </c>
      <c r="C19" s="8" t="s">
        <v>64</v>
      </c>
      <c r="D19" s="8">
        <v>250</v>
      </c>
      <c r="E19" s="8">
        <v>1250</v>
      </c>
    </row>
    <row r="20" spans="1:5" x14ac:dyDescent="0.25">
      <c r="A20" s="8" t="s">
        <v>25</v>
      </c>
      <c r="B20" s="8" t="s">
        <v>695</v>
      </c>
      <c r="C20" s="8" t="s">
        <v>64</v>
      </c>
      <c r="D20" s="8">
        <v>45</v>
      </c>
      <c r="E20" s="8">
        <v>225</v>
      </c>
    </row>
    <row r="21" spans="1:5" x14ac:dyDescent="0.25">
      <c r="A21" s="8" t="s">
        <v>25</v>
      </c>
      <c r="B21" s="8" t="s">
        <v>699</v>
      </c>
      <c r="C21" s="8" t="s">
        <v>64</v>
      </c>
      <c r="D21" s="8">
        <v>21</v>
      </c>
      <c r="E21" s="8">
        <v>105</v>
      </c>
    </row>
    <row r="22" spans="1:5" x14ac:dyDescent="0.25">
      <c r="A22" s="8" t="s">
        <v>25</v>
      </c>
      <c r="B22" s="8" t="s">
        <v>701</v>
      </c>
      <c r="C22" s="8" t="s">
        <v>64</v>
      </c>
      <c r="D22" s="8">
        <v>28</v>
      </c>
      <c r="E22" s="8">
        <v>140</v>
      </c>
    </row>
    <row r="23" spans="1:5" x14ac:dyDescent="0.25">
      <c r="A23" s="8" t="s">
        <v>25</v>
      </c>
      <c r="B23" s="8" t="s">
        <v>118</v>
      </c>
      <c r="C23" s="8" t="s">
        <v>64</v>
      </c>
      <c r="D23" s="8">
        <v>120</v>
      </c>
      <c r="E23" s="8">
        <v>600</v>
      </c>
    </row>
    <row r="24" spans="1:5" x14ac:dyDescent="0.25">
      <c r="A24" s="8" t="s">
        <v>25</v>
      </c>
      <c r="B24" s="8" t="s">
        <v>709</v>
      </c>
      <c r="C24" s="8" t="s">
        <v>65</v>
      </c>
      <c r="D24" s="8">
        <v>40</v>
      </c>
      <c r="E24" s="8">
        <v>200</v>
      </c>
    </row>
    <row r="25" spans="1:5" x14ac:dyDescent="0.25">
      <c r="A25" s="8" t="s">
        <v>25</v>
      </c>
      <c r="B25" s="8" t="s">
        <v>713</v>
      </c>
      <c r="C25" s="8" t="s">
        <v>67</v>
      </c>
      <c r="D25" s="8">
        <v>96</v>
      </c>
      <c r="E25" s="8">
        <v>480</v>
      </c>
    </row>
    <row r="26" spans="1:5" x14ac:dyDescent="0.25">
      <c r="A26" s="8" t="s">
        <v>25</v>
      </c>
      <c r="B26" s="8" t="s">
        <v>717</v>
      </c>
      <c r="C26" s="8" t="s">
        <v>64</v>
      </c>
      <c r="D26" s="8">
        <v>80</v>
      </c>
      <c r="E26" s="8">
        <v>400</v>
      </c>
    </row>
    <row r="27" spans="1:5" x14ac:dyDescent="0.25">
      <c r="A27" s="8" t="s">
        <v>39</v>
      </c>
      <c r="B27" s="8" t="s">
        <v>721</v>
      </c>
      <c r="C27" s="8" t="s">
        <v>67</v>
      </c>
      <c r="D27" s="8">
        <v>60</v>
      </c>
      <c r="E27" s="8">
        <v>300</v>
      </c>
    </row>
    <row r="28" spans="1:5" x14ac:dyDescent="0.25">
      <c r="A28" s="8" t="s">
        <v>39</v>
      </c>
      <c r="B28" s="8" t="s">
        <v>727</v>
      </c>
      <c r="C28" s="8" t="s">
        <v>65</v>
      </c>
      <c r="D28" s="8">
        <v>25</v>
      </c>
      <c r="E28" s="8">
        <v>125</v>
      </c>
    </row>
    <row r="29" spans="1:5" x14ac:dyDescent="0.25">
      <c r="A29" s="8" t="s">
        <v>39</v>
      </c>
      <c r="B29" s="8" t="s">
        <v>731</v>
      </c>
      <c r="C29" s="8" t="s">
        <v>65</v>
      </c>
      <c r="D29" s="8">
        <v>5</v>
      </c>
      <c r="E29" s="8">
        <v>23</v>
      </c>
    </row>
    <row r="30" spans="1:5" x14ac:dyDescent="0.25">
      <c r="A30" s="8" t="s">
        <v>39</v>
      </c>
      <c r="B30" s="8" t="s">
        <v>736</v>
      </c>
      <c r="C30" s="8" t="s">
        <v>64</v>
      </c>
      <c r="D30" s="8">
        <v>1</v>
      </c>
      <c r="E30" s="8">
        <v>5</v>
      </c>
    </row>
    <row r="31" spans="1:5" x14ac:dyDescent="0.25">
      <c r="A31" s="8" t="s">
        <v>39</v>
      </c>
      <c r="B31" s="8" t="s">
        <v>743</v>
      </c>
      <c r="C31" s="8" t="s">
        <v>64</v>
      </c>
      <c r="D31" s="8">
        <v>45</v>
      </c>
      <c r="E31" s="8">
        <v>225</v>
      </c>
    </row>
    <row r="32" spans="1:5" x14ac:dyDescent="0.25">
      <c r="A32" s="8" t="s">
        <v>39</v>
      </c>
      <c r="B32" s="8" t="s">
        <v>749</v>
      </c>
      <c r="C32" s="8" t="s">
        <v>65</v>
      </c>
      <c r="D32" s="8">
        <v>6</v>
      </c>
      <c r="E32" s="8">
        <v>30</v>
      </c>
    </row>
    <row r="33" spans="1:5" x14ac:dyDescent="0.25">
      <c r="A33" s="8" t="s">
        <v>39</v>
      </c>
      <c r="B33" s="8" t="s">
        <v>751</v>
      </c>
      <c r="C33" s="8" t="s">
        <v>64</v>
      </c>
      <c r="D33" s="8">
        <v>10</v>
      </c>
      <c r="E33" s="8">
        <v>50</v>
      </c>
    </row>
    <row r="34" spans="1:5" x14ac:dyDescent="0.25">
      <c r="A34" s="8" t="s">
        <v>39</v>
      </c>
      <c r="B34" s="8" t="s">
        <v>755</v>
      </c>
      <c r="C34" s="8" t="s">
        <v>64</v>
      </c>
      <c r="D34" s="8">
        <v>70</v>
      </c>
      <c r="E34" s="8">
        <v>350</v>
      </c>
    </row>
    <row r="35" spans="1:5" x14ac:dyDescent="0.25">
      <c r="A35" s="8" t="s">
        <v>39</v>
      </c>
      <c r="B35" s="8" t="s">
        <v>763</v>
      </c>
      <c r="C35" s="8" t="s">
        <v>65</v>
      </c>
      <c r="D35" s="8">
        <v>35</v>
      </c>
      <c r="E35" s="8">
        <v>175</v>
      </c>
    </row>
    <row r="36" spans="1:5" x14ac:dyDescent="0.25">
      <c r="A36" s="8" t="s">
        <v>39</v>
      </c>
      <c r="B36" s="8" t="s">
        <v>771</v>
      </c>
      <c r="C36" s="8" t="s">
        <v>64</v>
      </c>
      <c r="D36" s="8">
        <v>20</v>
      </c>
      <c r="E36" s="8">
        <v>112</v>
      </c>
    </row>
    <row r="37" spans="1:5" x14ac:dyDescent="0.25">
      <c r="A37" s="8" t="s">
        <v>39</v>
      </c>
      <c r="B37" s="8" t="s">
        <v>774</v>
      </c>
      <c r="C37" s="8" t="s">
        <v>64</v>
      </c>
      <c r="D37" s="8">
        <v>26</v>
      </c>
      <c r="E37" s="8">
        <v>156</v>
      </c>
    </row>
    <row r="38" spans="1:5" x14ac:dyDescent="0.25">
      <c r="A38" s="8" t="s">
        <v>39</v>
      </c>
      <c r="B38" s="8" t="s">
        <v>780</v>
      </c>
      <c r="C38" s="8" t="s">
        <v>64</v>
      </c>
      <c r="D38" s="8">
        <v>3</v>
      </c>
      <c r="E38" s="8">
        <v>15</v>
      </c>
    </row>
    <row r="39" spans="1:5" x14ac:dyDescent="0.25">
      <c r="A39" s="8" t="s">
        <v>39</v>
      </c>
      <c r="B39" s="8" t="s">
        <v>783</v>
      </c>
      <c r="C39" s="8" t="s">
        <v>64</v>
      </c>
      <c r="D39" s="8">
        <v>30</v>
      </c>
      <c r="E39" s="8">
        <v>150</v>
      </c>
    </row>
    <row r="40" spans="1:5" x14ac:dyDescent="0.25">
      <c r="A40" s="8" t="s">
        <v>39</v>
      </c>
      <c r="B40" s="8" t="s">
        <v>787</v>
      </c>
      <c r="C40" s="8" t="s">
        <v>65</v>
      </c>
      <c r="D40" s="8">
        <v>10</v>
      </c>
      <c r="E40" s="8">
        <v>50</v>
      </c>
    </row>
    <row r="41" spans="1:5" x14ac:dyDescent="0.25">
      <c r="A41" s="8" t="s">
        <v>39</v>
      </c>
      <c r="B41" s="8" t="s">
        <v>793</v>
      </c>
      <c r="C41" s="8" t="s">
        <v>64</v>
      </c>
      <c r="D41" s="8">
        <v>2</v>
      </c>
      <c r="E41" s="8">
        <v>10</v>
      </c>
    </row>
    <row r="42" spans="1:5" x14ac:dyDescent="0.25">
      <c r="A42" s="8" t="s">
        <v>39</v>
      </c>
      <c r="B42" s="8" t="s">
        <v>797</v>
      </c>
      <c r="C42" s="8" t="s">
        <v>65</v>
      </c>
      <c r="D42" s="8">
        <v>15</v>
      </c>
      <c r="E42" s="8">
        <v>75</v>
      </c>
    </row>
    <row r="43" spans="1:5" x14ac:dyDescent="0.25">
      <c r="A43" s="8" t="s">
        <v>39</v>
      </c>
      <c r="B43" s="8" t="s">
        <v>801</v>
      </c>
      <c r="C43" s="8" t="s">
        <v>65</v>
      </c>
      <c r="D43" s="8">
        <v>15</v>
      </c>
      <c r="E43" s="8">
        <v>75</v>
      </c>
    </row>
    <row r="44" spans="1:5" x14ac:dyDescent="0.25">
      <c r="A44" s="8" t="s">
        <v>39</v>
      </c>
      <c r="B44" s="8" t="s">
        <v>804</v>
      </c>
      <c r="C44" s="8" t="s">
        <v>65</v>
      </c>
      <c r="D44" s="8">
        <v>25</v>
      </c>
      <c r="E44" s="8">
        <v>125</v>
      </c>
    </row>
    <row r="45" spans="1:5" x14ac:dyDescent="0.25">
      <c r="A45" s="8" t="s">
        <v>6</v>
      </c>
      <c r="B45" s="8" t="s">
        <v>132</v>
      </c>
      <c r="C45" s="8" t="s">
        <v>65</v>
      </c>
      <c r="D45" s="8">
        <v>11</v>
      </c>
      <c r="E45" s="8">
        <v>55</v>
      </c>
    </row>
    <row r="46" spans="1:5" x14ac:dyDescent="0.25">
      <c r="A46" s="8" t="s">
        <v>6</v>
      </c>
      <c r="B46" s="8" t="s">
        <v>129</v>
      </c>
      <c r="C46" s="8" t="s">
        <v>65</v>
      </c>
      <c r="D46" s="8">
        <v>15</v>
      </c>
      <c r="E46" s="8">
        <v>75</v>
      </c>
    </row>
    <row r="47" spans="1:5" x14ac:dyDescent="0.25">
      <c r="A47" s="8" t="s">
        <v>6</v>
      </c>
      <c r="B47" s="8" t="s">
        <v>104</v>
      </c>
      <c r="C47" s="8" t="s">
        <v>64</v>
      </c>
      <c r="D47" s="8">
        <v>65</v>
      </c>
      <c r="E47" s="8">
        <v>325</v>
      </c>
    </row>
    <row r="48" spans="1:5" x14ac:dyDescent="0.25">
      <c r="A48" s="8" t="s">
        <v>6</v>
      </c>
      <c r="B48" s="8" t="s">
        <v>125</v>
      </c>
      <c r="C48" s="8" t="s">
        <v>65</v>
      </c>
      <c r="D48" s="8">
        <v>20</v>
      </c>
      <c r="E48" s="8">
        <v>100</v>
      </c>
    </row>
    <row r="49" spans="1:5" x14ac:dyDescent="0.25">
      <c r="A49" s="8" t="s">
        <v>6</v>
      </c>
      <c r="B49" s="8" t="s">
        <v>135</v>
      </c>
      <c r="C49" s="8" t="s">
        <v>64</v>
      </c>
      <c r="D49" s="8">
        <v>10</v>
      </c>
      <c r="E49" s="8">
        <v>50</v>
      </c>
    </row>
    <row r="50" spans="1:5" x14ac:dyDescent="0.25">
      <c r="A50" s="8" t="s">
        <v>6</v>
      </c>
      <c r="B50" s="8" t="s">
        <v>826</v>
      </c>
      <c r="C50" s="8" t="s">
        <v>65</v>
      </c>
      <c r="D50" s="8">
        <v>10</v>
      </c>
      <c r="E50" s="8">
        <v>50</v>
      </c>
    </row>
    <row r="51" spans="1:5" x14ac:dyDescent="0.25">
      <c r="A51" s="8" t="s">
        <v>6</v>
      </c>
      <c r="B51" s="8" t="s">
        <v>123</v>
      </c>
      <c r="C51" s="8" t="s">
        <v>65</v>
      </c>
      <c r="D51" s="8">
        <v>20</v>
      </c>
      <c r="E51" s="8">
        <v>100</v>
      </c>
    </row>
    <row r="52" spans="1:5" x14ac:dyDescent="0.25">
      <c r="A52" s="8" t="s">
        <v>6</v>
      </c>
      <c r="B52" s="8" t="s">
        <v>124</v>
      </c>
      <c r="C52" s="8" t="s">
        <v>64</v>
      </c>
      <c r="D52" s="8">
        <v>50</v>
      </c>
      <c r="E52" s="8">
        <v>250</v>
      </c>
    </row>
    <row r="53" spans="1:5" x14ac:dyDescent="0.25">
      <c r="A53" s="8" t="s">
        <v>6</v>
      </c>
      <c r="B53" s="8" t="s">
        <v>128</v>
      </c>
      <c r="C53" s="8" t="s">
        <v>64</v>
      </c>
      <c r="D53" s="8">
        <v>16</v>
      </c>
      <c r="E53" s="8">
        <v>80</v>
      </c>
    </row>
    <row r="54" spans="1:5" x14ac:dyDescent="0.25">
      <c r="A54" s="8" t="s">
        <v>6</v>
      </c>
      <c r="B54" s="8" t="s">
        <v>112</v>
      </c>
      <c r="C54" s="8" t="s">
        <v>64</v>
      </c>
      <c r="D54" s="8">
        <v>193</v>
      </c>
      <c r="E54" s="8">
        <v>965</v>
      </c>
    </row>
    <row r="55" spans="1:5" x14ac:dyDescent="0.25">
      <c r="A55" s="8" t="s">
        <v>6</v>
      </c>
      <c r="B55" s="8" t="s">
        <v>838</v>
      </c>
      <c r="C55" s="8" t="s">
        <v>64</v>
      </c>
      <c r="D55" s="8">
        <v>35</v>
      </c>
      <c r="E55" s="8">
        <v>175</v>
      </c>
    </row>
    <row r="56" spans="1:5" x14ac:dyDescent="0.25">
      <c r="A56" s="8" t="s">
        <v>6</v>
      </c>
      <c r="B56" s="8" t="s">
        <v>116</v>
      </c>
      <c r="C56" s="8" t="s">
        <v>64</v>
      </c>
      <c r="D56" s="8">
        <v>150</v>
      </c>
      <c r="E56" s="8">
        <v>750</v>
      </c>
    </row>
    <row r="57" spans="1:5" x14ac:dyDescent="0.25">
      <c r="A57" s="8" t="s">
        <v>6</v>
      </c>
      <c r="B57" s="8" t="s">
        <v>134</v>
      </c>
      <c r="C57" s="8" t="s">
        <v>65</v>
      </c>
      <c r="D57" s="8">
        <v>40</v>
      </c>
      <c r="E57" s="8">
        <v>200</v>
      </c>
    </row>
    <row r="58" spans="1:5" x14ac:dyDescent="0.25">
      <c r="A58" s="8" t="s">
        <v>6</v>
      </c>
      <c r="B58" s="8" t="s">
        <v>848</v>
      </c>
      <c r="C58" s="8" t="s">
        <v>65</v>
      </c>
      <c r="D58" s="8">
        <v>100</v>
      </c>
      <c r="E58" s="8">
        <v>500</v>
      </c>
    </row>
    <row r="59" spans="1:5" x14ac:dyDescent="0.25">
      <c r="A59" s="8" t="s">
        <v>6</v>
      </c>
      <c r="B59" s="8" t="s">
        <v>115</v>
      </c>
      <c r="C59" s="8" t="s">
        <v>65</v>
      </c>
      <c r="D59" s="8">
        <v>30</v>
      </c>
      <c r="E59" s="8">
        <v>150</v>
      </c>
    </row>
    <row r="60" spans="1:5" x14ac:dyDescent="0.25">
      <c r="A60" s="8" t="s">
        <v>6</v>
      </c>
      <c r="B60" s="8" t="s">
        <v>131</v>
      </c>
      <c r="C60" s="8" t="s">
        <v>64</v>
      </c>
      <c r="D60" s="8">
        <v>12</v>
      </c>
      <c r="E60" s="8">
        <v>60</v>
      </c>
    </row>
    <row r="61" spans="1:5" x14ac:dyDescent="0.25">
      <c r="A61" s="8" t="s">
        <v>6</v>
      </c>
      <c r="B61" s="8" t="s">
        <v>111</v>
      </c>
      <c r="C61" s="8" t="s">
        <v>64</v>
      </c>
      <c r="D61" s="8">
        <v>40</v>
      </c>
      <c r="E61" s="8">
        <v>200</v>
      </c>
    </row>
    <row r="62" spans="1:5" x14ac:dyDescent="0.25">
      <c r="A62" s="8" t="s">
        <v>6</v>
      </c>
      <c r="B62" s="8" t="s">
        <v>102</v>
      </c>
      <c r="C62" s="8" t="s">
        <v>65</v>
      </c>
      <c r="D62" s="8">
        <v>70</v>
      </c>
      <c r="E62" s="8">
        <v>350</v>
      </c>
    </row>
    <row r="63" spans="1:5" x14ac:dyDescent="0.25">
      <c r="A63" s="8" t="s">
        <v>6</v>
      </c>
      <c r="B63" s="8" t="s">
        <v>119</v>
      </c>
      <c r="C63" s="8" t="s">
        <v>65</v>
      </c>
      <c r="D63" s="8">
        <v>28</v>
      </c>
      <c r="E63" s="8">
        <v>136</v>
      </c>
    </row>
    <row r="64" spans="1:5" x14ac:dyDescent="0.25">
      <c r="A64" s="8" t="s">
        <v>6</v>
      </c>
      <c r="B64" s="8" t="s">
        <v>137</v>
      </c>
      <c r="C64" s="8" t="s">
        <v>65</v>
      </c>
      <c r="D64" s="8">
        <v>13</v>
      </c>
      <c r="E64" s="8">
        <v>76</v>
      </c>
    </row>
    <row r="65" spans="1:5" x14ac:dyDescent="0.25">
      <c r="A65" s="8" t="s">
        <v>6</v>
      </c>
      <c r="B65" s="8" t="s">
        <v>106</v>
      </c>
      <c r="C65" s="8" t="s">
        <v>65</v>
      </c>
      <c r="D65" s="8">
        <v>50</v>
      </c>
      <c r="E65" s="8">
        <v>250</v>
      </c>
    </row>
    <row r="66" spans="1:5" x14ac:dyDescent="0.25">
      <c r="A66" s="8" t="s">
        <v>6</v>
      </c>
      <c r="B66" s="8" t="s">
        <v>126</v>
      </c>
      <c r="C66" s="8" t="s">
        <v>64</v>
      </c>
      <c r="D66" s="8">
        <v>20</v>
      </c>
      <c r="E66" s="8">
        <v>100</v>
      </c>
    </row>
    <row r="67" spans="1:5" x14ac:dyDescent="0.25">
      <c r="A67" s="8" t="s">
        <v>6</v>
      </c>
      <c r="B67" s="8" t="s">
        <v>113</v>
      </c>
      <c r="C67" s="8" t="s">
        <v>64</v>
      </c>
      <c r="D67" s="8">
        <v>32</v>
      </c>
      <c r="E67" s="8">
        <v>158</v>
      </c>
    </row>
    <row r="68" spans="1:5" x14ac:dyDescent="0.25">
      <c r="A68" s="8" t="s">
        <v>6</v>
      </c>
      <c r="B68" s="8" t="s">
        <v>136</v>
      </c>
      <c r="C68" s="8" t="s">
        <v>65</v>
      </c>
      <c r="D68" s="8">
        <v>10</v>
      </c>
      <c r="E68" s="8">
        <v>50</v>
      </c>
    </row>
    <row r="69" spans="1:5" x14ac:dyDescent="0.25">
      <c r="A69" s="8" t="s">
        <v>6</v>
      </c>
      <c r="B69" s="8" t="s">
        <v>121</v>
      </c>
      <c r="C69" s="8" t="s">
        <v>65</v>
      </c>
      <c r="D69" s="8">
        <v>30</v>
      </c>
      <c r="E69" s="8">
        <v>150</v>
      </c>
    </row>
    <row r="70" spans="1:5" x14ac:dyDescent="0.25">
      <c r="A70" s="8" t="s">
        <v>6</v>
      </c>
      <c r="B70" s="8" t="s">
        <v>878</v>
      </c>
      <c r="C70" s="8" t="s">
        <v>64</v>
      </c>
      <c r="D70" s="8">
        <v>3</v>
      </c>
      <c r="E70" s="8">
        <v>15</v>
      </c>
    </row>
    <row r="71" spans="1:5" x14ac:dyDescent="0.25">
      <c r="A71" s="8" t="s">
        <v>6</v>
      </c>
      <c r="B71" s="8" t="s">
        <v>133</v>
      </c>
      <c r="C71" s="8" t="s">
        <v>64</v>
      </c>
      <c r="D71" s="8">
        <v>10</v>
      </c>
      <c r="E71" s="8">
        <v>50</v>
      </c>
    </row>
    <row r="72" spans="1:5" x14ac:dyDescent="0.25">
      <c r="A72" s="8" t="s">
        <v>6</v>
      </c>
      <c r="B72" s="8" t="s">
        <v>883</v>
      </c>
      <c r="C72" s="8" t="s">
        <v>64</v>
      </c>
      <c r="D72" s="8">
        <v>30</v>
      </c>
      <c r="E72" s="8">
        <v>150</v>
      </c>
    </row>
    <row r="73" spans="1:5" x14ac:dyDescent="0.25">
      <c r="A73" s="8" t="s">
        <v>6</v>
      </c>
      <c r="B73" s="8" t="s">
        <v>8</v>
      </c>
      <c r="C73" s="8" t="s">
        <v>64</v>
      </c>
      <c r="D73" s="8">
        <v>92</v>
      </c>
      <c r="E73" s="8">
        <v>460</v>
      </c>
    </row>
    <row r="74" spans="1:5" x14ac:dyDescent="0.25">
      <c r="A74" s="8" t="s">
        <v>6</v>
      </c>
      <c r="B74" s="8" t="s">
        <v>9</v>
      </c>
      <c r="C74" s="8" t="s">
        <v>64</v>
      </c>
      <c r="D74" s="8">
        <v>10</v>
      </c>
      <c r="E74" s="8">
        <v>50</v>
      </c>
    </row>
    <row r="75" spans="1:5" x14ac:dyDescent="0.25">
      <c r="A75" s="8" t="s">
        <v>6</v>
      </c>
      <c r="B75" s="8" t="s">
        <v>10</v>
      </c>
      <c r="C75" s="8" t="s">
        <v>64</v>
      </c>
      <c r="D75" s="8">
        <v>46</v>
      </c>
      <c r="E75" s="8">
        <v>230</v>
      </c>
    </row>
    <row r="76" spans="1:5" x14ac:dyDescent="0.25">
      <c r="A76" s="8" t="s">
        <v>6</v>
      </c>
      <c r="B76" s="8" t="s">
        <v>138</v>
      </c>
      <c r="C76" s="8" t="s">
        <v>64</v>
      </c>
      <c r="D76" s="8">
        <v>8</v>
      </c>
      <c r="E76" s="8">
        <v>40</v>
      </c>
    </row>
    <row r="77" spans="1:5" x14ac:dyDescent="0.25">
      <c r="A77" s="8" t="s">
        <v>6</v>
      </c>
      <c r="B77" s="8" t="s">
        <v>127</v>
      </c>
      <c r="C77" s="8" t="s">
        <v>65</v>
      </c>
      <c r="D77" s="8">
        <v>18</v>
      </c>
      <c r="E77" s="8">
        <v>90</v>
      </c>
    </row>
    <row r="78" spans="1:5" x14ac:dyDescent="0.25">
      <c r="A78" s="8" t="s">
        <v>6</v>
      </c>
      <c r="B78" s="8" t="s">
        <v>117</v>
      </c>
      <c r="C78" s="8" t="s">
        <v>65</v>
      </c>
      <c r="D78" s="8">
        <v>30</v>
      </c>
      <c r="E78" s="8">
        <v>150</v>
      </c>
    </row>
    <row r="79" spans="1:5" x14ac:dyDescent="0.25">
      <c r="A79" s="8" t="s">
        <v>6</v>
      </c>
      <c r="B79" s="8" t="s">
        <v>130</v>
      </c>
      <c r="C79" s="8" t="s">
        <v>65</v>
      </c>
      <c r="D79" s="8">
        <v>12</v>
      </c>
      <c r="E79" s="8">
        <v>60</v>
      </c>
    </row>
    <row r="80" spans="1:5" x14ac:dyDescent="0.25">
      <c r="A80" s="8" t="s">
        <v>6</v>
      </c>
      <c r="B80" s="8" t="s">
        <v>108</v>
      </c>
      <c r="C80" s="8" t="s">
        <v>64</v>
      </c>
      <c r="D80" s="8">
        <v>47</v>
      </c>
      <c r="E80" s="8">
        <v>231</v>
      </c>
    </row>
    <row r="81" spans="1:5" x14ac:dyDescent="0.25">
      <c r="A81" s="8" t="s">
        <v>6</v>
      </c>
      <c r="B81" s="8" t="s">
        <v>906</v>
      </c>
      <c r="C81" s="8" t="s">
        <v>67</v>
      </c>
      <c r="D81" s="8">
        <v>35</v>
      </c>
      <c r="E81" s="8">
        <v>175</v>
      </c>
    </row>
  </sheetData>
  <pageMargins left="0.7" right="0.7" top="0.75" bottom="0.75" header="0.3" footer="0.3"/>
  <tableParts count="1">
    <tablePart r:id="rId1"/>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C8F6AC-F09A-40F3-A005-08AF1036CBC0}">
  <sheetPr>
    <tabColor theme="9" tint="-0.499984740745262"/>
  </sheetPr>
  <dimension ref="A1:X169"/>
  <sheetViews>
    <sheetView showGridLines="0" workbookViewId="0"/>
  </sheetViews>
  <sheetFormatPr defaultColWidth="8.7109375" defaultRowHeight="15" x14ac:dyDescent="0.25"/>
  <cols>
    <col min="1" max="1" width="28.140625" bestFit="1" customWidth="1"/>
    <col min="2" max="2" width="32.7109375" bestFit="1" customWidth="1"/>
    <col min="3" max="3" width="33.140625" bestFit="1" customWidth="1"/>
    <col min="4" max="4" width="26" bestFit="1" customWidth="1"/>
    <col min="5" max="5" width="18.85546875" bestFit="1" customWidth="1"/>
    <col min="6" max="7" width="11.42578125" bestFit="1" customWidth="1"/>
    <col min="8" max="8" width="50.5703125" bestFit="1" customWidth="1"/>
    <col min="9" max="9" width="15" bestFit="1" customWidth="1"/>
    <col min="10" max="10" width="15.28515625" bestFit="1" customWidth="1"/>
    <col min="11" max="11" width="15" style="8" bestFit="1" customWidth="1"/>
    <col min="12" max="12" width="18" style="8" bestFit="1" customWidth="1"/>
    <col min="13" max="13" width="13.140625" style="8" bestFit="1" customWidth="1"/>
    <col min="14" max="14" width="18.85546875" style="8" bestFit="1" customWidth="1"/>
    <col min="15" max="15" width="17.7109375" style="8" bestFit="1" customWidth="1"/>
    <col min="16" max="16" width="78" style="8" bestFit="1" customWidth="1"/>
    <col min="17" max="17" width="70.140625" style="8" bestFit="1" customWidth="1"/>
    <col min="18" max="18" width="17.7109375" style="8" bestFit="1" customWidth="1"/>
    <col min="19" max="19" width="9.28515625" style="8" bestFit="1" customWidth="1"/>
    <col min="20" max="20" width="16.28515625" style="8" customWidth="1"/>
    <col min="21" max="21" width="78" style="8" bestFit="1" customWidth="1"/>
    <col min="22" max="22" width="13.140625" style="8" bestFit="1" customWidth="1"/>
    <col min="23" max="23" width="9.28515625" style="8" bestFit="1" customWidth="1"/>
    <col min="24" max="24" width="16.28515625" style="8" bestFit="1" customWidth="1"/>
    <col min="25" max="25" width="70.140625" bestFit="1" customWidth="1"/>
    <col min="26" max="26" width="17.7109375" bestFit="1" customWidth="1"/>
    <col min="27" max="27" width="9.28515625" bestFit="1" customWidth="1"/>
    <col min="28" max="28" width="16.28515625" bestFit="1" customWidth="1"/>
  </cols>
  <sheetData>
    <row r="1" spans="1:16" x14ac:dyDescent="0.25">
      <c r="A1" s="8" t="s">
        <v>425</v>
      </c>
      <c r="B1" s="8" t="s">
        <v>426</v>
      </c>
      <c r="C1" s="8" t="s">
        <v>97</v>
      </c>
      <c r="D1" s="8" t="s">
        <v>427</v>
      </c>
      <c r="E1" s="8" t="s">
        <v>916</v>
      </c>
      <c r="F1" s="8" t="s">
        <v>61</v>
      </c>
      <c r="G1" s="8" t="s">
        <v>62</v>
      </c>
      <c r="H1" s="8" t="s">
        <v>98</v>
      </c>
      <c r="I1" s="8" t="s">
        <v>917</v>
      </c>
      <c r="J1" s="8" t="s">
        <v>918</v>
      </c>
      <c r="K1" s="8" t="s">
        <v>919</v>
      </c>
      <c r="L1" s="8" t="s">
        <v>920</v>
      </c>
      <c r="M1" s="8" t="s">
        <v>921</v>
      </c>
      <c r="N1" s="8" t="s">
        <v>14</v>
      </c>
      <c r="O1" s="8" t="s">
        <v>922</v>
      </c>
      <c r="P1" s="8" t="s">
        <v>923</v>
      </c>
    </row>
    <row r="2" spans="1:16" x14ac:dyDescent="0.25">
      <c r="A2" s="3" t="s">
        <v>808</v>
      </c>
      <c r="B2" s="3" t="s">
        <v>6</v>
      </c>
      <c r="C2" s="3" t="s">
        <v>6</v>
      </c>
      <c r="D2" s="3" t="s">
        <v>838</v>
      </c>
      <c r="E2" s="3" t="s">
        <v>924</v>
      </c>
      <c r="F2" s="8">
        <v>20</v>
      </c>
      <c r="G2" s="8">
        <v>100</v>
      </c>
      <c r="H2" s="3" t="s">
        <v>86</v>
      </c>
      <c r="I2" s="3" t="s">
        <v>47</v>
      </c>
      <c r="J2" s="3" t="s">
        <v>808</v>
      </c>
      <c r="K2" s="3" t="s">
        <v>48</v>
      </c>
      <c r="L2" s="3" t="s">
        <v>6</v>
      </c>
      <c r="M2" s="8" t="s">
        <v>49</v>
      </c>
      <c r="N2" s="3" t="s">
        <v>6</v>
      </c>
      <c r="O2" s="3" t="s">
        <v>925</v>
      </c>
      <c r="P2" s="8" t="s">
        <v>838</v>
      </c>
    </row>
    <row r="3" spans="1:16" x14ac:dyDescent="0.25">
      <c r="A3" s="3" t="s">
        <v>808</v>
      </c>
      <c r="B3" s="3" t="s">
        <v>6</v>
      </c>
      <c r="C3" s="3" t="s">
        <v>6</v>
      </c>
      <c r="D3" s="3" t="s">
        <v>838</v>
      </c>
      <c r="E3" s="3" t="s">
        <v>926</v>
      </c>
      <c r="F3" s="8">
        <v>15</v>
      </c>
      <c r="G3" s="8">
        <v>75</v>
      </c>
      <c r="H3" s="3" t="s">
        <v>86</v>
      </c>
      <c r="I3" s="3" t="s">
        <v>47</v>
      </c>
      <c r="J3" s="3" t="s">
        <v>808</v>
      </c>
      <c r="K3" s="3" t="s">
        <v>48</v>
      </c>
      <c r="L3" s="3" t="s">
        <v>6</v>
      </c>
      <c r="M3" s="8" t="s">
        <v>49</v>
      </c>
      <c r="N3" s="3" t="s">
        <v>6</v>
      </c>
      <c r="O3" s="3" t="s">
        <v>925</v>
      </c>
      <c r="P3" s="8" t="s">
        <v>838</v>
      </c>
    </row>
    <row r="4" spans="1:16" x14ac:dyDescent="0.25">
      <c r="A4" s="3" t="s">
        <v>808</v>
      </c>
      <c r="B4" s="3" t="s">
        <v>6</v>
      </c>
      <c r="C4" s="3" t="s">
        <v>6</v>
      </c>
      <c r="D4" s="3" t="s">
        <v>134</v>
      </c>
      <c r="E4" s="3" t="s">
        <v>927</v>
      </c>
      <c r="F4" s="8">
        <v>30</v>
      </c>
      <c r="G4" s="8">
        <v>150</v>
      </c>
      <c r="H4" s="3" t="s">
        <v>86</v>
      </c>
      <c r="I4" s="3" t="s">
        <v>47</v>
      </c>
      <c r="J4" s="3" t="s">
        <v>808</v>
      </c>
      <c r="K4" s="3" t="s">
        <v>48</v>
      </c>
      <c r="L4" s="3" t="s">
        <v>6</v>
      </c>
      <c r="M4" s="8" t="s">
        <v>49</v>
      </c>
      <c r="N4" s="3" t="s">
        <v>6</v>
      </c>
      <c r="O4" s="3" t="s">
        <v>928</v>
      </c>
      <c r="P4" s="8" t="s">
        <v>134</v>
      </c>
    </row>
    <row r="5" spans="1:16" x14ac:dyDescent="0.25">
      <c r="A5" s="3" t="s">
        <v>808</v>
      </c>
      <c r="B5" s="3" t="s">
        <v>6</v>
      </c>
      <c r="C5" s="3" t="s">
        <v>6</v>
      </c>
      <c r="D5" s="3" t="s">
        <v>116</v>
      </c>
      <c r="E5" s="3" t="s">
        <v>926</v>
      </c>
      <c r="F5" s="8">
        <v>125</v>
      </c>
      <c r="G5" s="8">
        <v>625</v>
      </c>
      <c r="H5" s="3" t="s">
        <v>86</v>
      </c>
      <c r="I5" s="3" t="s">
        <v>47</v>
      </c>
      <c r="J5" s="3" t="s">
        <v>808</v>
      </c>
      <c r="K5" s="3" t="s">
        <v>48</v>
      </c>
      <c r="L5" s="3" t="s">
        <v>6</v>
      </c>
      <c r="M5" s="8" t="s">
        <v>49</v>
      </c>
      <c r="N5" s="3" t="s">
        <v>6</v>
      </c>
      <c r="O5" s="3" t="s">
        <v>929</v>
      </c>
      <c r="P5" s="8" t="s">
        <v>116</v>
      </c>
    </row>
    <row r="6" spans="1:16" x14ac:dyDescent="0.25">
      <c r="A6" s="3" t="s">
        <v>808</v>
      </c>
      <c r="B6" s="3" t="s">
        <v>6</v>
      </c>
      <c r="C6" s="3" t="s">
        <v>6</v>
      </c>
      <c r="D6" s="3" t="s">
        <v>116</v>
      </c>
      <c r="E6" s="3" t="s">
        <v>927</v>
      </c>
      <c r="F6" s="8">
        <v>25</v>
      </c>
      <c r="G6" s="8">
        <v>125</v>
      </c>
      <c r="H6" s="3" t="s">
        <v>86</v>
      </c>
      <c r="I6" s="3" t="s">
        <v>47</v>
      </c>
      <c r="J6" s="3" t="s">
        <v>808</v>
      </c>
      <c r="K6" s="3" t="s">
        <v>48</v>
      </c>
      <c r="L6" s="3" t="s">
        <v>6</v>
      </c>
      <c r="M6" s="8" t="s">
        <v>49</v>
      </c>
      <c r="N6" s="3" t="s">
        <v>6</v>
      </c>
      <c r="O6" s="3" t="s">
        <v>929</v>
      </c>
      <c r="P6" s="8" t="s">
        <v>116</v>
      </c>
    </row>
    <row r="7" spans="1:16" x14ac:dyDescent="0.25">
      <c r="A7" s="3" t="s">
        <v>808</v>
      </c>
      <c r="B7" s="3" t="s">
        <v>6</v>
      </c>
      <c r="C7" s="3" t="s">
        <v>6</v>
      </c>
      <c r="D7" s="3" t="s">
        <v>112</v>
      </c>
      <c r="E7" s="3" t="s">
        <v>926</v>
      </c>
      <c r="F7" s="8">
        <v>133</v>
      </c>
      <c r="G7" s="8">
        <v>665</v>
      </c>
      <c r="H7" s="3" t="s">
        <v>86</v>
      </c>
      <c r="I7" s="3" t="s">
        <v>47</v>
      </c>
      <c r="J7" s="3" t="s">
        <v>808</v>
      </c>
      <c r="K7" s="3" t="s">
        <v>48</v>
      </c>
      <c r="L7" s="3" t="s">
        <v>6</v>
      </c>
      <c r="M7" s="8" t="s">
        <v>49</v>
      </c>
      <c r="N7" s="3" t="s">
        <v>6</v>
      </c>
      <c r="O7" s="3" t="s">
        <v>50</v>
      </c>
      <c r="P7" s="8" t="s">
        <v>112</v>
      </c>
    </row>
    <row r="8" spans="1:16" x14ac:dyDescent="0.25">
      <c r="A8" s="3" t="s">
        <v>808</v>
      </c>
      <c r="B8" s="3" t="s">
        <v>6</v>
      </c>
      <c r="C8" s="3" t="s">
        <v>6</v>
      </c>
      <c r="D8" s="3" t="s">
        <v>112</v>
      </c>
      <c r="E8" s="3" t="s">
        <v>927</v>
      </c>
      <c r="F8" s="8">
        <v>60</v>
      </c>
      <c r="G8" s="8">
        <v>300</v>
      </c>
      <c r="H8" s="3" t="s">
        <v>86</v>
      </c>
      <c r="I8" s="3" t="s">
        <v>47</v>
      </c>
      <c r="J8" s="3" t="s">
        <v>808</v>
      </c>
      <c r="K8" s="3" t="s">
        <v>48</v>
      </c>
      <c r="L8" s="3" t="s">
        <v>6</v>
      </c>
      <c r="M8" s="8" t="s">
        <v>49</v>
      </c>
      <c r="N8" s="3" t="s">
        <v>6</v>
      </c>
      <c r="O8" s="3" t="s">
        <v>50</v>
      </c>
      <c r="P8" s="8" t="s">
        <v>112</v>
      </c>
    </row>
    <row r="9" spans="1:16" x14ac:dyDescent="0.25">
      <c r="A9" s="3" t="s">
        <v>808</v>
      </c>
      <c r="B9" s="3" t="s">
        <v>6</v>
      </c>
      <c r="C9" s="3" t="s">
        <v>6</v>
      </c>
      <c r="D9" s="3" t="s">
        <v>124</v>
      </c>
      <c r="E9" s="3" t="s">
        <v>926</v>
      </c>
      <c r="F9" s="8">
        <v>15</v>
      </c>
      <c r="G9" s="8">
        <v>75</v>
      </c>
      <c r="H9" s="3" t="s">
        <v>86</v>
      </c>
      <c r="I9" s="3" t="s">
        <v>47</v>
      </c>
      <c r="J9" s="3" t="s">
        <v>808</v>
      </c>
      <c r="K9" s="3" t="s">
        <v>48</v>
      </c>
      <c r="L9" s="3" t="s">
        <v>6</v>
      </c>
      <c r="M9" s="8" t="s">
        <v>49</v>
      </c>
      <c r="N9" s="3" t="s">
        <v>6</v>
      </c>
      <c r="O9" s="3" t="s">
        <v>930</v>
      </c>
      <c r="P9" s="8" t="s">
        <v>124</v>
      </c>
    </row>
    <row r="10" spans="1:16" x14ac:dyDescent="0.25">
      <c r="A10" s="3" t="s">
        <v>808</v>
      </c>
      <c r="B10" s="3" t="s">
        <v>6</v>
      </c>
      <c r="C10" s="3" t="s">
        <v>6</v>
      </c>
      <c r="D10" s="3" t="s">
        <v>124</v>
      </c>
      <c r="E10" s="3" t="s">
        <v>927</v>
      </c>
      <c r="F10" s="8">
        <v>10</v>
      </c>
      <c r="G10" s="8">
        <v>50</v>
      </c>
      <c r="H10" s="3" t="s">
        <v>86</v>
      </c>
      <c r="I10" s="3" t="s">
        <v>47</v>
      </c>
      <c r="J10" s="3" t="s">
        <v>808</v>
      </c>
      <c r="K10" s="3" t="s">
        <v>48</v>
      </c>
      <c r="L10" s="3" t="s">
        <v>6</v>
      </c>
      <c r="M10" s="8" t="s">
        <v>49</v>
      </c>
      <c r="N10" s="3" t="s">
        <v>6</v>
      </c>
      <c r="O10" s="3" t="s">
        <v>930</v>
      </c>
      <c r="P10" s="8" t="s">
        <v>124</v>
      </c>
    </row>
    <row r="11" spans="1:16" x14ac:dyDescent="0.25">
      <c r="A11" s="3" t="s">
        <v>808</v>
      </c>
      <c r="B11" s="3" t="s">
        <v>6</v>
      </c>
      <c r="C11" s="3" t="s">
        <v>6</v>
      </c>
      <c r="D11" s="3" t="s">
        <v>124</v>
      </c>
      <c r="E11" s="3" t="s">
        <v>931</v>
      </c>
      <c r="F11" s="8">
        <v>5</v>
      </c>
      <c r="G11" s="8">
        <v>25</v>
      </c>
      <c r="H11" s="3" t="s">
        <v>86</v>
      </c>
      <c r="I11" s="3" t="s">
        <v>47</v>
      </c>
      <c r="J11" s="3" t="s">
        <v>808</v>
      </c>
      <c r="K11" s="3" t="s">
        <v>48</v>
      </c>
      <c r="L11" s="3" t="s">
        <v>6</v>
      </c>
      <c r="M11" s="8" t="s">
        <v>49</v>
      </c>
      <c r="N11" s="3" t="s">
        <v>6</v>
      </c>
      <c r="O11" s="3" t="s">
        <v>930</v>
      </c>
      <c r="P11" s="8" t="s">
        <v>124</v>
      </c>
    </row>
    <row r="12" spans="1:16" x14ac:dyDescent="0.25">
      <c r="A12" s="3" t="s">
        <v>808</v>
      </c>
      <c r="B12" s="3" t="s">
        <v>6</v>
      </c>
      <c r="C12" s="3" t="s">
        <v>6</v>
      </c>
      <c r="D12" s="3" t="s">
        <v>121</v>
      </c>
      <c r="E12" s="3" t="s">
        <v>927</v>
      </c>
      <c r="F12" s="8">
        <v>6</v>
      </c>
      <c r="G12" s="8">
        <v>30</v>
      </c>
      <c r="H12" s="3" t="s">
        <v>86</v>
      </c>
      <c r="I12" s="3" t="s">
        <v>47</v>
      </c>
      <c r="J12" s="3" t="s">
        <v>808</v>
      </c>
      <c r="K12" s="3" t="s">
        <v>48</v>
      </c>
      <c r="L12" s="3" t="s">
        <v>6</v>
      </c>
      <c r="M12" s="8" t="s">
        <v>49</v>
      </c>
      <c r="N12" s="3" t="s">
        <v>6</v>
      </c>
      <c r="O12" s="3" t="s">
        <v>932</v>
      </c>
      <c r="P12" s="8" t="s">
        <v>121</v>
      </c>
    </row>
    <row r="13" spans="1:16" x14ac:dyDescent="0.25">
      <c r="A13" s="3" t="s">
        <v>808</v>
      </c>
      <c r="B13" s="3" t="s">
        <v>6</v>
      </c>
      <c r="C13" s="3" t="s">
        <v>6</v>
      </c>
      <c r="D13" s="3" t="s">
        <v>883</v>
      </c>
      <c r="E13" s="3" t="s">
        <v>924</v>
      </c>
      <c r="F13" s="8">
        <v>25</v>
      </c>
      <c r="G13" s="8">
        <v>125</v>
      </c>
      <c r="H13" s="3" t="s">
        <v>86</v>
      </c>
      <c r="I13" s="3" t="s">
        <v>47</v>
      </c>
      <c r="J13" s="3" t="s">
        <v>808</v>
      </c>
      <c r="K13" s="3" t="s">
        <v>48</v>
      </c>
      <c r="L13" s="3" t="s">
        <v>6</v>
      </c>
      <c r="M13" s="8" t="s">
        <v>49</v>
      </c>
      <c r="N13" s="3" t="s">
        <v>6</v>
      </c>
      <c r="O13" s="3" t="s">
        <v>933</v>
      </c>
      <c r="P13" s="8" t="s">
        <v>883</v>
      </c>
    </row>
    <row r="14" spans="1:16" x14ac:dyDescent="0.25">
      <c r="A14" s="3" t="s">
        <v>808</v>
      </c>
      <c r="B14" s="3" t="s">
        <v>6</v>
      </c>
      <c r="C14" s="3" t="s">
        <v>6</v>
      </c>
      <c r="D14" s="3" t="s">
        <v>883</v>
      </c>
      <c r="E14" s="3" t="s">
        <v>926</v>
      </c>
      <c r="F14" s="8">
        <v>5</v>
      </c>
      <c r="G14" s="8">
        <v>25</v>
      </c>
      <c r="H14" s="3" t="s">
        <v>86</v>
      </c>
      <c r="I14" s="3" t="s">
        <v>47</v>
      </c>
      <c r="J14" s="3" t="s">
        <v>808</v>
      </c>
      <c r="K14" s="3" t="s">
        <v>48</v>
      </c>
      <c r="L14" s="3" t="s">
        <v>6</v>
      </c>
      <c r="M14" s="8" t="s">
        <v>49</v>
      </c>
      <c r="N14" s="3" t="s">
        <v>6</v>
      </c>
      <c r="O14" s="3" t="s">
        <v>933</v>
      </c>
      <c r="P14" s="8" t="s">
        <v>883</v>
      </c>
    </row>
    <row r="15" spans="1:16" x14ac:dyDescent="0.25">
      <c r="A15" s="3" t="s">
        <v>808</v>
      </c>
      <c r="B15" s="3" t="s">
        <v>6</v>
      </c>
      <c r="C15" s="3" t="s">
        <v>6</v>
      </c>
      <c r="D15" s="3" t="s">
        <v>8</v>
      </c>
      <c r="E15" s="3" t="s">
        <v>924</v>
      </c>
      <c r="F15" s="8">
        <v>50</v>
      </c>
      <c r="G15" s="8">
        <v>250</v>
      </c>
      <c r="H15" s="3" t="s">
        <v>86</v>
      </c>
      <c r="I15" s="3" t="s">
        <v>47</v>
      </c>
      <c r="J15" s="3" t="s">
        <v>808</v>
      </c>
      <c r="K15" s="3" t="s">
        <v>48</v>
      </c>
      <c r="L15" s="3" t="s">
        <v>6</v>
      </c>
      <c r="M15" s="8" t="s">
        <v>49</v>
      </c>
      <c r="N15" s="3" t="s">
        <v>6</v>
      </c>
      <c r="O15" s="3" t="s">
        <v>934</v>
      </c>
      <c r="P15" s="8" t="s">
        <v>8</v>
      </c>
    </row>
    <row r="16" spans="1:16" x14ac:dyDescent="0.25">
      <c r="A16" s="3" t="s">
        <v>808</v>
      </c>
      <c r="B16" s="3" t="s">
        <v>6</v>
      </c>
      <c r="C16" s="3" t="s">
        <v>6</v>
      </c>
      <c r="D16" s="3" t="s">
        <v>8</v>
      </c>
      <c r="E16" s="3" t="s">
        <v>926</v>
      </c>
      <c r="F16" s="8">
        <v>42</v>
      </c>
      <c r="G16" s="8">
        <v>210</v>
      </c>
      <c r="H16" s="3" t="s">
        <v>86</v>
      </c>
      <c r="I16" s="3" t="s">
        <v>47</v>
      </c>
      <c r="J16" s="3" t="s">
        <v>808</v>
      </c>
      <c r="K16" s="3" t="s">
        <v>48</v>
      </c>
      <c r="L16" s="3" t="s">
        <v>6</v>
      </c>
      <c r="M16" s="8" t="s">
        <v>49</v>
      </c>
      <c r="N16" s="3" t="s">
        <v>6</v>
      </c>
      <c r="O16" s="3" t="s">
        <v>934</v>
      </c>
      <c r="P16" s="8" t="s">
        <v>8</v>
      </c>
    </row>
    <row r="17" spans="1:16" x14ac:dyDescent="0.25">
      <c r="A17" s="3" t="s">
        <v>808</v>
      </c>
      <c r="B17" s="3" t="s">
        <v>6</v>
      </c>
      <c r="C17" s="3" t="s">
        <v>6</v>
      </c>
      <c r="D17" s="3" t="s">
        <v>10</v>
      </c>
      <c r="E17" s="3" t="s">
        <v>935</v>
      </c>
      <c r="F17" s="8">
        <v>46</v>
      </c>
      <c r="G17" s="8">
        <v>230</v>
      </c>
      <c r="H17" s="3" t="s">
        <v>86</v>
      </c>
      <c r="I17" s="3" t="s">
        <v>47</v>
      </c>
      <c r="J17" s="3" t="s">
        <v>808</v>
      </c>
      <c r="K17" s="3" t="s">
        <v>48</v>
      </c>
      <c r="L17" s="3" t="s">
        <v>6</v>
      </c>
      <c r="M17" s="8" t="s">
        <v>49</v>
      </c>
      <c r="N17" s="3" t="s">
        <v>6</v>
      </c>
      <c r="O17" s="3" t="s">
        <v>51</v>
      </c>
      <c r="P17" s="8" t="s">
        <v>10</v>
      </c>
    </row>
    <row r="18" spans="1:16" x14ac:dyDescent="0.25">
      <c r="A18" s="3" t="s">
        <v>808</v>
      </c>
      <c r="B18" s="3" t="s">
        <v>6</v>
      </c>
      <c r="C18" s="3" t="s">
        <v>6</v>
      </c>
      <c r="D18" s="3" t="s">
        <v>878</v>
      </c>
      <c r="E18" s="3" t="s">
        <v>924</v>
      </c>
      <c r="F18" s="8">
        <v>3</v>
      </c>
      <c r="G18" s="8">
        <v>15</v>
      </c>
      <c r="H18" s="3" t="s">
        <v>86</v>
      </c>
      <c r="I18" s="3" t="s">
        <v>47</v>
      </c>
      <c r="J18" s="3" t="s">
        <v>808</v>
      </c>
      <c r="K18" s="3" t="s">
        <v>48</v>
      </c>
      <c r="L18" s="3" t="s">
        <v>6</v>
      </c>
      <c r="M18" s="8" t="s">
        <v>936</v>
      </c>
      <c r="N18" s="3" t="s">
        <v>91</v>
      </c>
      <c r="O18" s="3" t="s">
        <v>937</v>
      </c>
      <c r="P18" s="8" t="s">
        <v>36</v>
      </c>
    </row>
    <row r="19" spans="1:16" x14ac:dyDescent="0.25">
      <c r="A19" s="3" t="s">
        <v>15</v>
      </c>
      <c r="B19" s="3" t="s">
        <v>15</v>
      </c>
      <c r="C19" s="3" t="s">
        <v>39</v>
      </c>
      <c r="D19" s="3" t="s">
        <v>797</v>
      </c>
      <c r="E19" s="3" t="s">
        <v>924</v>
      </c>
      <c r="F19" s="8">
        <v>10</v>
      </c>
      <c r="G19" s="8">
        <v>59</v>
      </c>
      <c r="H19" s="3" t="s">
        <v>86</v>
      </c>
      <c r="I19" s="3" t="s">
        <v>16</v>
      </c>
      <c r="J19" s="3" t="s">
        <v>15</v>
      </c>
      <c r="K19" s="3" t="s">
        <v>17</v>
      </c>
      <c r="L19" s="3" t="s">
        <v>15</v>
      </c>
      <c r="M19" s="8" t="s">
        <v>40</v>
      </c>
      <c r="N19" s="3" t="s">
        <v>39</v>
      </c>
      <c r="O19" s="3" t="s">
        <v>937</v>
      </c>
      <c r="P19" s="8" t="s">
        <v>36</v>
      </c>
    </row>
    <row r="20" spans="1:16" x14ac:dyDescent="0.25">
      <c r="A20" s="3" t="s">
        <v>15</v>
      </c>
      <c r="B20" s="3" t="s">
        <v>15</v>
      </c>
      <c r="C20" s="3" t="s">
        <v>39</v>
      </c>
      <c r="D20" s="3" t="s">
        <v>797</v>
      </c>
      <c r="E20" s="3" t="s">
        <v>926</v>
      </c>
      <c r="F20" s="8">
        <v>5</v>
      </c>
      <c r="G20" s="8">
        <v>16</v>
      </c>
      <c r="H20" s="3" t="s">
        <v>86</v>
      </c>
      <c r="I20" s="3" t="s">
        <v>16</v>
      </c>
      <c r="J20" s="3" t="s">
        <v>15</v>
      </c>
      <c r="K20" s="3" t="s">
        <v>17</v>
      </c>
      <c r="L20" s="3" t="s">
        <v>15</v>
      </c>
      <c r="M20" s="8" t="s">
        <v>40</v>
      </c>
      <c r="N20" s="3" t="s">
        <v>39</v>
      </c>
      <c r="O20" s="3" t="s">
        <v>937</v>
      </c>
      <c r="P20" s="8" t="s">
        <v>36</v>
      </c>
    </row>
    <row r="21" spans="1:16" x14ac:dyDescent="0.25">
      <c r="A21" s="3" t="s">
        <v>15</v>
      </c>
      <c r="B21" s="3" t="s">
        <v>15</v>
      </c>
      <c r="C21" s="3" t="s">
        <v>39</v>
      </c>
      <c r="D21" s="3" t="s">
        <v>780</v>
      </c>
      <c r="E21" s="3" t="s">
        <v>926</v>
      </c>
      <c r="F21" s="8">
        <v>3</v>
      </c>
      <c r="G21" s="8">
        <v>15</v>
      </c>
      <c r="H21" s="3" t="s">
        <v>86</v>
      </c>
      <c r="I21" s="3" t="s">
        <v>16</v>
      </c>
      <c r="J21" s="3" t="s">
        <v>15</v>
      </c>
      <c r="K21" s="3" t="s">
        <v>17</v>
      </c>
      <c r="L21" s="3" t="s">
        <v>15</v>
      </c>
      <c r="M21" s="8" t="s">
        <v>40</v>
      </c>
      <c r="N21" s="3" t="s">
        <v>39</v>
      </c>
      <c r="O21" s="3" t="s">
        <v>937</v>
      </c>
      <c r="P21" s="8" t="s">
        <v>36</v>
      </c>
    </row>
    <row r="22" spans="1:16" x14ac:dyDescent="0.25">
      <c r="A22" s="3" t="s">
        <v>15</v>
      </c>
      <c r="B22" s="3" t="s">
        <v>15</v>
      </c>
      <c r="C22" s="3" t="s">
        <v>39</v>
      </c>
      <c r="D22" s="3" t="s">
        <v>783</v>
      </c>
      <c r="E22" s="3" t="s">
        <v>926</v>
      </c>
      <c r="F22" s="8">
        <v>25</v>
      </c>
      <c r="G22" s="8">
        <v>125</v>
      </c>
      <c r="H22" s="3" t="s">
        <v>86</v>
      </c>
      <c r="I22" s="3" t="s">
        <v>16</v>
      </c>
      <c r="J22" s="3" t="s">
        <v>15</v>
      </c>
      <c r="K22" s="3" t="s">
        <v>17</v>
      </c>
      <c r="L22" s="3" t="s">
        <v>15</v>
      </c>
      <c r="M22" s="8" t="s">
        <v>40</v>
      </c>
      <c r="N22" s="3" t="s">
        <v>39</v>
      </c>
      <c r="O22" s="3" t="s">
        <v>937</v>
      </c>
      <c r="P22" s="8" t="s">
        <v>36</v>
      </c>
    </row>
    <row r="23" spans="1:16" x14ac:dyDescent="0.25">
      <c r="A23" s="3" t="s">
        <v>15</v>
      </c>
      <c r="B23" s="3" t="s">
        <v>15</v>
      </c>
      <c r="C23" s="3" t="s">
        <v>39</v>
      </c>
      <c r="D23" s="3" t="s">
        <v>783</v>
      </c>
      <c r="E23" s="3" t="s">
        <v>927</v>
      </c>
      <c r="F23" s="8">
        <v>5</v>
      </c>
      <c r="G23" s="8">
        <v>25</v>
      </c>
      <c r="H23" s="3" t="s">
        <v>86</v>
      </c>
      <c r="I23" s="3" t="s">
        <v>16</v>
      </c>
      <c r="J23" s="3" t="s">
        <v>15</v>
      </c>
      <c r="K23" s="3" t="s">
        <v>17</v>
      </c>
      <c r="L23" s="3" t="s">
        <v>15</v>
      </c>
      <c r="M23" s="8" t="s">
        <v>40</v>
      </c>
      <c r="N23" s="3" t="s">
        <v>39</v>
      </c>
      <c r="O23" s="3" t="s">
        <v>937</v>
      </c>
      <c r="P23" s="8" t="s">
        <v>36</v>
      </c>
    </row>
    <row r="24" spans="1:16" x14ac:dyDescent="0.25">
      <c r="A24" s="3" t="s">
        <v>15</v>
      </c>
      <c r="B24" s="3" t="s">
        <v>15</v>
      </c>
      <c r="C24" s="3" t="s">
        <v>39</v>
      </c>
      <c r="D24" s="3" t="s">
        <v>771</v>
      </c>
      <c r="E24" s="3" t="s">
        <v>924</v>
      </c>
      <c r="F24" s="8">
        <v>12</v>
      </c>
      <c r="G24" s="8">
        <v>62</v>
      </c>
      <c r="H24" s="3" t="s">
        <v>86</v>
      </c>
      <c r="I24" s="3" t="s">
        <v>16</v>
      </c>
      <c r="J24" s="3" t="s">
        <v>15</v>
      </c>
      <c r="K24" s="3" t="s">
        <v>17</v>
      </c>
      <c r="L24" s="3" t="s">
        <v>15</v>
      </c>
      <c r="M24" s="8" t="s">
        <v>40</v>
      </c>
      <c r="N24" s="3" t="s">
        <v>39</v>
      </c>
      <c r="O24" s="3" t="s">
        <v>937</v>
      </c>
      <c r="P24" s="8" t="s">
        <v>36</v>
      </c>
    </row>
    <row r="25" spans="1:16" x14ac:dyDescent="0.25">
      <c r="A25" s="3" t="s">
        <v>15</v>
      </c>
      <c r="B25" s="3" t="s">
        <v>15</v>
      </c>
      <c r="C25" s="3" t="s">
        <v>39</v>
      </c>
      <c r="D25" s="3" t="s">
        <v>771</v>
      </c>
      <c r="E25" s="3" t="s">
        <v>926</v>
      </c>
      <c r="F25" s="8">
        <v>8</v>
      </c>
      <c r="G25" s="8">
        <v>50</v>
      </c>
      <c r="H25" s="3" t="s">
        <v>86</v>
      </c>
      <c r="I25" s="3" t="s">
        <v>16</v>
      </c>
      <c r="J25" s="3" t="s">
        <v>15</v>
      </c>
      <c r="K25" s="3" t="s">
        <v>17</v>
      </c>
      <c r="L25" s="3" t="s">
        <v>15</v>
      </c>
      <c r="M25" s="8" t="s">
        <v>40</v>
      </c>
      <c r="N25" s="3" t="s">
        <v>39</v>
      </c>
      <c r="O25" s="3" t="s">
        <v>937</v>
      </c>
      <c r="P25" s="8" t="s">
        <v>36</v>
      </c>
    </row>
    <row r="26" spans="1:16" x14ac:dyDescent="0.25">
      <c r="A26" s="3" t="s">
        <v>15</v>
      </c>
      <c r="B26" s="3" t="s">
        <v>15</v>
      </c>
      <c r="C26" s="3" t="s">
        <v>39</v>
      </c>
      <c r="D26" s="3" t="s">
        <v>751</v>
      </c>
      <c r="E26" s="3" t="s">
        <v>926</v>
      </c>
      <c r="F26" s="8">
        <v>8</v>
      </c>
      <c r="G26" s="8">
        <v>40</v>
      </c>
      <c r="H26" s="3" t="s">
        <v>86</v>
      </c>
      <c r="I26" s="3" t="s">
        <v>16</v>
      </c>
      <c r="J26" s="3" t="s">
        <v>15</v>
      </c>
      <c r="K26" s="3" t="s">
        <v>17</v>
      </c>
      <c r="L26" s="3" t="s">
        <v>15</v>
      </c>
      <c r="M26" s="8" t="s">
        <v>40</v>
      </c>
      <c r="N26" s="3" t="s">
        <v>39</v>
      </c>
      <c r="O26" s="3" t="s">
        <v>937</v>
      </c>
      <c r="P26" s="8" t="s">
        <v>36</v>
      </c>
    </row>
    <row r="27" spans="1:16" x14ac:dyDescent="0.25">
      <c r="A27" s="3" t="s">
        <v>15</v>
      </c>
      <c r="B27" s="3" t="s">
        <v>15</v>
      </c>
      <c r="C27" s="3" t="s">
        <v>39</v>
      </c>
      <c r="D27" s="3" t="s">
        <v>751</v>
      </c>
      <c r="E27" s="3" t="s">
        <v>927</v>
      </c>
      <c r="F27" s="8">
        <v>2</v>
      </c>
      <c r="G27" s="8">
        <v>10</v>
      </c>
      <c r="H27" s="3" t="s">
        <v>86</v>
      </c>
      <c r="I27" s="3" t="s">
        <v>16</v>
      </c>
      <c r="J27" s="3" t="s">
        <v>15</v>
      </c>
      <c r="K27" s="3" t="s">
        <v>17</v>
      </c>
      <c r="L27" s="3" t="s">
        <v>15</v>
      </c>
      <c r="M27" s="8" t="s">
        <v>40</v>
      </c>
      <c r="N27" s="3" t="s">
        <v>39</v>
      </c>
      <c r="O27" s="3" t="s">
        <v>937</v>
      </c>
      <c r="P27" s="8" t="s">
        <v>36</v>
      </c>
    </row>
    <row r="28" spans="1:16" x14ac:dyDescent="0.25">
      <c r="A28" s="3" t="s">
        <v>808</v>
      </c>
      <c r="B28" s="3" t="s">
        <v>6</v>
      </c>
      <c r="C28" s="3" t="s">
        <v>6</v>
      </c>
      <c r="D28" s="3" t="s">
        <v>906</v>
      </c>
      <c r="E28" s="3" t="s">
        <v>926</v>
      </c>
      <c r="F28" s="8">
        <v>35</v>
      </c>
      <c r="G28" s="8">
        <v>175</v>
      </c>
      <c r="H28" s="3" t="s">
        <v>86</v>
      </c>
      <c r="I28" s="3" t="s">
        <v>47</v>
      </c>
      <c r="J28" s="3" t="s">
        <v>808</v>
      </c>
      <c r="K28" s="3" t="s">
        <v>48</v>
      </c>
      <c r="L28" s="3" t="s">
        <v>6</v>
      </c>
      <c r="M28" s="8" t="s">
        <v>49</v>
      </c>
      <c r="N28" s="3" t="s">
        <v>6</v>
      </c>
      <c r="O28" s="3" t="s">
        <v>52</v>
      </c>
      <c r="P28" s="8" t="s">
        <v>906</v>
      </c>
    </row>
    <row r="29" spans="1:16" x14ac:dyDescent="0.25">
      <c r="A29" s="3" t="s">
        <v>15</v>
      </c>
      <c r="B29" s="3" t="s">
        <v>15</v>
      </c>
      <c r="C29" s="3" t="s">
        <v>25</v>
      </c>
      <c r="D29" s="3" t="s">
        <v>103</v>
      </c>
      <c r="E29" s="3" t="s">
        <v>924</v>
      </c>
      <c r="F29" s="8">
        <v>200</v>
      </c>
      <c r="G29" s="8">
        <v>1000</v>
      </c>
      <c r="H29" s="3" t="s">
        <v>86</v>
      </c>
      <c r="I29" s="3" t="s">
        <v>16</v>
      </c>
      <c r="J29" s="3" t="s">
        <v>15</v>
      </c>
      <c r="K29" s="3" t="s">
        <v>17</v>
      </c>
      <c r="L29" s="3" t="s">
        <v>15</v>
      </c>
      <c r="M29" s="8" t="s">
        <v>26</v>
      </c>
      <c r="N29" s="3" t="s">
        <v>25</v>
      </c>
      <c r="O29" s="3" t="s">
        <v>28</v>
      </c>
      <c r="P29" s="8" t="s">
        <v>27</v>
      </c>
    </row>
    <row r="30" spans="1:16" x14ac:dyDescent="0.25">
      <c r="A30" s="3" t="s">
        <v>15</v>
      </c>
      <c r="B30" s="3" t="s">
        <v>15</v>
      </c>
      <c r="C30" s="3" t="s">
        <v>25</v>
      </c>
      <c r="D30" s="3" t="s">
        <v>103</v>
      </c>
      <c r="E30" s="3" t="s">
        <v>926</v>
      </c>
      <c r="F30" s="8">
        <v>120</v>
      </c>
      <c r="G30" s="8">
        <v>600</v>
      </c>
      <c r="H30" s="3" t="s">
        <v>86</v>
      </c>
      <c r="I30" s="3" t="s">
        <v>16</v>
      </c>
      <c r="J30" s="3" t="s">
        <v>15</v>
      </c>
      <c r="K30" s="3" t="s">
        <v>17</v>
      </c>
      <c r="L30" s="3" t="s">
        <v>15</v>
      </c>
      <c r="M30" s="8" t="s">
        <v>26</v>
      </c>
      <c r="N30" s="3" t="s">
        <v>25</v>
      </c>
      <c r="O30" s="3" t="s">
        <v>28</v>
      </c>
      <c r="P30" s="8" t="s">
        <v>27</v>
      </c>
    </row>
    <row r="31" spans="1:16" x14ac:dyDescent="0.25">
      <c r="A31" s="3" t="s">
        <v>15</v>
      </c>
      <c r="B31" s="3" t="s">
        <v>15</v>
      </c>
      <c r="C31" s="3" t="s">
        <v>25</v>
      </c>
      <c r="D31" s="3" t="s">
        <v>666</v>
      </c>
      <c r="E31" s="3" t="s">
        <v>924</v>
      </c>
      <c r="F31" s="8">
        <v>10</v>
      </c>
      <c r="G31" s="8">
        <v>50</v>
      </c>
      <c r="H31" s="3" t="s">
        <v>86</v>
      </c>
      <c r="I31" s="3" t="s">
        <v>16</v>
      </c>
      <c r="J31" s="3" t="s">
        <v>15</v>
      </c>
      <c r="K31" s="3" t="s">
        <v>17</v>
      </c>
      <c r="L31" s="3" t="s">
        <v>15</v>
      </c>
      <c r="M31" s="8" t="s">
        <v>26</v>
      </c>
      <c r="N31" s="3" t="s">
        <v>25</v>
      </c>
      <c r="O31" s="3" t="s">
        <v>938</v>
      </c>
      <c r="P31" s="8" t="s">
        <v>939</v>
      </c>
    </row>
    <row r="32" spans="1:16" x14ac:dyDescent="0.25">
      <c r="A32" s="3" t="s">
        <v>15</v>
      </c>
      <c r="B32" s="3" t="s">
        <v>15</v>
      </c>
      <c r="C32" s="3" t="s">
        <v>25</v>
      </c>
      <c r="D32" s="3" t="s">
        <v>666</v>
      </c>
      <c r="E32" s="3" t="s">
        <v>926</v>
      </c>
      <c r="F32" s="8">
        <v>10</v>
      </c>
      <c r="G32" s="8">
        <v>50</v>
      </c>
      <c r="H32" s="3" t="s">
        <v>86</v>
      </c>
      <c r="I32" s="3" t="s">
        <v>16</v>
      </c>
      <c r="J32" s="3" t="s">
        <v>15</v>
      </c>
      <c r="K32" s="3" t="s">
        <v>17</v>
      </c>
      <c r="L32" s="3" t="s">
        <v>15</v>
      </c>
      <c r="M32" s="8" t="s">
        <v>26</v>
      </c>
      <c r="N32" s="3" t="s">
        <v>25</v>
      </c>
      <c r="O32" s="3" t="s">
        <v>938</v>
      </c>
      <c r="P32" s="8" t="s">
        <v>939</v>
      </c>
    </row>
    <row r="33" spans="1:16" x14ac:dyDescent="0.25">
      <c r="A33" s="3" t="s">
        <v>15</v>
      </c>
      <c r="B33" s="3" t="s">
        <v>15</v>
      </c>
      <c r="C33" s="3" t="s">
        <v>25</v>
      </c>
      <c r="D33" s="3" t="s">
        <v>666</v>
      </c>
      <c r="E33" s="3" t="s">
        <v>931</v>
      </c>
      <c r="F33" s="8">
        <v>5</v>
      </c>
      <c r="G33" s="8">
        <v>25</v>
      </c>
      <c r="H33" s="3" t="s">
        <v>86</v>
      </c>
      <c r="I33" s="3" t="s">
        <v>16</v>
      </c>
      <c r="J33" s="3" t="s">
        <v>15</v>
      </c>
      <c r="K33" s="3" t="s">
        <v>17</v>
      </c>
      <c r="L33" s="3" t="s">
        <v>15</v>
      </c>
      <c r="M33" s="8" t="s">
        <v>26</v>
      </c>
      <c r="N33" s="3" t="s">
        <v>25</v>
      </c>
      <c r="O33" s="3" t="s">
        <v>938</v>
      </c>
      <c r="P33" s="8" t="s">
        <v>939</v>
      </c>
    </row>
    <row r="34" spans="1:16" x14ac:dyDescent="0.25">
      <c r="A34" s="3" t="s">
        <v>15</v>
      </c>
      <c r="B34" s="3" t="s">
        <v>15</v>
      </c>
      <c r="C34" s="3" t="s">
        <v>25</v>
      </c>
      <c r="D34" s="3" t="s">
        <v>674</v>
      </c>
      <c r="E34" s="3" t="s">
        <v>924</v>
      </c>
      <c r="F34" s="8">
        <v>35</v>
      </c>
      <c r="G34" s="8">
        <v>175</v>
      </c>
      <c r="H34" s="3" t="s">
        <v>86</v>
      </c>
      <c r="I34" s="3" t="s">
        <v>16</v>
      </c>
      <c r="J34" s="3" t="s">
        <v>15</v>
      </c>
      <c r="K34" s="3" t="s">
        <v>17</v>
      </c>
      <c r="L34" s="3" t="s">
        <v>15</v>
      </c>
      <c r="M34" s="8" t="s">
        <v>26</v>
      </c>
      <c r="N34" s="3" t="s">
        <v>25</v>
      </c>
      <c r="O34" s="3" t="s">
        <v>940</v>
      </c>
      <c r="P34" s="8" t="s">
        <v>941</v>
      </c>
    </row>
    <row r="35" spans="1:16" x14ac:dyDescent="0.25">
      <c r="A35" s="3" t="s">
        <v>15</v>
      </c>
      <c r="B35" s="3" t="s">
        <v>15</v>
      </c>
      <c r="C35" s="3" t="s">
        <v>25</v>
      </c>
      <c r="D35" s="3" t="s">
        <v>674</v>
      </c>
      <c r="E35" s="3" t="s">
        <v>926</v>
      </c>
      <c r="F35" s="8">
        <v>10</v>
      </c>
      <c r="G35" s="8">
        <v>50</v>
      </c>
      <c r="H35" s="3" t="s">
        <v>86</v>
      </c>
      <c r="I35" s="3" t="s">
        <v>16</v>
      </c>
      <c r="J35" s="3" t="s">
        <v>15</v>
      </c>
      <c r="K35" s="3" t="s">
        <v>17</v>
      </c>
      <c r="L35" s="3" t="s">
        <v>15</v>
      </c>
      <c r="M35" s="8" t="s">
        <v>26</v>
      </c>
      <c r="N35" s="3" t="s">
        <v>25</v>
      </c>
      <c r="O35" s="3" t="s">
        <v>940</v>
      </c>
      <c r="P35" s="8" t="s">
        <v>941</v>
      </c>
    </row>
    <row r="36" spans="1:16" x14ac:dyDescent="0.25">
      <c r="A36" s="3" t="s">
        <v>15</v>
      </c>
      <c r="B36" s="3" t="s">
        <v>15</v>
      </c>
      <c r="C36" s="3" t="s">
        <v>25</v>
      </c>
      <c r="D36" s="3" t="s">
        <v>674</v>
      </c>
      <c r="E36" s="3" t="s">
        <v>927</v>
      </c>
      <c r="F36" s="8">
        <v>5</v>
      </c>
      <c r="G36" s="8">
        <v>25</v>
      </c>
      <c r="H36" s="3" t="s">
        <v>86</v>
      </c>
      <c r="I36" s="3" t="s">
        <v>16</v>
      </c>
      <c r="J36" s="3" t="s">
        <v>15</v>
      </c>
      <c r="K36" s="3" t="s">
        <v>17</v>
      </c>
      <c r="L36" s="3" t="s">
        <v>15</v>
      </c>
      <c r="M36" s="8" t="s">
        <v>26</v>
      </c>
      <c r="N36" s="3" t="s">
        <v>25</v>
      </c>
      <c r="O36" s="3" t="s">
        <v>940</v>
      </c>
      <c r="P36" s="8" t="s">
        <v>941</v>
      </c>
    </row>
    <row r="37" spans="1:16" x14ac:dyDescent="0.25">
      <c r="A37" s="3" t="s">
        <v>15</v>
      </c>
      <c r="B37" s="3" t="s">
        <v>15</v>
      </c>
      <c r="C37" s="3" t="s">
        <v>25</v>
      </c>
      <c r="D37" s="3" t="s">
        <v>679</v>
      </c>
      <c r="E37" s="3" t="s">
        <v>924</v>
      </c>
      <c r="F37" s="8">
        <v>35</v>
      </c>
      <c r="G37" s="8">
        <v>175</v>
      </c>
      <c r="H37" s="3" t="s">
        <v>86</v>
      </c>
      <c r="I37" s="3" t="s">
        <v>16</v>
      </c>
      <c r="J37" s="3" t="s">
        <v>15</v>
      </c>
      <c r="K37" s="3" t="s">
        <v>17</v>
      </c>
      <c r="L37" s="3" t="s">
        <v>15</v>
      </c>
      <c r="M37" s="8" t="s">
        <v>26</v>
      </c>
      <c r="N37" s="3" t="s">
        <v>25</v>
      </c>
      <c r="O37" s="3" t="s">
        <v>942</v>
      </c>
      <c r="P37" s="8" t="s">
        <v>943</v>
      </c>
    </row>
    <row r="38" spans="1:16" x14ac:dyDescent="0.25">
      <c r="A38" s="3" t="s">
        <v>15</v>
      </c>
      <c r="B38" s="3" t="s">
        <v>15</v>
      </c>
      <c r="C38" s="3" t="s">
        <v>25</v>
      </c>
      <c r="D38" s="3" t="s">
        <v>679</v>
      </c>
      <c r="E38" s="3" t="s">
        <v>926</v>
      </c>
      <c r="F38" s="8">
        <v>25</v>
      </c>
      <c r="G38" s="8">
        <v>125</v>
      </c>
      <c r="H38" s="3" t="s">
        <v>86</v>
      </c>
      <c r="I38" s="3" t="s">
        <v>16</v>
      </c>
      <c r="J38" s="3" t="s">
        <v>15</v>
      </c>
      <c r="K38" s="3" t="s">
        <v>17</v>
      </c>
      <c r="L38" s="3" t="s">
        <v>15</v>
      </c>
      <c r="M38" s="8" t="s">
        <v>26</v>
      </c>
      <c r="N38" s="3" t="s">
        <v>25</v>
      </c>
      <c r="O38" s="3" t="s">
        <v>942</v>
      </c>
      <c r="P38" s="8" t="s">
        <v>943</v>
      </c>
    </row>
    <row r="39" spans="1:16" x14ac:dyDescent="0.25">
      <c r="A39" s="3" t="s">
        <v>15</v>
      </c>
      <c r="B39" s="3" t="s">
        <v>15</v>
      </c>
      <c r="C39" s="3" t="s">
        <v>25</v>
      </c>
      <c r="D39" s="3" t="s">
        <v>679</v>
      </c>
      <c r="E39" s="3" t="s">
        <v>927</v>
      </c>
      <c r="F39" s="8">
        <v>5</v>
      </c>
      <c r="G39" s="8">
        <v>25</v>
      </c>
      <c r="H39" s="3" t="s">
        <v>86</v>
      </c>
      <c r="I39" s="3" t="s">
        <v>16</v>
      </c>
      <c r="J39" s="3" t="s">
        <v>15</v>
      </c>
      <c r="K39" s="3" t="s">
        <v>17</v>
      </c>
      <c r="L39" s="3" t="s">
        <v>15</v>
      </c>
      <c r="M39" s="8" t="s">
        <v>26</v>
      </c>
      <c r="N39" s="3" t="s">
        <v>25</v>
      </c>
      <c r="O39" s="3" t="s">
        <v>942</v>
      </c>
      <c r="P39" s="8" t="s">
        <v>943</v>
      </c>
    </row>
    <row r="40" spans="1:16" x14ac:dyDescent="0.25">
      <c r="A40" s="3" t="s">
        <v>15</v>
      </c>
      <c r="B40" s="3" t="s">
        <v>15</v>
      </c>
      <c r="C40" s="3" t="s">
        <v>25</v>
      </c>
      <c r="D40" s="3" t="s">
        <v>682</v>
      </c>
      <c r="E40" s="3" t="s">
        <v>924</v>
      </c>
      <c r="F40" s="8">
        <v>40</v>
      </c>
      <c r="G40" s="8">
        <v>200</v>
      </c>
      <c r="H40" s="3" t="s">
        <v>86</v>
      </c>
      <c r="I40" s="3" t="s">
        <v>16</v>
      </c>
      <c r="J40" s="3" t="s">
        <v>15</v>
      </c>
      <c r="K40" s="3" t="s">
        <v>17</v>
      </c>
      <c r="L40" s="3" t="s">
        <v>15</v>
      </c>
      <c r="M40" s="8" t="s">
        <v>26</v>
      </c>
      <c r="N40" s="3" t="s">
        <v>25</v>
      </c>
      <c r="O40" s="3" t="s">
        <v>31</v>
      </c>
      <c r="P40" s="8" t="s">
        <v>30</v>
      </c>
    </row>
    <row r="41" spans="1:16" x14ac:dyDescent="0.25">
      <c r="A41" s="3" t="s">
        <v>15</v>
      </c>
      <c r="B41" s="3" t="s">
        <v>15</v>
      </c>
      <c r="C41" s="3" t="s">
        <v>25</v>
      </c>
      <c r="D41" s="3" t="s">
        <v>682</v>
      </c>
      <c r="E41" s="3" t="s">
        <v>926</v>
      </c>
      <c r="F41" s="8">
        <v>30</v>
      </c>
      <c r="G41" s="8">
        <v>150</v>
      </c>
      <c r="H41" s="3" t="s">
        <v>86</v>
      </c>
      <c r="I41" s="3" t="s">
        <v>16</v>
      </c>
      <c r="J41" s="3" t="s">
        <v>15</v>
      </c>
      <c r="K41" s="3" t="s">
        <v>17</v>
      </c>
      <c r="L41" s="3" t="s">
        <v>15</v>
      </c>
      <c r="M41" s="8" t="s">
        <v>26</v>
      </c>
      <c r="N41" s="3" t="s">
        <v>25</v>
      </c>
      <c r="O41" s="3" t="s">
        <v>31</v>
      </c>
      <c r="P41" s="8" t="s">
        <v>30</v>
      </c>
    </row>
    <row r="42" spans="1:16" x14ac:dyDescent="0.25">
      <c r="A42" s="3" t="s">
        <v>15</v>
      </c>
      <c r="B42" s="3" t="s">
        <v>15</v>
      </c>
      <c r="C42" s="3" t="s">
        <v>25</v>
      </c>
      <c r="D42" s="3" t="s">
        <v>682</v>
      </c>
      <c r="E42" s="3" t="s">
        <v>927</v>
      </c>
      <c r="F42" s="8">
        <v>6</v>
      </c>
      <c r="G42" s="8">
        <v>30</v>
      </c>
      <c r="H42" s="3" t="s">
        <v>86</v>
      </c>
      <c r="I42" s="3" t="s">
        <v>16</v>
      </c>
      <c r="J42" s="3" t="s">
        <v>15</v>
      </c>
      <c r="K42" s="3" t="s">
        <v>17</v>
      </c>
      <c r="L42" s="3" t="s">
        <v>15</v>
      </c>
      <c r="M42" s="8" t="s">
        <v>26</v>
      </c>
      <c r="N42" s="3" t="s">
        <v>25</v>
      </c>
      <c r="O42" s="3" t="s">
        <v>31</v>
      </c>
      <c r="P42" s="8" t="s">
        <v>30</v>
      </c>
    </row>
    <row r="43" spans="1:16" x14ac:dyDescent="0.25">
      <c r="A43" s="3" t="s">
        <v>15</v>
      </c>
      <c r="B43" s="3" t="s">
        <v>15</v>
      </c>
      <c r="C43" s="3" t="s">
        <v>25</v>
      </c>
      <c r="D43" s="3" t="s">
        <v>105</v>
      </c>
      <c r="E43" s="3" t="s">
        <v>924</v>
      </c>
      <c r="F43" s="8">
        <v>194</v>
      </c>
      <c r="G43" s="8">
        <v>970</v>
      </c>
      <c r="H43" s="3" t="s">
        <v>86</v>
      </c>
      <c r="I43" s="3" t="s">
        <v>16</v>
      </c>
      <c r="J43" s="3" t="s">
        <v>15</v>
      </c>
      <c r="K43" s="3" t="s">
        <v>17</v>
      </c>
      <c r="L43" s="3" t="s">
        <v>15</v>
      </c>
      <c r="M43" s="8" t="s">
        <v>26</v>
      </c>
      <c r="N43" s="3" t="s">
        <v>25</v>
      </c>
      <c r="O43" s="3" t="s">
        <v>33</v>
      </c>
      <c r="P43" s="8" t="s">
        <v>32</v>
      </c>
    </row>
    <row r="44" spans="1:16" x14ac:dyDescent="0.25">
      <c r="A44" s="3" t="s">
        <v>15</v>
      </c>
      <c r="B44" s="3" t="s">
        <v>15</v>
      </c>
      <c r="C44" s="3" t="s">
        <v>25</v>
      </c>
      <c r="D44" s="3" t="s">
        <v>105</v>
      </c>
      <c r="E44" s="3" t="s">
        <v>926</v>
      </c>
      <c r="F44" s="8">
        <v>53</v>
      </c>
      <c r="G44" s="8">
        <v>265</v>
      </c>
      <c r="H44" s="3" t="s">
        <v>86</v>
      </c>
      <c r="I44" s="3" t="s">
        <v>16</v>
      </c>
      <c r="J44" s="3" t="s">
        <v>15</v>
      </c>
      <c r="K44" s="3" t="s">
        <v>17</v>
      </c>
      <c r="L44" s="3" t="s">
        <v>15</v>
      </c>
      <c r="M44" s="8" t="s">
        <v>26</v>
      </c>
      <c r="N44" s="3" t="s">
        <v>25</v>
      </c>
      <c r="O44" s="3" t="s">
        <v>33</v>
      </c>
      <c r="P44" s="8" t="s">
        <v>32</v>
      </c>
    </row>
    <row r="45" spans="1:16" x14ac:dyDescent="0.25">
      <c r="A45" s="3" t="s">
        <v>15</v>
      </c>
      <c r="B45" s="3" t="s">
        <v>15</v>
      </c>
      <c r="C45" s="3" t="s">
        <v>25</v>
      </c>
      <c r="D45" s="3" t="s">
        <v>105</v>
      </c>
      <c r="E45" s="3" t="s">
        <v>927</v>
      </c>
      <c r="F45" s="8">
        <v>24</v>
      </c>
      <c r="G45" s="8">
        <v>120</v>
      </c>
      <c r="H45" s="3" t="s">
        <v>86</v>
      </c>
      <c r="I45" s="3" t="s">
        <v>16</v>
      </c>
      <c r="J45" s="3" t="s">
        <v>15</v>
      </c>
      <c r="K45" s="3" t="s">
        <v>17</v>
      </c>
      <c r="L45" s="3" t="s">
        <v>15</v>
      </c>
      <c r="M45" s="8" t="s">
        <v>26</v>
      </c>
      <c r="N45" s="3" t="s">
        <v>25</v>
      </c>
      <c r="O45" s="3" t="s">
        <v>33</v>
      </c>
      <c r="P45" s="8" t="s">
        <v>32</v>
      </c>
    </row>
    <row r="46" spans="1:16" x14ac:dyDescent="0.25">
      <c r="A46" s="3" t="s">
        <v>15</v>
      </c>
      <c r="B46" s="3" t="s">
        <v>15</v>
      </c>
      <c r="C46" s="3" t="s">
        <v>25</v>
      </c>
      <c r="D46" s="3" t="s">
        <v>105</v>
      </c>
      <c r="E46" s="3" t="s">
        <v>931</v>
      </c>
      <c r="F46" s="8">
        <v>7</v>
      </c>
      <c r="G46" s="8">
        <v>35</v>
      </c>
      <c r="H46" s="3" t="s">
        <v>86</v>
      </c>
      <c r="I46" s="3" t="s">
        <v>16</v>
      </c>
      <c r="J46" s="3" t="s">
        <v>15</v>
      </c>
      <c r="K46" s="3" t="s">
        <v>17</v>
      </c>
      <c r="L46" s="3" t="s">
        <v>15</v>
      </c>
      <c r="M46" s="8" t="s">
        <v>26</v>
      </c>
      <c r="N46" s="3" t="s">
        <v>25</v>
      </c>
      <c r="O46" s="3" t="s">
        <v>33</v>
      </c>
      <c r="P46" s="8" t="s">
        <v>32</v>
      </c>
    </row>
    <row r="47" spans="1:16" x14ac:dyDescent="0.25">
      <c r="A47" s="3" t="s">
        <v>15</v>
      </c>
      <c r="B47" s="3" t="s">
        <v>15</v>
      </c>
      <c r="C47" s="3" t="s">
        <v>25</v>
      </c>
      <c r="D47" s="3" t="s">
        <v>107</v>
      </c>
      <c r="E47" s="3" t="s">
        <v>924</v>
      </c>
      <c r="F47" s="8">
        <v>100</v>
      </c>
      <c r="G47" s="8">
        <v>750</v>
      </c>
      <c r="H47" s="3" t="s">
        <v>86</v>
      </c>
      <c r="I47" s="3" t="s">
        <v>16</v>
      </c>
      <c r="J47" s="3" t="s">
        <v>15</v>
      </c>
      <c r="K47" s="3" t="s">
        <v>17</v>
      </c>
      <c r="L47" s="3" t="s">
        <v>15</v>
      </c>
      <c r="M47" s="8" t="s">
        <v>26</v>
      </c>
      <c r="N47" s="3" t="s">
        <v>25</v>
      </c>
      <c r="O47" s="3" t="s">
        <v>35</v>
      </c>
      <c r="P47" s="8" t="s">
        <v>34</v>
      </c>
    </row>
    <row r="48" spans="1:16" x14ac:dyDescent="0.25">
      <c r="A48" s="3" t="s">
        <v>15</v>
      </c>
      <c r="B48" s="3" t="s">
        <v>15</v>
      </c>
      <c r="C48" s="3" t="s">
        <v>25</v>
      </c>
      <c r="D48" s="3" t="s">
        <v>107</v>
      </c>
      <c r="E48" s="3" t="s">
        <v>926</v>
      </c>
      <c r="F48" s="8">
        <v>150</v>
      </c>
      <c r="G48" s="8">
        <v>500</v>
      </c>
      <c r="H48" s="3" t="s">
        <v>86</v>
      </c>
      <c r="I48" s="3" t="s">
        <v>16</v>
      </c>
      <c r="J48" s="3" t="s">
        <v>15</v>
      </c>
      <c r="K48" s="3" t="s">
        <v>17</v>
      </c>
      <c r="L48" s="3" t="s">
        <v>15</v>
      </c>
      <c r="M48" s="8" t="s">
        <v>26</v>
      </c>
      <c r="N48" s="3" t="s">
        <v>25</v>
      </c>
      <c r="O48" s="3" t="s">
        <v>35</v>
      </c>
      <c r="P48" s="8" t="s">
        <v>34</v>
      </c>
    </row>
    <row r="49" spans="1:16" x14ac:dyDescent="0.25">
      <c r="A49" s="3" t="s">
        <v>15</v>
      </c>
      <c r="B49" s="3" t="s">
        <v>15</v>
      </c>
      <c r="C49" s="3" t="s">
        <v>25</v>
      </c>
      <c r="D49" s="3" t="s">
        <v>699</v>
      </c>
      <c r="E49" s="3" t="s">
        <v>926</v>
      </c>
      <c r="F49" s="8">
        <v>11</v>
      </c>
      <c r="G49" s="8">
        <v>55</v>
      </c>
      <c r="H49" s="3" t="s">
        <v>86</v>
      </c>
      <c r="I49" s="3" t="s">
        <v>16</v>
      </c>
      <c r="J49" s="3" t="s">
        <v>15</v>
      </c>
      <c r="K49" s="3" t="s">
        <v>17</v>
      </c>
      <c r="L49" s="3" t="s">
        <v>15</v>
      </c>
      <c r="M49" s="8" t="s">
        <v>26</v>
      </c>
      <c r="N49" s="3" t="s">
        <v>25</v>
      </c>
      <c r="O49" s="3" t="s">
        <v>944</v>
      </c>
      <c r="P49" s="8" t="s">
        <v>945</v>
      </c>
    </row>
    <row r="50" spans="1:16" x14ac:dyDescent="0.25">
      <c r="A50" s="3" t="s">
        <v>15</v>
      </c>
      <c r="B50" s="3" t="s">
        <v>15</v>
      </c>
      <c r="C50" s="3" t="s">
        <v>25</v>
      </c>
      <c r="D50" s="3" t="s">
        <v>699</v>
      </c>
      <c r="E50" s="3" t="s">
        <v>927</v>
      </c>
      <c r="F50" s="8">
        <v>5</v>
      </c>
      <c r="G50" s="8">
        <v>25</v>
      </c>
      <c r="H50" s="3" t="s">
        <v>86</v>
      </c>
      <c r="I50" s="3" t="s">
        <v>16</v>
      </c>
      <c r="J50" s="3" t="s">
        <v>15</v>
      </c>
      <c r="K50" s="3" t="s">
        <v>17</v>
      </c>
      <c r="L50" s="3" t="s">
        <v>15</v>
      </c>
      <c r="M50" s="8" t="s">
        <v>26</v>
      </c>
      <c r="N50" s="3" t="s">
        <v>25</v>
      </c>
      <c r="O50" s="3" t="s">
        <v>944</v>
      </c>
      <c r="P50" s="8" t="s">
        <v>945</v>
      </c>
    </row>
    <row r="51" spans="1:16" x14ac:dyDescent="0.25">
      <c r="A51" s="3" t="s">
        <v>15</v>
      </c>
      <c r="B51" s="3" t="s">
        <v>15</v>
      </c>
      <c r="C51" s="3" t="s">
        <v>25</v>
      </c>
      <c r="D51" s="3" t="s">
        <v>699</v>
      </c>
      <c r="E51" s="3" t="s">
        <v>931</v>
      </c>
      <c r="F51" s="8">
        <v>5</v>
      </c>
      <c r="G51" s="8">
        <v>25</v>
      </c>
      <c r="H51" s="3" t="s">
        <v>86</v>
      </c>
      <c r="I51" s="3" t="s">
        <v>16</v>
      </c>
      <c r="J51" s="3" t="s">
        <v>15</v>
      </c>
      <c r="K51" s="3" t="s">
        <v>17</v>
      </c>
      <c r="L51" s="3" t="s">
        <v>15</v>
      </c>
      <c r="M51" s="8" t="s">
        <v>26</v>
      </c>
      <c r="N51" s="3" t="s">
        <v>25</v>
      </c>
      <c r="O51" s="3" t="s">
        <v>944</v>
      </c>
      <c r="P51" s="8" t="s">
        <v>945</v>
      </c>
    </row>
    <row r="52" spans="1:16" x14ac:dyDescent="0.25">
      <c r="A52" s="3" t="s">
        <v>15</v>
      </c>
      <c r="B52" s="3" t="s">
        <v>15</v>
      </c>
      <c r="C52" s="3" t="s">
        <v>25</v>
      </c>
      <c r="D52" s="3" t="s">
        <v>118</v>
      </c>
      <c r="E52" s="3" t="s">
        <v>926</v>
      </c>
      <c r="F52" s="8">
        <v>80</v>
      </c>
      <c r="G52" s="8">
        <v>400</v>
      </c>
      <c r="H52" s="3" t="s">
        <v>86</v>
      </c>
      <c r="I52" s="3" t="s">
        <v>16</v>
      </c>
      <c r="J52" s="3" t="s">
        <v>15</v>
      </c>
      <c r="K52" s="3" t="s">
        <v>17</v>
      </c>
      <c r="L52" s="3" t="s">
        <v>15</v>
      </c>
      <c r="M52" s="8" t="s">
        <v>26</v>
      </c>
      <c r="N52" s="3" t="s">
        <v>25</v>
      </c>
      <c r="O52" s="3" t="s">
        <v>37</v>
      </c>
      <c r="P52" s="8" t="s">
        <v>109</v>
      </c>
    </row>
    <row r="53" spans="1:16" x14ac:dyDescent="0.25">
      <c r="A53" s="3" t="s">
        <v>15</v>
      </c>
      <c r="B53" s="3" t="s">
        <v>15</v>
      </c>
      <c r="C53" s="3" t="s">
        <v>25</v>
      </c>
      <c r="D53" s="3" t="s">
        <v>118</v>
      </c>
      <c r="E53" s="3" t="s">
        <v>927</v>
      </c>
      <c r="F53" s="8">
        <v>40</v>
      </c>
      <c r="G53" s="8">
        <v>200</v>
      </c>
      <c r="H53" s="3" t="s">
        <v>86</v>
      </c>
      <c r="I53" s="3" t="s">
        <v>16</v>
      </c>
      <c r="J53" s="3" t="s">
        <v>15</v>
      </c>
      <c r="K53" s="3" t="s">
        <v>17</v>
      </c>
      <c r="L53" s="3" t="s">
        <v>15</v>
      </c>
      <c r="M53" s="8" t="s">
        <v>26</v>
      </c>
      <c r="N53" s="3" t="s">
        <v>25</v>
      </c>
      <c r="O53" s="3" t="s">
        <v>37</v>
      </c>
      <c r="P53" s="8" t="s">
        <v>109</v>
      </c>
    </row>
    <row r="54" spans="1:16" x14ac:dyDescent="0.25">
      <c r="A54" s="3" t="s">
        <v>15</v>
      </c>
      <c r="B54" s="3" t="s">
        <v>15</v>
      </c>
      <c r="C54" s="3" t="s">
        <v>25</v>
      </c>
      <c r="D54" s="3" t="s">
        <v>713</v>
      </c>
      <c r="E54" s="3" t="s">
        <v>924</v>
      </c>
      <c r="F54" s="8">
        <v>40</v>
      </c>
      <c r="G54" s="8">
        <v>180</v>
      </c>
      <c r="H54" s="3" t="s">
        <v>86</v>
      </c>
      <c r="I54" s="3" t="s">
        <v>16</v>
      </c>
      <c r="J54" s="3" t="s">
        <v>15</v>
      </c>
      <c r="K54" s="3" t="s">
        <v>17</v>
      </c>
      <c r="L54" s="3" t="s">
        <v>15</v>
      </c>
      <c r="M54" s="8" t="s">
        <v>26</v>
      </c>
      <c r="N54" s="3" t="s">
        <v>25</v>
      </c>
      <c r="O54" s="3" t="s">
        <v>38</v>
      </c>
      <c r="P54" s="8" t="s">
        <v>946</v>
      </c>
    </row>
    <row r="55" spans="1:16" x14ac:dyDescent="0.25">
      <c r="A55" s="3" t="s">
        <v>15</v>
      </c>
      <c r="B55" s="3" t="s">
        <v>15</v>
      </c>
      <c r="C55" s="3" t="s">
        <v>25</v>
      </c>
      <c r="D55" s="3" t="s">
        <v>713</v>
      </c>
      <c r="E55" s="3" t="s">
        <v>926</v>
      </c>
      <c r="F55" s="8">
        <v>30</v>
      </c>
      <c r="G55" s="8">
        <v>150</v>
      </c>
      <c r="H55" s="3" t="s">
        <v>86</v>
      </c>
      <c r="I55" s="3" t="s">
        <v>16</v>
      </c>
      <c r="J55" s="3" t="s">
        <v>15</v>
      </c>
      <c r="K55" s="3" t="s">
        <v>17</v>
      </c>
      <c r="L55" s="3" t="s">
        <v>15</v>
      </c>
      <c r="M55" s="8" t="s">
        <v>26</v>
      </c>
      <c r="N55" s="3" t="s">
        <v>25</v>
      </c>
      <c r="O55" s="3" t="s">
        <v>38</v>
      </c>
      <c r="P55" s="8" t="s">
        <v>946</v>
      </c>
    </row>
    <row r="56" spans="1:16" x14ac:dyDescent="0.25">
      <c r="A56" s="3" t="s">
        <v>15</v>
      </c>
      <c r="B56" s="3" t="s">
        <v>15</v>
      </c>
      <c r="C56" s="3" t="s">
        <v>25</v>
      </c>
      <c r="D56" s="3" t="s">
        <v>713</v>
      </c>
      <c r="E56" s="3" t="s">
        <v>927</v>
      </c>
      <c r="F56" s="8">
        <v>16</v>
      </c>
      <c r="G56" s="8">
        <v>100</v>
      </c>
      <c r="H56" s="3" t="s">
        <v>86</v>
      </c>
      <c r="I56" s="3" t="s">
        <v>16</v>
      </c>
      <c r="J56" s="3" t="s">
        <v>15</v>
      </c>
      <c r="K56" s="3" t="s">
        <v>17</v>
      </c>
      <c r="L56" s="3" t="s">
        <v>15</v>
      </c>
      <c r="M56" s="8" t="s">
        <v>26</v>
      </c>
      <c r="N56" s="3" t="s">
        <v>25</v>
      </c>
      <c r="O56" s="3" t="s">
        <v>38</v>
      </c>
      <c r="P56" s="8" t="s">
        <v>946</v>
      </c>
    </row>
    <row r="57" spans="1:16" x14ac:dyDescent="0.25">
      <c r="A57" s="3" t="s">
        <v>15</v>
      </c>
      <c r="B57" s="3" t="s">
        <v>15</v>
      </c>
      <c r="C57" s="3" t="s">
        <v>25</v>
      </c>
      <c r="D57" s="3" t="s">
        <v>713</v>
      </c>
      <c r="E57" s="3" t="s">
        <v>931</v>
      </c>
      <c r="F57" s="8">
        <v>10</v>
      </c>
      <c r="G57" s="8">
        <v>50</v>
      </c>
      <c r="H57" s="3" t="s">
        <v>86</v>
      </c>
      <c r="I57" s="3" t="s">
        <v>16</v>
      </c>
      <c r="J57" s="3" t="s">
        <v>15</v>
      </c>
      <c r="K57" s="3" t="s">
        <v>17</v>
      </c>
      <c r="L57" s="3" t="s">
        <v>15</v>
      </c>
      <c r="M57" s="8" t="s">
        <v>26</v>
      </c>
      <c r="N57" s="3" t="s">
        <v>25</v>
      </c>
      <c r="O57" s="3" t="s">
        <v>38</v>
      </c>
      <c r="P57" s="8" t="s">
        <v>946</v>
      </c>
    </row>
    <row r="58" spans="1:16" x14ac:dyDescent="0.25">
      <c r="A58" s="3" t="s">
        <v>15</v>
      </c>
      <c r="B58" s="3" t="s">
        <v>15</v>
      </c>
      <c r="C58" s="3" t="s">
        <v>11</v>
      </c>
      <c r="D58" s="3" t="s">
        <v>110</v>
      </c>
      <c r="E58" s="3" t="s">
        <v>924</v>
      </c>
      <c r="F58" s="8">
        <v>50</v>
      </c>
      <c r="G58" s="8">
        <v>250</v>
      </c>
      <c r="H58" s="3" t="s">
        <v>86</v>
      </c>
      <c r="I58" s="3" t="s">
        <v>16</v>
      </c>
      <c r="J58" s="3" t="s">
        <v>15</v>
      </c>
      <c r="K58" s="3" t="s">
        <v>17</v>
      </c>
      <c r="L58" s="3" t="s">
        <v>15</v>
      </c>
      <c r="M58" s="8" t="s">
        <v>18</v>
      </c>
      <c r="N58" s="3" t="s">
        <v>11</v>
      </c>
      <c r="O58" s="3" t="s">
        <v>20</v>
      </c>
      <c r="P58" s="8" t="s">
        <v>19</v>
      </c>
    </row>
    <row r="59" spans="1:16" x14ac:dyDescent="0.25">
      <c r="A59" s="3" t="s">
        <v>15</v>
      </c>
      <c r="B59" s="3" t="s">
        <v>15</v>
      </c>
      <c r="C59" s="3" t="s">
        <v>11</v>
      </c>
      <c r="D59" s="3" t="s">
        <v>110</v>
      </c>
      <c r="E59" s="3" t="s">
        <v>926</v>
      </c>
      <c r="F59" s="8">
        <v>50</v>
      </c>
      <c r="G59" s="8">
        <v>250</v>
      </c>
      <c r="H59" s="3" t="s">
        <v>86</v>
      </c>
      <c r="I59" s="3" t="s">
        <v>16</v>
      </c>
      <c r="J59" s="3" t="s">
        <v>15</v>
      </c>
      <c r="K59" s="3" t="s">
        <v>17</v>
      </c>
      <c r="L59" s="3" t="s">
        <v>15</v>
      </c>
      <c r="M59" s="8" t="s">
        <v>18</v>
      </c>
      <c r="N59" s="3" t="s">
        <v>11</v>
      </c>
      <c r="O59" s="3" t="s">
        <v>20</v>
      </c>
      <c r="P59" s="8" t="s">
        <v>19</v>
      </c>
    </row>
    <row r="60" spans="1:16" x14ac:dyDescent="0.25">
      <c r="A60" s="3" t="s">
        <v>15</v>
      </c>
      <c r="B60" s="3" t="s">
        <v>15</v>
      </c>
      <c r="C60" s="3" t="s">
        <v>11</v>
      </c>
      <c r="D60" s="3" t="s">
        <v>110</v>
      </c>
      <c r="E60" s="3" t="s">
        <v>927</v>
      </c>
      <c r="F60" s="8">
        <v>50</v>
      </c>
      <c r="G60" s="8">
        <v>250</v>
      </c>
      <c r="H60" s="3" t="s">
        <v>86</v>
      </c>
      <c r="I60" s="3" t="s">
        <v>16</v>
      </c>
      <c r="J60" s="3" t="s">
        <v>15</v>
      </c>
      <c r="K60" s="3" t="s">
        <v>17</v>
      </c>
      <c r="L60" s="3" t="s">
        <v>15</v>
      </c>
      <c r="M60" s="8" t="s">
        <v>18</v>
      </c>
      <c r="N60" s="3" t="s">
        <v>11</v>
      </c>
      <c r="O60" s="3" t="s">
        <v>20</v>
      </c>
      <c r="P60" s="8" t="s">
        <v>19</v>
      </c>
    </row>
    <row r="61" spans="1:16" x14ac:dyDescent="0.25">
      <c r="A61" s="3" t="s">
        <v>15</v>
      </c>
      <c r="B61" s="3" t="s">
        <v>15</v>
      </c>
      <c r="C61" s="3" t="s">
        <v>11</v>
      </c>
      <c r="D61" s="3" t="s">
        <v>110</v>
      </c>
      <c r="E61" s="3" t="s">
        <v>931</v>
      </c>
      <c r="F61" s="8">
        <v>50</v>
      </c>
      <c r="G61" s="8">
        <v>250</v>
      </c>
      <c r="H61" s="3" t="s">
        <v>86</v>
      </c>
      <c r="I61" s="3" t="s">
        <v>16</v>
      </c>
      <c r="J61" s="3" t="s">
        <v>15</v>
      </c>
      <c r="K61" s="3" t="s">
        <v>17</v>
      </c>
      <c r="L61" s="3" t="s">
        <v>15</v>
      </c>
      <c r="M61" s="8" t="s">
        <v>18</v>
      </c>
      <c r="N61" s="3" t="s">
        <v>11</v>
      </c>
      <c r="O61" s="3" t="s">
        <v>20</v>
      </c>
      <c r="P61" s="8" t="s">
        <v>19</v>
      </c>
    </row>
    <row r="62" spans="1:16" x14ac:dyDescent="0.25">
      <c r="A62" s="3" t="s">
        <v>15</v>
      </c>
      <c r="B62" s="3" t="s">
        <v>15</v>
      </c>
      <c r="C62" s="3" t="s">
        <v>11</v>
      </c>
      <c r="D62" s="3" t="s">
        <v>608</v>
      </c>
      <c r="E62" s="3" t="s">
        <v>935</v>
      </c>
      <c r="F62" s="8">
        <v>60</v>
      </c>
      <c r="G62" s="8">
        <v>300</v>
      </c>
      <c r="H62" s="3" t="s">
        <v>86</v>
      </c>
      <c r="I62" s="3" t="s">
        <v>16</v>
      </c>
      <c r="J62" s="3" t="s">
        <v>15</v>
      </c>
      <c r="K62" s="3" t="s">
        <v>17</v>
      </c>
      <c r="L62" s="3" t="s">
        <v>15</v>
      </c>
      <c r="M62" s="8" t="s">
        <v>18</v>
      </c>
      <c r="N62" s="3" t="s">
        <v>11</v>
      </c>
      <c r="O62" s="3" t="s">
        <v>947</v>
      </c>
      <c r="P62" s="8" t="s">
        <v>948</v>
      </c>
    </row>
    <row r="63" spans="1:16" x14ac:dyDescent="0.25">
      <c r="A63" s="3" t="s">
        <v>15</v>
      </c>
      <c r="B63" s="3" t="s">
        <v>15</v>
      </c>
      <c r="C63" s="3" t="s">
        <v>11</v>
      </c>
      <c r="D63" s="3" t="s">
        <v>120</v>
      </c>
      <c r="E63" s="3" t="s">
        <v>935</v>
      </c>
      <c r="F63" s="8">
        <v>300</v>
      </c>
      <c r="G63" s="8">
        <v>534</v>
      </c>
      <c r="H63" s="3" t="s">
        <v>86</v>
      </c>
      <c r="I63" s="3" t="s">
        <v>16</v>
      </c>
      <c r="J63" s="3" t="s">
        <v>15</v>
      </c>
      <c r="K63" s="3" t="s">
        <v>17</v>
      </c>
      <c r="L63" s="3" t="s">
        <v>15</v>
      </c>
      <c r="M63" s="8" t="s">
        <v>18</v>
      </c>
      <c r="N63" s="3" t="s">
        <v>11</v>
      </c>
      <c r="O63" s="3" t="s">
        <v>23</v>
      </c>
      <c r="P63" s="8" t="s">
        <v>22</v>
      </c>
    </row>
    <row r="64" spans="1:16" x14ac:dyDescent="0.25">
      <c r="A64" s="3" t="s">
        <v>15</v>
      </c>
      <c r="B64" s="3" t="s">
        <v>15</v>
      </c>
      <c r="C64" s="3" t="s">
        <v>11</v>
      </c>
      <c r="D64" s="3" t="s">
        <v>114</v>
      </c>
      <c r="E64" s="3" t="s">
        <v>926</v>
      </c>
      <c r="F64" s="8">
        <v>100</v>
      </c>
      <c r="G64" s="8">
        <v>517</v>
      </c>
      <c r="H64" s="3" t="s">
        <v>86</v>
      </c>
      <c r="I64" s="3" t="s">
        <v>16</v>
      </c>
      <c r="J64" s="3" t="s">
        <v>15</v>
      </c>
      <c r="K64" s="3" t="s">
        <v>17</v>
      </c>
      <c r="L64" s="3" t="s">
        <v>15</v>
      </c>
      <c r="M64" s="8" t="s">
        <v>18</v>
      </c>
      <c r="N64" s="3" t="s">
        <v>11</v>
      </c>
      <c r="O64" s="3" t="s">
        <v>24</v>
      </c>
      <c r="P64" s="8" t="s">
        <v>12</v>
      </c>
    </row>
    <row r="65" spans="1:16" x14ac:dyDescent="0.25">
      <c r="A65" s="3" t="s">
        <v>15</v>
      </c>
      <c r="B65" s="3" t="s">
        <v>15</v>
      </c>
      <c r="C65" s="3" t="s">
        <v>11</v>
      </c>
      <c r="D65" s="3" t="s">
        <v>114</v>
      </c>
      <c r="E65" s="3" t="s">
        <v>927</v>
      </c>
      <c r="F65" s="8">
        <v>62</v>
      </c>
      <c r="G65" s="8">
        <v>295</v>
      </c>
      <c r="H65" s="3" t="s">
        <v>86</v>
      </c>
      <c r="I65" s="3" t="s">
        <v>16</v>
      </c>
      <c r="J65" s="3" t="s">
        <v>15</v>
      </c>
      <c r="K65" s="3" t="s">
        <v>17</v>
      </c>
      <c r="L65" s="3" t="s">
        <v>15</v>
      </c>
      <c r="M65" s="8" t="s">
        <v>18</v>
      </c>
      <c r="N65" s="3" t="s">
        <v>11</v>
      </c>
      <c r="O65" s="3" t="s">
        <v>24</v>
      </c>
      <c r="P65" s="8" t="s">
        <v>12</v>
      </c>
    </row>
    <row r="66" spans="1:16" x14ac:dyDescent="0.25">
      <c r="A66" s="3" t="s">
        <v>15</v>
      </c>
      <c r="B66" s="3" t="s">
        <v>15</v>
      </c>
      <c r="C66" s="3" t="s">
        <v>11</v>
      </c>
      <c r="D66" s="3" t="s">
        <v>122</v>
      </c>
      <c r="E66" s="3" t="s">
        <v>935</v>
      </c>
      <c r="F66" s="8">
        <v>95</v>
      </c>
      <c r="G66" s="8">
        <v>475</v>
      </c>
      <c r="H66" s="3" t="s">
        <v>86</v>
      </c>
      <c r="I66" s="3" t="s">
        <v>16</v>
      </c>
      <c r="J66" s="3" t="s">
        <v>15</v>
      </c>
      <c r="K66" s="3" t="s">
        <v>17</v>
      </c>
      <c r="L66" s="3" t="s">
        <v>15</v>
      </c>
      <c r="M66" s="8" t="s">
        <v>18</v>
      </c>
      <c r="N66" s="3" t="s">
        <v>11</v>
      </c>
      <c r="O66" s="3" t="s">
        <v>949</v>
      </c>
      <c r="P66" s="8" t="s">
        <v>950</v>
      </c>
    </row>
    <row r="67" spans="1:16" x14ac:dyDescent="0.25">
      <c r="A67" s="3" t="s">
        <v>15</v>
      </c>
      <c r="B67" s="3" t="s">
        <v>15</v>
      </c>
      <c r="C67" s="3" t="s">
        <v>11</v>
      </c>
      <c r="D67" s="3" t="s">
        <v>122</v>
      </c>
      <c r="E67" s="3" t="s">
        <v>926</v>
      </c>
      <c r="F67" s="8">
        <v>5</v>
      </c>
      <c r="G67" s="8">
        <v>25</v>
      </c>
      <c r="H67" s="3" t="s">
        <v>86</v>
      </c>
      <c r="I67" s="3" t="s">
        <v>16</v>
      </c>
      <c r="J67" s="3" t="s">
        <v>15</v>
      </c>
      <c r="K67" s="3" t="s">
        <v>17</v>
      </c>
      <c r="L67" s="3" t="s">
        <v>15</v>
      </c>
      <c r="M67" s="8" t="s">
        <v>18</v>
      </c>
      <c r="N67" s="3" t="s">
        <v>11</v>
      </c>
      <c r="O67" s="3" t="s">
        <v>949</v>
      </c>
      <c r="P67" s="8" t="s">
        <v>950</v>
      </c>
    </row>
    <row r="68" spans="1:16" x14ac:dyDescent="0.25">
      <c r="A68" s="3" t="s">
        <v>15</v>
      </c>
      <c r="B68" s="3" t="s">
        <v>15</v>
      </c>
      <c r="C68" s="3" t="s">
        <v>11</v>
      </c>
      <c r="D68" s="3" t="s">
        <v>122</v>
      </c>
      <c r="E68" s="3" t="s">
        <v>931</v>
      </c>
      <c r="F68" s="8">
        <v>5</v>
      </c>
      <c r="G68" s="8">
        <v>25</v>
      </c>
      <c r="H68" s="3" t="s">
        <v>86</v>
      </c>
      <c r="I68" s="3" t="s">
        <v>16</v>
      </c>
      <c r="J68" s="3" t="s">
        <v>15</v>
      </c>
      <c r="K68" s="3" t="s">
        <v>17</v>
      </c>
      <c r="L68" s="3" t="s">
        <v>15</v>
      </c>
      <c r="M68" s="8" t="s">
        <v>18</v>
      </c>
      <c r="N68" s="3" t="s">
        <v>11</v>
      </c>
      <c r="O68" s="3" t="s">
        <v>949</v>
      </c>
      <c r="P68" s="8" t="s">
        <v>950</v>
      </c>
    </row>
    <row r="69" spans="1:16" x14ac:dyDescent="0.25">
      <c r="A69" s="3" t="s">
        <v>15</v>
      </c>
      <c r="B69" s="3" t="s">
        <v>15</v>
      </c>
      <c r="C69" s="3" t="s">
        <v>39</v>
      </c>
      <c r="D69" s="3" t="s">
        <v>721</v>
      </c>
      <c r="E69" s="3" t="s">
        <v>924</v>
      </c>
      <c r="F69" s="8">
        <v>45</v>
      </c>
      <c r="G69" s="8">
        <v>225</v>
      </c>
      <c r="H69" s="3" t="s">
        <v>86</v>
      </c>
      <c r="I69" s="3" t="s">
        <v>16</v>
      </c>
      <c r="J69" s="3" t="s">
        <v>15</v>
      </c>
      <c r="K69" s="3" t="s">
        <v>17</v>
      </c>
      <c r="L69" s="3" t="s">
        <v>15</v>
      </c>
      <c r="M69" s="8" t="s">
        <v>40</v>
      </c>
      <c r="N69" s="3" t="s">
        <v>39</v>
      </c>
      <c r="O69" s="3" t="s">
        <v>42</v>
      </c>
      <c r="P69" s="8" t="s">
        <v>41</v>
      </c>
    </row>
    <row r="70" spans="1:16" x14ac:dyDescent="0.25">
      <c r="A70" s="3" t="s">
        <v>15</v>
      </c>
      <c r="B70" s="3" t="s">
        <v>15</v>
      </c>
      <c r="C70" s="3" t="s">
        <v>39</v>
      </c>
      <c r="D70" s="3" t="s">
        <v>721</v>
      </c>
      <c r="E70" s="3" t="s">
        <v>926</v>
      </c>
      <c r="F70" s="8">
        <v>15</v>
      </c>
      <c r="G70" s="8">
        <v>75</v>
      </c>
      <c r="H70" s="3" t="s">
        <v>86</v>
      </c>
      <c r="I70" s="3" t="s">
        <v>16</v>
      </c>
      <c r="J70" s="3" t="s">
        <v>15</v>
      </c>
      <c r="K70" s="3" t="s">
        <v>17</v>
      </c>
      <c r="L70" s="3" t="s">
        <v>15</v>
      </c>
      <c r="M70" s="8" t="s">
        <v>40</v>
      </c>
      <c r="N70" s="3" t="s">
        <v>39</v>
      </c>
      <c r="O70" s="3" t="s">
        <v>42</v>
      </c>
      <c r="P70" s="8" t="s">
        <v>41</v>
      </c>
    </row>
    <row r="71" spans="1:16" x14ac:dyDescent="0.25">
      <c r="A71" s="3" t="s">
        <v>15</v>
      </c>
      <c r="B71" s="3" t="s">
        <v>15</v>
      </c>
      <c r="C71" s="3" t="s">
        <v>39</v>
      </c>
      <c r="D71" s="3" t="s">
        <v>736</v>
      </c>
      <c r="E71" s="3" t="s">
        <v>926</v>
      </c>
      <c r="F71" s="8">
        <v>1</v>
      </c>
      <c r="G71" s="8">
        <v>5</v>
      </c>
      <c r="H71" s="3" t="s">
        <v>86</v>
      </c>
      <c r="I71" s="3" t="s">
        <v>16</v>
      </c>
      <c r="J71" s="3" t="s">
        <v>15</v>
      </c>
      <c r="K71" s="3" t="s">
        <v>17</v>
      </c>
      <c r="L71" s="3" t="s">
        <v>15</v>
      </c>
      <c r="M71" s="8" t="s">
        <v>40</v>
      </c>
      <c r="N71" s="3" t="s">
        <v>39</v>
      </c>
      <c r="O71" s="3" t="s">
        <v>951</v>
      </c>
      <c r="P71" s="8" t="s">
        <v>952</v>
      </c>
    </row>
    <row r="72" spans="1:16" x14ac:dyDescent="0.25">
      <c r="A72" s="3" t="s">
        <v>15</v>
      </c>
      <c r="B72" s="3" t="s">
        <v>15</v>
      </c>
      <c r="C72" s="3" t="s">
        <v>39</v>
      </c>
      <c r="D72" s="3" t="s">
        <v>743</v>
      </c>
      <c r="E72" s="3" t="s">
        <v>924</v>
      </c>
      <c r="F72" s="8">
        <v>4</v>
      </c>
      <c r="G72" s="8">
        <v>20</v>
      </c>
      <c r="H72" s="3" t="s">
        <v>86</v>
      </c>
      <c r="I72" s="3" t="s">
        <v>16</v>
      </c>
      <c r="J72" s="3" t="s">
        <v>15</v>
      </c>
      <c r="K72" s="3" t="s">
        <v>17</v>
      </c>
      <c r="L72" s="3" t="s">
        <v>15</v>
      </c>
      <c r="M72" s="8" t="s">
        <v>40</v>
      </c>
      <c r="N72" s="3" t="s">
        <v>39</v>
      </c>
      <c r="O72" s="3" t="s">
        <v>54</v>
      </c>
      <c r="P72" s="8" t="s">
        <v>53</v>
      </c>
    </row>
    <row r="73" spans="1:16" x14ac:dyDescent="0.25">
      <c r="A73" s="3" t="s">
        <v>15</v>
      </c>
      <c r="B73" s="3" t="s">
        <v>15</v>
      </c>
      <c r="C73" s="3" t="s">
        <v>39</v>
      </c>
      <c r="D73" s="3" t="s">
        <v>743</v>
      </c>
      <c r="E73" s="3" t="s">
        <v>926</v>
      </c>
      <c r="F73" s="8">
        <v>41</v>
      </c>
      <c r="G73" s="8">
        <v>205</v>
      </c>
      <c r="H73" s="3" t="s">
        <v>86</v>
      </c>
      <c r="I73" s="3" t="s">
        <v>16</v>
      </c>
      <c r="J73" s="3" t="s">
        <v>15</v>
      </c>
      <c r="K73" s="3" t="s">
        <v>17</v>
      </c>
      <c r="L73" s="3" t="s">
        <v>15</v>
      </c>
      <c r="M73" s="8" t="s">
        <v>40</v>
      </c>
      <c r="N73" s="3" t="s">
        <v>39</v>
      </c>
      <c r="O73" s="3" t="s">
        <v>54</v>
      </c>
      <c r="P73" s="8" t="s">
        <v>53</v>
      </c>
    </row>
    <row r="74" spans="1:16" x14ac:dyDescent="0.25">
      <c r="A74" s="3" t="s">
        <v>15</v>
      </c>
      <c r="B74" s="3" t="s">
        <v>15</v>
      </c>
      <c r="C74" s="3" t="s">
        <v>39</v>
      </c>
      <c r="D74" s="3" t="s">
        <v>755</v>
      </c>
      <c r="E74" s="3" t="s">
        <v>924</v>
      </c>
      <c r="F74" s="8">
        <v>70</v>
      </c>
      <c r="G74" s="8">
        <v>350</v>
      </c>
      <c r="H74" s="3" t="s">
        <v>86</v>
      </c>
      <c r="I74" s="3" t="s">
        <v>16</v>
      </c>
      <c r="J74" s="3" t="s">
        <v>15</v>
      </c>
      <c r="K74" s="3" t="s">
        <v>17</v>
      </c>
      <c r="L74" s="3" t="s">
        <v>15</v>
      </c>
      <c r="M74" s="8" t="s">
        <v>40</v>
      </c>
      <c r="N74" s="3" t="s">
        <v>39</v>
      </c>
      <c r="O74" s="3" t="s">
        <v>44</v>
      </c>
      <c r="P74" s="8" t="s">
        <v>43</v>
      </c>
    </row>
    <row r="75" spans="1:16" x14ac:dyDescent="0.25">
      <c r="A75" s="3" t="s">
        <v>15</v>
      </c>
      <c r="B75" s="3" t="s">
        <v>15</v>
      </c>
      <c r="C75" s="3" t="s">
        <v>39</v>
      </c>
      <c r="D75" s="3" t="s">
        <v>774</v>
      </c>
      <c r="E75" s="3" t="s">
        <v>924</v>
      </c>
      <c r="F75" s="8">
        <v>10</v>
      </c>
      <c r="G75" s="8">
        <v>50</v>
      </c>
      <c r="H75" s="3" t="s">
        <v>86</v>
      </c>
      <c r="I75" s="3" t="s">
        <v>16</v>
      </c>
      <c r="J75" s="3" t="s">
        <v>15</v>
      </c>
      <c r="K75" s="3" t="s">
        <v>17</v>
      </c>
      <c r="L75" s="3" t="s">
        <v>15</v>
      </c>
      <c r="M75" s="8" t="s">
        <v>40</v>
      </c>
      <c r="N75" s="3" t="s">
        <v>39</v>
      </c>
      <c r="O75" s="3" t="s">
        <v>46</v>
      </c>
      <c r="P75" s="8" t="s">
        <v>45</v>
      </c>
    </row>
    <row r="76" spans="1:16" x14ac:dyDescent="0.25">
      <c r="A76" s="3" t="s">
        <v>15</v>
      </c>
      <c r="B76" s="3" t="s">
        <v>15</v>
      </c>
      <c r="C76" s="3" t="s">
        <v>39</v>
      </c>
      <c r="D76" s="3" t="s">
        <v>774</v>
      </c>
      <c r="E76" s="3" t="s">
        <v>926</v>
      </c>
      <c r="F76" s="8">
        <v>11</v>
      </c>
      <c r="G76" s="8">
        <v>55</v>
      </c>
      <c r="H76" s="3" t="s">
        <v>86</v>
      </c>
      <c r="I76" s="3" t="s">
        <v>16</v>
      </c>
      <c r="J76" s="3" t="s">
        <v>15</v>
      </c>
      <c r="K76" s="3" t="s">
        <v>17</v>
      </c>
      <c r="L76" s="3" t="s">
        <v>15</v>
      </c>
      <c r="M76" s="8" t="s">
        <v>40</v>
      </c>
      <c r="N76" s="3" t="s">
        <v>39</v>
      </c>
      <c r="O76" s="3" t="s">
        <v>46</v>
      </c>
      <c r="P76" s="8" t="s">
        <v>45</v>
      </c>
    </row>
    <row r="77" spans="1:16" x14ac:dyDescent="0.25">
      <c r="A77" s="3" t="s">
        <v>15</v>
      </c>
      <c r="B77" s="3" t="s">
        <v>15</v>
      </c>
      <c r="C77" s="3" t="s">
        <v>39</v>
      </c>
      <c r="D77" s="3" t="s">
        <v>774</v>
      </c>
      <c r="E77" s="3" t="s">
        <v>927</v>
      </c>
      <c r="F77" s="8">
        <v>5</v>
      </c>
      <c r="G77" s="8">
        <v>51</v>
      </c>
      <c r="H77" s="3" t="s">
        <v>86</v>
      </c>
      <c r="I77" s="3" t="s">
        <v>16</v>
      </c>
      <c r="J77" s="3" t="s">
        <v>15</v>
      </c>
      <c r="K77" s="3" t="s">
        <v>17</v>
      </c>
      <c r="L77" s="3" t="s">
        <v>15</v>
      </c>
      <c r="M77" s="8" t="s">
        <v>40</v>
      </c>
      <c r="N77" s="3" t="s">
        <v>39</v>
      </c>
      <c r="O77" s="3" t="s">
        <v>46</v>
      </c>
      <c r="P77" s="8" t="s">
        <v>45</v>
      </c>
    </row>
    <row r="78" spans="1:16" x14ac:dyDescent="0.25">
      <c r="A78" s="3" t="s">
        <v>15</v>
      </c>
      <c r="B78" s="3" t="s">
        <v>15</v>
      </c>
      <c r="C78" s="3" t="s">
        <v>39</v>
      </c>
      <c r="D78" s="3" t="s">
        <v>793</v>
      </c>
      <c r="E78" s="3" t="s">
        <v>926</v>
      </c>
      <c r="F78" s="8">
        <v>2</v>
      </c>
      <c r="G78" s="8">
        <v>10</v>
      </c>
      <c r="H78" s="3" t="s">
        <v>86</v>
      </c>
      <c r="I78" s="3" t="s">
        <v>16</v>
      </c>
      <c r="J78" s="3" t="s">
        <v>15</v>
      </c>
      <c r="K78" s="3" t="s">
        <v>17</v>
      </c>
      <c r="L78" s="3" t="s">
        <v>15</v>
      </c>
      <c r="M78" s="8" t="s">
        <v>40</v>
      </c>
      <c r="N78" s="3" t="s">
        <v>39</v>
      </c>
      <c r="O78" s="3" t="s">
        <v>953</v>
      </c>
      <c r="P78" s="8" t="s">
        <v>954</v>
      </c>
    </row>
    <row r="79" spans="1:16" x14ac:dyDescent="0.25">
      <c r="A79" s="3" t="s">
        <v>808</v>
      </c>
      <c r="B79" s="3" t="s">
        <v>6</v>
      </c>
      <c r="C79" s="3" t="s">
        <v>6</v>
      </c>
      <c r="D79" s="3" t="s">
        <v>9</v>
      </c>
      <c r="E79" s="3" t="s">
        <v>926</v>
      </c>
      <c r="F79" s="8">
        <v>10</v>
      </c>
      <c r="G79" s="8">
        <v>50</v>
      </c>
      <c r="H79" s="3" t="s">
        <v>85</v>
      </c>
      <c r="I79" s="3" t="s">
        <v>47</v>
      </c>
      <c r="J79" s="3" t="s">
        <v>808</v>
      </c>
      <c r="K79" s="3" t="s">
        <v>48</v>
      </c>
      <c r="L79" s="3" t="s">
        <v>6</v>
      </c>
      <c r="M79" s="8" t="s">
        <v>49</v>
      </c>
      <c r="N79" s="3" t="s">
        <v>6</v>
      </c>
      <c r="O79" s="3" t="s">
        <v>49</v>
      </c>
      <c r="P79" s="8" t="s">
        <v>8</v>
      </c>
    </row>
    <row r="80" spans="1:16" x14ac:dyDescent="0.25">
      <c r="A80" s="3" t="s">
        <v>15</v>
      </c>
      <c r="B80" s="3" t="s">
        <v>15</v>
      </c>
      <c r="C80" s="3" t="s">
        <v>39</v>
      </c>
      <c r="D80" s="3" t="s">
        <v>749</v>
      </c>
      <c r="E80" s="3" t="s">
        <v>931</v>
      </c>
      <c r="F80" s="8">
        <v>2</v>
      </c>
      <c r="G80" s="8">
        <v>10</v>
      </c>
      <c r="H80" s="3" t="s">
        <v>84</v>
      </c>
      <c r="I80" s="3" t="s">
        <v>47</v>
      </c>
      <c r="J80" s="3" t="s">
        <v>808</v>
      </c>
      <c r="K80" s="3" t="s">
        <v>48</v>
      </c>
      <c r="L80" s="3" t="s">
        <v>6</v>
      </c>
      <c r="M80" s="8" t="s">
        <v>49</v>
      </c>
      <c r="N80" s="3" t="s">
        <v>6</v>
      </c>
      <c r="O80" s="3" t="s">
        <v>49</v>
      </c>
      <c r="P80" s="8" t="s">
        <v>955</v>
      </c>
    </row>
    <row r="81" spans="1:16" x14ac:dyDescent="0.25">
      <c r="A81" s="3" t="s">
        <v>808</v>
      </c>
      <c r="B81" s="3" t="s">
        <v>6</v>
      </c>
      <c r="C81" s="3" t="s">
        <v>6</v>
      </c>
      <c r="D81" s="3" t="s">
        <v>108</v>
      </c>
      <c r="E81" s="3" t="s">
        <v>935</v>
      </c>
      <c r="F81" s="8">
        <v>47</v>
      </c>
      <c r="G81" s="8">
        <v>231</v>
      </c>
      <c r="H81" s="3" t="s">
        <v>85</v>
      </c>
      <c r="I81" s="3" t="s">
        <v>47</v>
      </c>
      <c r="J81" s="3" t="s">
        <v>808</v>
      </c>
      <c r="K81" s="3" t="s">
        <v>48</v>
      </c>
      <c r="L81" s="3" t="s">
        <v>6</v>
      </c>
      <c r="M81" s="8" t="s">
        <v>49</v>
      </c>
      <c r="N81" s="3" t="s">
        <v>6</v>
      </c>
      <c r="O81" s="3" t="s">
        <v>49</v>
      </c>
      <c r="P81" s="8" t="s">
        <v>956</v>
      </c>
    </row>
    <row r="82" spans="1:16" x14ac:dyDescent="0.25">
      <c r="A82" s="3" t="s">
        <v>808</v>
      </c>
      <c r="B82" s="3" t="s">
        <v>6</v>
      </c>
      <c r="C82" s="3" t="s">
        <v>6</v>
      </c>
      <c r="D82" s="3" t="s">
        <v>132</v>
      </c>
      <c r="E82" s="3" t="s">
        <v>924</v>
      </c>
      <c r="F82" s="8">
        <v>8</v>
      </c>
      <c r="G82" s="8">
        <v>40</v>
      </c>
      <c r="H82" s="3" t="s">
        <v>85</v>
      </c>
      <c r="I82" s="3" t="s">
        <v>47</v>
      </c>
      <c r="J82" s="3" t="s">
        <v>808</v>
      </c>
      <c r="K82" s="3" t="s">
        <v>48</v>
      </c>
      <c r="L82" s="3" t="s">
        <v>6</v>
      </c>
      <c r="M82" s="8" t="s">
        <v>49</v>
      </c>
      <c r="N82" s="3" t="s">
        <v>6</v>
      </c>
      <c r="O82" s="3" t="s">
        <v>49</v>
      </c>
      <c r="P82" s="8" t="s">
        <v>9</v>
      </c>
    </row>
    <row r="83" spans="1:16" x14ac:dyDescent="0.25">
      <c r="A83" s="3" t="s">
        <v>808</v>
      </c>
      <c r="B83" s="3" t="s">
        <v>6</v>
      </c>
      <c r="C83" s="3" t="s">
        <v>6</v>
      </c>
      <c r="D83" s="3" t="s">
        <v>132</v>
      </c>
      <c r="E83" s="3" t="s">
        <v>927</v>
      </c>
      <c r="F83" s="8">
        <v>3</v>
      </c>
      <c r="G83" s="8">
        <v>15</v>
      </c>
      <c r="H83" s="3" t="s">
        <v>85</v>
      </c>
      <c r="I83" s="3" t="s">
        <v>47</v>
      </c>
      <c r="J83" s="3" t="s">
        <v>808</v>
      </c>
      <c r="K83" s="3" t="s">
        <v>48</v>
      </c>
      <c r="L83" s="3" t="s">
        <v>6</v>
      </c>
      <c r="M83" s="8" t="s">
        <v>49</v>
      </c>
      <c r="N83" s="3" t="s">
        <v>6</v>
      </c>
      <c r="O83" s="3" t="s">
        <v>49</v>
      </c>
      <c r="P83" s="8" t="s">
        <v>9</v>
      </c>
    </row>
    <row r="84" spans="1:16" x14ac:dyDescent="0.25">
      <c r="A84" s="3" t="s">
        <v>808</v>
      </c>
      <c r="B84" s="3" t="s">
        <v>6</v>
      </c>
      <c r="C84" s="3" t="s">
        <v>6</v>
      </c>
      <c r="D84" s="3" t="s">
        <v>135</v>
      </c>
      <c r="E84" s="3" t="s">
        <v>924</v>
      </c>
      <c r="F84" s="8">
        <v>6</v>
      </c>
      <c r="G84" s="8">
        <v>30</v>
      </c>
      <c r="H84" s="3" t="s">
        <v>85</v>
      </c>
      <c r="I84" s="3" t="s">
        <v>47</v>
      </c>
      <c r="J84" s="3" t="s">
        <v>808</v>
      </c>
      <c r="K84" s="3" t="s">
        <v>48</v>
      </c>
      <c r="L84" s="3" t="s">
        <v>6</v>
      </c>
      <c r="M84" s="8" t="s">
        <v>49</v>
      </c>
      <c r="N84" s="3" t="s">
        <v>6</v>
      </c>
      <c r="O84" s="3" t="s">
        <v>49</v>
      </c>
      <c r="P84" s="8" t="s">
        <v>957</v>
      </c>
    </row>
    <row r="85" spans="1:16" x14ac:dyDescent="0.25">
      <c r="A85" s="3" t="s">
        <v>808</v>
      </c>
      <c r="B85" s="3" t="s">
        <v>6</v>
      </c>
      <c r="C85" s="3" t="s">
        <v>6</v>
      </c>
      <c r="D85" s="3" t="s">
        <v>135</v>
      </c>
      <c r="E85" s="3" t="s">
        <v>926</v>
      </c>
      <c r="F85" s="8">
        <v>4</v>
      </c>
      <c r="G85" s="8">
        <v>20</v>
      </c>
      <c r="H85" s="3" t="s">
        <v>85</v>
      </c>
      <c r="I85" s="3" t="s">
        <v>47</v>
      </c>
      <c r="J85" s="3" t="s">
        <v>808</v>
      </c>
      <c r="K85" s="3" t="s">
        <v>48</v>
      </c>
      <c r="L85" s="3" t="s">
        <v>6</v>
      </c>
      <c r="M85" s="8" t="s">
        <v>49</v>
      </c>
      <c r="N85" s="3" t="s">
        <v>6</v>
      </c>
      <c r="O85" s="3" t="s">
        <v>49</v>
      </c>
      <c r="P85" s="8" t="s">
        <v>9</v>
      </c>
    </row>
    <row r="86" spans="1:16" x14ac:dyDescent="0.25">
      <c r="A86" s="3" t="s">
        <v>808</v>
      </c>
      <c r="B86" s="3" t="s">
        <v>6</v>
      </c>
      <c r="C86" s="3" t="s">
        <v>6</v>
      </c>
      <c r="D86" s="3" t="s">
        <v>104</v>
      </c>
      <c r="E86" s="3" t="s">
        <v>924</v>
      </c>
      <c r="F86" s="8">
        <v>40</v>
      </c>
      <c r="G86" s="8">
        <v>225</v>
      </c>
      <c r="H86" s="3" t="s">
        <v>85</v>
      </c>
      <c r="I86" s="3" t="s">
        <v>47</v>
      </c>
      <c r="J86" s="3" t="s">
        <v>808</v>
      </c>
      <c r="K86" s="3" t="s">
        <v>48</v>
      </c>
      <c r="L86" s="3" t="s">
        <v>6</v>
      </c>
      <c r="M86" s="8" t="s">
        <v>49</v>
      </c>
      <c r="N86" s="3" t="s">
        <v>6</v>
      </c>
      <c r="O86" s="3" t="s">
        <v>49</v>
      </c>
      <c r="P86" s="8" t="s">
        <v>104</v>
      </c>
    </row>
    <row r="87" spans="1:16" x14ac:dyDescent="0.25">
      <c r="A87" s="3" t="s">
        <v>808</v>
      </c>
      <c r="B87" s="3" t="s">
        <v>6</v>
      </c>
      <c r="C87" s="3" t="s">
        <v>6</v>
      </c>
      <c r="D87" s="3" t="s">
        <v>104</v>
      </c>
      <c r="E87" s="3" t="s">
        <v>926</v>
      </c>
      <c r="F87" s="8">
        <v>25</v>
      </c>
      <c r="G87" s="8">
        <v>100</v>
      </c>
      <c r="H87" s="3" t="s">
        <v>85</v>
      </c>
      <c r="I87" s="3" t="s">
        <v>47</v>
      </c>
      <c r="J87" s="3" t="s">
        <v>808</v>
      </c>
      <c r="K87" s="3" t="s">
        <v>48</v>
      </c>
      <c r="L87" s="3" t="s">
        <v>6</v>
      </c>
      <c r="M87" s="8" t="s">
        <v>49</v>
      </c>
      <c r="N87" s="3" t="s">
        <v>6</v>
      </c>
      <c r="O87" s="3" t="s">
        <v>49</v>
      </c>
      <c r="P87" s="8" t="s">
        <v>104</v>
      </c>
    </row>
    <row r="88" spans="1:16" x14ac:dyDescent="0.25">
      <c r="A88" s="3" t="s">
        <v>808</v>
      </c>
      <c r="B88" s="3" t="s">
        <v>6</v>
      </c>
      <c r="C88" s="3" t="s">
        <v>6</v>
      </c>
      <c r="D88" s="3" t="s">
        <v>127</v>
      </c>
      <c r="E88" s="3" t="s">
        <v>927</v>
      </c>
      <c r="F88" s="8">
        <v>18</v>
      </c>
      <c r="G88" s="8">
        <v>90</v>
      </c>
      <c r="H88" s="3" t="s">
        <v>85</v>
      </c>
      <c r="I88" s="3" t="s">
        <v>47</v>
      </c>
      <c r="J88" s="3" t="s">
        <v>808</v>
      </c>
      <c r="K88" s="3" t="s">
        <v>48</v>
      </c>
      <c r="L88" s="3" t="s">
        <v>6</v>
      </c>
      <c r="M88" s="8" t="s">
        <v>49</v>
      </c>
      <c r="N88" s="3" t="s">
        <v>6</v>
      </c>
      <c r="O88" s="3" t="s">
        <v>49</v>
      </c>
      <c r="P88" s="8" t="s">
        <v>958</v>
      </c>
    </row>
    <row r="89" spans="1:16" x14ac:dyDescent="0.25">
      <c r="A89" s="3" t="s">
        <v>808</v>
      </c>
      <c r="B89" s="3" t="s">
        <v>6</v>
      </c>
      <c r="C89" s="3" t="s">
        <v>6</v>
      </c>
      <c r="D89" s="3" t="s">
        <v>130</v>
      </c>
      <c r="E89" s="3" t="s">
        <v>924</v>
      </c>
      <c r="F89" s="8">
        <v>7</v>
      </c>
      <c r="G89" s="8">
        <v>35</v>
      </c>
      <c r="H89" s="3" t="s">
        <v>85</v>
      </c>
      <c r="I89" s="3" t="s">
        <v>47</v>
      </c>
      <c r="J89" s="3" t="s">
        <v>808</v>
      </c>
      <c r="K89" s="3" t="s">
        <v>48</v>
      </c>
      <c r="L89" s="3" t="s">
        <v>6</v>
      </c>
      <c r="M89" s="8" t="s">
        <v>49</v>
      </c>
      <c r="N89" s="3" t="s">
        <v>6</v>
      </c>
      <c r="O89" s="3" t="s">
        <v>49</v>
      </c>
      <c r="P89" s="8" t="s">
        <v>956</v>
      </c>
    </row>
    <row r="90" spans="1:16" x14ac:dyDescent="0.25">
      <c r="A90" s="3" t="s">
        <v>808</v>
      </c>
      <c r="B90" s="3" t="s">
        <v>6</v>
      </c>
      <c r="C90" s="3" t="s">
        <v>6</v>
      </c>
      <c r="D90" s="3" t="s">
        <v>130</v>
      </c>
      <c r="E90" s="3" t="s">
        <v>926</v>
      </c>
      <c r="F90" s="8">
        <v>5</v>
      </c>
      <c r="G90" s="8">
        <v>25</v>
      </c>
      <c r="H90" s="3" t="s">
        <v>85</v>
      </c>
      <c r="I90" s="3" t="s">
        <v>47</v>
      </c>
      <c r="J90" s="3" t="s">
        <v>808</v>
      </c>
      <c r="K90" s="3" t="s">
        <v>48</v>
      </c>
      <c r="L90" s="3" t="s">
        <v>6</v>
      </c>
      <c r="M90" s="8" t="s">
        <v>49</v>
      </c>
      <c r="N90" s="3" t="s">
        <v>6</v>
      </c>
      <c r="O90" s="3" t="s">
        <v>49</v>
      </c>
      <c r="P90" s="8" t="s">
        <v>959</v>
      </c>
    </row>
    <row r="91" spans="1:16" x14ac:dyDescent="0.25">
      <c r="A91" s="3" t="s">
        <v>808</v>
      </c>
      <c r="B91" s="3" t="s">
        <v>6</v>
      </c>
      <c r="C91" s="3" t="s">
        <v>6</v>
      </c>
      <c r="D91" s="3" t="s">
        <v>117</v>
      </c>
      <c r="E91" s="3" t="s">
        <v>924</v>
      </c>
      <c r="F91" s="8">
        <v>25</v>
      </c>
      <c r="G91" s="8">
        <v>125</v>
      </c>
      <c r="H91" s="3" t="s">
        <v>85</v>
      </c>
      <c r="I91" s="3" t="s">
        <v>47</v>
      </c>
      <c r="J91" s="3" t="s">
        <v>808</v>
      </c>
      <c r="K91" s="3" t="s">
        <v>48</v>
      </c>
      <c r="L91" s="3" t="s">
        <v>6</v>
      </c>
      <c r="M91" s="8" t="s">
        <v>49</v>
      </c>
      <c r="N91" s="3" t="s">
        <v>6</v>
      </c>
      <c r="O91" s="3" t="s">
        <v>49</v>
      </c>
      <c r="P91" s="8" t="s">
        <v>8</v>
      </c>
    </row>
    <row r="92" spans="1:16" x14ac:dyDescent="0.25">
      <c r="A92" s="3" t="s">
        <v>808</v>
      </c>
      <c r="B92" s="3" t="s">
        <v>6</v>
      </c>
      <c r="C92" s="3" t="s">
        <v>6</v>
      </c>
      <c r="D92" s="3" t="s">
        <v>117</v>
      </c>
      <c r="E92" s="3" t="s">
        <v>927</v>
      </c>
      <c r="F92" s="8">
        <v>5</v>
      </c>
      <c r="G92" s="8">
        <v>25</v>
      </c>
      <c r="H92" s="3" t="s">
        <v>85</v>
      </c>
      <c r="I92" s="3" t="s">
        <v>47</v>
      </c>
      <c r="J92" s="3" t="s">
        <v>808</v>
      </c>
      <c r="K92" s="3" t="s">
        <v>48</v>
      </c>
      <c r="L92" s="3" t="s">
        <v>6</v>
      </c>
      <c r="M92" s="8" t="s">
        <v>49</v>
      </c>
      <c r="N92" s="3" t="s">
        <v>6</v>
      </c>
      <c r="O92" s="3" t="s">
        <v>49</v>
      </c>
      <c r="P92" s="8" t="s">
        <v>7</v>
      </c>
    </row>
    <row r="93" spans="1:16" x14ac:dyDescent="0.25">
      <c r="A93" s="3" t="s">
        <v>808</v>
      </c>
      <c r="B93" s="3" t="s">
        <v>6</v>
      </c>
      <c r="C93" s="3" t="s">
        <v>6</v>
      </c>
      <c r="D93" s="3" t="s">
        <v>125</v>
      </c>
      <c r="E93" s="3" t="s">
        <v>926</v>
      </c>
      <c r="F93" s="8">
        <v>20</v>
      </c>
      <c r="G93" s="8">
        <v>100</v>
      </c>
      <c r="H93" s="3" t="s">
        <v>85</v>
      </c>
      <c r="I93" s="3" t="s">
        <v>47</v>
      </c>
      <c r="J93" s="3" t="s">
        <v>808</v>
      </c>
      <c r="K93" s="3" t="s">
        <v>48</v>
      </c>
      <c r="L93" s="3" t="s">
        <v>6</v>
      </c>
      <c r="M93" s="8" t="s">
        <v>49</v>
      </c>
      <c r="N93" s="3" t="s">
        <v>6</v>
      </c>
      <c r="O93" s="3" t="s">
        <v>49</v>
      </c>
      <c r="P93" s="8" t="s">
        <v>960</v>
      </c>
    </row>
    <row r="94" spans="1:16" x14ac:dyDescent="0.25">
      <c r="A94" s="3" t="s">
        <v>808</v>
      </c>
      <c r="B94" s="3" t="s">
        <v>6</v>
      </c>
      <c r="C94" s="3" t="s">
        <v>6</v>
      </c>
      <c r="D94" s="3" t="s">
        <v>129</v>
      </c>
      <c r="E94" s="3" t="s">
        <v>926</v>
      </c>
      <c r="F94" s="8">
        <v>15</v>
      </c>
      <c r="G94" s="8">
        <v>75</v>
      </c>
      <c r="H94" s="3" t="s">
        <v>85</v>
      </c>
      <c r="I94" s="3" t="s">
        <v>47</v>
      </c>
      <c r="J94" s="3" t="s">
        <v>808</v>
      </c>
      <c r="K94" s="3" t="s">
        <v>48</v>
      </c>
      <c r="L94" s="3" t="s">
        <v>6</v>
      </c>
      <c r="M94" s="8" t="s">
        <v>49</v>
      </c>
      <c r="N94" s="3" t="s">
        <v>6</v>
      </c>
      <c r="O94" s="3" t="s">
        <v>49</v>
      </c>
      <c r="P94" s="8" t="s">
        <v>9</v>
      </c>
    </row>
    <row r="95" spans="1:16" x14ac:dyDescent="0.25">
      <c r="A95" s="3" t="s">
        <v>808</v>
      </c>
      <c r="B95" s="3" t="s">
        <v>6</v>
      </c>
      <c r="C95" s="3" t="s">
        <v>6</v>
      </c>
      <c r="D95" s="3" t="s">
        <v>131</v>
      </c>
      <c r="E95" s="3" t="s">
        <v>935</v>
      </c>
      <c r="F95" s="8">
        <v>12</v>
      </c>
      <c r="G95" s="8">
        <v>60</v>
      </c>
      <c r="H95" s="3" t="s">
        <v>85</v>
      </c>
      <c r="I95" s="3" t="s">
        <v>47</v>
      </c>
      <c r="J95" s="3" t="s">
        <v>808</v>
      </c>
      <c r="K95" s="3" t="s">
        <v>48</v>
      </c>
      <c r="L95" s="3" t="s">
        <v>6</v>
      </c>
      <c r="M95" s="8" t="s">
        <v>49</v>
      </c>
      <c r="N95" s="3" t="s">
        <v>6</v>
      </c>
      <c r="O95" s="3" t="s">
        <v>49</v>
      </c>
      <c r="P95" s="8" t="s">
        <v>131</v>
      </c>
    </row>
    <row r="96" spans="1:16" x14ac:dyDescent="0.25">
      <c r="A96" s="3" t="s">
        <v>808</v>
      </c>
      <c r="B96" s="3" t="s">
        <v>6</v>
      </c>
      <c r="C96" s="3" t="s">
        <v>6</v>
      </c>
      <c r="D96" s="3" t="s">
        <v>138</v>
      </c>
      <c r="E96" s="3" t="s">
        <v>924</v>
      </c>
      <c r="F96" s="8">
        <v>8</v>
      </c>
      <c r="G96" s="8">
        <v>40</v>
      </c>
      <c r="H96" s="3" t="s">
        <v>85</v>
      </c>
      <c r="I96" s="3" t="s">
        <v>47</v>
      </c>
      <c r="J96" s="3" t="s">
        <v>808</v>
      </c>
      <c r="K96" s="3" t="s">
        <v>48</v>
      </c>
      <c r="L96" s="3" t="s">
        <v>6</v>
      </c>
      <c r="M96" s="8" t="s">
        <v>49</v>
      </c>
      <c r="N96" s="3" t="s">
        <v>6</v>
      </c>
      <c r="O96" s="3" t="s">
        <v>49</v>
      </c>
      <c r="P96" s="8" t="s">
        <v>848</v>
      </c>
    </row>
    <row r="97" spans="1:16" x14ac:dyDescent="0.25">
      <c r="A97" s="3" t="s">
        <v>808</v>
      </c>
      <c r="B97" s="3" t="s">
        <v>6</v>
      </c>
      <c r="C97" s="3" t="s">
        <v>6</v>
      </c>
      <c r="D97" s="3" t="s">
        <v>102</v>
      </c>
      <c r="E97" s="3" t="s">
        <v>924</v>
      </c>
      <c r="F97" s="8">
        <v>45</v>
      </c>
      <c r="G97" s="8">
        <v>225</v>
      </c>
      <c r="H97" s="3" t="s">
        <v>85</v>
      </c>
      <c r="I97" s="3" t="s">
        <v>47</v>
      </c>
      <c r="J97" s="3" t="s">
        <v>808</v>
      </c>
      <c r="K97" s="3" t="s">
        <v>48</v>
      </c>
      <c r="L97" s="3" t="s">
        <v>6</v>
      </c>
      <c r="M97" s="8" t="s">
        <v>49</v>
      </c>
      <c r="N97" s="3" t="s">
        <v>6</v>
      </c>
      <c r="O97" s="3" t="s">
        <v>49</v>
      </c>
      <c r="P97" s="8" t="s">
        <v>848</v>
      </c>
    </row>
    <row r="98" spans="1:16" x14ac:dyDescent="0.25">
      <c r="A98" s="3" t="s">
        <v>808</v>
      </c>
      <c r="B98" s="3" t="s">
        <v>6</v>
      </c>
      <c r="C98" s="3" t="s">
        <v>6</v>
      </c>
      <c r="D98" s="3" t="s">
        <v>102</v>
      </c>
      <c r="E98" s="3" t="s">
        <v>926</v>
      </c>
      <c r="F98" s="8">
        <v>25</v>
      </c>
      <c r="G98" s="8">
        <v>125</v>
      </c>
      <c r="H98" s="3" t="s">
        <v>85</v>
      </c>
      <c r="I98" s="3" t="s">
        <v>47</v>
      </c>
      <c r="J98" s="3" t="s">
        <v>808</v>
      </c>
      <c r="K98" s="3" t="s">
        <v>48</v>
      </c>
      <c r="L98" s="3" t="s">
        <v>6</v>
      </c>
      <c r="M98" s="8" t="s">
        <v>49</v>
      </c>
      <c r="N98" s="3" t="s">
        <v>6</v>
      </c>
      <c r="O98" s="3" t="s">
        <v>49</v>
      </c>
      <c r="P98" s="8" t="s">
        <v>131</v>
      </c>
    </row>
    <row r="99" spans="1:16" x14ac:dyDescent="0.25">
      <c r="A99" s="3" t="s">
        <v>808</v>
      </c>
      <c r="B99" s="3" t="s">
        <v>6</v>
      </c>
      <c r="C99" s="3" t="s">
        <v>6</v>
      </c>
      <c r="D99" s="3" t="s">
        <v>123</v>
      </c>
      <c r="E99" s="3" t="s">
        <v>924</v>
      </c>
      <c r="F99" s="8">
        <v>15</v>
      </c>
      <c r="G99" s="8">
        <v>75</v>
      </c>
      <c r="H99" s="3" t="s">
        <v>85</v>
      </c>
      <c r="I99" s="3" t="s">
        <v>47</v>
      </c>
      <c r="J99" s="3" t="s">
        <v>808</v>
      </c>
      <c r="K99" s="3" t="s">
        <v>48</v>
      </c>
      <c r="L99" s="3" t="s">
        <v>6</v>
      </c>
      <c r="M99" s="8" t="s">
        <v>49</v>
      </c>
      <c r="N99" s="3" t="s">
        <v>6</v>
      </c>
      <c r="O99" s="3" t="s">
        <v>49</v>
      </c>
      <c r="P99" s="8" t="s">
        <v>961</v>
      </c>
    </row>
    <row r="100" spans="1:16" x14ac:dyDescent="0.25">
      <c r="A100" s="3" t="s">
        <v>808</v>
      </c>
      <c r="B100" s="3" t="s">
        <v>6</v>
      </c>
      <c r="C100" s="3" t="s">
        <v>6</v>
      </c>
      <c r="D100" s="3" t="s">
        <v>123</v>
      </c>
      <c r="E100" s="3" t="s">
        <v>926</v>
      </c>
      <c r="F100" s="8">
        <v>5</v>
      </c>
      <c r="G100" s="8">
        <v>25</v>
      </c>
      <c r="H100" s="3" t="s">
        <v>85</v>
      </c>
      <c r="I100" s="3" t="s">
        <v>47</v>
      </c>
      <c r="J100" s="3" t="s">
        <v>808</v>
      </c>
      <c r="K100" s="3" t="s">
        <v>48</v>
      </c>
      <c r="L100" s="3" t="s">
        <v>6</v>
      </c>
      <c r="M100" s="8" t="s">
        <v>49</v>
      </c>
      <c r="N100" s="3" t="s">
        <v>6</v>
      </c>
      <c r="O100" s="3" t="s">
        <v>49</v>
      </c>
      <c r="P100" s="8" t="s">
        <v>118</v>
      </c>
    </row>
    <row r="101" spans="1:16" x14ac:dyDescent="0.25">
      <c r="A101" s="3" t="s">
        <v>808</v>
      </c>
      <c r="B101" s="3" t="s">
        <v>6</v>
      </c>
      <c r="C101" s="3" t="s">
        <v>6</v>
      </c>
      <c r="D101" s="3" t="s">
        <v>111</v>
      </c>
      <c r="E101" s="3" t="s">
        <v>926</v>
      </c>
      <c r="F101" s="8">
        <v>30</v>
      </c>
      <c r="G101" s="8">
        <v>150</v>
      </c>
      <c r="H101" s="3" t="s">
        <v>85</v>
      </c>
      <c r="I101" s="3" t="s">
        <v>47</v>
      </c>
      <c r="J101" s="3" t="s">
        <v>808</v>
      </c>
      <c r="K101" s="3" t="s">
        <v>48</v>
      </c>
      <c r="L101" s="3" t="s">
        <v>6</v>
      </c>
      <c r="M101" s="8" t="s">
        <v>49</v>
      </c>
      <c r="N101" s="3" t="s">
        <v>6</v>
      </c>
      <c r="O101" s="3" t="s">
        <v>49</v>
      </c>
      <c r="P101" s="8" t="s">
        <v>956</v>
      </c>
    </row>
    <row r="102" spans="1:16" x14ac:dyDescent="0.25">
      <c r="A102" s="3" t="s">
        <v>808</v>
      </c>
      <c r="B102" s="3" t="s">
        <v>6</v>
      </c>
      <c r="C102" s="3" t="s">
        <v>6</v>
      </c>
      <c r="D102" s="3" t="s">
        <v>111</v>
      </c>
      <c r="E102" s="3" t="s">
        <v>927</v>
      </c>
      <c r="F102" s="8">
        <v>10</v>
      </c>
      <c r="G102" s="8">
        <v>50</v>
      </c>
      <c r="H102" s="3" t="s">
        <v>85</v>
      </c>
      <c r="I102" s="3" t="s">
        <v>47</v>
      </c>
      <c r="J102" s="3" t="s">
        <v>808</v>
      </c>
      <c r="K102" s="3" t="s">
        <v>48</v>
      </c>
      <c r="L102" s="3" t="s">
        <v>6</v>
      </c>
      <c r="M102" s="8" t="s">
        <v>49</v>
      </c>
      <c r="N102" s="3" t="s">
        <v>6</v>
      </c>
      <c r="O102" s="3" t="s">
        <v>49</v>
      </c>
      <c r="P102" s="8" t="s">
        <v>111</v>
      </c>
    </row>
    <row r="103" spans="1:16" x14ac:dyDescent="0.25">
      <c r="A103" s="3" t="s">
        <v>808</v>
      </c>
      <c r="B103" s="3" t="s">
        <v>6</v>
      </c>
      <c r="C103" s="3" t="s">
        <v>6</v>
      </c>
      <c r="D103" s="3" t="s">
        <v>126</v>
      </c>
      <c r="E103" s="3" t="s">
        <v>926</v>
      </c>
      <c r="F103" s="8">
        <v>15</v>
      </c>
      <c r="G103" s="8">
        <v>75</v>
      </c>
      <c r="H103" s="3" t="s">
        <v>85</v>
      </c>
      <c r="I103" s="3" t="s">
        <v>47</v>
      </c>
      <c r="J103" s="3" t="s">
        <v>808</v>
      </c>
      <c r="K103" s="3" t="s">
        <v>48</v>
      </c>
      <c r="L103" s="3" t="s">
        <v>6</v>
      </c>
      <c r="M103" s="8" t="s">
        <v>49</v>
      </c>
      <c r="N103" s="3" t="s">
        <v>6</v>
      </c>
      <c r="O103" s="3" t="s">
        <v>49</v>
      </c>
      <c r="P103" s="8" t="s">
        <v>956</v>
      </c>
    </row>
    <row r="104" spans="1:16" x14ac:dyDescent="0.25">
      <c r="A104" s="3" t="s">
        <v>808</v>
      </c>
      <c r="B104" s="3" t="s">
        <v>6</v>
      </c>
      <c r="C104" s="3" t="s">
        <v>6</v>
      </c>
      <c r="D104" s="3" t="s">
        <v>126</v>
      </c>
      <c r="E104" s="3" t="s">
        <v>927</v>
      </c>
      <c r="F104" s="8">
        <v>5</v>
      </c>
      <c r="G104" s="8">
        <v>25</v>
      </c>
      <c r="H104" s="3" t="s">
        <v>85</v>
      </c>
      <c r="I104" s="3" t="s">
        <v>47</v>
      </c>
      <c r="J104" s="3" t="s">
        <v>808</v>
      </c>
      <c r="K104" s="3" t="s">
        <v>48</v>
      </c>
      <c r="L104" s="3" t="s">
        <v>6</v>
      </c>
      <c r="M104" s="8" t="s">
        <v>49</v>
      </c>
      <c r="N104" s="3" t="s">
        <v>6</v>
      </c>
      <c r="O104" s="3" t="s">
        <v>49</v>
      </c>
      <c r="P104" s="8" t="s">
        <v>8</v>
      </c>
    </row>
    <row r="105" spans="1:16" x14ac:dyDescent="0.25">
      <c r="A105" s="3" t="s">
        <v>808</v>
      </c>
      <c r="B105" s="3" t="s">
        <v>6</v>
      </c>
      <c r="C105" s="3" t="s">
        <v>6</v>
      </c>
      <c r="D105" s="3" t="s">
        <v>121</v>
      </c>
      <c r="E105" s="3" t="s">
        <v>924</v>
      </c>
      <c r="F105" s="8">
        <v>10</v>
      </c>
      <c r="G105" s="8">
        <v>50</v>
      </c>
      <c r="H105" s="3" t="s">
        <v>85</v>
      </c>
      <c r="I105" s="3" t="s">
        <v>47</v>
      </c>
      <c r="J105" s="3" t="s">
        <v>808</v>
      </c>
      <c r="K105" s="3" t="s">
        <v>48</v>
      </c>
      <c r="L105" s="3" t="s">
        <v>6</v>
      </c>
      <c r="M105" s="8" t="s">
        <v>49</v>
      </c>
      <c r="N105" s="3" t="s">
        <v>6</v>
      </c>
      <c r="O105" s="3" t="s">
        <v>49</v>
      </c>
      <c r="P105" s="8" t="s">
        <v>8</v>
      </c>
    </row>
    <row r="106" spans="1:16" x14ac:dyDescent="0.25">
      <c r="A106" s="3" t="s">
        <v>808</v>
      </c>
      <c r="B106" s="3" t="s">
        <v>6</v>
      </c>
      <c r="C106" s="3" t="s">
        <v>6</v>
      </c>
      <c r="D106" s="3" t="s">
        <v>121</v>
      </c>
      <c r="E106" s="3" t="s">
        <v>926</v>
      </c>
      <c r="F106" s="8">
        <v>10</v>
      </c>
      <c r="G106" s="8">
        <v>50</v>
      </c>
      <c r="H106" s="3" t="s">
        <v>85</v>
      </c>
      <c r="I106" s="3" t="s">
        <v>47</v>
      </c>
      <c r="J106" s="3" t="s">
        <v>808</v>
      </c>
      <c r="K106" s="3" t="s">
        <v>48</v>
      </c>
      <c r="L106" s="3" t="s">
        <v>6</v>
      </c>
      <c r="M106" s="8" t="s">
        <v>49</v>
      </c>
      <c r="N106" s="3" t="s">
        <v>6</v>
      </c>
      <c r="O106" s="3" t="s">
        <v>49</v>
      </c>
      <c r="P106" s="8" t="s">
        <v>883</v>
      </c>
    </row>
    <row r="107" spans="1:16" x14ac:dyDescent="0.25">
      <c r="A107" s="3" t="s">
        <v>808</v>
      </c>
      <c r="B107" s="3" t="s">
        <v>6</v>
      </c>
      <c r="C107" s="3" t="s">
        <v>6</v>
      </c>
      <c r="D107" s="3" t="s">
        <v>121</v>
      </c>
      <c r="E107" s="3" t="s">
        <v>931</v>
      </c>
      <c r="F107" s="8">
        <v>4</v>
      </c>
      <c r="G107" s="8">
        <v>20</v>
      </c>
      <c r="H107" s="3" t="s">
        <v>85</v>
      </c>
      <c r="I107" s="3" t="s">
        <v>47</v>
      </c>
      <c r="J107" s="3" t="s">
        <v>808</v>
      </c>
      <c r="K107" s="3" t="s">
        <v>48</v>
      </c>
      <c r="L107" s="3" t="s">
        <v>6</v>
      </c>
      <c r="M107" s="8" t="s">
        <v>49</v>
      </c>
      <c r="N107" s="3" t="s">
        <v>6</v>
      </c>
      <c r="O107" s="3" t="s">
        <v>49</v>
      </c>
      <c r="P107" s="8" t="s">
        <v>132</v>
      </c>
    </row>
    <row r="108" spans="1:16" x14ac:dyDescent="0.25">
      <c r="A108" s="3" t="s">
        <v>808</v>
      </c>
      <c r="B108" s="3" t="s">
        <v>6</v>
      </c>
      <c r="C108" s="3" t="s">
        <v>6</v>
      </c>
      <c r="D108" s="3" t="s">
        <v>136</v>
      </c>
      <c r="E108" s="3" t="s">
        <v>924</v>
      </c>
      <c r="F108" s="8">
        <v>5</v>
      </c>
      <c r="G108" s="8">
        <v>25</v>
      </c>
      <c r="H108" s="3" t="s">
        <v>85</v>
      </c>
      <c r="I108" s="3" t="s">
        <v>47</v>
      </c>
      <c r="J108" s="3" t="s">
        <v>808</v>
      </c>
      <c r="K108" s="3" t="s">
        <v>48</v>
      </c>
      <c r="L108" s="3" t="s">
        <v>6</v>
      </c>
      <c r="M108" s="8" t="s">
        <v>49</v>
      </c>
      <c r="N108" s="3" t="s">
        <v>6</v>
      </c>
      <c r="O108" s="3" t="s">
        <v>49</v>
      </c>
      <c r="P108" s="8" t="s">
        <v>956</v>
      </c>
    </row>
    <row r="109" spans="1:16" x14ac:dyDescent="0.25">
      <c r="A109" s="3" t="s">
        <v>808</v>
      </c>
      <c r="B109" s="3" t="s">
        <v>6</v>
      </c>
      <c r="C109" s="3" t="s">
        <v>6</v>
      </c>
      <c r="D109" s="3" t="s">
        <v>136</v>
      </c>
      <c r="E109" s="3" t="s">
        <v>926</v>
      </c>
      <c r="F109" s="8">
        <v>2</v>
      </c>
      <c r="G109" s="8">
        <v>10</v>
      </c>
      <c r="H109" s="3" t="s">
        <v>85</v>
      </c>
      <c r="I109" s="3" t="s">
        <v>47</v>
      </c>
      <c r="J109" s="3" t="s">
        <v>808</v>
      </c>
      <c r="K109" s="3" t="s">
        <v>48</v>
      </c>
      <c r="L109" s="3" t="s">
        <v>6</v>
      </c>
      <c r="M109" s="8" t="s">
        <v>49</v>
      </c>
      <c r="N109" s="3" t="s">
        <v>6</v>
      </c>
      <c r="O109" s="3" t="s">
        <v>49</v>
      </c>
      <c r="P109" s="8" t="s">
        <v>956</v>
      </c>
    </row>
    <row r="110" spans="1:16" x14ac:dyDescent="0.25">
      <c r="A110" s="3" t="s">
        <v>808</v>
      </c>
      <c r="B110" s="3" t="s">
        <v>6</v>
      </c>
      <c r="C110" s="3" t="s">
        <v>6</v>
      </c>
      <c r="D110" s="3" t="s">
        <v>136</v>
      </c>
      <c r="E110" s="3" t="s">
        <v>927</v>
      </c>
      <c r="F110" s="8">
        <v>3</v>
      </c>
      <c r="G110" s="8">
        <v>15</v>
      </c>
      <c r="H110" s="3" t="s">
        <v>85</v>
      </c>
      <c r="I110" s="3" t="s">
        <v>47</v>
      </c>
      <c r="J110" s="3" t="s">
        <v>808</v>
      </c>
      <c r="K110" s="3" t="s">
        <v>48</v>
      </c>
      <c r="L110" s="3" t="s">
        <v>6</v>
      </c>
      <c r="M110" s="8" t="s">
        <v>49</v>
      </c>
      <c r="N110" s="3" t="s">
        <v>6</v>
      </c>
      <c r="O110" s="3" t="s">
        <v>49</v>
      </c>
      <c r="P110" s="8" t="s">
        <v>956</v>
      </c>
    </row>
    <row r="111" spans="1:16" x14ac:dyDescent="0.25">
      <c r="A111" s="3" t="s">
        <v>808</v>
      </c>
      <c r="B111" s="3" t="s">
        <v>6</v>
      </c>
      <c r="C111" s="3" t="s">
        <v>6</v>
      </c>
      <c r="D111" s="3" t="s">
        <v>134</v>
      </c>
      <c r="E111" s="3" t="s">
        <v>926</v>
      </c>
      <c r="F111" s="8">
        <v>10</v>
      </c>
      <c r="G111" s="8">
        <v>50</v>
      </c>
      <c r="H111" s="3" t="s">
        <v>85</v>
      </c>
      <c r="I111" s="3" t="s">
        <v>47</v>
      </c>
      <c r="J111" s="3" t="s">
        <v>808</v>
      </c>
      <c r="K111" s="3" t="s">
        <v>48</v>
      </c>
      <c r="L111" s="3" t="s">
        <v>6</v>
      </c>
      <c r="M111" s="8" t="s">
        <v>49</v>
      </c>
      <c r="N111" s="3" t="s">
        <v>6</v>
      </c>
      <c r="O111" s="3" t="s">
        <v>49</v>
      </c>
      <c r="P111" s="8" t="s">
        <v>960</v>
      </c>
    </row>
    <row r="112" spans="1:16" x14ac:dyDescent="0.25">
      <c r="A112" s="3" t="s">
        <v>808</v>
      </c>
      <c r="B112" s="3" t="s">
        <v>6</v>
      </c>
      <c r="C112" s="3" t="s">
        <v>6</v>
      </c>
      <c r="D112" s="3" t="s">
        <v>137</v>
      </c>
      <c r="E112" s="3" t="s">
        <v>927</v>
      </c>
      <c r="F112" s="8">
        <v>7</v>
      </c>
      <c r="G112" s="8">
        <v>42</v>
      </c>
      <c r="H112" s="3" t="s">
        <v>85</v>
      </c>
      <c r="I112" s="3" t="s">
        <v>47</v>
      </c>
      <c r="J112" s="3" t="s">
        <v>808</v>
      </c>
      <c r="K112" s="3" t="s">
        <v>48</v>
      </c>
      <c r="L112" s="3" t="s">
        <v>6</v>
      </c>
      <c r="M112" s="8" t="s">
        <v>49</v>
      </c>
      <c r="N112" s="3" t="s">
        <v>6</v>
      </c>
      <c r="O112" s="3" t="s">
        <v>49</v>
      </c>
      <c r="P112" s="8" t="s">
        <v>962</v>
      </c>
    </row>
    <row r="113" spans="1:16" x14ac:dyDescent="0.25">
      <c r="A113" s="3" t="s">
        <v>808</v>
      </c>
      <c r="B113" s="3" t="s">
        <v>6</v>
      </c>
      <c r="C113" s="3" t="s">
        <v>6</v>
      </c>
      <c r="D113" s="3" t="s">
        <v>119</v>
      </c>
      <c r="E113" s="3" t="s">
        <v>926</v>
      </c>
      <c r="F113" s="8">
        <v>10</v>
      </c>
      <c r="G113" s="8">
        <v>56</v>
      </c>
      <c r="H113" s="3" t="s">
        <v>85</v>
      </c>
      <c r="I113" s="3" t="s">
        <v>47</v>
      </c>
      <c r="J113" s="3" t="s">
        <v>808</v>
      </c>
      <c r="K113" s="3" t="s">
        <v>48</v>
      </c>
      <c r="L113" s="3" t="s">
        <v>6</v>
      </c>
      <c r="M113" s="8" t="s">
        <v>49</v>
      </c>
      <c r="N113" s="3" t="s">
        <v>6</v>
      </c>
      <c r="O113" s="3" t="s">
        <v>49</v>
      </c>
      <c r="P113" s="8" t="s">
        <v>963</v>
      </c>
    </row>
    <row r="114" spans="1:16" x14ac:dyDescent="0.25">
      <c r="A114" s="3" t="s">
        <v>808</v>
      </c>
      <c r="B114" s="3" t="s">
        <v>6</v>
      </c>
      <c r="C114" s="3" t="s">
        <v>6</v>
      </c>
      <c r="D114" s="3" t="s">
        <v>119</v>
      </c>
      <c r="E114" s="3" t="s">
        <v>927</v>
      </c>
      <c r="F114" s="8">
        <v>18</v>
      </c>
      <c r="G114" s="8">
        <v>80</v>
      </c>
      <c r="H114" s="3" t="s">
        <v>85</v>
      </c>
      <c r="I114" s="3" t="s">
        <v>47</v>
      </c>
      <c r="J114" s="3" t="s">
        <v>808</v>
      </c>
      <c r="K114" s="3" t="s">
        <v>48</v>
      </c>
      <c r="L114" s="3" t="s">
        <v>6</v>
      </c>
      <c r="M114" s="8" t="s">
        <v>49</v>
      </c>
      <c r="N114" s="3" t="s">
        <v>6</v>
      </c>
      <c r="O114" s="3" t="s">
        <v>49</v>
      </c>
      <c r="P114" s="8" t="s">
        <v>115</v>
      </c>
    </row>
    <row r="115" spans="1:16" x14ac:dyDescent="0.25">
      <c r="A115" s="3" t="s">
        <v>808</v>
      </c>
      <c r="B115" s="3" t="s">
        <v>6</v>
      </c>
      <c r="C115" s="3" t="s">
        <v>6</v>
      </c>
      <c r="D115" s="3" t="s">
        <v>106</v>
      </c>
      <c r="E115" s="3" t="s">
        <v>926</v>
      </c>
      <c r="F115" s="8">
        <v>50</v>
      </c>
      <c r="G115" s="8">
        <v>250</v>
      </c>
      <c r="H115" s="3" t="s">
        <v>85</v>
      </c>
      <c r="I115" s="3" t="s">
        <v>47</v>
      </c>
      <c r="J115" s="3" t="s">
        <v>808</v>
      </c>
      <c r="K115" s="3" t="s">
        <v>48</v>
      </c>
      <c r="L115" s="3" t="s">
        <v>6</v>
      </c>
      <c r="M115" s="8" t="s">
        <v>49</v>
      </c>
      <c r="N115" s="3" t="s">
        <v>6</v>
      </c>
      <c r="O115" s="3" t="s">
        <v>49</v>
      </c>
      <c r="P115" s="8" t="s">
        <v>964</v>
      </c>
    </row>
    <row r="116" spans="1:16" x14ac:dyDescent="0.25">
      <c r="A116" s="3" t="s">
        <v>808</v>
      </c>
      <c r="B116" s="3" t="s">
        <v>6</v>
      </c>
      <c r="C116" s="3" t="s">
        <v>6</v>
      </c>
      <c r="D116" s="3" t="s">
        <v>133</v>
      </c>
      <c r="E116" s="3" t="s">
        <v>924</v>
      </c>
      <c r="F116" s="8">
        <v>10</v>
      </c>
      <c r="G116" s="8">
        <v>50</v>
      </c>
      <c r="H116" s="3" t="s">
        <v>85</v>
      </c>
      <c r="I116" s="3" t="s">
        <v>47</v>
      </c>
      <c r="J116" s="3" t="s">
        <v>808</v>
      </c>
      <c r="K116" s="3" t="s">
        <v>48</v>
      </c>
      <c r="L116" s="3" t="s">
        <v>6</v>
      </c>
      <c r="M116" s="8" t="s">
        <v>49</v>
      </c>
      <c r="N116" s="3" t="s">
        <v>6</v>
      </c>
      <c r="O116" s="3" t="s">
        <v>49</v>
      </c>
      <c r="P116" s="8" t="s">
        <v>965</v>
      </c>
    </row>
    <row r="117" spans="1:16" x14ac:dyDescent="0.25">
      <c r="A117" s="3" t="s">
        <v>808</v>
      </c>
      <c r="B117" s="3" t="s">
        <v>6</v>
      </c>
      <c r="C117" s="3" t="s">
        <v>6</v>
      </c>
      <c r="D117" s="3" t="s">
        <v>113</v>
      </c>
      <c r="E117" s="3" t="s">
        <v>926</v>
      </c>
      <c r="F117" s="8">
        <v>25</v>
      </c>
      <c r="G117" s="8">
        <v>125</v>
      </c>
      <c r="H117" s="3" t="s">
        <v>85</v>
      </c>
      <c r="I117" s="3" t="s">
        <v>47</v>
      </c>
      <c r="J117" s="3" t="s">
        <v>808</v>
      </c>
      <c r="K117" s="3" t="s">
        <v>48</v>
      </c>
      <c r="L117" s="3" t="s">
        <v>6</v>
      </c>
      <c r="M117" s="8" t="s">
        <v>49</v>
      </c>
      <c r="N117" s="3" t="s">
        <v>6</v>
      </c>
      <c r="O117" s="3" t="s">
        <v>49</v>
      </c>
      <c r="P117" s="8" t="s">
        <v>966</v>
      </c>
    </row>
    <row r="118" spans="1:16" x14ac:dyDescent="0.25">
      <c r="A118" s="3" t="s">
        <v>808</v>
      </c>
      <c r="B118" s="3" t="s">
        <v>6</v>
      </c>
      <c r="C118" s="3" t="s">
        <v>6</v>
      </c>
      <c r="D118" s="3" t="s">
        <v>113</v>
      </c>
      <c r="E118" s="3" t="s">
        <v>927</v>
      </c>
      <c r="F118" s="8">
        <v>7</v>
      </c>
      <c r="G118" s="8">
        <v>33</v>
      </c>
      <c r="H118" s="3" t="s">
        <v>85</v>
      </c>
      <c r="I118" s="3" t="s">
        <v>47</v>
      </c>
      <c r="J118" s="3" t="s">
        <v>808</v>
      </c>
      <c r="K118" s="3" t="s">
        <v>48</v>
      </c>
      <c r="L118" s="3" t="s">
        <v>6</v>
      </c>
      <c r="M118" s="8" t="s">
        <v>49</v>
      </c>
      <c r="N118" s="3" t="s">
        <v>6</v>
      </c>
      <c r="O118" s="3" t="s">
        <v>49</v>
      </c>
      <c r="P118" s="8" t="s">
        <v>967</v>
      </c>
    </row>
    <row r="119" spans="1:16" x14ac:dyDescent="0.25">
      <c r="A119" s="3" t="s">
        <v>808</v>
      </c>
      <c r="B119" s="3" t="s">
        <v>6</v>
      </c>
      <c r="C119" s="3" t="s">
        <v>6</v>
      </c>
      <c r="D119" s="3" t="s">
        <v>128</v>
      </c>
      <c r="E119" s="3" t="s">
        <v>926</v>
      </c>
      <c r="F119" s="8">
        <v>8</v>
      </c>
      <c r="G119" s="8">
        <v>40</v>
      </c>
      <c r="H119" s="3" t="s">
        <v>85</v>
      </c>
      <c r="I119" s="3" t="s">
        <v>47</v>
      </c>
      <c r="J119" s="3" t="s">
        <v>808</v>
      </c>
      <c r="K119" s="3" t="s">
        <v>48</v>
      </c>
      <c r="L119" s="3" t="s">
        <v>6</v>
      </c>
      <c r="M119" s="8" t="s">
        <v>49</v>
      </c>
      <c r="N119" s="3" t="s">
        <v>6</v>
      </c>
      <c r="O119" s="3" t="s">
        <v>49</v>
      </c>
      <c r="P119" s="8" t="s">
        <v>968</v>
      </c>
    </row>
    <row r="120" spans="1:16" x14ac:dyDescent="0.25">
      <c r="A120" s="3" t="s">
        <v>808</v>
      </c>
      <c r="B120" s="3" t="s">
        <v>6</v>
      </c>
      <c r="C120" s="3" t="s">
        <v>6</v>
      </c>
      <c r="D120" s="3" t="s">
        <v>128</v>
      </c>
      <c r="E120" s="3" t="s">
        <v>927</v>
      </c>
      <c r="F120" s="8">
        <v>8</v>
      </c>
      <c r="G120" s="8">
        <v>40</v>
      </c>
      <c r="H120" s="3" t="s">
        <v>85</v>
      </c>
      <c r="I120" s="3" t="s">
        <v>47</v>
      </c>
      <c r="J120" s="3" t="s">
        <v>808</v>
      </c>
      <c r="K120" s="3" t="s">
        <v>48</v>
      </c>
      <c r="L120" s="3" t="s">
        <v>6</v>
      </c>
      <c r="M120" s="8" t="s">
        <v>49</v>
      </c>
      <c r="N120" s="3" t="s">
        <v>6</v>
      </c>
      <c r="O120" s="3" t="s">
        <v>49</v>
      </c>
      <c r="P120" s="8" t="s">
        <v>969</v>
      </c>
    </row>
    <row r="121" spans="1:16" x14ac:dyDescent="0.25">
      <c r="A121" s="3" t="s">
        <v>808</v>
      </c>
      <c r="B121" s="3" t="s">
        <v>6</v>
      </c>
      <c r="C121" s="3" t="s">
        <v>6</v>
      </c>
      <c r="D121" s="3" t="s">
        <v>124</v>
      </c>
      <c r="E121" s="3" t="s">
        <v>924</v>
      </c>
      <c r="F121" s="8">
        <v>20</v>
      </c>
      <c r="G121" s="8">
        <v>100</v>
      </c>
      <c r="H121" s="3" t="s">
        <v>85</v>
      </c>
      <c r="I121" s="3" t="s">
        <v>47</v>
      </c>
      <c r="J121" s="3" t="s">
        <v>808</v>
      </c>
      <c r="K121" s="3" t="s">
        <v>48</v>
      </c>
      <c r="L121" s="3" t="s">
        <v>6</v>
      </c>
      <c r="M121" s="8" t="s">
        <v>49</v>
      </c>
      <c r="N121" s="3" t="s">
        <v>6</v>
      </c>
      <c r="O121" s="3" t="s">
        <v>49</v>
      </c>
      <c r="P121" s="8" t="s">
        <v>124</v>
      </c>
    </row>
    <row r="122" spans="1:16" x14ac:dyDescent="0.25">
      <c r="A122" s="3" t="s">
        <v>808</v>
      </c>
      <c r="B122" s="3" t="s">
        <v>6</v>
      </c>
      <c r="C122" s="3" t="s">
        <v>6</v>
      </c>
      <c r="D122" s="3" t="s">
        <v>115</v>
      </c>
      <c r="E122" s="3" t="s">
        <v>924</v>
      </c>
      <c r="F122" s="8">
        <v>18</v>
      </c>
      <c r="G122" s="8">
        <v>90</v>
      </c>
      <c r="H122" s="3" t="s">
        <v>85</v>
      </c>
      <c r="I122" s="3" t="s">
        <v>47</v>
      </c>
      <c r="J122" s="3" t="s">
        <v>808</v>
      </c>
      <c r="K122" s="3" t="s">
        <v>48</v>
      </c>
      <c r="L122" s="3" t="s">
        <v>6</v>
      </c>
      <c r="M122" s="8" t="s">
        <v>49</v>
      </c>
      <c r="N122" s="3" t="s">
        <v>6</v>
      </c>
      <c r="O122" s="3" t="s">
        <v>49</v>
      </c>
      <c r="P122" s="8" t="s">
        <v>970</v>
      </c>
    </row>
    <row r="123" spans="1:16" x14ac:dyDescent="0.25">
      <c r="A123" s="3" t="s">
        <v>808</v>
      </c>
      <c r="B123" s="3" t="s">
        <v>6</v>
      </c>
      <c r="C123" s="3" t="s">
        <v>6</v>
      </c>
      <c r="D123" s="3" t="s">
        <v>115</v>
      </c>
      <c r="E123" s="3" t="s">
        <v>926</v>
      </c>
      <c r="F123" s="8">
        <v>12</v>
      </c>
      <c r="G123" s="8">
        <v>60</v>
      </c>
      <c r="H123" s="3" t="s">
        <v>85</v>
      </c>
      <c r="I123" s="3" t="s">
        <v>47</v>
      </c>
      <c r="J123" s="3" t="s">
        <v>808</v>
      </c>
      <c r="K123" s="3" t="s">
        <v>48</v>
      </c>
      <c r="L123" s="3" t="s">
        <v>6</v>
      </c>
      <c r="M123" s="8" t="s">
        <v>49</v>
      </c>
      <c r="N123" s="3" t="s">
        <v>6</v>
      </c>
      <c r="O123" s="3" t="s">
        <v>49</v>
      </c>
      <c r="P123" s="8" t="s">
        <v>8</v>
      </c>
    </row>
    <row r="124" spans="1:16" x14ac:dyDescent="0.25">
      <c r="A124" s="3" t="s">
        <v>15</v>
      </c>
      <c r="B124" s="3" t="s">
        <v>15</v>
      </c>
      <c r="C124" s="3" t="s">
        <v>11</v>
      </c>
      <c r="D124" s="3" t="s">
        <v>636</v>
      </c>
      <c r="E124" s="3" t="s">
        <v>926</v>
      </c>
      <c r="F124" s="8">
        <v>23</v>
      </c>
      <c r="G124" s="8">
        <v>115</v>
      </c>
      <c r="H124" s="3" t="s">
        <v>84</v>
      </c>
      <c r="I124" s="3" t="s">
        <v>971</v>
      </c>
      <c r="J124" s="3" t="s">
        <v>972</v>
      </c>
      <c r="K124" s="3" t="s">
        <v>973</v>
      </c>
      <c r="L124" s="3" t="s">
        <v>974</v>
      </c>
      <c r="M124" s="8" t="s">
        <v>975</v>
      </c>
      <c r="N124" s="3" t="s">
        <v>92</v>
      </c>
      <c r="O124" s="3" t="s">
        <v>975</v>
      </c>
      <c r="P124" s="8" t="s">
        <v>976</v>
      </c>
    </row>
    <row r="125" spans="1:16" x14ac:dyDescent="0.25">
      <c r="A125" s="3" t="s">
        <v>15</v>
      </c>
      <c r="B125" s="3" t="s">
        <v>15</v>
      </c>
      <c r="C125" s="3" t="s">
        <v>11</v>
      </c>
      <c r="D125" s="3" t="s">
        <v>636</v>
      </c>
      <c r="E125" s="3" t="s">
        <v>927</v>
      </c>
      <c r="F125" s="8">
        <v>17</v>
      </c>
      <c r="G125" s="8">
        <v>85</v>
      </c>
      <c r="H125" s="3" t="s">
        <v>84</v>
      </c>
      <c r="I125" s="3" t="s">
        <v>977</v>
      </c>
      <c r="J125" s="3" t="s">
        <v>978</v>
      </c>
      <c r="K125" s="3" t="s">
        <v>979</v>
      </c>
      <c r="L125" s="3" t="s">
        <v>980</v>
      </c>
      <c r="M125" s="8" t="s">
        <v>981</v>
      </c>
      <c r="N125" s="3" t="s">
        <v>93</v>
      </c>
      <c r="O125" s="3" t="s">
        <v>981</v>
      </c>
      <c r="P125" s="8" t="s">
        <v>982</v>
      </c>
    </row>
    <row r="126" spans="1:16" x14ac:dyDescent="0.25">
      <c r="A126" s="3" t="s">
        <v>15</v>
      </c>
      <c r="B126" s="3" t="s">
        <v>15</v>
      </c>
      <c r="C126" s="3" t="s">
        <v>11</v>
      </c>
      <c r="D126" s="3" t="s">
        <v>641</v>
      </c>
      <c r="E126" s="3" t="s">
        <v>926</v>
      </c>
      <c r="F126" s="8">
        <v>10</v>
      </c>
      <c r="G126" s="8">
        <v>52</v>
      </c>
      <c r="H126" s="3" t="s">
        <v>85</v>
      </c>
      <c r="I126" s="3" t="s">
        <v>16</v>
      </c>
      <c r="J126" s="3" t="s">
        <v>15</v>
      </c>
      <c r="K126" s="3" t="s">
        <v>17</v>
      </c>
      <c r="L126" s="3" t="s">
        <v>15</v>
      </c>
      <c r="M126" s="8" t="s">
        <v>18</v>
      </c>
      <c r="N126" s="3" t="s">
        <v>11</v>
      </c>
      <c r="O126" s="3" t="s">
        <v>18</v>
      </c>
      <c r="P126" s="8" t="s">
        <v>983</v>
      </c>
    </row>
    <row r="127" spans="1:16" x14ac:dyDescent="0.25">
      <c r="A127" s="3" t="s">
        <v>15</v>
      </c>
      <c r="B127" s="3" t="s">
        <v>15</v>
      </c>
      <c r="C127" s="3" t="s">
        <v>11</v>
      </c>
      <c r="D127" s="3" t="s">
        <v>641</v>
      </c>
      <c r="E127" s="3" t="s">
        <v>927</v>
      </c>
      <c r="F127" s="8">
        <v>4</v>
      </c>
      <c r="G127" s="8">
        <v>16</v>
      </c>
      <c r="H127" s="3" t="s">
        <v>85</v>
      </c>
      <c r="I127" s="3" t="s">
        <v>16</v>
      </c>
      <c r="J127" s="3" t="s">
        <v>15</v>
      </c>
      <c r="K127" s="3" t="s">
        <v>17</v>
      </c>
      <c r="L127" s="3" t="s">
        <v>15</v>
      </c>
      <c r="M127" s="8" t="s">
        <v>18</v>
      </c>
      <c r="N127" s="3" t="s">
        <v>11</v>
      </c>
      <c r="O127" s="3" t="s">
        <v>18</v>
      </c>
      <c r="P127" s="8" t="s">
        <v>983</v>
      </c>
    </row>
    <row r="128" spans="1:16" x14ac:dyDescent="0.25">
      <c r="A128" s="3" t="s">
        <v>15</v>
      </c>
      <c r="B128" s="3" t="s">
        <v>15</v>
      </c>
      <c r="C128" s="3" t="s">
        <v>39</v>
      </c>
      <c r="D128" s="3" t="s">
        <v>731</v>
      </c>
      <c r="E128" s="3" t="s">
        <v>924</v>
      </c>
      <c r="F128" s="8">
        <v>3</v>
      </c>
      <c r="G128" s="8">
        <v>13</v>
      </c>
      <c r="H128" s="3" t="s">
        <v>85</v>
      </c>
      <c r="I128" s="3" t="s">
        <v>16</v>
      </c>
      <c r="J128" s="3" t="s">
        <v>15</v>
      </c>
      <c r="K128" s="3" t="s">
        <v>17</v>
      </c>
      <c r="L128" s="3" t="s">
        <v>15</v>
      </c>
      <c r="M128" s="8" t="s">
        <v>26</v>
      </c>
      <c r="N128" s="3" t="s">
        <v>25</v>
      </c>
      <c r="O128" s="3" t="s">
        <v>26</v>
      </c>
      <c r="P128" s="8" t="s">
        <v>109</v>
      </c>
    </row>
    <row r="129" spans="1:16" x14ac:dyDescent="0.25">
      <c r="A129" s="3" t="s">
        <v>15</v>
      </c>
      <c r="B129" s="3" t="s">
        <v>15</v>
      </c>
      <c r="C129" s="3" t="s">
        <v>11</v>
      </c>
      <c r="D129" s="3" t="s">
        <v>595</v>
      </c>
      <c r="E129" s="3" t="s">
        <v>926</v>
      </c>
      <c r="F129" s="8">
        <v>10</v>
      </c>
      <c r="G129" s="8">
        <v>50</v>
      </c>
      <c r="H129" s="3" t="s">
        <v>85</v>
      </c>
      <c r="I129" s="3" t="s">
        <v>16</v>
      </c>
      <c r="J129" s="3" t="s">
        <v>15</v>
      </c>
      <c r="K129" s="3" t="s">
        <v>17</v>
      </c>
      <c r="L129" s="3" t="s">
        <v>15</v>
      </c>
      <c r="M129" s="8" t="s">
        <v>26</v>
      </c>
      <c r="N129" s="3" t="s">
        <v>25</v>
      </c>
      <c r="O129" s="3" t="s">
        <v>26</v>
      </c>
      <c r="P129" s="8" t="s">
        <v>109</v>
      </c>
    </row>
    <row r="130" spans="1:16" x14ac:dyDescent="0.25">
      <c r="A130" s="3" t="s">
        <v>15</v>
      </c>
      <c r="B130" s="3" t="s">
        <v>15</v>
      </c>
      <c r="C130" s="3" t="s">
        <v>11</v>
      </c>
      <c r="D130" s="3" t="s">
        <v>632</v>
      </c>
      <c r="E130" s="3" t="s">
        <v>926</v>
      </c>
      <c r="F130" s="8">
        <v>30</v>
      </c>
      <c r="G130" s="8">
        <v>150</v>
      </c>
      <c r="H130" s="3" t="s">
        <v>85</v>
      </c>
      <c r="I130" s="3" t="s">
        <v>16</v>
      </c>
      <c r="J130" s="3" t="s">
        <v>15</v>
      </c>
      <c r="K130" s="3" t="s">
        <v>17</v>
      </c>
      <c r="L130" s="3" t="s">
        <v>15</v>
      </c>
      <c r="M130" s="8" t="s">
        <v>26</v>
      </c>
      <c r="N130" s="3" t="s">
        <v>25</v>
      </c>
      <c r="O130" s="3" t="s">
        <v>26</v>
      </c>
      <c r="P130" s="8" t="s">
        <v>109</v>
      </c>
    </row>
    <row r="131" spans="1:16" x14ac:dyDescent="0.25">
      <c r="A131" s="3" t="s">
        <v>15</v>
      </c>
      <c r="B131" s="3" t="s">
        <v>15</v>
      </c>
      <c r="C131" s="3" t="s">
        <v>25</v>
      </c>
      <c r="D131" s="3" t="s">
        <v>701</v>
      </c>
      <c r="E131" s="3" t="s">
        <v>926</v>
      </c>
      <c r="F131" s="8">
        <v>18</v>
      </c>
      <c r="G131" s="8">
        <v>90</v>
      </c>
      <c r="H131" s="3" t="s">
        <v>85</v>
      </c>
      <c r="I131" s="3" t="s">
        <v>16</v>
      </c>
      <c r="J131" s="3" t="s">
        <v>15</v>
      </c>
      <c r="K131" s="3" t="s">
        <v>17</v>
      </c>
      <c r="L131" s="3" t="s">
        <v>15</v>
      </c>
      <c r="M131" s="8" t="s">
        <v>26</v>
      </c>
      <c r="N131" s="3" t="s">
        <v>25</v>
      </c>
      <c r="O131" s="3" t="s">
        <v>26</v>
      </c>
      <c r="P131" s="8" t="s">
        <v>34</v>
      </c>
    </row>
    <row r="132" spans="1:16" x14ac:dyDescent="0.25">
      <c r="A132" s="3" t="s">
        <v>15</v>
      </c>
      <c r="B132" s="3" t="s">
        <v>15</v>
      </c>
      <c r="C132" s="3" t="s">
        <v>25</v>
      </c>
      <c r="D132" s="3" t="s">
        <v>701</v>
      </c>
      <c r="E132" s="3" t="s">
        <v>927</v>
      </c>
      <c r="F132" s="8">
        <v>10</v>
      </c>
      <c r="G132" s="8">
        <v>50</v>
      </c>
      <c r="H132" s="3" t="s">
        <v>85</v>
      </c>
      <c r="I132" s="3" t="s">
        <v>16</v>
      </c>
      <c r="J132" s="3" t="s">
        <v>15</v>
      </c>
      <c r="K132" s="3" t="s">
        <v>17</v>
      </c>
      <c r="L132" s="3" t="s">
        <v>15</v>
      </c>
      <c r="M132" s="8" t="s">
        <v>26</v>
      </c>
      <c r="N132" s="3" t="s">
        <v>25</v>
      </c>
      <c r="O132" s="3" t="s">
        <v>26</v>
      </c>
      <c r="P132" s="8" t="s">
        <v>27</v>
      </c>
    </row>
    <row r="133" spans="1:16" x14ac:dyDescent="0.25">
      <c r="A133" s="3" t="s">
        <v>15</v>
      </c>
      <c r="B133" s="3" t="s">
        <v>15</v>
      </c>
      <c r="C133" s="3" t="s">
        <v>25</v>
      </c>
      <c r="D133" s="3" t="s">
        <v>695</v>
      </c>
      <c r="E133" s="3" t="s">
        <v>924</v>
      </c>
      <c r="F133" s="8">
        <v>30</v>
      </c>
      <c r="G133" s="8">
        <v>150</v>
      </c>
      <c r="H133" s="3" t="s">
        <v>85</v>
      </c>
      <c r="I133" s="3" t="s">
        <v>16</v>
      </c>
      <c r="J133" s="3" t="s">
        <v>15</v>
      </c>
      <c r="K133" s="3" t="s">
        <v>17</v>
      </c>
      <c r="L133" s="3" t="s">
        <v>15</v>
      </c>
      <c r="M133" s="8" t="s">
        <v>26</v>
      </c>
      <c r="N133" s="3" t="s">
        <v>25</v>
      </c>
      <c r="O133" s="3" t="s">
        <v>26</v>
      </c>
      <c r="P133" s="8" t="s">
        <v>34</v>
      </c>
    </row>
    <row r="134" spans="1:16" x14ac:dyDescent="0.25">
      <c r="A134" s="3" t="s">
        <v>15</v>
      </c>
      <c r="B134" s="3" t="s">
        <v>15</v>
      </c>
      <c r="C134" s="3" t="s">
        <v>25</v>
      </c>
      <c r="D134" s="3" t="s">
        <v>695</v>
      </c>
      <c r="E134" s="3" t="s">
        <v>926</v>
      </c>
      <c r="F134" s="8">
        <v>15</v>
      </c>
      <c r="G134" s="8">
        <v>75</v>
      </c>
      <c r="H134" s="3" t="s">
        <v>85</v>
      </c>
      <c r="I134" s="3" t="s">
        <v>16</v>
      </c>
      <c r="J134" s="3" t="s">
        <v>15</v>
      </c>
      <c r="K134" s="3" t="s">
        <v>17</v>
      </c>
      <c r="L134" s="3" t="s">
        <v>15</v>
      </c>
      <c r="M134" s="8" t="s">
        <v>26</v>
      </c>
      <c r="N134" s="3" t="s">
        <v>25</v>
      </c>
      <c r="O134" s="3" t="s">
        <v>26</v>
      </c>
      <c r="P134" s="8" t="s">
        <v>34</v>
      </c>
    </row>
    <row r="135" spans="1:16" x14ac:dyDescent="0.25">
      <c r="A135" s="3" t="s">
        <v>15</v>
      </c>
      <c r="B135" s="3" t="s">
        <v>15</v>
      </c>
      <c r="C135" s="3" t="s">
        <v>25</v>
      </c>
      <c r="D135" s="3" t="s">
        <v>652</v>
      </c>
      <c r="E135" s="3" t="s">
        <v>924</v>
      </c>
      <c r="F135" s="8">
        <v>15</v>
      </c>
      <c r="G135" s="8">
        <v>75</v>
      </c>
      <c r="H135" s="3" t="s">
        <v>85</v>
      </c>
      <c r="I135" s="3" t="s">
        <v>16</v>
      </c>
      <c r="J135" s="3" t="s">
        <v>15</v>
      </c>
      <c r="K135" s="3" t="s">
        <v>17</v>
      </c>
      <c r="L135" s="3" t="s">
        <v>15</v>
      </c>
      <c r="M135" s="8" t="s">
        <v>26</v>
      </c>
      <c r="N135" s="3" t="s">
        <v>25</v>
      </c>
      <c r="O135" s="3" t="s">
        <v>26</v>
      </c>
      <c r="P135" s="8" t="s">
        <v>32</v>
      </c>
    </row>
    <row r="136" spans="1:16" x14ac:dyDescent="0.25">
      <c r="A136" s="3" t="s">
        <v>15</v>
      </c>
      <c r="B136" s="3" t="s">
        <v>15</v>
      </c>
      <c r="C136" s="3" t="s">
        <v>25</v>
      </c>
      <c r="D136" s="3" t="s">
        <v>652</v>
      </c>
      <c r="E136" s="3" t="s">
        <v>926</v>
      </c>
      <c r="F136" s="8">
        <v>5</v>
      </c>
      <c r="G136" s="8">
        <v>25</v>
      </c>
      <c r="H136" s="3" t="s">
        <v>85</v>
      </c>
      <c r="I136" s="3" t="s">
        <v>16</v>
      </c>
      <c r="J136" s="3" t="s">
        <v>15</v>
      </c>
      <c r="K136" s="3" t="s">
        <v>17</v>
      </c>
      <c r="L136" s="3" t="s">
        <v>15</v>
      </c>
      <c r="M136" s="8" t="s">
        <v>26</v>
      </c>
      <c r="N136" s="3" t="s">
        <v>25</v>
      </c>
      <c r="O136" s="3" t="s">
        <v>26</v>
      </c>
      <c r="P136" s="8" t="s">
        <v>34</v>
      </c>
    </row>
    <row r="137" spans="1:16" x14ac:dyDescent="0.25">
      <c r="A137" s="3" t="s">
        <v>15</v>
      </c>
      <c r="B137" s="3" t="s">
        <v>15</v>
      </c>
      <c r="C137" s="3" t="s">
        <v>25</v>
      </c>
      <c r="D137" s="3" t="s">
        <v>666</v>
      </c>
      <c r="E137" s="3" t="s">
        <v>927</v>
      </c>
      <c r="F137" s="8">
        <v>8</v>
      </c>
      <c r="G137" s="8">
        <v>40</v>
      </c>
      <c r="H137" s="3" t="s">
        <v>85</v>
      </c>
      <c r="I137" s="3" t="s">
        <v>16</v>
      </c>
      <c r="J137" s="3" t="s">
        <v>15</v>
      </c>
      <c r="K137" s="3" t="s">
        <v>17</v>
      </c>
      <c r="L137" s="3" t="s">
        <v>15</v>
      </c>
      <c r="M137" s="8" t="s">
        <v>26</v>
      </c>
      <c r="N137" s="3" t="s">
        <v>25</v>
      </c>
      <c r="O137" s="3" t="s">
        <v>26</v>
      </c>
      <c r="P137" s="8" t="s">
        <v>109</v>
      </c>
    </row>
    <row r="138" spans="1:16" x14ac:dyDescent="0.25">
      <c r="A138" s="3" t="s">
        <v>15</v>
      </c>
      <c r="B138" s="3" t="s">
        <v>15</v>
      </c>
      <c r="C138" s="3" t="s">
        <v>25</v>
      </c>
      <c r="D138" s="3" t="s">
        <v>717</v>
      </c>
      <c r="E138" s="3" t="s">
        <v>926</v>
      </c>
      <c r="F138" s="8">
        <v>48</v>
      </c>
      <c r="G138" s="8">
        <v>240</v>
      </c>
      <c r="H138" s="3" t="s">
        <v>85</v>
      </c>
      <c r="I138" s="3" t="s">
        <v>16</v>
      </c>
      <c r="J138" s="3" t="s">
        <v>15</v>
      </c>
      <c r="K138" s="3" t="s">
        <v>17</v>
      </c>
      <c r="L138" s="3" t="s">
        <v>15</v>
      </c>
      <c r="M138" s="8" t="s">
        <v>26</v>
      </c>
      <c r="N138" s="3" t="s">
        <v>25</v>
      </c>
      <c r="O138" s="3" t="s">
        <v>26</v>
      </c>
      <c r="P138" s="8" t="s">
        <v>30</v>
      </c>
    </row>
    <row r="139" spans="1:16" x14ac:dyDescent="0.25">
      <c r="A139" s="3" t="s">
        <v>15</v>
      </c>
      <c r="B139" s="3" t="s">
        <v>15</v>
      </c>
      <c r="C139" s="3" t="s">
        <v>25</v>
      </c>
      <c r="D139" s="3" t="s">
        <v>717</v>
      </c>
      <c r="E139" s="3" t="s">
        <v>927</v>
      </c>
      <c r="F139" s="8">
        <v>32</v>
      </c>
      <c r="G139" s="8">
        <v>160</v>
      </c>
      <c r="H139" s="3" t="s">
        <v>85</v>
      </c>
      <c r="I139" s="3" t="s">
        <v>16</v>
      </c>
      <c r="J139" s="3" t="s">
        <v>15</v>
      </c>
      <c r="K139" s="3" t="s">
        <v>17</v>
      </c>
      <c r="L139" s="3" t="s">
        <v>15</v>
      </c>
      <c r="M139" s="8" t="s">
        <v>26</v>
      </c>
      <c r="N139" s="3" t="s">
        <v>25</v>
      </c>
      <c r="O139" s="3" t="s">
        <v>26</v>
      </c>
      <c r="P139" s="8" t="s">
        <v>27</v>
      </c>
    </row>
    <row r="140" spans="1:16" x14ac:dyDescent="0.25">
      <c r="A140" s="3" t="s">
        <v>15</v>
      </c>
      <c r="B140" s="3" t="s">
        <v>15</v>
      </c>
      <c r="C140" s="3" t="s">
        <v>25</v>
      </c>
      <c r="D140" s="3" t="s">
        <v>709</v>
      </c>
      <c r="E140" s="3" t="s">
        <v>924</v>
      </c>
      <c r="F140" s="8">
        <v>30</v>
      </c>
      <c r="G140" s="8">
        <v>150</v>
      </c>
      <c r="H140" s="3" t="s">
        <v>85</v>
      </c>
      <c r="I140" s="3" t="s">
        <v>16</v>
      </c>
      <c r="J140" s="3" t="s">
        <v>15</v>
      </c>
      <c r="K140" s="3" t="s">
        <v>17</v>
      </c>
      <c r="L140" s="3" t="s">
        <v>15</v>
      </c>
      <c r="M140" s="8" t="s">
        <v>26</v>
      </c>
      <c r="N140" s="3" t="s">
        <v>25</v>
      </c>
      <c r="O140" s="3" t="s">
        <v>26</v>
      </c>
      <c r="P140" s="8" t="s">
        <v>34</v>
      </c>
    </row>
    <row r="141" spans="1:16" x14ac:dyDescent="0.25">
      <c r="A141" s="3" t="s">
        <v>15</v>
      </c>
      <c r="B141" s="3" t="s">
        <v>15</v>
      </c>
      <c r="C141" s="3" t="s">
        <v>25</v>
      </c>
      <c r="D141" s="3" t="s">
        <v>709</v>
      </c>
      <c r="E141" s="3" t="s">
        <v>926</v>
      </c>
      <c r="F141" s="8">
        <v>10</v>
      </c>
      <c r="G141" s="8">
        <v>50</v>
      </c>
      <c r="H141" s="3" t="s">
        <v>85</v>
      </c>
      <c r="I141" s="3" t="s">
        <v>16</v>
      </c>
      <c r="J141" s="3" t="s">
        <v>15</v>
      </c>
      <c r="K141" s="3" t="s">
        <v>17</v>
      </c>
      <c r="L141" s="3" t="s">
        <v>15</v>
      </c>
      <c r="M141" s="8" t="s">
        <v>26</v>
      </c>
      <c r="N141" s="3" t="s">
        <v>25</v>
      </c>
      <c r="O141" s="3" t="s">
        <v>26</v>
      </c>
      <c r="P141" s="8" t="s">
        <v>34</v>
      </c>
    </row>
    <row r="142" spans="1:16" x14ac:dyDescent="0.25">
      <c r="A142" s="3" t="s">
        <v>15</v>
      </c>
      <c r="B142" s="3" t="s">
        <v>15</v>
      </c>
      <c r="C142" s="3" t="s">
        <v>11</v>
      </c>
      <c r="D142" s="3" t="s">
        <v>611</v>
      </c>
      <c r="E142" s="3" t="s">
        <v>926</v>
      </c>
      <c r="F142" s="8">
        <v>25</v>
      </c>
      <c r="G142" s="8">
        <v>125</v>
      </c>
      <c r="H142" s="3" t="s">
        <v>85</v>
      </c>
      <c r="I142" s="3" t="s">
        <v>16</v>
      </c>
      <c r="J142" s="3" t="s">
        <v>15</v>
      </c>
      <c r="K142" s="3" t="s">
        <v>17</v>
      </c>
      <c r="L142" s="3" t="s">
        <v>15</v>
      </c>
      <c r="M142" s="8" t="s">
        <v>26</v>
      </c>
      <c r="N142" s="3" t="s">
        <v>25</v>
      </c>
      <c r="O142" s="3" t="s">
        <v>26</v>
      </c>
      <c r="P142" s="8" t="s">
        <v>984</v>
      </c>
    </row>
    <row r="143" spans="1:16" x14ac:dyDescent="0.25">
      <c r="A143" s="3" t="s">
        <v>808</v>
      </c>
      <c r="B143" s="3" t="s">
        <v>6</v>
      </c>
      <c r="C143" s="3" t="s">
        <v>6</v>
      </c>
      <c r="D143" s="3" t="s">
        <v>826</v>
      </c>
      <c r="E143" s="3" t="s">
        <v>926</v>
      </c>
      <c r="F143" s="8">
        <v>6</v>
      </c>
      <c r="G143" s="8">
        <v>30</v>
      </c>
      <c r="H143" s="3" t="s">
        <v>84</v>
      </c>
      <c r="I143" s="3" t="s">
        <v>16</v>
      </c>
      <c r="J143" s="3" t="s">
        <v>15</v>
      </c>
      <c r="K143" s="3" t="s">
        <v>17</v>
      </c>
      <c r="L143" s="3" t="s">
        <v>15</v>
      </c>
      <c r="M143" s="8" t="s">
        <v>26</v>
      </c>
      <c r="N143" s="3" t="s">
        <v>25</v>
      </c>
      <c r="O143" s="3" t="s">
        <v>26</v>
      </c>
      <c r="P143" s="8" t="s">
        <v>946</v>
      </c>
    </row>
    <row r="144" spans="1:16" x14ac:dyDescent="0.25">
      <c r="A144" s="3" t="s">
        <v>808</v>
      </c>
      <c r="B144" s="3" t="s">
        <v>6</v>
      </c>
      <c r="C144" s="3" t="s">
        <v>6</v>
      </c>
      <c r="D144" s="3" t="s">
        <v>826</v>
      </c>
      <c r="E144" s="3" t="s">
        <v>927</v>
      </c>
      <c r="F144" s="8">
        <v>4</v>
      </c>
      <c r="G144" s="8">
        <v>20</v>
      </c>
      <c r="H144" s="3" t="s">
        <v>84</v>
      </c>
      <c r="I144" s="3" t="s">
        <v>16</v>
      </c>
      <c r="J144" s="3" t="s">
        <v>15</v>
      </c>
      <c r="K144" s="3" t="s">
        <v>17</v>
      </c>
      <c r="L144" s="3" t="s">
        <v>15</v>
      </c>
      <c r="M144" s="8" t="s">
        <v>26</v>
      </c>
      <c r="N144" s="3" t="s">
        <v>25</v>
      </c>
      <c r="O144" s="3" t="s">
        <v>26</v>
      </c>
      <c r="P144" s="8" t="s">
        <v>30</v>
      </c>
    </row>
    <row r="145" spans="1:16" x14ac:dyDescent="0.25">
      <c r="A145" s="3" t="s">
        <v>808</v>
      </c>
      <c r="B145" s="3" t="s">
        <v>6</v>
      </c>
      <c r="C145" s="3" t="s">
        <v>6</v>
      </c>
      <c r="D145" s="3" t="s">
        <v>137</v>
      </c>
      <c r="E145" s="3" t="s">
        <v>926</v>
      </c>
      <c r="F145" s="8">
        <v>6</v>
      </c>
      <c r="G145" s="8">
        <v>34</v>
      </c>
      <c r="H145" s="3" t="s">
        <v>84</v>
      </c>
      <c r="I145" s="3" t="s">
        <v>16</v>
      </c>
      <c r="J145" s="3" t="s">
        <v>15</v>
      </c>
      <c r="K145" s="3" t="s">
        <v>17</v>
      </c>
      <c r="L145" s="3" t="s">
        <v>15</v>
      </c>
      <c r="M145" s="8" t="s">
        <v>26</v>
      </c>
      <c r="N145" s="3" t="s">
        <v>25</v>
      </c>
      <c r="O145" s="3" t="s">
        <v>26</v>
      </c>
      <c r="P145" s="8" t="s">
        <v>109</v>
      </c>
    </row>
    <row r="146" spans="1:16" x14ac:dyDescent="0.25">
      <c r="A146" s="3" t="s">
        <v>808</v>
      </c>
      <c r="B146" s="3" t="s">
        <v>6</v>
      </c>
      <c r="C146" s="3" t="s">
        <v>6</v>
      </c>
      <c r="D146" s="3" t="s">
        <v>848</v>
      </c>
      <c r="E146" s="3" t="s">
        <v>926</v>
      </c>
      <c r="F146" s="8">
        <v>20</v>
      </c>
      <c r="G146" s="8">
        <v>100</v>
      </c>
      <c r="H146" s="3" t="s">
        <v>84</v>
      </c>
      <c r="I146" s="3" t="s">
        <v>16</v>
      </c>
      <c r="J146" s="3" t="s">
        <v>15</v>
      </c>
      <c r="K146" s="3" t="s">
        <v>17</v>
      </c>
      <c r="L146" s="3" t="s">
        <v>15</v>
      </c>
      <c r="M146" s="8" t="s">
        <v>26</v>
      </c>
      <c r="N146" s="3" t="s">
        <v>25</v>
      </c>
      <c r="O146" s="3" t="s">
        <v>26</v>
      </c>
      <c r="P146" s="8" t="s">
        <v>985</v>
      </c>
    </row>
    <row r="147" spans="1:16" x14ac:dyDescent="0.25">
      <c r="A147" s="3" t="s">
        <v>808</v>
      </c>
      <c r="B147" s="3" t="s">
        <v>6</v>
      </c>
      <c r="C147" s="3" t="s">
        <v>6</v>
      </c>
      <c r="D147" s="3" t="s">
        <v>848</v>
      </c>
      <c r="E147" s="3" t="s">
        <v>927</v>
      </c>
      <c r="F147" s="8">
        <v>30</v>
      </c>
      <c r="G147" s="8">
        <v>150</v>
      </c>
      <c r="H147" s="3" t="s">
        <v>84</v>
      </c>
      <c r="I147" s="3" t="s">
        <v>16</v>
      </c>
      <c r="J147" s="3" t="s">
        <v>15</v>
      </c>
      <c r="K147" s="3" t="s">
        <v>17</v>
      </c>
      <c r="L147" s="3" t="s">
        <v>15</v>
      </c>
      <c r="M147" s="8" t="s">
        <v>26</v>
      </c>
      <c r="N147" s="3" t="s">
        <v>25</v>
      </c>
      <c r="O147" s="3" t="s">
        <v>26</v>
      </c>
      <c r="P147" s="8" t="s">
        <v>109</v>
      </c>
    </row>
    <row r="148" spans="1:16" x14ac:dyDescent="0.25">
      <c r="A148" s="3" t="s">
        <v>808</v>
      </c>
      <c r="B148" s="3" t="s">
        <v>6</v>
      </c>
      <c r="C148" s="3" t="s">
        <v>6</v>
      </c>
      <c r="D148" s="3" t="s">
        <v>848</v>
      </c>
      <c r="E148" s="3" t="s">
        <v>931</v>
      </c>
      <c r="F148" s="8">
        <v>50</v>
      </c>
      <c r="G148" s="8">
        <v>250</v>
      </c>
      <c r="H148" s="3" t="s">
        <v>84</v>
      </c>
      <c r="I148" s="3" t="s">
        <v>16</v>
      </c>
      <c r="J148" s="3" t="s">
        <v>15</v>
      </c>
      <c r="K148" s="3" t="s">
        <v>17</v>
      </c>
      <c r="L148" s="3" t="s">
        <v>15</v>
      </c>
      <c r="M148" s="8" t="s">
        <v>26</v>
      </c>
      <c r="N148" s="3" t="s">
        <v>25</v>
      </c>
      <c r="O148" s="3" t="s">
        <v>26</v>
      </c>
      <c r="P148" s="8" t="s">
        <v>986</v>
      </c>
    </row>
    <row r="149" spans="1:16" x14ac:dyDescent="0.25">
      <c r="A149" s="3" t="s">
        <v>15</v>
      </c>
      <c r="B149" s="3" t="s">
        <v>15</v>
      </c>
      <c r="C149" s="3" t="s">
        <v>39</v>
      </c>
      <c r="D149" s="3" t="s">
        <v>749</v>
      </c>
      <c r="E149" s="3" t="s">
        <v>926</v>
      </c>
      <c r="F149" s="8">
        <v>4</v>
      </c>
      <c r="G149" s="8">
        <v>20</v>
      </c>
      <c r="H149" s="3" t="s">
        <v>85</v>
      </c>
      <c r="I149" s="3" t="s">
        <v>16</v>
      </c>
      <c r="J149" s="3" t="s">
        <v>15</v>
      </c>
      <c r="K149" s="3" t="s">
        <v>17</v>
      </c>
      <c r="L149" s="3" t="s">
        <v>15</v>
      </c>
      <c r="M149" s="8" t="s">
        <v>40</v>
      </c>
      <c r="N149" s="3" t="s">
        <v>39</v>
      </c>
      <c r="O149" s="3" t="s">
        <v>40</v>
      </c>
      <c r="P149" s="8" t="s">
        <v>43</v>
      </c>
    </row>
    <row r="150" spans="1:16" x14ac:dyDescent="0.25">
      <c r="A150" s="3" t="s">
        <v>15</v>
      </c>
      <c r="B150" s="3" t="s">
        <v>15</v>
      </c>
      <c r="C150" s="3" t="s">
        <v>39</v>
      </c>
      <c r="D150" s="3" t="s">
        <v>763</v>
      </c>
      <c r="E150" s="3" t="s">
        <v>924</v>
      </c>
      <c r="F150" s="8">
        <v>3</v>
      </c>
      <c r="G150" s="8">
        <v>15</v>
      </c>
      <c r="H150" s="3" t="s">
        <v>84</v>
      </c>
      <c r="I150" s="3" t="s">
        <v>16</v>
      </c>
      <c r="J150" s="3" t="s">
        <v>15</v>
      </c>
      <c r="K150" s="3" t="s">
        <v>17</v>
      </c>
      <c r="L150" s="3" t="s">
        <v>15</v>
      </c>
      <c r="M150" s="8" t="s">
        <v>40</v>
      </c>
      <c r="N150" s="3" t="s">
        <v>39</v>
      </c>
      <c r="O150" s="3" t="s">
        <v>40</v>
      </c>
      <c r="P150" s="8" t="s">
        <v>987</v>
      </c>
    </row>
    <row r="151" spans="1:16" x14ac:dyDescent="0.25">
      <c r="A151" s="3" t="s">
        <v>15</v>
      </c>
      <c r="B151" s="3" t="s">
        <v>15</v>
      </c>
      <c r="C151" s="3" t="s">
        <v>39</v>
      </c>
      <c r="D151" s="3" t="s">
        <v>763</v>
      </c>
      <c r="E151" s="3" t="s">
        <v>926</v>
      </c>
      <c r="F151" s="8">
        <v>19</v>
      </c>
      <c r="G151" s="8">
        <v>95</v>
      </c>
      <c r="H151" s="3" t="s">
        <v>85</v>
      </c>
      <c r="I151" s="3" t="s">
        <v>16</v>
      </c>
      <c r="J151" s="3" t="s">
        <v>15</v>
      </c>
      <c r="K151" s="3" t="s">
        <v>17</v>
      </c>
      <c r="L151" s="3" t="s">
        <v>15</v>
      </c>
      <c r="M151" s="8" t="s">
        <v>40</v>
      </c>
      <c r="N151" s="3" t="s">
        <v>39</v>
      </c>
      <c r="O151" s="3" t="s">
        <v>40</v>
      </c>
      <c r="P151" s="8" t="s">
        <v>988</v>
      </c>
    </row>
    <row r="152" spans="1:16" x14ac:dyDescent="0.25">
      <c r="A152" s="3" t="s">
        <v>15</v>
      </c>
      <c r="B152" s="3" t="s">
        <v>15</v>
      </c>
      <c r="C152" s="3" t="s">
        <v>39</v>
      </c>
      <c r="D152" s="3" t="s">
        <v>763</v>
      </c>
      <c r="E152" s="3" t="s">
        <v>927</v>
      </c>
      <c r="F152" s="8">
        <v>12</v>
      </c>
      <c r="G152" s="8">
        <v>60</v>
      </c>
      <c r="H152" s="3" t="s">
        <v>85</v>
      </c>
      <c r="I152" s="3" t="s">
        <v>16</v>
      </c>
      <c r="J152" s="3" t="s">
        <v>15</v>
      </c>
      <c r="K152" s="3" t="s">
        <v>17</v>
      </c>
      <c r="L152" s="3" t="s">
        <v>15</v>
      </c>
      <c r="M152" s="8" t="s">
        <v>40</v>
      </c>
      <c r="N152" s="3" t="s">
        <v>39</v>
      </c>
      <c r="O152" s="3" t="s">
        <v>40</v>
      </c>
      <c r="P152" s="8" t="s">
        <v>989</v>
      </c>
    </row>
    <row r="153" spans="1:16" x14ac:dyDescent="0.25">
      <c r="A153" s="3" t="s">
        <v>15</v>
      </c>
      <c r="B153" s="3" t="s">
        <v>15</v>
      </c>
      <c r="C153" s="3" t="s">
        <v>39</v>
      </c>
      <c r="D153" s="3" t="s">
        <v>763</v>
      </c>
      <c r="E153" s="3" t="s">
        <v>931</v>
      </c>
      <c r="F153" s="8">
        <v>1</v>
      </c>
      <c r="G153" s="8">
        <v>5</v>
      </c>
      <c r="H153" s="3" t="s">
        <v>85</v>
      </c>
      <c r="I153" s="3" t="s">
        <v>16</v>
      </c>
      <c r="J153" s="3" t="s">
        <v>15</v>
      </c>
      <c r="K153" s="3" t="s">
        <v>17</v>
      </c>
      <c r="L153" s="3" t="s">
        <v>15</v>
      </c>
      <c r="M153" s="8" t="s">
        <v>40</v>
      </c>
      <c r="N153" s="3" t="s">
        <v>39</v>
      </c>
      <c r="O153" s="3" t="s">
        <v>40</v>
      </c>
      <c r="P153" s="8" t="s">
        <v>990</v>
      </c>
    </row>
    <row r="154" spans="1:16" x14ac:dyDescent="0.25">
      <c r="A154" s="3" t="s">
        <v>15</v>
      </c>
      <c r="B154" s="3" t="s">
        <v>15</v>
      </c>
      <c r="C154" s="3" t="s">
        <v>39</v>
      </c>
      <c r="D154" s="3" t="s">
        <v>801</v>
      </c>
      <c r="E154" s="3" t="s">
        <v>926</v>
      </c>
      <c r="F154" s="8">
        <v>10</v>
      </c>
      <c r="G154" s="8">
        <v>50</v>
      </c>
      <c r="H154" s="3" t="s">
        <v>85</v>
      </c>
      <c r="I154" s="3" t="s">
        <v>16</v>
      </c>
      <c r="J154" s="3" t="s">
        <v>15</v>
      </c>
      <c r="K154" s="3" t="s">
        <v>17</v>
      </c>
      <c r="L154" s="3" t="s">
        <v>15</v>
      </c>
      <c r="M154" s="8" t="s">
        <v>40</v>
      </c>
      <c r="N154" s="3" t="s">
        <v>39</v>
      </c>
      <c r="O154" s="3" t="s">
        <v>40</v>
      </c>
      <c r="P154" s="8" t="s">
        <v>755</v>
      </c>
    </row>
    <row r="155" spans="1:16" x14ac:dyDescent="0.25">
      <c r="A155" s="3" t="s">
        <v>15</v>
      </c>
      <c r="B155" s="3" t="s">
        <v>15</v>
      </c>
      <c r="C155" s="3" t="s">
        <v>39</v>
      </c>
      <c r="D155" s="3" t="s">
        <v>801</v>
      </c>
      <c r="E155" s="3" t="s">
        <v>927</v>
      </c>
      <c r="F155" s="8">
        <v>5</v>
      </c>
      <c r="G155" s="8">
        <v>25</v>
      </c>
      <c r="H155" s="3" t="s">
        <v>85</v>
      </c>
      <c r="I155" s="3" t="s">
        <v>16</v>
      </c>
      <c r="J155" s="3" t="s">
        <v>15</v>
      </c>
      <c r="K155" s="3" t="s">
        <v>17</v>
      </c>
      <c r="L155" s="3" t="s">
        <v>15</v>
      </c>
      <c r="M155" s="8" t="s">
        <v>40</v>
      </c>
      <c r="N155" s="3" t="s">
        <v>39</v>
      </c>
      <c r="O155" s="3" t="s">
        <v>40</v>
      </c>
      <c r="P155" s="8" t="s">
        <v>755</v>
      </c>
    </row>
    <row r="156" spans="1:16" x14ac:dyDescent="0.25">
      <c r="A156" s="3" t="s">
        <v>15</v>
      </c>
      <c r="B156" s="3" t="s">
        <v>15</v>
      </c>
      <c r="C156" s="3" t="s">
        <v>39</v>
      </c>
      <c r="D156" s="3" t="s">
        <v>731</v>
      </c>
      <c r="E156" s="3" t="s">
        <v>927</v>
      </c>
      <c r="F156" s="8">
        <v>2</v>
      </c>
      <c r="G156" s="8">
        <v>10</v>
      </c>
      <c r="H156" s="3" t="s">
        <v>85</v>
      </c>
      <c r="I156" s="3" t="s">
        <v>16</v>
      </c>
      <c r="J156" s="3" t="s">
        <v>15</v>
      </c>
      <c r="K156" s="3" t="s">
        <v>17</v>
      </c>
      <c r="L156" s="3" t="s">
        <v>15</v>
      </c>
      <c r="M156" s="8" t="s">
        <v>40</v>
      </c>
      <c r="N156" s="3" t="s">
        <v>39</v>
      </c>
      <c r="O156" s="3" t="s">
        <v>40</v>
      </c>
      <c r="P156" s="8" t="s">
        <v>990</v>
      </c>
    </row>
    <row r="157" spans="1:16" x14ac:dyDescent="0.25">
      <c r="A157" s="3" t="s">
        <v>15</v>
      </c>
      <c r="B157" s="3" t="s">
        <v>15</v>
      </c>
      <c r="C157" s="3" t="s">
        <v>39</v>
      </c>
      <c r="D157" s="3" t="s">
        <v>804</v>
      </c>
      <c r="E157" s="3" t="s">
        <v>926</v>
      </c>
      <c r="F157" s="8">
        <v>10</v>
      </c>
      <c r="G157" s="8">
        <v>50</v>
      </c>
      <c r="H157" s="3" t="s">
        <v>85</v>
      </c>
      <c r="I157" s="3" t="s">
        <v>16</v>
      </c>
      <c r="J157" s="3" t="s">
        <v>15</v>
      </c>
      <c r="K157" s="3" t="s">
        <v>17</v>
      </c>
      <c r="L157" s="3" t="s">
        <v>15</v>
      </c>
      <c r="M157" s="8" t="s">
        <v>40</v>
      </c>
      <c r="N157" s="3" t="s">
        <v>39</v>
      </c>
      <c r="O157" s="3" t="s">
        <v>40</v>
      </c>
      <c r="P157" s="8" t="s">
        <v>43</v>
      </c>
    </row>
    <row r="158" spans="1:16" x14ac:dyDescent="0.25">
      <c r="A158" s="3" t="s">
        <v>15</v>
      </c>
      <c r="B158" s="3" t="s">
        <v>15</v>
      </c>
      <c r="C158" s="3" t="s">
        <v>39</v>
      </c>
      <c r="D158" s="3" t="s">
        <v>804</v>
      </c>
      <c r="E158" s="3" t="s">
        <v>927</v>
      </c>
      <c r="F158" s="8">
        <v>15</v>
      </c>
      <c r="G158" s="8">
        <v>75</v>
      </c>
      <c r="H158" s="3" t="s">
        <v>85</v>
      </c>
      <c r="I158" s="3" t="s">
        <v>16</v>
      </c>
      <c r="J158" s="3" t="s">
        <v>15</v>
      </c>
      <c r="K158" s="3" t="s">
        <v>17</v>
      </c>
      <c r="L158" s="3" t="s">
        <v>15</v>
      </c>
      <c r="M158" s="8" t="s">
        <v>40</v>
      </c>
      <c r="N158" s="3" t="s">
        <v>39</v>
      </c>
      <c r="O158" s="3" t="s">
        <v>40</v>
      </c>
      <c r="P158" s="8" t="s">
        <v>991</v>
      </c>
    </row>
    <row r="159" spans="1:16" x14ac:dyDescent="0.25">
      <c r="A159" s="3" t="s">
        <v>15</v>
      </c>
      <c r="B159" s="3" t="s">
        <v>15</v>
      </c>
      <c r="C159" s="3" t="s">
        <v>39</v>
      </c>
      <c r="D159" s="3" t="s">
        <v>787</v>
      </c>
      <c r="E159" s="3" t="s">
        <v>924</v>
      </c>
      <c r="F159" s="8">
        <v>5</v>
      </c>
      <c r="G159" s="8">
        <v>25</v>
      </c>
      <c r="H159" s="3" t="s">
        <v>85</v>
      </c>
      <c r="I159" s="3" t="s">
        <v>16</v>
      </c>
      <c r="J159" s="3" t="s">
        <v>15</v>
      </c>
      <c r="K159" s="3" t="s">
        <v>17</v>
      </c>
      <c r="L159" s="3" t="s">
        <v>15</v>
      </c>
      <c r="M159" s="8" t="s">
        <v>40</v>
      </c>
      <c r="N159" s="3" t="s">
        <v>39</v>
      </c>
      <c r="O159" s="3" t="s">
        <v>40</v>
      </c>
      <c r="P159" s="8" t="s">
        <v>53</v>
      </c>
    </row>
    <row r="160" spans="1:16" x14ac:dyDescent="0.25">
      <c r="A160" s="3" t="s">
        <v>15</v>
      </c>
      <c r="B160" s="3" t="s">
        <v>15</v>
      </c>
      <c r="C160" s="3" t="s">
        <v>39</v>
      </c>
      <c r="D160" s="3" t="s">
        <v>787</v>
      </c>
      <c r="E160" s="3" t="s">
        <v>926</v>
      </c>
      <c r="F160" s="8">
        <v>3</v>
      </c>
      <c r="G160" s="8">
        <v>15</v>
      </c>
      <c r="H160" s="3" t="s">
        <v>85</v>
      </c>
      <c r="I160" s="3" t="s">
        <v>16</v>
      </c>
      <c r="J160" s="3" t="s">
        <v>15</v>
      </c>
      <c r="K160" s="3" t="s">
        <v>17</v>
      </c>
      <c r="L160" s="3" t="s">
        <v>15</v>
      </c>
      <c r="M160" s="8" t="s">
        <v>40</v>
      </c>
      <c r="N160" s="3" t="s">
        <v>39</v>
      </c>
      <c r="O160" s="3" t="s">
        <v>40</v>
      </c>
      <c r="P160" s="8" t="s">
        <v>53</v>
      </c>
    </row>
    <row r="161" spans="1:16" x14ac:dyDescent="0.25">
      <c r="A161" s="3" t="s">
        <v>15</v>
      </c>
      <c r="B161" s="3" t="s">
        <v>15</v>
      </c>
      <c r="C161" s="3" t="s">
        <v>39</v>
      </c>
      <c r="D161" s="3" t="s">
        <v>787</v>
      </c>
      <c r="E161" s="3" t="s">
        <v>927</v>
      </c>
      <c r="F161" s="8">
        <v>2</v>
      </c>
      <c r="G161" s="8">
        <v>10</v>
      </c>
      <c r="H161" s="3" t="s">
        <v>85</v>
      </c>
      <c r="I161" s="3" t="s">
        <v>16</v>
      </c>
      <c r="J161" s="3" t="s">
        <v>15</v>
      </c>
      <c r="K161" s="3" t="s">
        <v>17</v>
      </c>
      <c r="L161" s="3" t="s">
        <v>15</v>
      </c>
      <c r="M161" s="8" t="s">
        <v>40</v>
      </c>
      <c r="N161" s="3" t="s">
        <v>39</v>
      </c>
      <c r="O161" s="3" t="s">
        <v>40</v>
      </c>
      <c r="P161" s="8" t="s">
        <v>53</v>
      </c>
    </row>
    <row r="162" spans="1:16" x14ac:dyDescent="0.25">
      <c r="A162" s="3" t="s">
        <v>15</v>
      </c>
      <c r="B162" s="3" t="s">
        <v>15</v>
      </c>
      <c r="C162" s="3" t="s">
        <v>39</v>
      </c>
      <c r="D162" s="3" t="s">
        <v>727</v>
      </c>
      <c r="E162" s="3" t="s">
        <v>926</v>
      </c>
      <c r="F162" s="8">
        <v>10</v>
      </c>
      <c r="G162" s="8">
        <v>50</v>
      </c>
      <c r="H162" s="3" t="s">
        <v>85</v>
      </c>
      <c r="I162" s="3" t="s">
        <v>16</v>
      </c>
      <c r="J162" s="3" t="s">
        <v>15</v>
      </c>
      <c r="K162" s="3" t="s">
        <v>17</v>
      </c>
      <c r="L162" s="3" t="s">
        <v>15</v>
      </c>
      <c r="M162" s="8" t="s">
        <v>40</v>
      </c>
      <c r="N162" s="3" t="s">
        <v>39</v>
      </c>
      <c r="O162" s="3" t="s">
        <v>40</v>
      </c>
      <c r="P162" s="8" t="s">
        <v>43</v>
      </c>
    </row>
    <row r="163" spans="1:16" x14ac:dyDescent="0.25">
      <c r="A163" s="3" t="s">
        <v>15</v>
      </c>
      <c r="B163" s="3" t="s">
        <v>15</v>
      </c>
      <c r="C163" s="3" t="s">
        <v>39</v>
      </c>
      <c r="D163" s="3" t="s">
        <v>727</v>
      </c>
      <c r="E163" s="3" t="s">
        <v>927</v>
      </c>
      <c r="F163" s="8">
        <v>15</v>
      </c>
      <c r="G163" s="8">
        <v>75</v>
      </c>
      <c r="H163" s="3" t="s">
        <v>85</v>
      </c>
      <c r="I163" s="3" t="s">
        <v>16</v>
      </c>
      <c r="J163" s="3" t="s">
        <v>15</v>
      </c>
      <c r="K163" s="3" t="s">
        <v>17</v>
      </c>
      <c r="L163" s="3" t="s">
        <v>15</v>
      </c>
      <c r="M163" s="8" t="s">
        <v>40</v>
      </c>
      <c r="N163" s="3" t="s">
        <v>39</v>
      </c>
      <c r="O163" s="3" t="s">
        <v>40</v>
      </c>
      <c r="P163" s="8" t="s">
        <v>992</v>
      </c>
    </row>
    <row r="164" spans="1:16" x14ac:dyDescent="0.25">
      <c r="A164" s="8"/>
      <c r="B164" s="8"/>
      <c r="C164" s="8"/>
      <c r="D164" s="8"/>
      <c r="E164" s="8"/>
      <c r="F164" s="8"/>
      <c r="G164" s="8"/>
      <c r="H164" s="8"/>
      <c r="I164" s="8"/>
      <c r="J164" s="8"/>
    </row>
    <row r="165" spans="1:16" x14ac:dyDescent="0.25">
      <c r="A165" s="8"/>
      <c r="B165" s="8"/>
      <c r="C165" s="8"/>
      <c r="D165" s="8"/>
      <c r="E165" s="8"/>
      <c r="F165" s="8"/>
      <c r="G165" s="8"/>
      <c r="H165" s="8"/>
      <c r="I165" s="8"/>
      <c r="J165" s="8"/>
    </row>
    <row r="166" spans="1:16" x14ac:dyDescent="0.25">
      <c r="A166" s="8"/>
      <c r="B166" s="8"/>
      <c r="C166" s="8"/>
      <c r="D166" s="8"/>
      <c r="E166" s="8"/>
      <c r="F166" s="8"/>
      <c r="G166" s="8"/>
      <c r="H166" s="8"/>
      <c r="I166" s="8"/>
      <c r="J166" s="8"/>
    </row>
    <row r="167" spans="1:16" x14ac:dyDescent="0.25">
      <c r="A167" s="8"/>
      <c r="B167" s="8"/>
      <c r="C167" s="8"/>
      <c r="D167" s="8"/>
      <c r="E167" s="8"/>
      <c r="F167" s="8"/>
      <c r="G167" s="8"/>
      <c r="H167" s="8"/>
      <c r="I167" s="8"/>
      <c r="J167" s="8"/>
    </row>
    <row r="168" spans="1:16" x14ac:dyDescent="0.25">
      <c r="A168" s="8"/>
      <c r="B168" s="8"/>
      <c r="C168" s="8"/>
      <c r="D168" s="8"/>
      <c r="E168" s="8"/>
      <c r="F168" s="8"/>
      <c r="G168" s="8"/>
      <c r="H168" s="8"/>
      <c r="I168" s="8"/>
      <c r="J168" s="8"/>
    </row>
    <row r="169" spans="1:16" x14ac:dyDescent="0.25">
      <c r="A169" s="8"/>
      <c r="B169" s="8"/>
      <c r="C169" s="8"/>
      <c r="D169" s="8"/>
      <c r="E169" s="8"/>
      <c r="F169" s="8"/>
      <c r="G169" s="8"/>
      <c r="H169" s="8"/>
      <c r="I169" s="8"/>
      <c r="J169" s="8"/>
    </row>
  </sheetData>
  <phoneticPr fontId="2" type="noConversion"/>
  <pageMargins left="0.7" right="0.7" top="0.75" bottom="0.75" header="0.3" footer="0.3"/>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7DD60F-182C-45B9-A145-F1105088E86A}">
  <sheetPr>
    <tabColor theme="9" tint="-0.499984740745262"/>
  </sheetPr>
  <dimension ref="A1:H25"/>
  <sheetViews>
    <sheetView showGridLines="0" workbookViewId="0">
      <selection activeCell="D38" sqref="D38"/>
    </sheetView>
  </sheetViews>
  <sheetFormatPr defaultColWidth="11.42578125" defaultRowHeight="15" x14ac:dyDescent="0.25"/>
  <cols>
    <col min="1" max="1" width="25.85546875" bestFit="1" customWidth="1"/>
    <col min="2" max="2" width="30.42578125" bestFit="1" customWidth="1"/>
    <col min="3" max="3" width="30.85546875" bestFit="1" customWidth="1"/>
    <col min="4" max="4" width="23.7109375" bestFit="1" customWidth="1"/>
    <col min="5" max="5" width="20.28515625" bestFit="1" customWidth="1"/>
    <col min="6" max="6" width="24" bestFit="1" customWidth="1"/>
    <col min="7" max="7" width="21.85546875" bestFit="1" customWidth="1"/>
    <col min="8" max="8" width="27.28515625" bestFit="1" customWidth="1"/>
    <col min="9" max="9" width="23" bestFit="1" customWidth="1"/>
    <col min="10" max="10" width="13.42578125" bestFit="1" customWidth="1"/>
    <col min="11" max="11" width="7" bestFit="1" customWidth="1"/>
    <col min="12" max="12" width="24.85546875" bestFit="1" customWidth="1"/>
    <col min="13" max="13" width="14" bestFit="1" customWidth="1"/>
    <col min="14" max="14" width="15.85546875" bestFit="1" customWidth="1"/>
    <col min="15" max="15" width="38.42578125" bestFit="1" customWidth="1"/>
    <col min="16" max="17" width="29.85546875" bestFit="1" customWidth="1"/>
  </cols>
  <sheetData>
    <row r="1" spans="1:8" x14ac:dyDescent="0.25">
      <c r="A1" s="8" t="s">
        <v>425</v>
      </c>
      <c r="B1" s="8" t="s">
        <v>426</v>
      </c>
      <c r="C1" s="8" t="s">
        <v>97</v>
      </c>
      <c r="D1" s="8" t="s">
        <v>427</v>
      </c>
      <c r="E1" s="8" t="s">
        <v>428</v>
      </c>
      <c r="F1" s="8" t="s">
        <v>993</v>
      </c>
      <c r="G1" s="8" t="s">
        <v>994</v>
      </c>
      <c r="H1" s="8" t="s">
        <v>995</v>
      </c>
    </row>
    <row r="2" spans="1:8" x14ac:dyDescent="0.25">
      <c r="A2" s="8" t="s">
        <v>15</v>
      </c>
      <c r="B2" s="8" t="s">
        <v>15</v>
      </c>
      <c r="C2" s="8" t="s">
        <v>25</v>
      </c>
      <c r="D2" s="8" t="s">
        <v>107</v>
      </c>
      <c r="E2" s="8" t="s">
        <v>64</v>
      </c>
      <c r="F2" s="3" t="s">
        <v>996</v>
      </c>
      <c r="G2" s="3" t="s">
        <v>997</v>
      </c>
      <c r="H2" s="3" t="s">
        <v>374</v>
      </c>
    </row>
    <row r="3" spans="1:8" x14ac:dyDescent="0.25">
      <c r="A3" s="8" t="s">
        <v>15</v>
      </c>
      <c r="B3" s="8" t="s">
        <v>15</v>
      </c>
      <c r="C3" s="8" t="s">
        <v>25</v>
      </c>
      <c r="D3" s="8" t="s">
        <v>107</v>
      </c>
      <c r="E3" s="8" t="s">
        <v>64</v>
      </c>
      <c r="F3" s="3" t="s">
        <v>998</v>
      </c>
      <c r="G3" s="3" t="s">
        <v>997</v>
      </c>
      <c r="H3" s="3" t="s">
        <v>369</v>
      </c>
    </row>
    <row r="4" spans="1:8" x14ac:dyDescent="0.25">
      <c r="A4" s="8" t="s">
        <v>808</v>
      </c>
      <c r="B4" s="8" t="s">
        <v>6</v>
      </c>
      <c r="C4" s="8" t="s">
        <v>6</v>
      </c>
      <c r="D4" s="8" t="s">
        <v>9</v>
      </c>
      <c r="E4" s="8" t="s">
        <v>64</v>
      </c>
      <c r="F4" s="3" t="s">
        <v>999</v>
      </c>
      <c r="G4" s="3" t="s">
        <v>997</v>
      </c>
      <c r="H4" s="3" t="s">
        <v>369</v>
      </c>
    </row>
    <row r="5" spans="1:8" x14ac:dyDescent="0.25">
      <c r="A5" s="8" t="s">
        <v>808</v>
      </c>
      <c r="B5" s="8" t="s">
        <v>6</v>
      </c>
      <c r="C5" s="8" t="s">
        <v>6</v>
      </c>
      <c r="D5" s="8" t="s">
        <v>9</v>
      </c>
      <c r="E5" s="8" t="s">
        <v>64</v>
      </c>
      <c r="F5" s="3" t="s">
        <v>1000</v>
      </c>
      <c r="G5" s="3" t="s">
        <v>997</v>
      </c>
      <c r="H5" s="3" t="s">
        <v>370</v>
      </c>
    </row>
    <row r="6" spans="1:8" x14ac:dyDescent="0.25">
      <c r="A6" s="8" t="s">
        <v>808</v>
      </c>
      <c r="B6" s="8" t="s">
        <v>6</v>
      </c>
      <c r="C6" s="8" t="s">
        <v>6</v>
      </c>
      <c r="D6" s="8" t="s">
        <v>9</v>
      </c>
      <c r="E6" s="8" t="s">
        <v>64</v>
      </c>
      <c r="F6" s="3" t="s">
        <v>1001</v>
      </c>
      <c r="G6" s="3" t="s">
        <v>1002</v>
      </c>
      <c r="H6" s="3" t="s">
        <v>369</v>
      </c>
    </row>
    <row r="7" spans="1:8" x14ac:dyDescent="0.25">
      <c r="A7" s="8" t="s">
        <v>808</v>
      </c>
      <c r="B7" s="8" t="s">
        <v>6</v>
      </c>
      <c r="C7" s="8" t="s">
        <v>6</v>
      </c>
      <c r="D7" s="8" t="s">
        <v>8</v>
      </c>
      <c r="E7" s="8" t="s">
        <v>64</v>
      </c>
      <c r="F7" s="3" t="s">
        <v>999</v>
      </c>
      <c r="G7" s="3" t="s">
        <v>997</v>
      </c>
      <c r="H7" s="3" t="s">
        <v>369</v>
      </c>
    </row>
    <row r="8" spans="1:8" x14ac:dyDescent="0.25">
      <c r="A8" s="8" t="s">
        <v>808</v>
      </c>
      <c r="B8" s="8" t="s">
        <v>6</v>
      </c>
      <c r="C8" s="8" t="s">
        <v>6</v>
      </c>
      <c r="D8" s="8" t="s">
        <v>8</v>
      </c>
      <c r="E8" s="8" t="s">
        <v>64</v>
      </c>
      <c r="F8" s="3" t="s">
        <v>1000</v>
      </c>
      <c r="G8" s="3" t="s">
        <v>997</v>
      </c>
      <c r="H8" s="3" t="s">
        <v>370</v>
      </c>
    </row>
    <row r="9" spans="1:8" x14ac:dyDescent="0.25">
      <c r="A9" s="8" t="s">
        <v>15</v>
      </c>
      <c r="B9" s="8" t="s">
        <v>15</v>
      </c>
      <c r="C9" s="8" t="s">
        <v>39</v>
      </c>
      <c r="D9" s="8" t="s">
        <v>797</v>
      </c>
      <c r="E9" s="8" t="s">
        <v>65</v>
      </c>
      <c r="F9" s="3" t="s">
        <v>1003</v>
      </c>
      <c r="G9" s="3" t="s">
        <v>997</v>
      </c>
      <c r="H9" s="3" t="s">
        <v>369</v>
      </c>
    </row>
    <row r="10" spans="1:8" x14ac:dyDescent="0.25">
      <c r="A10" s="8" t="s">
        <v>15</v>
      </c>
      <c r="B10" s="8" t="s">
        <v>15</v>
      </c>
      <c r="C10" s="8" t="s">
        <v>11</v>
      </c>
      <c r="D10" s="8" t="s">
        <v>120</v>
      </c>
      <c r="E10" s="8" t="s">
        <v>67</v>
      </c>
      <c r="F10" s="3" t="s">
        <v>1004</v>
      </c>
      <c r="G10" s="3" t="s">
        <v>302</v>
      </c>
      <c r="H10" s="3" t="s">
        <v>369</v>
      </c>
    </row>
    <row r="11" spans="1:8" x14ac:dyDescent="0.25">
      <c r="A11" s="8" t="s">
        <v>15</v>
      </c>
      <c r="B11" s="8" t="s">
        <v>15</v>
      </c>
      <c r="C11" s="8" t="s">
        <v>11</v>
      </c>
      <c r="D11" s="8" t="s">
        <v>120</v>
      </c>
      <c r="E11" s="8" t="s">
        <v>67</v>
      </c>
      <c r="F11" s="3" t="s">
        <v>1005</v>
      </c>
      <c r="G11" s="3" t="s">
        <v>997</v>
      </c>
      <c r="H11" s="3" t="s">
        <v>375</v>
      </c>
    </row>
    <row r="12" spans="1:8" x14ac:dyDescent="0.25">
      <c r="A12" s="8" t="s">
        <v>15</v>
      </c>
      <c r="B12" s="8" t="s">
        <v>15</v>
      </c>
      <c r="C12" s="8" t="s">
        <v>11</v>
      </c>
      <c r="D12" s="8" t="s">
        <v>120</v>
      </c>
      <c r="E12" s="8" t="s">
        <v>67</v>
      </c>
      <c r="F12" s="3" t="s">
        <v>1006</v>
      </c>
      <c r="G12" s="3" t="s">
        <v>302</v>
      </c>
      <c r="H12" s="3" t="s">
        <v>369</v>
      </c>
    </row>
    <row r="13" spans="1:8" x14ac:dyDescent="0.25">
      <c r="A13" s="8" t="s">
        <v>15</v>
      </c>
      <c r="B13" s="8" t="s">
        <v>15</v>
      </c>
      <c r="C13" s="8" t="s">
        <v>11</v>
      </c>
      <c r="D13" s="8" t="s">
        <v>114</v>
      </c>
      <c r="E13" s="8" t="s">
        <v>64</v>
      </c>
      <c r="F13" s="3" t="s">
        <v>1007</v>
      </c>
      <c r="G13" s="3" t="s">
        <v>997</v>
      </c>
      <c r="H13" s="3" t="s">
        <v>369</v>
      </c>
    </row>
    <row r="14" spans="1:8" x14ac:dyDescent="0.25">
      <c r="A14" s="8" t="s">
        <v>15</v>
      </c>
      <c r="B14" s="8" t="s">
        <v>15</v>
      </c>
      <c r="C14" s="8" t="s">
        <v>39</v>
      </c>
      <c r="D14" s="8" t="s">
        <v>774</v>
      </c>
      <c r="E14" s="8" t="s">
        <v>64</v>
      </c>
      <c r="F14" s="3" t="s">
        <v>998</v>
      </c>
      <c r="G14" s="3" t="s">
        <v>997</v>
      </c>
      <c r="H14" s="3" t="s">
        <v>372</v>
      </c>
    </row>
    <row r="15" spans="1:8" x14ac:dyDescent="0.25">
      <c r="A15" s="8" t="s">
        <v>15</v>
      </c>
      <c r="B15" s="8" t="s">
        <v>15</v>
      </c>
      <c r="C15" s="8" t="s">
        <v>39</v>
      </c>
      <c r="D15" s="8" t="s">
        <v>755</v>
      </c>
      <c r="E15" s="8" t="s">
        <v>64</v>
      </c>
      <c r="F15" s="3" t="s">
        <v>1008</v>
      </c>
      <c r="G15" s="3" t="s">
        <v>997</v>
      </c>
      <c r="H15" s="3" t="s">
        <v>369</v>
      </c>
    </row>
    <row r="16" spans="1:8" x14ac:dyDescent="0.25">
      <c r="A16" s="8" t="s">
        <v>15</v>
      </c>
      <c r="B16" s="8" t="s">
        <v>15</v>
      </c>
      <c r="C16" s="8" t="s">
        <v>39</v>
      </c>
      <c r="D16" s="8" t="s">
        <v>755</v>
      </c>
      <c r="E16" s="8" t="s">
        <v>64</v>
      </c>
      <c r="F16" s="3" t="s">
        <v>998</v>
      </c>
      <c r="G16" s="3" t="s">
        <v>997</v>
      </c>
      <c r="H16" s="3" t="s">
        <v>369</v>
      </c>
    </row>
    <row r="17" spans="1:8" x14ac:dyDescent="0.25">
      <c r="A17" s="8" t="s">
        <v>15</v>
      </c>
      <c r="B17" s="8" t="s">
        <v>15</v>
      </c>
      <c r="C17" s="8" t="s">
        <v>39</v>
      </c>
      <c r="D17" s="8" t="s">
        <v>755</v>
      </c>
      <c r="E17" s="8" t="s">
        <v>64</v>
      </c>
      <c r="F17" s="3" t="s">
        <v>1009</v>
      </c>
      <c r="G17" s="3" t="s">
        <v>302</v>
      </c>
      <c r="H17" s="3" t="s">
        <v>302</v>
      </c>
    </row>
    <row r="18" spans="1:8" x14ac:dyDescent="0.25">
      <c r="A18" s="8" t="s">
        <v>808</v>
      </c>
      <c r="B18" s="8" t="s">
        <v>6</v>
      </c>
      <c r="C18" s="8" t="s">
        <v>6</v>
      </c>
      <c r="D18" s="8" t="s">
        <v>108</v>
      </c>
      <c r="E18" s="8" t="s">
        <v>64</v>
      </c>
      <c r="F18" s="3" t="s">
        <v>1008</v>
      </c>
      <c r="G18" s="3" t="s">
        <v>302</v>
      </c>
      <c r="H18" s="3" t="s">
        <v>302</v>
      </c>
    </row>
    <row r="19" spans="1:8" x14ac:dyDescent="0.25">
      <c r="A19" s="8" t="s">
        <v>15</v>
      </c>
      <c r="B19" s="8" t="s">
        <v>15</v>
      </c>
      <c r="C19" s="8" t="s">
        <v>39</v>
      </c>
      <c r="D19" s="8" t="s">
        <v>793</v>
      </c>
      <c r="E19" s="8" t="s">
        <v>64</v>
      </c>
      <c r="F19" s="3" t="s">
        <v>1010</v>
      </c>
      <c r="G19" s="3" t="s">
        <v>997</v>
      </c>
      <c r="H19" s="3" t="s">
        <v>302</v>
      </c>
    </row>
    <row r="20" spans="1:8" x14ac:dyDescent="0.25">
      <c r="A20" s="8" t="s">
        <v>15</v>
      </c>
      <c r="B20" s="8" t="s">
        <v>15</v>
      </c>
      <c r="C20" s="8" t="s">
        <v>39</v>
      </c>
      <c r="D20" s="8" t="s">
        <v>721</v>
      </c>
      <c r="E20" s="8" t="s">
        <v>67</v>
      </c>
      <c r="F20" s="3" t="s">
        <v>1011</v>
      </c>
      <c r="G20" s="3" t="s">
        <v>997</v>
      </c>
      <c r="H20" s="3" t="s">
        <v>371</v>
      </c>
    </row>
    <row r="21" spans="1:8" x14ac:dyDescent="0.25">
      <c r="A21" s="8" t="s">
        <v>15</v>
      </c>
      <c r="B21" s="8" t="s">
        <v>15</v>
      </c>
      <c r="C21" s="8" t="s">
        <v>25</v>
      </c>
      <c r="D21" s="8" t="s">
        <v>695</v>
      </c>
      <c r="E21" s="8" t="s">
        <v>64</v>
      </c>
      <c r="F21" s="3" t="s">
        <v>1012</v>
      </c>
      <c r="G21" s="3" t="s">
        <v>1002</v>
      </c>
      <c r="H21" s="3" t="s">
        <v>369</v>
      </c>
    </row>
    <row r="22" spans="1:8" x14ac:dyDescent="0.25">
      <c r="A22" s="8" t="s">
        <v>15</v>
      </c>
      <c r="B22" s="8" t="s">
        <v>15</v>
      </c>
      <c r="C22" s="8" t="s">
        <v>39</v>
      </c>
      <c r="D22" s="8" t="s">
        <v>743</v>
      </c>
      <c r="E22" s="8" t="s">
        <v>64</v>
      </c>
      <c r="F22" s="3" t="s">
        <v>998</v>
      </c>
      <c r="G22" s="3" t="s">
        <v>997</v>
      </c>
      <c r="H22" s="3" t="s">
        <v>369</v>
      </c>
    </row>
    <row r="23" spans="1:8" x14ac:dyDescent="0.25">
      <c r="A23" s="8" t="s">
        <v>15</v>
      </c>
      <c r="B23" s="8" t="s">
        <v>15</v>
      </c>
      <c r="C23" s="8" t="s">
        <v>39</v>
      </c>
      <c r="D23" s="8" t="s">
        <v>743</v>
      </c>
      <c r="E23" s="8" t="s">
        <v>64</v>
      </c>
      <c r="F23" s="3" t="s">
        <v>1001</v>
      </c>
      <c r="G23" s="3" t="s">
        <v>302</v>
      </c>
      <c r="H23" s="3" t="s">
        <v>373</v>
      </c>
    </row>
    <row r="24" spans="1:8" x14ac:dyDescent="0.25">
      <c r="A24" s="8" t="s">
        <v>15</v>
      </c>
      <c r="B24" s="8" t="s">
        <v>15</v>
      </c>
      <c r="C24" s="8" t="s">
        <v>39</v>
      </c>
      <c r="D24" s="8" t="s">
        <v>743</v>
      </c>
      <c r="E24" s="8" t="s">
        <v>64</v>
      </c>
      <c r="F24" s="3" t="s">
        <v>1013</v>
      </c>
      <c r="G24" s="3" t="s">
        <v>302</v>
      </c>
      <c r="H24" s="3" t="s">
        <v>369</v>
      </c>
    </row>
    <row r="25" spans="1:8" x14ac:dyDescent="0.25">
      <c r="A25" s="8" t="s">
        <v>808</v>
      </c>
      <c r="B25" s="8" t="s">
        <v>6</v>
      </c>
      <c r="C25" s="8" t="s">
        <v>6</v>
      </c>
      <c r="D25" s="8" t="s">
        <v>112</v>
      </c>
      <c r="E25" s="8" t="s">
        <v>64</v>
      </c>
      <c r="F25" s="3" t="s">
        <v>1014</v>
      </c>
      <c r="G25" s="3" t="s">
        <v>997</v>
      </c>
      <c r="H25" s="3" t="s">
        <v>369</v>
      </c>
    </row>
  </sheetData>
  <phoneticPr fontId="2" type="noConversion"/>
  <pageMargins left="0.7" right="0.7" top="0.75" bottom="0.75" header="0.3" footer="0.3"/>
  <tableParts count="1">
    <tablePart r:id="rId1"/>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EC648B-8345-4459-8116-C0DEE35E0403}">
  <sheetPr>
    <tabColor theme="9" tint="-0.499984740745262"/>
  </sheetPr>
  <dimension ref="A1:B244"/>
  <sheetViews>
    <sheetView showGridLines="0" workbookViewId="0">
      <selection activeCell="A7" sqref="A7"/>
    </sheetView>
  </sheetViews>
  <sheetFormatPr defaultRowHeight="15" x14ac:dyDescent="0.25"/>
  <cols>
    <col min="1" max="1" width="29" bestFit="1" customWidth="1"/>
    <col min="2" max="2" width="41.140625" customWidth="1"/>
  </cols>
  <sheetData>
    <row r="1" spans="1:2" x14ac:dyDescent="0.25">
      <c r="A1" s="8" t="s">
        <v>1015</v>
      </c>
      <c r="B1" s="8" t="s">
        <v>1016</v>
      </c>
    </row>
    <row r="2" spans="1:2" x14ac:dyDescent="0.25">
      <c r="A2" s="3" t="s">
        <v>1017</v>
      </c>
      <c r="B2" s="3" t="s">
        <v>215</v>
      </c>
    </row>
    <row r="3" spans="1:2" x14ac:dyDescent="0.25">
      <c r="A3" s="3" t="s">
        <v>1017</v>
      </c>
      <c r="B3" s="3" t="s">
        <v>215</v>
      </c>
    </row>
    <row r="4" spans="1:2" x14ac:dyDescent="0.25">
      <c r="A4" s="3" t="s">
        <v>1018</v>
      </c>
      <c r="B4" s="3" t="s">
        <v>215</v>
      </c>
    </row>
    <row r="5" spans="1:2" x14ac:dyDescent="0.25">
      <c r="A5" s="3" t="s">
        <v>1017</v>
      </c>
      <c r="B5" s="3" t="s">
        <v>215</v>
      </c>
    </row>
    <row r="6" spans="1:2" x14ac:dyDescent="0.25">
      <c r="A6" s="3" t="s">
        <v>1019</v>
      </c>
      <c r="B6" s="3" t="s">
        <v>217</v>
      </c>
    </row>
    <row r="7" spans="1:2" x14ac:dyDescent="0.25">
      <c r="A7" s="3" t="s">
        <v>1019</v>
      </c>
      <c r="B7" s="3" t="s">
        <v>217</v>
      </c>
    </row>
    <row r="8" spans="1:2" x14ac:dyDescent="0.25">
      <c r="A8" s="3" t="s">
        <v>1019</v>
      </c>
      <c r="B8" s="3" t="s">
        <v>215</v>
      </c>
    </row>
    <row r="9" spans="1:2" x14ac:dyDescent="0.25">
      <c r="A9" s="3" t="s">
        <v>1019</v>
      </c>
      <c r="B9" s="3" t="s">
        <v>215</v>
      </c>
    </row>
    <row r="10" spans="1:2" x14ac:dyDescent="0.25">
      <c r="A10" s="3" t="s">
        <v>1020</v>
      </c>
      <c r="B10" s="3" t="s">
        <v>217</v>
      </c>
    </row>
    <row r="11" spans="1:2" x14ac:dyDescent="0.25">
      <c r="A11" s="3" t="s">
        <v>1017</v>
      </c>
      <c r="B11" s="3" t="s">
        <v>215</v>
      </c>
    </row>
    <row r="12" spans="1:2" x14ac:dyDescent="0.25">
      <c r="A12" s="3" t="s">
        <v>1017</v>
      </c>
      <c r="B12" s="3" t="s">
        <v>215</v>
      </c>
    </row>
    <row r="13" spans="1:2" x14ac:dyDescent="0.25">
      <c r="A13" s="3" t="s">
        <v>1017</v>
      </c>
      <c r="B13" s="3" t="s">
        <v>215</v>
      </c>
    </row>
    <row r="14" spans="1:2" x14ac:dyDescent="0.25">
      <c r="A14" s="3" t="s">
        <v>1017</v>
      </c>
      <c r="B14" s="3" t="s">
        <v>217</v>
      </c>
    </row>
    <row r="15" spans="1:2" x14ac:dyDescent="0.25">
      <c r="A15" s="3" t="s">
        <v>1020</v>
      </c>
      <c r="B15" s="3" t="s">
        <v>217</v>
      </c>
    </row>
    <row r="16" spans="1:2" x14ac:dyDescent="0.25">
      <c r="A16" s="3" t="s">
        <v>1020</v>
      </c>
      <c r="B16" s="3" t="s">
        <v>215</v>
      </c>
    </row>
    <row r="17" spans="1:2" x14ac:dyDescent="0.25">
      <c r="A17" s="3" t="s">
        <v>1017</v>
      </c>
      <c r="B17" s="3" t="s">
        <v>215</v>
      </c>
    </row>
    <row r="18" spans="1:2" x14ac:dyDescent="0.25">
      <c r="A18" s="3" t="s">
        <v>1017</v>
      </c>
      <c r="B18" s="3" t="s">
        <v>215</v>
      </c>
    </row>
    <row r="19" spans="1:2" x14ac:dyDescent="0.25">
      <c r="A19" s="3" t="s">
        <v>1017</v>
      </c>
      <c r="B19" s="3" t="s">
        <v>215</v>
      </c>
    </row>
    <row r="20" spans="1:2" x14ac:dyDescent="0.25">
      <c r="A20" s="3" t="s">
        <v>1017</v>
      </c>
      <c r="B20" s="3" t="s">
        <v>215</v>
      </c>
    </row>
    <row r="21" spans="1:2" x14ac:dyDescent="0.25">
      <c r="A21" s="3" t="s">
        <v>1019</v>
      </c>
      <c r="B21" s="3" t="s">
        <v>215</v>
      </c>
    </row>
    <row r="22" spans="1:2" x14ac:dyDescent="0.25">
      <c r="A22" s="3" t="s">
        <v>1018</v>
      </c>
      <c r="B22" s="3" t="s">
        <v>215</v>
      </c>
    </row>
    <row r="23" spans="1:2" x14ac:dyDescent="0.25">
      <c r="A23" s="3" t="s">
        <v>1021</v>
      </c>
      <c r="B23" s="3" t="s">
        <v>215</v>
      </c>
    </row>
    <row r="24" spans="1:2" x14ac:dyDescent="0.25">
      <c r="A24" s="3" t="s">
        <v>1021</v>
      </c>
      <c r="B24" s="3" t="s">
        <v>217</v>
      </c>
    </row>
    <row r="25" spans="1:2" x14ac:dyDescent="0.25">
      <c r="A25" s="3" t="s">
        <v>1021</v>
      </c>
      <c r="B25" s="3" t="s">
        <v>217</v>
      </c>
    </row>
    <row r="26" spans="1:2" x14ac:dyDescent="0.25">
      <c r="A26" s="3" t="s">
        <v>1017</v>
      </c>
      <c r="B26" s="3" t="s">
        <v>217</v>
      </c>
    </row>
    <row r="27" spans="1:2" x14ac:dyDescent="0.25">
      <c r="A27" s="3" t="s">
        <v>1020</v>
      </c>
      <c r="B27" s="3" t="s">
        <v>215</v>
      </c>
    </row>
    <row r="28" spans="1:2" x14ac:dyDescent="0.25">
      <c r="A28" s="3" t="s">
        <v>1019</v>
      </c>
      <c r="B28" s="3" t="s">
        <v>217</v>
      </c>
    </row>
    <row r="29" spans="1:2" x14ac:dyDescent="0.25">
      <c r="A29" s="3" t="s">
        <v>1018</v>
      </c>
      <c r="B29" s="3" t="s">
        <v>215</v>
      </c>
    </row>
    <row r="30" spans="1:2" x14ac:dyDescent="0.25">
      <c r="A30" s="3" t="s">
        <v>1017</v>
      </c>
      <c r="B30" s="3" t="s">
        <v>215</v>
      </c>
    </row>
    <row r="31" spans="1:2" x14ac:dyDescent="0.25">
      <c r="A31" s="3" t="s">
        <v>1021</v>
      </c>
      <c r="B31" s="3" t="s">
        <v>215</v>
      </c>
    </row>
    <row r="32" spans="1:2" x14ac:dyDescent="0.25">
      <c r="A32" s="3" t="s">
        <v>1017</v>
      </c>
      <c r="B32" s="3" t="s">
        <v>215</v>
      </c>
    </row>
    <row r="33" spans="1:2" x14ac:dyDescent="0.25">
      <c r="A33" s="3" t="s">
        <v>1017</v>
      </c>
      <c r="B33" s="3" t="s">
        <v>215</v>
      </c>
    </row>
    <row r="34" spans="1:2" x14ac:dyDescent="0.25">
      <c r="A34" s="3" t="s">
        <v>1018</v>
      </c>
      <c r="B34" s="3" t="s">
        <v>217</v>
      </c>
    </row>
    <row r="35" spans="1:2" x14ac:dyDescent="0.25">
      <c r="A35" s="3" t="s">
        <v>1019</v>
      </c>
      <c r="B35" s="3" t="s">
        <v>215</v>
      </c>
    </row>
    <row r="36" spans="1:2" x14ac:dyDescent="0.25">
      <c r="A36" s="3" t="s">
        <v>1019</v>
      </c>
      <c r="B36" s="3" t="s">
        <v>215</v>
      </c>
    </row>
    <row r="37" spans="1:2" x14ac:dyDescent="0.25">
      <c r="A37" s="3" t="s">
        <v>1019</v>
      </c>
      <c r="B37" s="3" t="s">
        <v>215</v>
      </c>
    </row>
    <row r="38" spans="1:2" x14ac:dyDescent="0.25">
      <c r="A38" s="3" t="s">
        <v>1019</v>
      </c>
      <c r="B38" s="3" t="s">
        <v>215</v>
      </c>
    </row>
    <row r="39" spans="1:2" x14ac:dyDescent="0.25">
      <c r="A39" s="3" t="s">
        <v>1019</v>
      </c>
      <c r="B39" s="3" t="s">
        <v>215</v>
      </c>
    </row>
    <row r="40" spans="1:2" x14ac:dyDescent="0.25">
      <c r="A40" s="3" t="s">
        <v>1019</v>
      </c>
      <c r="B40" s="3" t="s">
        <v>215</v>
      </c>
    </row>
    <row r="41" spans="1:2" x14ac:dyDescent="0.25">
      <c r="A41" s="3" t="s">
        <v>1017</v>
      </c>
      <c r="B41" s="3" t="s">
        <v>215</v>
      </c>
    </row>
    <row r="42" spans="1:2" x14ac:dyDescent="0.25">
      <c r="A42" s="3" t="s">
        <v>1020</v>
      </c>
      <c r="B42" s="3" t="s">
        <v>217</v>
      </c>
    </row>
    <row r="43" spans="1:2" x14ac:dyDescent="0.25">
      <c r="A43" s="3" t="s">
        <v>1017</v>
      </c>
      <c r="B43" s="3" t="s">
        <v>215</v>
      </c>
    </row>
    <row r="44" spans="1:2" x14ac:dyDescent="0.25">
      <c r="A44" s="3" t="s">
        <v>1018</v>
      </c>
      <c r="B44" s="3" t="s">
        <v>217</v>
      </c>
    </row>
    <row r="45" spans="1:2" x14ac:dyDescent="0.25">
      <c r="A45" s="3" t="s">
        <v>1017</v>
      </c>
      <c r="B45" s="3" t="s">
        <v>215</v>
      </c>
    </row>
    <row r="46" spans="1:2" x14ac:dyDescent="0.25">
      <c r="A46" s="3" t="s">
        <v>1020</v>
      </c>
      <c r="B46" s="3" t="s">
        <v>217</v>
      </c>
    </row>
    <row r="47" spans="1:2" x14ac:dyDescent="0.25">
      <c r="A47" s="3" t="s">
        <v>1017</v>
      </c>
      <c r="B47" s="3" t="s">
        <v>215</v>
      </c>
    </row>
    <row r="48" spans="1:2" x14ac:dyDescent="0.25">
      <c r="A48" s="3" t="s">
        <v>1017</v>
      </c>
      <c r="B48" s="3" t="s">
        <v>215</v>
      </c>
    </row>
    <row r="49" spans="1:2" x14ac:dyDescent="0.25">
      <c r="A49" s="3" t="s">
        <v>1017</v>
      </c>
      <c r="B49" s="3" t="s">
        <v>215</v>
      </c>
    </row>
    <row r="50" spans="1:2" x14ac:dyDescent="0.25">
      <c r="A50" s="3" t="s">
        <v>1017</v>
      </c>
      <c r="B50" s="3" t="s">
        <v>215</v>
      </c>
    </row>
    <row r="51" spans="1:2" x14ac:dyDescent="0.25">
      <c r="A51" s="3" t="s">
        <v>1019</v>
      </c>
      <c r="B51" s="3" t="s">
        <v>215</v>
      </c>
    </row>
    <row r="52" spans="1:2" x14ac:dyDescent="0.25">
      <c r="A52" s="3" t="s">
        <v>1020</v>
      </c>
      <c r="B52" s="3" t="s">
        <v>215</v>
      </c>
    </row>
    <row r="53" spans="1:2" x14ac:dyDescent="0.25">
      <c r="A53" s="3" t="s">
        <v>1017</v>
      </c>
      <c r="B53" s="3" t="s">
        <v>217</v>
      </c>
    </row>
    <row r="54" spans="1:2" x14ac:dyDescent="0.25">
      <c r="A54" s="3" t="s">
        <v>1020</v>
      </c>
      <c r="B54" s="3" t="s">
        <v>215</v>
      </c>
    </row>
    <row r="55" spans="1:2" x14ac:dyDescent="0.25">
      <c r="A55" s="3" t="s">
        <v>1017</v>
      </c>
      <c r="B55" s="3" t="s">
        <v>217</v>
      </c>
    </row>
    <row r="56" spans="1:2" x14ac:dyDescent="0.25">
      <c r="A56" s="3" t="s">
        <v>1020</v>
      </c>
      <c r="B56" s="3" t="s">
        <v>215</v>
      </c>
    </row>
    <row r="57" spans="1:2" x14ac:dyDescent="0.25">
      <c r="A57" s="3" t="s">
        <v>1017</v>
      </c>
      <c r="B57" s="3" t="s">
        <v>217</v>
      </c>
    </row>
    <row r="58" spans="1:2" x14ac:dyDescent="0.25">
      <c r="A58" s="3" t="s">
        <v>1017</v>
      </c>
      <c r="B58" s="3" t="s">
        <v>215</v>
      </c>
    </row>
    <row r="59" spans="1:2" x14ac:dyDescent="0.25">
      <c r="A59" s="3" t="s">
        <v>1020</v>
      </c>
      <c r="B59" s="3" t="s">
        <v>215</v>
      </c>
    </row>
    <row r="60" spans="1:2" x14ac:dyDescent="0.25">
      <c r="A60" s="3" t="s">
        <v>1018</v>
      </c>
      <c r="B60" s="3" t="s">
        <v>215</v>
      </c>
    </row>
    <row r="61" spans="1:2" x14ac:dyDescent="0.25">
      <c r="A61" s="3" t="s">
        <v>1017</v>
      </c>
      <c r="B61" s="3" t="s">
        <v>215</v>
      </c>
    </row>
    <row r="62" spans="1:2" x14ac:dyDescent="0.25">
      <c r="A62" s="3" t="s">
        <v>1019</v>
      </c>
      <c r="B62" s="3" t="s">
        <v>217</v>
      </c>
    </row>
    <row r="63" spans="1:2" x14ac:dyDescent="0.25">
      <c r="A63" s="3" t="s">
        <v>1019</v>
      </c>
      <c r="B63" s="3" t="s">
        <v>215</v>
      </c>
    </row>
    <row r="64" spans="1:2" x14ac:dyDescent="0.25">
      <c r="A64" s="3" t="s">
        <v>1017</v>
      </c>
      <c r="B64" s="3" t="s">
        <v>215</v>
      </c>
    </row>
    <row r="65" spans="1:2" x14ac:dyDescent="0.25">
      <c r="A65" s="3" t="s">
        <v>1017</v>
      </c>
      <c r="B65" s="3" t="s">
        <v>215</v>
      </c>
    </row>
    <row r="66" spans="1:2" x14ac:dyDescent="0.25">
      <c r="A66" s="3" t="s">
        <v>1020</v>
      </c>
      <c r="B66" s="3" t="s">
        <v>217</v>
      </c>
    </row>
    <row r="67" spans="1:2" x14ac:dyDescent="0.25">
      <c r="A67" s="3" t="s">
        <v>1020</v>
      </c>
      <c r="B67" s="3" t="s">
        <v>215</v>
      </c>
    </row>
    <row r="68" spans="1:2" x14ac:dyDescent="0.25">
      <c r="A68" s="3" t="s">
        <v>1017</v>
      </c>
      <c r="B68" s="3" t="s">
        <v>215</v>
      </c>
    </row>
    <row r="69" spans="1:2" x14ac:dyDescent="0.25">
      <c r="A69" s="3" t="s">
        <v>1020</v>
      </c>
      <c r="B69" s="3" t="s">
        <v>217</v>
      </c>
    </row>
    <row r="70" spans="1:2" x14ac:dyDescent="0.25">
      <c r="A70" s="3" t="s">
        <v>1020</v>
      </c>
      <c r="B70" s="3" t="s">
        <v>217</v>
      </c>
    </row>
    <row r="71" spans="1:2" x14ac:dyDescent="0.25">
      <c r="A71" s="3" t="s">
        <v>1017</v>
      </c>
      <c r="B71" s="3" t="s">
        <v>215</v>
      </c>
    </row>
    <row r="72" spans="1:2" x14ac:dyDescent="0.25">
      <c r="A72" s="3" t="s">
        <v>1020</v>
      </c>
      <c r="B72" s="3" t="s">
        <v>215</v>
      </c>
    </row>
    <row r="73" spans="1:2" x14ac:dyDescent="0.25">
      <c r="A73" s="3" t="s">
        <v>1019</v>
      </c>
      <c r="B73" s="3" t="s">
        <v>215</v>
      </c>
    </row>
    <row r="74" spans="1:2" x14ac:dyDescent="0.25">
      <c r="A74" s="3" t="s">
        <v>1022</v>
      </c>
      <c r="B74" s="3" t="s">
        <v>215</v>
      </c>
    </row>
    <row r="75" spans="1:2" x14ac:dyDescent="0.25">
      <c r="A75" s="3" t="s">
        <v>1022</v>
      </c>
      <c r="B75" s="3" t="s">
        <v>215</v>
      </c>
    </row>
    <row r="76" spans="1:2" x14ac:dyDescent="0.25">
      <c r="A76" s="3" t="s">
        <v>1022</v>
      </c>
      <c r="B76" s="3" t="s">
        <v>215</v>
      </c>
    </row>
    <row r="77" spans="1:2" x14ac:dyDescent="0.25">
      <c r="A77" s="3" t="s">
        <v>1022</v>
      </c>
      <c r="B77" s="3" t="s">
        <v>215</v>
      </c>
    </row>
    <row r="78" spans="1:2" x14ac:dyDescent="0.25">
      <c r="A78" s="3" t="s">
        <v>1022</v>
      </c>
      <c r="B78" s="3" t="s">
        <v>215</v>
      </c>
    </row>
    <row r="79" spans="1:2" x14ac:dyDescent="0.25">
      <c r="A79" s="3" t="s">
        <v>1022</v>
      </c>
      <c r="B79" s="3" t="s">
        <v>217</v>
      </c>
    </row>
    <row r="80" spans="1:2" x14ac:dyDescent="0.25">
      <c r="A80" s="3" t="s">
        <v>1017</v>
      </c>
      <c r="B80" s="3" t="s">
        <v>215</v>
      </c>
    </row>
    <row r="81" spans="1:2" x14ac:dyDescent="0.25">
      <c r="A81" s="3" t="s">
        <v>1017</v>
      </c>
      <c r="B81" s="3" t="s">
        <v>215</v>
      </c>
    </row>
    <row r="82" spans="1:2" x14ac:dyDescent="0.25">
      <c r="A82" s="3" t="s">
        <v>1017</v>
      </c>
      <c r="B82" s="3" t="s">
        <v>215</v>
      </c>
    </row>
    <row r="83" spans="1:2" x14ac:dyDescent="0.25">
      <c r="A83" s="3" t="s">
        <v>1017</v>
      </c>
      <c r="B83" s="3" t="s">
        <v>215</v>
      </c>
    </row>
    <row r="84" spans="1:2" x14ac:dyDescent="0.25">
      <c r="A84" s="3" t="s">
        <v>1017</v>
      </c>
      <c r="B84" s="3" t="s">
        <v>215</v>
      </c>
    </row>
    <row r="85" spans="1:2" x14ac:dyDescent="0.25">
      <c r="A85" s="3" t="s">
        <v>1017</v>
      </c>
      <c r="B85" s="3" t="s">
        <v>217</v>
      </c>
    </row>
    <row r="86" spans="1:2" x14ac:dyDescent="0.25">
      <c r="A86" s="3" t="s">
        <v>1017</v>
      </c>
      <c r="B86" s="3" t="s">
        <v>215</v>
      </c>
    </row>
    <row r="87" spans="1:2" x14ac:dyDescent="0.25">
      <c r="A87" s="3" t="s">
        <v>1017</v>
      </c>
      <c r="B87" s="3" t="s">
        <v>215</v>
      </c>
    </row>
    <row r="88" spans="1:2" x14ac:dyDescent="0.25">
      <c r="A88" s="3" t="s">
        <v>1017</v>
      </c>
      <c r="B88" s="3" t="s">
        <v>215</v>
      </c>
    </row>
    <row r="89" spans="1:2" x14ac:dyDescent="0.25">
      <c r="A89" s="3" t="s">
        <v>1017</v>
      </c>
      <c r="B89" s="3" t="s">
        <v>215</v>
      </c>
    </row>
    <row r="90" spans="1:2" x14ac:dyDescent="0.25">
      <c r="A90" s="3" t="s">
        <v>1017</v>
      </c>
      <c r="B90" s="3" t="s">
        <v>215</v>
      </c>
    </row>
    <row r="91" spans="1:2" x14ac:dyDescent="0.25">
      <c r="A91" s="3" t="s">
        <v>1017</v>
      </c>
      <c r="B91" s="3" t="s">
        <v>215</v>
      </c>
    </row>
    <row r="92" spans="1:2" x14ac:dyDescent="0.25">
      <c r="A92" s="3" t="s">
        <v>1017</v>
      </c>
      <c r="B92" s="3" t="s">
        <v>215</v>
      </c>
    </row>
    <row r="93" spans="1:2" x14ac:dyDescent="0.25">
      <c r="A93" s="3" t="s">
        <v>1017</v>
      </c>
      <c r="B93" s="3" t="s">
        <v>215</v>
      </c>
    </row>
    <row r="94" spans="1:2" x14ac:dyDescent="0.25">
      <c r="A94" s="3" t="s">
        <v>1017</v>
      </c>
      <c r="B94" s="3" t="s">
        <v>215</v>
      </c>
    </row>
    <row r="95" spans="1:2" x14ac:dyDescent="0.25">
      <c r="A95" s="3" t="s">
        <v>1018</v>
      </c>
      <c r="B95" s="3" t="s">
        <v>217</v>
      </c>
    </row>
    <row r="96" spans="1:2" x14ac:dyDescent="0.25">
      <c r="A96" s="3" t="s">
        <v>1021</v>
      </c>
      <c r="B96" s="3" t="s">
        <v>217</v>
      </c>
    </row>
    <row r="97" spans="1:2" x14ac:dyDescent="0.25">
      <c r="A97" s="3" t="s">
        <v>1017</v>
      </c>
      <c r="B97" s="3" t="s">
        <v>215</v>
      </c>
    </row>
    <row r="98" spans="1:2" x14ac:dyDescent="0.25">
      <c r="A98" s="3" t="s">
        <v>1017</v>
      </c>
      <c r="B98" s="3" t="s">
        <v>215</v>
      </c>
    </row>
    <row r="99" spans="1:2" x14ac:dyDescent="0.25">
      <c r="A99" s="3" t="s">
        <v>1017</v>
      </c>
      <c r="B99" s="3" t="s">
        <v>215</v>
      </c>
    </row>
    <row r="100" spans="1:2" x14ac:dyDescent="0.25">
      <c r="A100" s="3" t="s">
        <v>1019</v>
      </c>
      <c r="B100" s="3" t="s">
        <v>215</v>
      </c>
    </row>
    <row r="101" spans="1:2" x14ac:dyDescent="0.25">
      <c r="A101" s="3" t="s">
        <v>1017</v>
      </c>
      <c r="B101" s="3" t="s">
        <v>215</v>
      </c>
    </row>
    <row r="102" spans="1:2" x14ac:dyDescent="0.25">
      <c r="A102" s="3" t="s">
        <v>1017</v>
      </c>
      <c r="B102" s="3" t="s">
        <v>217</v>
      </c>
    </row>
    <row r="103" spans="1:2" x14ac:dyDescent="0.25">
      <c r="A103" s="3" t="s">
        <v>1017</v>
      </c>
      <c r="B103" s="3" t="s">
        <v>217</v>
      </c>
    </row>
    <row r="104" spans="1:2" x14ac:dyDescent="0.25">
      <c r="A104" s="3" t="s">
        <v>1017</v>
      </c>
      <c r="B104" s="3" t="s">
        <v>215</v>
      </c>
    </row>
    <row r="105" spans="1:2" x14ac:dyDescent="0.25">
      <c r="A105" s="3" t="s">
        <v>1017</v>
      </c>
      <c r="B105" s="3" t="s">
        <v>217</v>
      </c>
    </row>
    <row r="106" spans="1:2" x14ac:dyDescent="0.25">
      <c r="A106" s="3" t="s">
        <v>1020</v>
      </c>
      <c r="B106" s="3" t="s">
        <v>217</v>
      </c>
    </row>
    <row r="107" spans="1:2" x14ac:dyDescent="0.25">
      <c r="A107" s="3" t="s">
        <v>1019</v>
      </c>
      <c r="B107" s="3" t="s">
        <v>217</v>
      </c>
    </row>
    <row r="108" spans="1:2" x14ac:dyDescent="0.25">
      <c r="A108" s="3" t="s">
        <v>1018</v>
      </c>
      <c r="B108" s="3" t="s">
        <v>215</v>
      </c>
    </row>
    <row r="109" spans="1:2" x14ac:dyDescent="0.25">
      <c r="A109" s="3" t="s">
        <v>1021</v>
      </c>
      <c r="B109" s="3" t="s">
        <v>215</v>
      </c>
    </row>
    <row r="110" spans="1:2" x14ac:dyDescent="0.25">
      <c r="A110" s="3" t="s">
        <v>1019</v>
      </c>
      <c r="B110" s="3" t="s">
        <v>215</v>
      </c>
    </row>
    <row r="111" spans="1:2" x14ac:dyDescent="0.25">
      <c r="A111" s="3" t="s">
        <v>1019</v>
      </c>
      <c r="B111" s="3" t="s">
        <v>217</v>
      </c>
    </row>
    <row r="112" spans="1:2" x14ac:dyDescent="0.25">
      <c r="A112" s="3" t="s">
        <v>1017</v>
      </c>
      <c r="B112" s="3" t="s">
        <v>215</v>
      </c>
    </row>
    <row r="113" spans="1:2" x14ac:dyDescent="0.25">
      <c r="A113" s="3" t="s">
        <v>1017</v>
      </c>
      <c r="B113" s="3" t="s">
        <v>215</v>
      </c>
    </row>
    <row r="114" spans="1:2" x14ac:dyDescent="0.25">
      <c r="A114" s="3" t="s">
        <v>1017</v>
      </c>
      <c r="B114" s="3" t="s">
        <v>215</v>
      </c>
    </row>
    <row r="115" spans="1:2" x14ac:dyDescent="0.25">
      <c r="A115" s="3" t="s">
        <v>1017</v>
      </c>
      <c r="B115" s="3" t="s">
        <v>217</v>
      </c>
    </row>
    <row r="116" spans="1:2" x14ac:dyDescent="0.25">
      <c r="A116" s="3" t="s">
        <v>1022</v>
      </c>
      <c r="B116" s="3" t="s">
        <v>215</v>
      </c>
    </row>
    <row r="117" spans="1:2" x14ac:dyDescent="0.25">
      <c r="A117" s="3" t="s">
        <v>1018</v>
      </c>
      <c r="B117" s="3" t="s">
        <v>217</v>
      </c>
    </row>
    <row r="118" spans="1:2" x14ac:dyDescent="0.25">
      <c r="A118" s="3" t="s">
        <v>1017</v>
      </c>
      <c r="B118" s="3" t="s">
        <v>215</v>
      </c>
    </row>
    <row r="119" spans="1:2" x14ac:dyDescent="0.25">
      <c r="A119" s="3" t="s">
        <v>1017</v>
      </c>
      <c r="B119" s="3" t="s">
        <v>215</v>
      </c>
    </row>
    <row r="120" spans="1:2" x14ac:dyDescent="0.25">
      <c r="A120" s="3" t="s">
        <v>1018</v>
      </c>
      <c r="B120" s="3" t="s">
        <v>217</v>
      </c>
    </row>
    <row r="121" spans="1:2" x14ac:dyDescent="0.25">
      <c r="A121" s="3" t="s">
        <v>1020</v>
      </c>
      <c r="B121" s="3" t="s">
        <v>217</v>
      </c>
    </row>
    <row r="122" spans="1:2" x14ac:dyDescent="0.25">
      <c r="A122" s="3" t="s">
        <v>1017</v>
      </c>
      <c r="B122" s="3" t="s">
        <v>215</v>
      </c>
    </row>
    <row r="123" spans="1:2" x14ac:dyDescent="0.25">
      <c r="A123" s="3" t="s">
        <v>1018</v>
      </c>
      <c r="B123" s="3" t="s">
        <v>217</v>
      </c>
    </row>
    <row r="124" spans="1:2" x14ac:dyDescent="0.25">
      <c r="A124" s="3" t="s">
        <v>1019</v>
      </c>
      <c r="B124" s="3" t="s">
        <v>215</v>
      </c>
    </row>
    <row r="125" spans="1:2" x14ac:dyDescent="0.25">
      <c r="A125" s="3" t="s">
        <v>1017</v>
      </c>
      <c r="B125" s="3" t="s">
        <v>217</v>
      </c>
    </row>
    <row r="126" spans="1:2" x14ac:dyDescent="0.25">
      <c r="A126" s="3" t="s">
        <v>1020</v>
      </c>
      <c r="B126" s="3" t="s">
        <v>217</v>
      </c>
    </row>
    <row r="127" spans="1:2" x14ac:dyDescent="0.25">
      <c r="A127" s="3" t="s">
        <v>1020</v>
      </c>
      <c r="B127" s="3" t="s">
        <v>217</v>
      </c>
    </row>
    <row r="128" spans="1:2" x14ac:dyDescent="0.25">
      <c r="A128" s="3" t="s">
        <v>1017</v>
      </c>
      <c r="B128" s="3" t="s">
        <v>215</v>
      </c>
    </row>
    <row r="129" spans="1:2" x14ac:dyDescent="0.25">
      <c r="A129" s="3" t="s">
        <v>1020</v>
      </c>
      <c r="B129" s="3" t="s">
        <v>217</v>
      </c>
    </row>
    <row r="130" spans="1:2" x14ac:dyDescent="0.25">
      <c r="A130" s="3" t="s">
        <v>1020</v>
      </c>
      <c r="B130" s="3" t="s">
        <v>217</v>
      </c>
    </row>
    <row r="131" spans="1:2" x14ac:dyDescent="0.25">
      <c r="A131" s="3" t="s">
        <v>1017</v>
      </c>
      <c r="B131" s="3" t="s">
        <v>215</v>
      </c>
    </row>
    <row r="132" spans="1:2" x14ac:dyDescent="0.25">
      <c r="A132" s="3" t="s">
        <v>1019</v>
      </c>
      <c r="B132" s="3" t="s">
        <v>215</v>
      </c>
    </row>
    <row r="133" spans="1:2" x14ac:dyDescent="0.25">
      <c r="A133" s="3" t="s">
        <v>1018</v>
      </c>
      <c r="B133" s="3" t="s">
        <v>215</v>
      </c>
    </row>
    <row r="134" spans="1:2" x14ac:dyDescent="0.25">
      <c r="A134" s="3" t="s">
        <v>1017</v>
      </c>
      <c r="B134" s="3" t="s">
        <v>217</v>
      </c>
    </row>
    <row r="135" spans="1:2" x14ac:dyDescent="0.25">
      <c r="A135" s="3" t="s">
        <v>1019</v>
      </c>
      <c r="B135" s="3" t="s">
        <v>215</v>
      </c>
    </row>
    <row r="136" spans="1:2" x14ac:dyDescent="0.25">
      <c r="A136" s="3" t="s">
        <v>1018</v>
      </c>
      <c r="B136" s="3" t="s">
        <v>215</v>
      </c>
    </row>
    <row r="137" spans="1:2" x14ac:dyDescent="0.25">
      <c r="A137" s="3" t="s">
        <v>1017</v>
      </c>
      <c r="B137" s="3" t="s">
        <v>215</v>
      </c>
    </row>
    <row r="138" spans="1:2" x14ac:dyDescent="0.25">
      <c r="A138" s="3" t="s">
        <v>1020</v>
      </c>
      <c r="B138" s="3" t="s">
        <v>217</v>
      </c>
    </row>
    <row r="139" spans="1:2" x14ac:dyDescent="0.25">
      <c r="A139" s="3" t="s">
        <v>1018</v>
      </c>
      <c r="B139" s="3" t="s">
        <v>217</v>
      </c>
    </row>
    <row r="140" spans="1:2" x14ac:dyDescent="0.25">
      <c r="A140" s="3" t="s">
        <v>1018</v>
      </c>
      <c r="B140" s="3" t="s">
        <v>217</v>
      </c>
    </row>
    <row r="141" spans="1:2" x14ac:dyDescent="0.25">
      <c r="A141" s="3" t="s">
        <v>1017</v>
      </c>
      <c r="B141" s="3" t="s">
        <v>215</v>
      </c>
    </row>
    <row r="142" spans="1:2" x14ac:dyDescent="0.25">
      <c r="A142" s="3" t="s">
        <v>1020</v>
      </c>
      <c r="B142" s="3" t="s">
        <v>215</v>
      </c>
    </row>
    <row r="143" spans="1:2" x14ac:dyDescent="0.25">
      <c r="A143" s="3" t="s">
        <v>1017</v>
      </c>
      <c r="B143" s="3" t="s">
        <v>215</v>
      </c>
    </row>
    <row r="144" spans="1:2" x14ac:dyDescent="0.25">
      <c r="A144" s="3" t="s">
        <v>1020</v>
      </c>
      <c r="B144" s="3" t="s">
        <v>215</v>
      </c>
    </row>
    <row r="145" spans="1:2" x14ac:dyDescent="0.25">
      <c r="A145" s="3" t="s">
        <v>1020</v>
      </c>
      <c r="B145" s="3" t="s">
        <v>215</v>
      </c>
    </row>
    <row r="146" spans="1:2" x14ac:dyDescent="0.25">
      <c r="A146" s="3" t="s">
        <v>1020</v>
      </c>
      <c r="B146" s="3" t="s">
        <v>215</v>
      </c>
    </row>
    <row r="147" spans="1:2" x14ac:dyDescent="0.25">
      <c r="A147" s="3" t="s">
        <v>1017</v>
      </c>
      <c r="B147" s="3" t="s">
        <v>215</v>
      </c>
    </row>
    <row r="148" spans="1:2" x14ac:dyDescent="0.25">
      <c r="A148" s="3" t="s">
        <v>1019</v>
      </c>
      <c r="B148" s="3" t="s">
        <v>217</v>
      </c>
    </row>
    <row r="149" spans="1:2" x14ac:dyDescent="0.25">
      <c r="A149" s="3" t="s">
        <v>1017</v>
      </c>
      <c r="B149" s="3" t="s">
        <v>215</v>
      </c>
    </row>
    <row r="150" spans="1:2" x14ac:dyDescent="0.25">
      <c r="A150" s="3" t="s">
        <v>1020</v>
      </c>
      <c r="B150" s="3" t="s">
        <v>217</v>
      </c>
    </row>
    <row r="151" spans="1:2" x14ac:dyDescent="0.25">
      <c r="A151" s="3" t="s">
        <v>1020</v>
      </c>
      <c r="B151" s="3" t="s">
        <v>215</v>
      </c>
    </row>
    <row r="152" spans="1:2" x14ac:dyDescent="0.25">
      <c r="A152" s="3" t="s">
        <v>1017</v>
      </c>
      <c r="B152" s="3" t="s">
        <v>215</v>
      </c>
    </row>
    <row r="153" spans="1:2" x14ac:dyDescent="0.25">
      <c r="A153" s="3" t="s">
        <v>1020</v>
      </c>
      <c r="B153" s="3" t="s">
        <v>217</v>
      </c>
    </row>
    <row r="154" spans="1:2" x14ac:dyDescent="0.25">
      <c r="A154" s="3" t="s">
        <v>1020</v>
      </c>
      <c r="B154" s="3" t="s">
        <v>217</v>
      </c>
    </row>
    <row r="155" spans="1:2" x14ac:dyDescent="0.25">
      <c r="A155" s="3" t="s">
        <v>1017</v>
      </c>
      <c r="B155" s="3" t="s">
        <v>215</v>
      </c>
    </row>
    <row r="156" spans="1:2" x14ac:dyDescent="0.25">
      <c r="A156" s="3" t="s">
        <v>1020</v>
      </c>
      <c r="B156" s="3" t="s">
        <v>217</v>
      </c>
    </row>
    <row r="157" spans="1:2" x14ac:dyDescent="0.25">
      <c r="A157" s="3" t="s">
        <v>1018</v>
      </c>
      <c r="B157" s="3" t="s">
        <v>215</v>
      </c>
    </row>
    <row r="158" spans="1:2" x14ac:dyDescent="0.25">
      <c r="A158" s="3" t="s">
        <v>1019</v>
      </c>
      <c r="B158" s="3" t="s">
        <v>215</v>
      </c>
    </row>
    <row r="159" spans="1:2" x14ac:dyDescent="0.25">
      <c r="A159" s="3" t="s">
        <v>1018</v>
      </c>
      <c r="B159" s="3" t="s">
        <v>215</v>
      </c>
    </row>
    <row r="160" spans="1:2" x14ac:dyDescent="0.25">
      <c r="A160" s="3" t="s">
        <v>1020</v>
      </c>
      <c r="B160" s="3" t="s">
        <v>215</v>
      </c>
    </row>
    <row r="161" spans="1:2" x14ac:dyDescent="0.25">
      <c r="A161" s="3" t="s">
        <v>1019</v>
      </c>
      <c r="B161" s="3" t="s">
        <v>215</v>
      </c>
    </row>
    <row r="162" spans="1:2" x14ac:dyDescent="0.25">
      <c r="A162" s="3" t="s">
        <v>1019</v>
      </c>
      <c r="B162" s="3" t="s">
        <v>217</v>
      </c>
    </row>
    <row r="163" spans="1:2" x14ac:dyDescent="0.25">
      <c r="A163" s="3" t="s">
        <v>1018</v>
      </c>
      <c r="B163" s="3" t="s">
        <v>215</v>
      </c>
    </row>
    <row r="164" spans="1:2" x14ac:dyDescent="0.25">
      <c r="A164" s="3" t="s">
        <v>1017</v>
      </c>
      <c r="B164" s="3" t="s">
        <v>215</v>
      </c>
    </row>
    <row r="165" spans="1:2" x14ac:dyDescent="0.25">
      <c r="A165" s="3" t="s">
        <v>1017</v>
      </c>
      <c r="B165" s="3" t="s">
        <v>215</v>
      </c>
    </row>
    <row r="166" spans="1:2" x14ac:dyDescent="0.25">
      <c r="A166" s="3" t="s">
        <v>1018</v>
      </c>
      <c r="B166" s="3" t="s">
        <v>215</v>
      </c>
    </row>
    <row r="167" spans="1:2" x14ac:dyDescent="0.25">
      <c r="A167" s="3" t="s">
        <v>1017</v>
      </c>
      <c r="B167" s="3" t="s">
        <v>215</v>
      </c>
    </row>
    <row r="168" spans="1:2" x14ac:dyDescent="0.25">
      <c r="A168" s="3" t="s">
        <v>1017</v>
      </c>
      <c r="B168" s="3" t="s">
        <v>215</v>
      </c>
    </row>
    <row r="169" spans="1:2" x14ac:dyDescent="0.25">
      <c r="A169" s="3" t="s">
        <v>1020</v>
      </c>
      <c r="B169" s="3" t="s">
        <v>217</v>
      </c>
    </row>
    <row r="170" spans="1:2" x14ac:dyDescent="0.25">
      <c r="A170" s="3" t="s">
        <v>1017</v>
      </c>
      <c r="B170" s="3" t="s">
        <v>215</v>
      </c>
    </row>
    <row r="171" spans="1:2" x14ac:dyDescent="0.25">
      <c r="A171" s="3" t="s">
        <v>1017</v>
      </c>
      <c r="B171" s="3" t="s">
        <v>215</v>
      </c>
    </row>
    <row r="172" spans="1:2" x14ac:dyDescent="0.25">
      <c r="A172" s="3" t="s">
        <v>1017</v>
      </c>
      <c r="B172" s="3" t="s">
        <v>215</v>
      </c>
    </row>
    <row r="173" spans="1:2" x14ac:dyDescent="0.25">
      <c r="A173" s="3" t="s">
        <v>1017</v>
      </c>
      <c r="B173" s="3" t="s">
        <v>215</v>
      </c>
    </row>
    <row r="174" spans="1:2" x14ac:dyDescent="0.25">
      <c r="A174" s="3" t="s">
        <v>1018</v>
      </c>
      <c r="B174" s="3" t="s">
        <v>217</v>
      </c>
    </row>
    <row r="175" spans="1:2" x14ac:dyDescent="0.25">
      <c r="A175" s="3" t="s">
        <v>1017</v>
      </c>
      <c r="B175" s="3" t="s">
        <v>215</v>
      </c>
    </row>
    <row r="176" spans="1:2" x14ac:dyDescent="0.25">
      <c r="A176" s="3" t="s">
        <v>1018</v>
      </c>
      <c r="B176" s="3" t="s">
        <v>215</v>
      </c>
    </row>
    <row r="177" spans="1:2" x14ac:dyDescent="0.25">
      <c r="A177" s="3" t="s">
        <v>1017</v>
      </c>
      <c r="B177" s="3" t="s">
        <v>215</v>
      </c>
    </row>
    <row r="178" spans="1:2" x14ac:dyDescent="0.25">
      <c r="A178" s="3" t="s">
        <v>1020</v>
      </c>
      <c r="B178" s="3" t="s">
        <v>215</v>
      </c>
    </row>
    <row r="179" spans="1:2" x14ac:dyDescent="0.25">
      <c r="A179" s="3" t="s">
        <v>1017</v>
      </c>
      <c r="B179" s="3" t="s">
        <v>215</v>
      </c>
    </row>
    <row r="180" spans="1:2" x14ac:dyDescent="0.25">
      <c r="A180" s="3" t="s">
        <v>1020</v>
      </c>
      <c r="B180" s="3" t="s">
        <v>215</v>
      </c>
    </row>
    <row r="181" spans="1:2" x14ac:dyDescent="0.25">
      <c r="A181" s="3" t="s">
        <v>1020</v>
      </c>
      <c r="B181" s="3" t="s">
        <v>215</v>
      </c>
    </row>
    <row r="182" spans="1:2" x14ac:dyDescent="0.25">
      <c r="A182" s="3" t="s">
        <v>1017</v>
      </c>
      <c r="B182" s="3" t="s">
        <v>215</v>
      </c>
    </row>
    <row r="183" spans="1:2" x14ac:dyDescent="0.25">
      <c r="A183" s="3" t="s">
        <v>1019</v>
      </c>
      <c r="B183" s="3" t="s">
        <v>217</v>
      </c>
    </row>
    <row r="184" spans="1:2" x14ac:dyDescent="0.25">
      <c r="A184" s="3" t="s">
        <v>1020</v>
      </c>
      <c r="B184" s="3" t="s">
        <v>215</v>
      </c>
    </row>
    <row r="185" spans="1:2" x14ac:dyDescent="0.25">
      <c r="A185" s="3" t="s">
        <v>1017</v>
      </c>
      <c r="B185" s="3" t="s">
        <v>215</v>
      </c>
    </row>
    <row r="186" spans="1:2" x14ac:dyDescent="0.25">
      <c r="A186" s="3" t="s">
        <v>1018</v>
      </c>
      <c r="B186" s="3" t="s">
        <v>217</v>
      </c>
    </row>
    <row r="187" spans="1:2" x14ac:dyDescent="0.25">
      <c r="A187" s="3" t="s">
        <v>1020</v>
      </c>
      <c r="B187" s="3" t="s">
        <v>217</v>
      </c>
    </row>
    <row r="188" spans="1:2" x14ac:dyDescent="0.25">
      <c r="A188" s="3" t="s">
        <v>1017</v>
      </c>
      <c r="B188" s="3" t="s">
        <v>215</v>
      </c>
    </row>
    <row r="189" spans="1:2" x14ac:dyDescent="0.25">
      <c r="A189" s="3" t="s">
        <v>1020</v>
      </c>
      <c r="B189" s="3" t="s">
        <v>217</v>
      </c>
    </row>
    <row r="190" spans="1:2" x14ac:dyDescent="0.25">
      <c r="A190" s="3" t="s">
        <v>1019</v>
      </c>
      <c r="B190" s="3" t="s">
        <v>217</v>
      </c>
    </row>
    <row r="191" spans="1:2" x14ac:dyDescent="0.25">
      <c r="A191" s="3" t="s">
        <v>1017</v>
      </c>
      <c r="B191" s="3" t="s">
        <v>215</v>
      </c>
    </row>
    <row r="192" spans="1:2" x14ac:dyDescent="0.25">
      <c r="A192" s="3" t="s">
        <v>1019</v>
      </c>
      <c r="B192" s="3" t="s">
        <v>215</v>
      </c>
    </row>
    <row r="193" spans="1:2" x14ac:dyDescent="0.25">
      <c r="A193" s="3" t="s">
        <v>1018</v>
      </c>
      <c r="B193" s="3" t="s">
        <v>217</v>
      </c>
    </row>
    <row r="194" spans="1:2" x14ac:dyDescent="0.25">
      <c r="A194" s="3" t="s">
        <v>1018</v>
      </c>
      <c r="B194" s="3" t="s">
        <v>217</v>
      </c>
    </row>
    <row r="195" spans="1:2" x14ac:dyDescent="0.25">
      <c r="A195" s="3" t="s">
        <v>1017</v>
      </c>
      <c r="B195" s="3" t="s">
        <v>215</v>
      </c>
    </row>
    <row r="196" spans="1:2" x14ac:dyDescent="0.25">
      <c r="A196" s="3" t="s">
        <v>1020</v>
      </c>
      <c r="B196" s="3" t="s">
        <v>215</v>
      </c>
    </row>
    <row r="197" spans="1:2" x14ac:dyDescent="0.25">
      <c r="A197" s="3" t="s">
        <v>1017</v>
      </c>
      <c r="B197" s="3" t="s">
        <v>215</v>
      </c>
    </row>
    <row r="198" spans="1:2" x14ac:dyDescent="0.25">
      <c r="A198" s="3" t="s">
        <v>1019</v>
      </c>
      <c r="B198" s="3" t="s">
        <v>215</v>
      </c>
    </row>
    <row r="199" spans="1:2" x14ac:dyDescent="0.25">
      <c r="A199" s="3" t="s">
        <v>1019</v>
      </c>
      <c r="B199" s="3" t="s">
        <v>215</v>
      </c>
    </row>
    <row r="200" spans="1:2" x14ac:dyDescent="0.25">
      <c r="A200" s="3" t="s">
        <v>1019</v>
      </c>
      <c r="B200" s="3" t="s">
        <v>215</v>
      </c>
    </row>
    <row r="201" spans="1:2" x14ac:dyDescent="0.25">
      <c r="A201" s="3" t="s">
        <v>1018</v>
      </c>
      <c r="B201" s="3" t="s">
        <v>217</v>
      </c>
    </row>
    <row r="202" spans="1:2" x14ac:dyDescent="0.25">
      <c r="A202" s="3" t="s">
        <v>1017</v>
      </c>
      <c r="B202" s="3" t="s">
        <v>215</v>
      </c>
    </row>
    <row r="203" spans="1:2" x14ac:dyDescent="0.25">
      <c r="A203" s="3" t="s">
        <v>1017</v>
      </c>
      <c r="B203" s="3" t="s">
        <v>215</v>
      </c>
    </row>
    <row r="204" spans="1:2" x14ac:dyDescent="0.25">
      <c r="A204" s="3" t="s">
        <v>1019</v>
      </c>
      <c r="B204" s="3" t="s">
        <v>215</v>
      </c>
    </row>
    <row r="205" spans="1:2" x14ac:dyDescent="0.25">
      <c r="A205" s="3" t="s">
        <v>1019</v>
      </c>
      <c r="B205" s="3" t="s">
        <v>215</v>
      </c>
    </row>
    <row r="206" spans="1:2" x14ac:dyDescent="0.25">
      <c r="A206" s="3" t="s">
        <v>1017</v>
      </c>
      <c r="B206" s="3" t="s">
        <v>215</v>
      </c>
    </row>
    <row r="207" spans="1:2" x14ac:dyDescent="0.25">
      <c r="A207" s="3" t="s">
        <v>1020</v>
      </c>
      <c r="B207" s="3" t="s">
        <v>217</v>
      </c>
    </row>
    <row r="208" spans="1:2" x14ac:dyDescent="0.25">
      <c r="A208" s="3" t="s">
        <v>1017</v>
      </c>
      <c r="B208" s="3" t="s">
        <v>215</v>
      </c>
    </row>
    <row r="209" spans="1:2" x14ac:dyDescent="0.25">
      <c r="A209" s="3" t="s">
        <v>1017</v>
      </c>
      <c r="B209" s="3" t="s">
        <v>215</v>
      </c>
    </row>
    <row r="210" spans="1:2" x14ac:dyDescent="0.25">
      <c r="A210" s="3" t="s">
        <v>1017</v>
      </c>
      <c r="B210" s="3" t="s">
        <v>215</v>
      </c>
    </row>
    <row r="211" spans="1:2" x14ac:dyDescent="0.25">
      <c r="A211" s="3" t="s">
        <v>1020</v>
      </c>
      <c r="B211" s="3" t="s">
        <v>215</v>
      </c>
    </row>
    <row r="212" spans="1:2" x14ac:dyDescent="0.25">
      <c r="A212" s="3" t="s">
        <v>1017</v>
      </c>
      <c r="B212" s="3" t="s">
        <v>215</v>
      </c>
    </row>
    <row r="213" spans="1:2" x14ac:dyDescent="0.25">
      <c r="A213" s="3" t="s">
        <v>1017</v>
      </c>
      <c r="B213" s="3" t="s">
        <v>217</v>
      </c>
    </row>
    <row r="214" spans="1:2" x14ac:dyDescent="0.25">
      <c r="A214" s="3" t="s">
        <v>1017</v>
      </c>
      <c r="B214" s="3" t="s">
        <v>215</v>
      </c>
    </row>
    <row r="215" spans="1:2" x14ac:dyDescent="0.25">
      <c r="A215" s="3" t="s">
        <v>1017</v>
      </c>
      <c r="B215" s="3" t="s">
        <v>215</v>
      </c>
    </row>
    <row r="216" spans="1:2" x14ac:dyDescent="0.25">
      <c r="A216" s="3" t="s">
        <v>1019</v>
      </c>
      <c r="B216" s="3" t="s">
        <v>215</v>
      </c>
    </row>
    <row r="217" spans="1:2" x14ac:dyDescent="0.25">
      <c r="A217" s="3" t="s">
        <v>1019</v>
      </c>
      <c r="B217" s="3" t="s">
        <v>215</v>
      </c>
    </row>
    <row r="218" spans="1:2" x14ac:dyDescent="0.25">
      <c r="A218" s="3" t="s">
        <v>1017</v>
      </c>
      <c r="B218" s="3" t="s">
        <v>215</v>
      </c>
    </row>
    <row r="219" spans="1:2" x14ac:dyDescent="0.25">
      <c r="A219" s="3" t="s">
        <v>1018</v>
      </c>
      <c r="B219" s="3" t="s">
        <v>215</v>
      </c>
    </row>
    <row r="220" spans="1:2" x14ac:dyDescent="0.25">
      <c r="A220" s="3" t="s">
        <v>1020</v>
      </c>
      <c r="B220" s="3" t="s">
        <v>215</v>
      </c>
    </row>
    <row r="221" spans="1:2" x14ac:dyDescent="0.25">
      <c r="A221" s="3" t="s">
        <v>1019</v>
      </c>
      <c r="B221" s="3" t="s">
        <v>215</v>
      </c>
    </row>
    <row r="222" spans="1:2" x14ac:dyDescent="0.25">
      <c r="A222" s="3" t="s">
        <v>1018</v>
      </c>
      <c r="B222" s="3" t="s">
        <v>215</v>
      </c>
    </row>
    <row r="223" spans="1:2" x14ac:dyDescent="0.25">
      <c r="A223" s="3" t="s">
        <v>1019</v>
      </c>
      <c r="B223" s="3" t="s">
        <v>215</v>
      </c>
    </row>
    <row r="224" spans="1:2" x14ac:dyDescent="0.25">
      <c r="A224" s="3" t="s">
        <v>1017</v>
      </c>
      <c r="B224" s="3" t="s">
        <v>215</v>
      </c>
    </row>
    <row r="225" spans="1:2" x14ac:dyDescent="0.25">
      <c r="A225" s="3" t="s">
        <v>1017</v>
      </c>
      <c r="B225" s="3" t="s">
        <v>215</v>
      </c>
    </row>
    <row r="226" spans="1:2" x14ac:dyDescent="0.25">
      <c r="A226" s="3" t="s">
        <v>1017</v>
      </c>
      <c r="B226" s="3" t="s">
        <v>215</v>
      </c>
    </row>
    <row r="227" spans="1:2" x14ac:dyDescent="0.25">
      <c r="A227" s="3" t="s">
        <v>1017</v>
      </c>
      <c r="B227" s="3" t="s">
        <v>217</v>
      </c>
    </row>
    <row r="228" spans="1:2" x14ac:dyDescent="0.25">
      <c r="A228" s="3" t="s">
        <v>1017</v>
      </c>
      <c r="B228" s="3" t="s">
        <v>215</v>
      </c>
    </row>
    <row r="229" spans="1:2" x14ac:dyDescent="0.25">
      <c r="A229" s="3" t="s">
        <v>1017</v>
      </c>
      <c r="B229" s="3" t="s">
        <v>217</v>
      </c>
    </row>
    <row r="230" spans="1:2" x14ac:dyDescent="0.25">
      <c r="A230" s="3" t="s">
        <v>1019</v>
      </c>
      <c r="B230" s="3" t="s">
        <v>215</v>
      </c>
    </row>
    <row r="231" spans="1:2" x14ac:dyDescent="0.25">
      <c r="A231" s="3" t="s">
        <v>1018</v>
      </c>
      <c r="B231" s="3" t="s">
        <v>217</v>
      </c>
    </row>
    <row r="232" spans="1:2" x14ac:dyDescent="0.25">
      <c r="A232" s="3" t="s">
        <v>1018</v>
      </c>
      <c r="B232" s="3" t="s">
        <v>215</v>
      </c>
    </row>
    <row r="233" spans="1:2" x14ac:dyDescent="0.25">
      <c r="A233" s="3" t="s">
        <v>1017</v>
      </c>
      <c r="B233" s="3" t="s">
        <v>215</v>
      </c>
    </row>
    <row r="234" spans="1:2" x14ac:dyDescent="0.25">
      <c r="A234" s="3" t="s">
        <v>1017</v>
      </c>
      <c r="B234" s="3" t="s">
        <v>215</v>
      </c>
    </row>
    <row r="235" spans="1:2" x14ac:dyDescent="0.25">
      <c r="A235" s="3" t="s">
        <v>1017</v>
      </c>
      <c r="B235" s="3" t="s">
        <v>215</v>
      </c>
    </row>
    <row r="236" spans="1:2" x14ac:dyDescent="0.25">
      <c r="A236" s="3" t="s">
        <v>1017</v>
      </c>
      <c r="B236" s="3" t="s">
        <v>215</v>
      </c>
    </row>
    <row r="237" spans="1:2" x14ac:dyDescent="0.25">
      <c r="A237" s="3" t="s">
        <v>1020</v>
      </c>
      <c r="B237" s="3" t="s">
        <v>217</v>
      </c>
    </row>
    <row r="238" spans="1:2" x14ac:dyDescent="0.25">
      <c r="A238" s="3" t="s">
        <v>1017</v>
      </c>
      <c r="B238" s="3" t="s">
        <v>215</v>
      </c>
    </row>
    <row r="239" spans="1:2" x14ac:dyDescent="0.25">
      <c r="A239" s="3" t="s">
        <v>1017</v>
      </c>
      <c r="B239" s="3" t="s">
        <v>215</v>
      </c>
    </row>
    <row r="240" spans="1:2" x14ac:dyDescent="0.25">
      <c r="A240" s="3" t="s">
        <v>1017</v>
      </c>
      <c r="B240" s="3" t="s">
        <v>215</v>
      </c>
    </row>
    <row r="241" spans="1:2" x14ac:dyDescent="0.25">
      <c r="A241" s="3" t="s">
        <v>1020</v>
      </c>
      <c r="B241" s="3" t="s">
        <v>217</v>
      </c>
    </row>
    <row r="242" spans="1:2" x14ac:dyDescent="0.25">
      <c r="A242" s="3" t="s">
        <v>1017</v>
      </c>
      <c r="B242" s="3" t="s">
        <v>215</v>
      </c>
    </row>
    <row r="243" spans="1:2" x14ac:dyDescent="0.25">
      <c r="A243" s="3" t="s">
        <v>1017</v>
      </c>
      <c r="B243" s="3" t="s">
        <v>215</v>
      </c>
    </row>
    <row r="244" spans="1:2" x14ac:dyDescent="0.25">
      <c r="A244" s="3" t="s">
        <v>1017</v>
      </c>
      <c r="B244" s="3" t="s">
        <v>215</v>
      </c>
    </row>
  </sheetData>
  <pageMargins left="0.7" right="0.7" top="0.75" bottom="0.75" header="0.3" footer="0.3"/>
  <tableParts count="1">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C6621A-5289-48E2-B87E-052424EC2F28}">
  <sheetPr>
    <tabColor theme="5"/>
  </sheetPr>
  <dimension ref="B3:V604"/>
  <sheetViews>
    <sheetView showGridLines="0" zoomScale="80" zoomScaleNormal="80" workbookViewId="0">
      <selection activeCell="Q9" sqref="Q9"/>
    </sheetView>
  </sheetViews>
  <sheetFormatPr defaultColWidth="8.7109375" defaultRowHeight="15" x14ac:dyDescent="0.25"/>
  <cols>
    <col min="1" max="1" width="16.85546875" bestFit="1" customWidth="1"/>
    <col min="2" max="2" width="22" bestFit="1" customWidth="1"/>
    <col min="3" max="5" width="17" bestFit="1" customWidth="1"/>
    <col min="6" max="6" width="13.42578125" customWidth="1"/>
    <col min="7" max="7" width="11.5703125" bestFit="1" customWidth="1"/>
    <col min="8" max="9" width="17" bestFit="1" customWidth="1"/>
    <col min="10" max="10" width="10.42578125" bestFit="1" customWidth="1"/>
    <col min="11" max="11" width="16.7109375" bestFit="1" customWidth="1"/>
    <col min="12" max="12" width="10.85546875" customWidth="1"/>
    <col min="13" max="13" width="11.85546875" customWidth="1"/>
    <col min="14" max="14" width="27.7109375" bestFit="1" customWidth="1"/>
    <col min="15" max="15" width="18.7109375" bestFit="1" customWidth="1"/>
    <col min="16" max="16" width="14.140625" customWidth="1"/>
    <col min="17" max="17" width="5.28515625" bestFit="1" customWidth="1"/>
    <col min="18" max="18" width="9.28515625" customWidth="1"/>
    <col min="19" max="19" width="11.5703125" bestFit="1" customWidth="1"/>
    <col min="20" max="20" width="10.140625" bestFit="1" customWidth="1"/>
    <col min="21" max="21" width="14.28515625" bestFit="1" customWidth="1"/>
    <col min="22" max="22" width="11.5703125" bestFit="1" customWidth="1"/>
  </cols>
  <sheetData>
    <row r="3" spans="2:18" x14ac:dyDescent="0.25">
      <c r="B3" s="48" t="s">
        <v>58</v>
      </c>
      <c r="C3" s="48"/>
      <c r="D3" s="48"/>
      <c r="E3" s="48"/>
      <c r="F3" s="48"/>
      <c r="G3" s="48"/>
      <c r="H3" s="48"/>
      <c r="I3" s="48"/>
      <c r="J3" s="48"/>
      <c r="K3" s="48"/>
      <c r="L3" s="48"/>
      <c r="M3" s="48"/>
      <c r="N3" s="48"/>
      <c r="O3" s="48"/>
      <c r="P3" s="48"/>
      <c r="Q3" s="48"/>
      <c r="R3" s="48"/>
    </row>
    <row r="4" spans="2:18" x14ac:dyDescent="0.25">
      <c r="B4" s="8"/>
      <c r="C4" s="8"/>
      <c r="D4" s="8"/>
      <c r="E4" s="8"/>
      <c r="F4" s="8"/>
      <c r="G4" s="8"/>
      <c r="H4" s="8"/>
      <c r="I4" s="8"/>
      <c r="J4" s="8"/>
      <c r="K4" s="8"/>
      <c r="L4" s="8"/>
      <c r="M4" s="8"/>
      <c r="N4" s="8"/>
      <c r="O4" s="8"/>
      <c r="P4" s="8"/>
      <c r="Q4" s="27"/>
      <c r="R4" s="8"/>
    </row>
    <row r="5" spans="2:18" x14ac:dyDescent="0.25">
      <c r="B5" s="4" t="s">
        <v>59</v>
      </c>
      <c r="C5" s="8" t="s">
        <v>60</v>
      </c>
      <c r="D5" s="8" t="s">
        <v>61</v>
      </c>
      <c r="E5" s="8" t="s">
        <v>62</v>
      </c>
      <c r="F5" s="8"/>
      <c r="G5" s="8"/>
      <c r="H5" s="8"/>
      <c r="I5" s="8"/>
      <c r="J5" s="8"/>
      <c r="K5" s="8"/>
      <c r="L5" s="8"/>
      <c r="M5" s="8"/>
      <c r="N5" s="8"/>
      <c r="O5" s="8"/>
      <c r="P5" s="8"/>
      <c r="Q5" s="27"/>
      <c r="R5" s="28"/>
    </row>
    <row r="6" spans="2:18" x14ac:dyDescent="0.25">
      <c r="B6" s="5" t="s">
        <v>39</v>
      </c>
      <c r="C6" s="25">
        <v>18</v>
      </c>
      <c r="D6" s="25">
        <v>403</v>
      </c>
      <c r="E6" s="7">
        <v>0.10014159464869879</v>
      </c>
      <c r="F6" s="8"/>
      <c r="G6" s="8"/>
      <c r="H6" s="8"/>
      <c r="I6" s="8"/>
      <c r="J6" s="8"/>
      <c r="K6" s="8"/>
      <c r="L6" s="8"/>
      <c r="M6" s="8"/>
      <c r="N6" s="8"/>
      <c r="O6" s="8"/>
      <c r="P6" s="8"/>
      <c r="Q6" s="27"/>
      <c r="R6" s="28"/>
    </row>
    <row r="7" spans="2:18" x14ac:dyDescent="0.25">
      <c r="B7" s="5" t="s">
        <v>11</v>
      </c>
      <c r="C7" s="25">
        <v>10</v>
      </c>
      <c r="D7" s="25">
        <v>946</v>
      </c>
      <c r="E7" s="7">
        <v>0.1837800888628485</v>
      </c>
      <c r="F7" s="8"/>
      <c r="G7" s="8"/>
      <c r="H7" s="8"/>
      <c r="I7" s="8"/>
      <c r="J7" s="8"/>
      <c r="K7" s="8"/>
      <c r="L7" s="8"/>
      <c r="M7" s="8"/>
      <c r="N7" s="8"/>
      <c r="O7" s="8"/>
      <c r="P7" s="4" t="s">
        <v>59</v>
      </c>
      <c r="Q7" s="8" t="s">
        <v>60</v>
      </c>
      <c r="R7" s="8" t="s">
        <v>63</v>
      </c>
    </row>
    <row r="8" spans="2:18" x14ac:dyDescent="0.25">
      <c r="B8" s="5" t="s">
        <v>6</v>
      </c>
      <c r="C8" s="25">
        <v>37</v>
      </c>
      <c r="D8" s="25">
        <v>1411</v>
      </c>
      <c r="E8" s="7">
        <v>0.34451442800644499</v>
      </c>
      <c r="F8" s="8"/>
      <c r="G8" s="8"/>
      <c r="H8" s="8"/>
      <c r="I8" s="8"/>
      <c r="J8" s="8"/>
      <c r="K8" s="8"/>
      <c r="L8" s="8"/>
      <c r="M8" s="8"/>
      <c r="N8" s="8"/>
      <c r="O8" s="8"/>
      <c r="P8" s="5" t="s">
        <v>64</v>
      </c>
      <c r="Q8" s="3">
        <v>41</v>
      </c>
      <c r="R8" s="3">
        <v>13499</v>
      </c>
    </row>
    <row r="9" spans="2:18" x14ac:dyDescent="0.25">
      <c r="B9" s="5" t="s">
        <v>25</v>
      </c>
      <c r="C9" s="25">
        <v>15</v>
      </c>
      <c r="D9" s="25">
        <v>1522</v>
      </c>
      <c r="E9" s="7">
        <v>0.37156388848200772</v>
      </c>
      <c r="F9" s="8"/>
      <c r="G9" s="8"/>
      <c r="H9" s="8"/>
      <c r="I9" s="8"/>
      <c r="J9" s="8"/>
      <c r="K9" s="8"/>
      <c r="L9" s="8"/>
      <c r="M9" s="8"/>
      <c r="N9" s="8"/>
      <c r="O9" s="8"/>
      <c r="P9" s="5" t="s">
        <v>65</v>
      </c>
      <c r="Q9" s="3">
        <v>34</v>
      </c>
      <c r="R9" s="3">
        <v>4968</v>
      </c>
    </row>
    <row r="10" spans="2:18" x14ac:dyDescent="0.25">
      <c r="B10" s="5" t="s">
        <v>66</v>
      </c>
      <c r="C10" s="25">
        <v>80</v>
      </c>
      <c r="D10" s="25">
        <v>4282</v>
      </c>
      <c r="E10" s="7">
        <v>1</v>
      </c>
      <c r="F10" s="8"/>
      <c r="G10" s="8"/>
      <c r="H10" s="8"/>
      <c r="I10" s="8"/>
      <c r="J10" s="8"/>
      <c r="K10" s="8"/>
      <c r="L10" s="8"/>
      <c r="M10" s="8"/>
      <c r="N10" s="8"/>
      <c r="O10" s="8"/>
      <c r="P10" s="5" t="s">
        <v>67</v>
      </c>
      <c r="Q10" s="3">
        <v>5</v>
      </c>
      <c r="R10" s="3">
        <v>2014</v>
      </c>
    </row>
    <row r="11" spans="2:18" x14ac:dyDescent="0.25">
      <c r="B11" s="8"/>
      <c r="C11" s="8"/>
      <c r="D11" s="8"/>
      <c r="E11" s="8"/>
      <c r="F11" s="8"/>
      <c r="G11" s="8"/>
      <c r="H11" s="8"/>
      <c r="I11" s="8"/>
      <c r="J11" s="8"/>
      <c r="K11" s="8"/>
      <c r="L11" s="8"/>
      <c r="M11" s="8"/>
      <c r="N11" s="8"/>
      <c r="O11" s="8"/>
      <c r="P11" s="5" t="s">
        <v>66</v>
      </c>
      <c r="Q11" s="3">
        <v>80</v>
      </c>
      <c r="R11" s="3">
        <v>20481</v>
      </c>
    </row>
    <row r="13" spans="2:18" x14ac:dyDescent="0.25">
      <c r="B13" s="48" t="s">
        <v>68</v>
      </c>
      <c r="C13" s="48"/>
      <c r="D13" s="48"/>
      <c r="E13" s="48"/>
      <c r="F13" s="48"/>
      <c r="G13" s="48"/>
      <c r="H13" s="48"/>
      <c r="I13" s="48"/>
      <c r="J13" s="48"/>
      <c r="K13" s="48"/>
      <c r="L13" s="48"/>
      <c r="M13" s="48"/>
      <c r="N13" s="48"/>
      <c r="O13" s="48"/>
      <c r="P13" s="48"/>
      <c r="Q13" s="48"/>
      <c r="R13" s="48"/>
    </row>
    <row r="14" spans="2:18" x14ac:dyDescent="0.25">
      <c r="B14" s="9" t="s">
        <v>69</v>
      </c>
      <c r="C14" s="8"/>
      <c r="D14" s="8"/>
      <c r="E14" s="8"/>
      <c r="F14" s="8"/>
      <c r="G14" s="8"/>
      <c r="H14" s="8"/>
      <c r="I14" s="8"/>
      <c r="J14" s="8"/>
      <c r="K14" s="8"/>
      <c r="L14" s="8"/>
      <c r="M14" s="8"/>
      <c r="N14" s="8"/>
      <c r="O14" s="8"/>
      <c r="P14" s="8"/>
      <c r="Q14" s="8"/>
      <c r="R14" s="8"/>
    </row>
    <row r="15" spans="2:18" x14ac:dyDescent="0.25">
      <c r="B15" s="4" t="s">
        <v>59</v>
      </c>
      <c r="C15" s="8" t="s">
        <v>60</v>
      </c>
      <c r="D15" s="8" t="s">
        <v>63</v>
      </c>
      <c r="E15" s="8"/>
      <c r="F15" s="8"/>
      <c r="G15" s="8"/>
      <c r="H15" s="8"/>
      <c r="I15" s="8"/>
      <c r="J15" s="8"/>
      <c r="K15" s="8"/>
      <c r="L15" s="8"/>
      <c r="M15" s="8"/>
      <c r="N15" s="8"/>
      <c r="O15" s="8"/>
      <c r="P15" s="8"/>
      <c r="Q15" s="8"/>
      <c r="R15" s="8"/>
    </row>
    <row r="16" spans="2:18" x14ac:dyDescent="0.25">
      <c r="B16" s="5" t="s">
        <v>11</v>
      </c>
      <c r="C16" s="3">
        <v>10</v>
      </c>
      <c r="D16" s="7">
        <v>0.1837800888628485</v>
      </c>
      <c r="E16" s="8"/>
      <c r="F16" s="8"/>
      <c r="G16" s="8"/>
      <c r="H16" s="8"/>
      <c r="I16" s="8"/>
      <c r="J16" s="8"/>
      <c r="K16" s="8"/>
      <c r="L16" s="8"/>
      <c r="M16" s="8"/>
      <c r="N16" s="8"/>
      <c r="O16" s="8"/>
      <c r="P16" s="8"/>
      <c r="Q16" s="8"/>
      <c r="R16" s="8"/>
    </row>
    <row r="17" spans="2:4" x14ac:dyDescent="0.25">
      <c r="B17" s="6" t="s">
        <v>64</v>
      </c>
      <c r="C17" s="3">
        <v>3</v>
      </c>
      <c r="D17" s="7">
        <v>0.52125398512221044</v>
      </c>
    </row>
    <row r="18" spans="2:4" x14ac:dyDescent="0.25">
      <c r="B18" s="6" t="s">
        <v>65</v>
      </c>
      <c r="C18" s="3">
        <v>5</v>
      </c>
      <c r="D18" s="7">
        <v>0.19739638682252922</v>
      </c>
    </row>
    <row r="19" spans="2:4" x14ac:dyDescent="0.25">
      <c r="B19" s="6" t="s">
        <v>67</v>
      </c>
      <c r="C19" s="3">
        <v>2</v>
      </c>
      <c r="D19" s="7">
        <v>0.28134962805526037</v>
      </c>
    </row>
    <row r="20" spans="2:4" x14ac:dyDescent="0.25">
      <c r="B20" s="5" t="s">
        <v>25</v>
      </c>
      <c r="C20" s="3">
        <v>15</v>
      </c>
      <c r="D20" s="7">
        <v>0.37156388848200772</v>
      </c>
    </row>
    <row r="21" spans="2:4" x14ac:dyDescent="0.25">
      <c r="B21" s="6" t="s">
        <v>64</v>
      </c>
      <c r="C21" s="3">
        <v>10</v>
      </c>
      <c r="D21" s="7">
        <v>0.80486202365308801</v>
      </c>
    </row>
    <row r="22" spans="2:4" x14ac:dyDescent="0.25">
      <c r="B22" s="6" t="s">
        <v>65</v>
      </c>
      <c r="C22" s="3">
        <v>4</v>
      </c>
      <c r="D22" s="7">
        <v>0.13206307490144548</v>
      </c>
    </row>
    <row r="23" spans="2:4" x14ac:dyDescent="0.25">
      <c r="B23" s="6" t="s">
        <v>67</v>
      </c>
      <c r="C23" s="3">
        <v>1</v>
      </c>
      <c r="D23" s="7">
        <v>6.3074901445466486E-2</v>
      </c>
    </row>
    <row r="24" spans="2:4" x14ac:dyDescent="0.25">
      <c r="B24" s="5" t="s">
        <v>39</v>
      </c>
      <c r="C24" s="3">
        <v>18</v>
      </c>
      <c r="D24" s="7">
        <v>0.10014159464869879</v>
      </c>
    </row>
    <row r="25" spans="2:4" x14ac:dyDescent="0.25">
      <c r="B25" s="6" t="s">
        <v>64</v>
      </c>
      <c r="C25" s="3">
        <v>9</v>
      </c>
      <c r="D25" s="7">
        <v>0.52315943442223301</v>
      </c>
    </row>
    <row r="26" spans="2:4" x14ac:dyDescent="0.25">
      <c r="B26" s="6" t="s">
        <v>65</v>
      </c>
      <c r="C26" s="3">
        <v>8</v>
      </c>
      <c r="D26" s="7">
        <v>0.33057045343734764</v>
      </c>
    </row>
    <row r="27" spans="2:4" x14ac:dyDescent="0.25">
      <c r="B27" s="6" t="s">
        <v>67</v>
      </c>
      <c r="C27" s="3">
        <v>1</v>
      </c>
      <c r="D27" s="7">
        <v>0.14627011214041929</v>
      </c>
    </row>
    <row r="28" spans="2:4" x14ac:dyDescent="0.25">
      <c r="B28" s="5" t="s">
        <v>6</v>
      </c>
      <c r="C28" s="3">
        <v>37</v>
      </c>
      <c r="D28" s="7">
        <v>0.34451442800644499</v>
      </c>
    </row>
    <row r="29" spans="2:4" x14ac:dyDescent="0.25">
      <c r="B29" s="6" t="s">
        <v>64</v>
      </c>
      <c r="C29" s="3">
        <v>19</v>
      </c>
      <c r="D29" s="7">
        <v>0.61493764172335597</v>
      </c>
    </row>
    <row r="30" spans="2:4" x14ac:dyDescent="0.25">
      <c r="B30" s="6" t="s">
        <v>65</v>
      </c>
      <c r="C30" s="3">
        <v>17</v>
      </c>
      <c r="D30" s="7">
        <v>0.36026077097505671</v>
      </c>
    </row>
    <row r="31" spans="2:4" x14ac:dyDescent="0.25">
      <c r="B31" s="6" t="s">
        <v>67</v>
      </c>
      <c r="C31" s="3">
        <v>1</v>
      </c>
      <c r="D31" s="7">
        <v>2.48015873015873E-2</v>
      </c>
    </row>
    <row r="32" spans="2:4" x14ac:dyDescent="0.25">
      <c r="B32" s="5" t="s">
        <v>66</v>
      </c>
      <c r="C32" s="3">
        <v>80</v>
      </c>
      <c r="D32" s="7">
        <v>1</v>
      </c>
    </row>
    <row r="35" spans="2:18" x14ac:dyDescent="0.25">
      <c r="B35" s="48" t="s">
        <v>70</v>
      </c>
      <c r="C35" s="48"/>
      <c r="D35" s="48"/>
      <c r="E35" s="48"/>
      <c r="F35" s="48"/>
      <c r="G35" s="48"/>
      <c r="H35" s="48"/>
      <c r="I35" s="48"/>
      <c r="J35" s="48"/>
      <c r="K35" s="48"/>
      <c r="L35" s="48"/>
      <c r="M35" s="48"/>
      <c r="N35" s="48"/>
      <c r="O35" s="48"/>
      <c r="P35" s="48"/>
      <c r="Q35" s="48"/>
      <c r="R35" s="48"/>
    </row>
    <row r="37" spans="2:18" x14ac:dyDescent="0.25">
      <c r="B37" s="9" t="s">
        <v>71</v>
      </c>
      <c r="C37" s="8"/>
      <c r="D37" s="8"/>
      <c r="E37" s="8"/>
      <c r="F37" s="8"/>
      <c r="G37" s="8"/>
      <c r="H37" s="8"/>
      <c r="I37" s="8"/>
      <c r="J37" s="8"/>
      <c r="K37" s="8"/>
      <c r="L37" s="8"/>
      <c r="M37" s="8"/>
      <c r="N37" s="8"/>
      <c r="O37" s="8"/>
      <c r="P37" s="8"/>
      <c r="Q37" s="8"/>
      <c r="R37" s="8"/>
    </row>
    <row r="38" spans="2:18" x14ac:dyDescent="0.25">
      <c r="B38" s="4" t="s">
        <v>72</v>
      </c>
      <c r="C38" s="8" t="s">
        <v>73</v>
      </c>
      <c r="D38" s="8"/>
      <c r="E38" s="8"/>
      <c r="F38" s="8"/>
      <c r="G38" s="8"/>
      <c r="H38" s="8"/>
      <c r="I38" s="8"/>
      <c r="J38" s="8"/>
      <c r="K38" s="8"/>
      <c r="L38" s="8"/>
      <c r="M38" s="8"/>
      <c r="N38" s="8"/>
      <c r="O38" s="8"/>
      <c r="P38" s="8"/>
      <c r="Q38" s="8"/>
      <c r="R38" s="8"/>
    </row>
    <row r="39" spans="2:18" x14ac:dyDescent="0.25">
      <c r="B39" s="5" t="s">
        <v>74</v>
      </c>
      <c r="C39" s="18">
        <v>8.935110590303208E-2</v>
      </c>
      <c r="D39" s="8"/>
      <c r="E39" s="8"/>
      <c r="F39" s="8"/>
      <c r="G39" s="8"/>
      <c r="H39" s="8"/>
      <c r="I39" s="8"/>
      <c r="J39" s="8"/>
      <c r="K39" s="8"/>
      <c r="L39" s="8"/>
      <c r="M39" s="8"/>
      <c r="N39" s="8"/>
      <c r="O39" s="8"/>
      <c r="P39" s="8"/>
      <c r="Q39" s="8"/>
      <c r="R39" s="8"/>
    </row>
    <row r="40" spans="2:18" x14ac:dyDescent="0.25">
      <c r="B40" s="5" t="s">
        <v>75</v>
      </c>
      <c r="C40" s="18">
        <v>0.31951564864996829</v>
      </c>
      <c r="D40" s="8"/>
      <c r="E40" s="8"/>
      <c r="F40" s="8"/>
      <c r="G40" s="8"/>
      <c r="H40" s="8"/>
      <c r="I40" s="8"/>
      <c r="J40" s="8"/>
      <c r="K40" s="8"/>
      <c r="L40" s="8"/>
      <c r="M40" s="8"/>
      <c r="N40" s="8"/>
      <c r="O40" s="8"/>
      <c r="P40" s="8"/>
      <c r="Q40" s="8"/>
      <c r="R40" s="8"/>
    </row>
    <row r="41" spans="2:18" x14ac:dyDescent="0.25">
      <c r="B41" s="5" t="s">
        <v>76</v>
      </c>
      <c r="C41" s="18">
        <v>0.40940383770323713</v>
      </c>
      <c r="D41" s="8"/>
      <c r="E41" s="8"/>
      <c r="F41" s="8"/>
      <c r="G41" s="8"/>
      <c r="H41" s="8"/>
      <c r="I41" s="8"/>
      <c r="J41" s="8"/>
      <c r="K41" s="8"/>
      <c r="L41" s="8"/>
      <c r="M41" s="8"/>
      <c r="N41" s="8"/>
      <c r="O41" s="8"/>
      <c r="P41" s="8"/>
      <c r="Q41" s="8"/>
      <c r="R41" s="8"/>
    </row>
    <row r="42" spans="2:18" x14ac:dyDescent="0.25">
      <c r="B42" s="5" t="s">
        <v>77</v>
      </c>
      <c r="C42" s="18">
        <v>0.1465748742737171</v>
      </c>
      <c r="D42" s="8"/>
      <c r="E42" s="8"/>
      <c r="F42" s="8"/>
      <c r="G42" s="8"/>
      <c r="H42" s="8"/>
      <c r="I42" s="8"/>
      <c r="J42" s="8"/>
      <c r="K42" s="8"/>
      <c r="L42" s="8"/>
      <c r="M42" s="8"/>
      <c r="N42" s="8"/>
      <c r="O42" s="8"/>
      <c r="P42" s="8"/>
      <c r="Q42" s="8"/>
      <c r="R42" s="8"/>
    </row>
    <row r="43" spans="2:18" x14ac:dyDescent="0.25">
      <c r="B43" s="5" t="s">
        <v>78</v>
      </c>
      <c r="C43" s="18">
        <v>3.5154533470045407E-2</v>
      </c>
      <c r="D43" s="8"/>
      <c r="E43" s="8"/>
      <c r="F43" s="8"/>
      <c r="G43" s="8"/>
      <c r="H43" s="8"/>
      <c r="I43" s="8"/>
      <c r="J43" s="8"/>
      <c r="K43" s="8"/>
      <c r="L43" s="8"/>
      <c r="M43" s="8"/>
      <c r="N43" s="8"/>
      <c r="O43" s="8"/>
      <c r="P43" s="8"/>
      <c r="Q43" s="8"/>
      <c r="R43" s="8"/>
    </row>
    <row r="44" spans="2:18" x14ac:dyDescent="0.25">
      <c r="B44" s="5" t="s">
        <v>66</v>
      </c>
      <c r="C44" s="7">
        <v>1</v>
      </c>
      <c r="D44" s="8"/>
      <c r="E44" s="8"/>
      <c r="F44" s="8"/>
      <c r="G44" s="8"/>
      <c r="H44" s="8"/>
      <c r="I44" s="8"/>
      <c r="J44" s="8"/>
      <c r="K44" s="8"/>
      <c r="L44" s="8"/>
      <c r="M44" s="8"/>
      <c r="N44" s="8"/>
      <c r="O44" s="8"/>
      <c r="P44" s="8"/>
      <c r="Q44" s="8"/>
      <c r="R44" s="8"/>
    </row>
    <row r="46" spans="2:18" x14ac:dyDescent="0.25">
      <c r="B46" s="10" t="s">
        <v>79</v>
      </c>
      <c r="C46" s="8"/>
      <c r="D46" s="8"/>
      <c r="E46" s="8"/>
      <c r="F46" s="8"/>
      <c r="G46" s="8"/>
      <c r="H46" s="8"/>
      <c r="I46" s="8"/>
      <c r="J46" s="8"/>
      <c r="K46" s="8"/>
      <c r="L46" s="8"/>
      <c r="M46" s="8"/>
      <c r="N46" s="8"/>
      <c r="O46" s="8"/>
      <c r="P46" s="8"/>
      <c r="Q46" s="8"/>
      <c r="R46" s="8"/>
    </row>
    <row r="47" spans="2:18" x14ac:dyDescent="0.25">
      <c r="B47" s="4" t="s">
        <v>80</v>
      </c>
      <c r="C47" s="4" t="s">
        <v>81</v>
      </c>
      <c r="D47" s="8"/>
      <c r="E47" s="8"/>
      <c r="F47" s="8"/>
      <c r="G47" s="8"/>
      <c r="H47" s="8"/>
      <c r="I47" s="8"/>
      <c r="J47" s="8"/>
      <c r="K47" s="8"/>
      <c r="L47" s="8"/>
      <c r="M47" s="8"/>
      <c r="N47" s="8"/>
      <c r="O47" s="8"/>
      <c r="P47" s="8"/>
      <c r="Q47" s="8"/>
      <c r="R47" s="8"/>
    </row>
    <row r="48" spans="2:18" x14ac:dyDescent="0.25">
      <c r="B48" s="4" t="s">
        <v>72</v>
      </c>
      <c r="C48" s="8" t="s">
        <v>11</v>
      </c>
      <c r="D48" s="8" t="s">
        <v>25</v>
      </c>
      <c r="E48" s="8" t="s">
        <v>39</v>
      </c>
      <c r="F48" s="8" t="s">
        <v>6</v>
      </c>
      <c r="G48" s="8" t="s">
        <v>66</v>
      </c>
      <c r="H48" s="8"/>
      <c r="I48" s="8"/>
      <c r="J48" s="8"/>
      <c r="K48" s="8"/>
      <c r="L48" s="8"/>
      <c r="M48" s="8"/>
      <c r="N48" s="8"/>
      <c r="O48" s="8"/>
      <c r="P48" s="8"/>
      <c r="Q48" s="8"/>
      <c r="R48" s="8"/>
    </row>
    <row r="49" spans="2:11" x14ac:dyDescent="0.25">
      <c r="B49" s="5" t="s">
        <v>74</v>
      </c>
      <c r="C49" s="18">
        <v>6.3912894878179777E-2</v>
      </c>
      <c r="D49" s="18">
        <v>0</v>
      </c>
      <c r="E49" s="18">
        <v>0</v>
      </c>
      <c r="F49" s="18">
        <v>2.5438211024852303E-2</v>
      </c>
      <c r="G49" s="18">
        <v>8.935110590303208E-2</v>
      </c>
      <c r="H49" s="8"/>
      <c r="I49" s="8"/>
      <c r="J49" s="8"/>
      <c r="K49" s="18"/>
    </row>
    <row r="50" spans="2:11" x14ac:dyDescent="0.25">
      <c r="B50" s="5" t="s">
        <v>75</v>
      </c>
      <c r="C50" s="18">
        <v>1.2206435232654656E-2</v>
      </c>
      <c r="D50" s="18">
        <v>0.18919974610614715</v>
      </c>
      <c r="E50" s="18">
        <v>3.9988281822176654E-2</v>
      </c>
      <c r="F50" s="18">
        <v>7.8121185488989789E-2</v>
      </c>
      <c r="G50" s="18">
        <v>0.31951564864996829</v>
      </c>
      <c r="H50" s="8"/>
      <c r="I50" s="8"/>
      <c r="J50" s="8"/>
      <c r="K50" s="18"/>
    </row>
    <row r="51" spans="2:11" x14ac:dyDescent="0.25">
      <c r="B51" s="5" t="s">
        <v>76</v>
      </c>
      <c r="C51" s="18">
        <v>6.2692251354914311E-2</v>
      </c>
      <c r="D51" s="18">
        <v>0.1379327181289976</v>
      </c>
      <c r="E51" s="18">
        <v>4.2771349055221911E-2</v>
      </c>
      <c r="F51" s="18">
        <v>0.16600751916410331</v>
      </c>
      <c r="G51" s="18">
        <v>0.40940383770323713</v>
      </c>
      <c r="H51" s="8"/>
      <c r="I51" s="8"/>
      <c r="J51" s="8"/>
      <c r="K51" s="18"/>
    </row>
    <row r="52" spans="2:11" x14ac:dyDescent="0.25">
      <c r="B52" s="5" t="s">
        <v>77</v>
      </c>
      <c r="C52" s="18">
        <v>3.1541428641179627E-2</v>
      </c>
      <c r="D52" s="18">
        <v>3.7839949221229435E-2</v>
      </c>
      <c r="E52" s="18">
        <v>1.6649577657340951E-2</v>
      </c>
      <c r="F52" s="18">
        <v>6.0543918753967092E-2</v>
      </c>
      <c r="G52" s="18">
        <v>0.1465748742737171</v>
      </c>
      <c r="H52" s="8"/>
      <c r="I52" s="8"/>
      <c r="J52" s="8"/>
      <c r="K52" s="18"/>
    </row>
    <row r="53" spans="2:11" x14ac:dyDescent="0.25">
      <c r="B53" s="5" t="s">
        <v>78</v>
      </c>
      <c r="C53" s="18">
        <v>1.3427078755920122E-2</v>
      </c>
      <c r="D53" s="18">
        <v>6.5914750256335138E-3</v>
      </c>
      <c r="E53" s="18">
        <v>7.3238611395927931E-4</v>
      </c>
      <c r="F53" s="18">
        <v>1.4403593574532494E-2</v>
      </c>
      <c r="G53" s="18">
        <v>3.5154533470045407E-2</v>
      </c>
      <c r="H53" s="8"/>
      <c r="I53" s="8"/>
      <c r="J53" s="8"/>
      <c r="K53" s="18"/>
    </row>
    <row r="54" spans="2:11" x14ac:dyDescent="0.25">
      <c r="B54" s="5" t="s">
        <v>66</v>
      </c>
      <c r="C54" s="18">
        <v>0.1837800888628485</v>
      </c>
      <c r="D54" s="18">
        <v>0.37156388848200772</v>
      </c>
      <c r="E54" s="29">
        <v>0.10014159464869879</v>
      </c>
      <c r="F54" s="18">
        <v>0.34451442800644499</v>
      </c>
      <c r="G54" s="18">
        <v>1</v>
      </c>
      <c r="H54" s="8"/>
      <c r="I54" s="8"/>
      <c r="J54" s="8"/>
      <c r="K54" s="8"/>
    </row>
    <row r="58" spans="2:11" x14ac:dyDescent="0.25">
      <c r="B58" s="9" t="s">
        <v>82</v>
      </c>
      <c r="C58" s="8"/>
      <c r="D58" s="8"/>
      <c r="E58" s="8"/>
      <c r="F58" s="8"/>
      <c r="G58" s="8"/>
      <c r="H58" s="8"/>
      <c r="I58" s="8"/>
      <c r="J58" s="8"/>
      <c r="K58" s="8"/>
    </row>
    <row r="59" spans="2:11" x14ac:dyDescent="0.25">
      <c r="B59" s="4" t="s">
        <v>80</v>
      </c>
      <c r="C59" s="4" t="s">
        <v>81</v>
      </c>
      <c r="D59" s="8"/>
      <c r="E59" s="8"/>
      <c r="F59" s="8"/>
      <c r="G59" s="8"/>
      <c r="H59" s="8"/>
      <c r="I59" s="8"/>
      <c r="J59" s="8"/>
      <c r="K59" s="8"/>
    </row>
    <row r="60" spans="2:11" x14ac:dyDescent="0.25">
      <c r="B60" s="4" t="s">
        <v>83</v>
      </c>
      <c r="C60" s="8" t="s">
        <v>11</v>
      </c>
      <c r="D60" s="8" t="s">
        <v>25</v>
      </c>
      <c r="E60" s="8" t="s">
        <v>39</v>
      </c>
      <c r="F60" s="8" t="s">
        <v>6</v>
      </c>
      <c r="G60" s="8" t="s">
        <v>66</v>
      </c>
      <c r="H60" s="8"/>
      <c r="I60" s="8"/>
      <c r="J60" s="8"/>
      <c r="K60" s="8"/>
    </row>
    <row r="61" spans="2:11" x14ac:dyDescent="0.25">
      <c r="B61" s="5" t="s">
        <v>84</v>
      </c>
      <c r="C61" s="7">
        <v>9.7651481861237236E-3</v>
      </c>
      <c r="D61" s="7">
        <v>0</v>
      </c>
      <c r="E61" s="7">
        <v>1.2206435232654655E-3</v>
      </c>
      <c r="F61" s="7">
        <v>2.8514232703481274E-2</v>
      </c>
      <c r="G61" s="7">
        <v>3.9500024412870469E-2</v>
      </c>
      <c r="H61" s="8"/>
      <c r="I61" s="8"/>
      <c r="J61" s="8"/>
      <c r="K61" s="8"/>
    </row>
    <row r="62" spans="2:11" x14ac:dyDescent="0.25">
      <c r="B62" s="5" t="s">
        <v>85</v>
      </c>
      <c r="C62" s="7">
        <v>1.9188516185733119E-2</v>
      </c>
      <c r="D62" s="7">
        <v>5.3952443728333577E-2</v>
      </c>
      <c r="E62" s="7">
        <v>2.8221278257897563E-2</v>
      </c>
      <c r="F62" s="7">
        <v>0.15731653727845321</v>
      </c>
      <c r="G62" s="7">
        <v>0.25867877545041745</v>
      </c>
      <c r="H62" s="8"/>
      <c r="I62" s="8"/>
      <c r="J62" s="8"/>
      <c r="K62" s="8"/>
    </row>
    <row r="63" spans="2:11" x14ac:dyDescent="0.25">
      <c r="B63" s="5" t="s">
        <v>86</v>
      </c>
      <c r="C63" s="7">
        <v>0.15482642449099165</v>
      </c>
      <c r="D63" s="7">
        <v>0.31761144475367414</v>
      </c>
      <c r="E63" s="7">
        <v>7.0699672867535771E-2</v>
      </c>
      <c r="F63" s="7">
        <v>0.15868365802451051</v>
      </c>
      <c r="G63" s="7">
        <v>0.70182120013671212</v>
      </c>
      <c r="H63" s="8"/>
      <c r="I63" s="8"/>
      <c r="J63" s="8"/>
      <c r="K63" s="8"/>
    </row>
    <row r="64" spans="2:11" x14ac:dyDescent="0.25">
      <c r="B64" s="5" t="s">
        <v>66</v>
      </c>
      <c r="C64" s="7">
        <v>0.1837800888628485</v>
      </c>
      <c r="D64" s="7">
        <v>0.37156388848200772</v>
      </c>
      <c r="E64" s="7">
        <v>0.10014159464869879</v>
      </c>
      <c r="F64" s="7">
        <v>0.34451442800644499</v>
      </c>
      <c r="G64" s="7">
        <v>1</v>
      </c>
      <c r="H64" s="8"/>
      <c r="I64" s="8"/>
      <c r="J64" s="8"/>
      <c r="K64" s="8"/>
    </row>
    <row r="66" spans="2:10" x14ac:dyDescent="0.25">
      <c r="B66" s="10" t="s">
        <v>87</v>
      </c>
      <c r="C66" s="8"/>
      <c r="D66" s="8"/>
      <c r="E66" s="8"/>
      <c r="F66" s="8"/>
      <c r="G66" s="8"/>
      <c r="H66" s="8"/>
      <c r="I66" s="8"/>
      <c r="J66" s="8"/>
    </row>
    <row r="67" spans="2:10" x14ac:dyDescent="0.25">
      <c r="B67" s="4" t="s">
        <v>80</v>
      </c>
      <c r="C67" s="4" t="s">
        <v>81</v>
      </c>
      <c r="D67" s="8"/>
      <c r="E67" s="8"/>
      <c r="F67" s="8"/>
      <c r="G67" s="8"/>
      <c r="H67" s="8"/>
      <c r="I67" s="8"/>
      <c r="J67" s="8"/>
    </row>
    <row r="68" spans="2:10" x14ac:dyDescent="0.25">
      <c r="B68" s="4" t="s">
        <v>83</v>
      </c>
      <c r="C68" s="8" t="s">
        <v>11</v>
      </c>
      <c r="D68" s="8" t="s">
        <v>25</v>
      </c>
      <c r="E68" s="8" t="s">
        <v>39</v>
      </c>
      <c r="F68" s="8" t="s">
        <v>6</v>
      </c>
      <c r="G68" s="8" t="s">
        <v>66</v>
      </c>
      <c r="H68" s="8"/>
      <c r="I68" s="8"/>
      <c r="J68" s="8"/>
    </row>
    <row r="69" spans="2:10" x14ac:dyDescent="0.25">
      <c r="B69" s="5" t="s">
        <v>84</v>
      </c>
      <c r="C69" s="7">
        <v>5.3134962805526036E-2</v>
      </c>
      <c r="D69" s="7">
        <v>0</v>
      </c>
      <c r="E69" s="7">
        <v>1.218917601170161E-2</v>
      </c>
      <c r="F69" s="7">
        <v>8.2766439909297052E-2</v>
      </c>
      <c r="G69" s="7">
        <v>3.9500024412870469E-2</v>
      </c>
      <c r="H69" s="8"/>
      <c r="I69" s="8"/>
      <c r="J69" s="8"/>
    </row>
    <row r="70" spans="2:10" x14ac:dyDescent="0.25">
      <c r="B70" s="5" t="s">
        <v>85</v>
      </c>
      <c r="C70" s="7">
        <v>0.10441020191285866</v>
      </c>
      <c r="D70" s="7">
        <v>0.14520367936925099</v>
      </c>
      <c r="E70" s="7">
        <v>0.28181374939054121</v>
      </c>
      <c r="F70" s="7">
        <v>0.45663265306122447</v>
      </c>
      <c r="G70" s="7">
        <v>0.25867877545041745</v>
      </c>
      <c r="H70" s="8"/>
      <c r="I70" s="8"/>
      <c r="J70" s="8"/>
    </row>
    <row r="71" spans="2:10" x14ac:dyDescent="0.25">
      <c r="B71" s="5" t="s">
        <v>86</v>
      </c>
      <c r="C71" s="7">
        <v>0.84245483528161536</v>
      </c>
      <c r="D71" s="7">
        <v>0.85479632063074906</v>
      </c>
      <c r="E71" s="7">
        <v>0.70599707459775718</v>
      </c>
      <c r="F71" s="7">
        <v>0.46060090702947848</v>
      </c>
      <c r="G71" s="7">
        <v>0.70182120013671212</v>
      </c>
      <c r="H71" s="8"/>
      <c r="I71" s="8"/>
      <c r="J71" s="8"/>
    </row>
    <row r="72" spans="2:10" x14ac:dyDescent="0.25">
      <c r="B72" s="5" t="s">
        <v>66</v>
      </c>
      <c r="C72" s="7">
        <v>1</v>
      </c>
      <c r="D72" s="7">
        <v>1</v>
      </c>
      <c r="E72" s="7">
        <v>1</v>
      </c>
      <c r="F72" s="7">
        <v>1</v>
      </c>
      <c r="G72" s="7">
        <v>1</v>
      </c>
      <c r="H72" s="8"/>
      <c r="I72" s="8"/>
      <c r="J72" s="8"/>
    </row>
    <row r="76" spans="2:10" s="8" customFormat="1" x14ac:dyDescent="0.25"/>
    <row r="77" spans="2:10" s="8" customFormat="1" x14ac:dyDescent="0.25"/>
    <row r="78" spans="2:10" s="8" customFormat="1" x14ac:dyDescent="0.25">
      <c r="B78" s="9" t="s">
        <v>88</v>
      </c>
      <c r="C78" s="1"/>
    </row>
    <row r="79" spans="2:10" s="8" customFormat="1" x14ac:dyDescent="0.25">
      <c r="C79" s="8" t="s">
        <v>11</v>
      </c>
      <c r="E79" s="8" t="s">
        <v>25</v>
      </c>
      <c r="G79" s="8" t="s">
        <v>39</v>
      </c>
      <c r="I79" s="8" t="s">
        <v>6</v>
      </c>
    </row>
    <row r="80" spans="2:10" s="8" customFormat="1" x14ac:dyDescent="0.25">
      <c r="C80" s="8" t="s">
        <v>89</v>
      </c>
      <c r="D80" s="8" t="s">
        <v>90</v>
      </c>
      <c r="E80" s="8" t="s">
        <v>89</v>
      </c>
      <c r="F80" s="8" t="s">
        <v>90</v>
      </c>
      <c r="G80" s="8" t="s">
        <v>89</v>
      </c>
      <c r="H80" s="8" t="s">
        <v>90</v>
      </c>
      <c r="I80" s="8" t="s">
        <v>89</v>
      </c>
      <c r="J80" s="8" t="s">
        <v>90</v>
      </c>
    </row>
    <row r="81" spans="2:10" s="8" customFormat="1" x14ac:dyDescent="0.25">
      <c r="B81" s="5" t="s">
        <v>91</v>
      </c>
      <c r="C81" s="7">
        <v>0</v>
      </c>
      <c r="D81" s="7">
        <v>0</v>
      </c>
      <c r="E81" s="7">
        <v>0</v>
      </c>
      <c r="F81" s="7">
        <v>0</v>
      </c>
      <c r="G81" s="7">
        <v>0</v>
      </c>
      <c r="H81" s="7">
        <v>0</v>
      </c>
      <c r="I81" s="7">
        <v>2.1261516654854712E-3</v>
      </c>
      <c r="J81" s="7">
        <v>2.1258503401360546E-3</v>
      </c>
    </row>
    <row r="82" spans="2:10" s="8" customFormat="1" x14ac:dyDescent="0.25">
      <c r="B82" s="5" t="s">
        <v>11</v>
      </c>
      <c r="C82" s="7">
        <v>0.88900634249471455</v>
      </c>
      <c r="D82" s="7">
        <v>0.86052072263549417</v>
      </c>
      <c r="E82" s="7">
        <v>0</v>
      </c>
      <c r="F82" s="7">
        <v>0</v>
      </c>
      <c r="G82" s="7">
        <v>0</v>
      </c>
      <c r="H82" s="7">
        <v>0</v>
      </c>
      <c r="I82" s="7">
        <v>0</v>
      </c>
      <c r="J82" s="7">
        <v>0</v>
      </c>
    </row>
    <row r="83" spans="2:10" s="8" customFormat="1" x14ac:dyDescent="0.25">
      <c r="B83" s="5" t="s">
        <v>25</v>
      </c>
      <c r="C83" s="7">
        <v>6.8710359408033828E-2</v>
      </c>
      <c r="D83" s="7">
        <v>8.6344314558979812E-2</v>
      </c>
      <c r="E83" s="7">
        <v>1</v>
      </c>
      <c r="F83" s="7">
        <v>1</v>
      </c>
      <c r="G83" s="7">
        <v>7.4441687344913151E-3</v>
      </c>
      <c r="H83" s="7">
        <v>6.3383715260848369E-3</v>
      </c>
      <c r="I83" s="7">
        <v>8.221119773210489E-2</v>
      </c>
      <c r="J83" s="7">
        <v>8.2766439909297052E-2</v>
      </c>
    </row>
    <row r="84" spans="2:10" s="8" customFormat="1" x14ac:dyDescent="0.25">
      <c r="B84" s="5" t="s">
        <v>39</v>
      </c>
      <c r="C84" s="7">
        <v>0</v>
      </c>
      <c r="D84" s="7">
        <v>0</v>
      </c>
      <c r="E84" s="7">
        <v>0</v>
      </c>
      <c r="F84" s="7">
        <v>0</v>
      </c>
      <c r="G84" s="7">
        <v>0.98759305210918114</v>
      </c>
      <c r="H84" s="7">
        <v>0.98878595806923453</v>
      </c>
      <c r="I84" s="7">
        <v>0</v>
      </c>
      <c r="J84" s="7">
        <v>0</v>
      </c>
    </row>
    <row r="85" spans="2:10" s="8" customFormat="1" x14ac:dyDescent="0.25">
      <c r="B85" s="5" t="s">
        <v>6</v>
      </c>
      <c r="C85" s="7">
        <v>0</v>
      </c>
      <c r="D85" s="7">
        <v>0</v>
      </c>
      <c r="E85" s="7">
        <v>0</v>
      </c>
      <c r="F85" s="7">
        <v>0</v>
      </c>
      <c r="G85" s="7">
        <v>4.9627791563275434E-3</v>
      </c>
      <c r="H85" s="7">
        <v>4.8756704046806435E-3</v>
      </c>
      <c r="I85" s="7">
        <v>0.91566265060240959</v>
      </c>
      <c r="J85" s="7">
        <v>0.91510770975056688</v>
      </c>
    </row>
    <row r="86" spans="2:10" s="8" customFormat="1" x14ac:dyDescent="0.25">
      <c r="B86" s="5" t="s">
        <v>92</v>
      </c>
      <c r="C86" s="7">
        <v>2.4312896405919663E-2</v>
      </c>
      <c r="D86" s="7">
        <v>3.0552603613177472E-2</v>
      </c>
      <c r="E86" s="7">
        <v>0</v>
      </c>
      <c r="F86" s="7">
        <v>0</v>
      </c>
      <c r="G86" s="7">
        <v>0</v>
      </c>
      <c r="H86" s="7">
        <v>0</v>
      </c>
      <c r="I86" s="7">
        <v>0</v>
      </c>
      <c r="J86" s="7">
        <v>0</v>
      </c>
    </row>
    <row r="87" spans="2:10" s="8" customFormat="1" x14ac:dyDescent="0.25">
      <c r="B87" s="5" t="s">
        <v>93</v>
      </c>
      <c r="C87" s="7">
        <v>1.7970401691331923E-2</v>
      </c>
      <c r="D87" s="7">
        <v>2.2582359192348564E-2</v>
      </c>
      <c r="E87" s="7">
        <v>0</v>
      </c>
      <c r="F87" s="7">
        <v>0</v>
      </c>
      <c r="G87" s="7">
        <v>0</v>
      </c>
      <c r="H87" s="7">
        <v>0</v>
      </c>
      <c r="I87" s="7">
        <v>0</v>
      </c>
      <c r="J87" s="7">
        <v>0</v>
      </c>
    </row>
    <row r="88" spans="2:10" s="8" customFormat="1" x14ac:dyDescent="0.25">
      <c r="B88" s="5" t="s">
        <v>66</v>
      </c>
      <c r="C88" s="7">
        <v>1</v>
      </c>
      <c r="D88" s="7">
        <v>1</v>
      </c>
      <c r="E88" s="7">
        <v>1</v>
      </c>
      <c r="F88" s="7">
        <v>1</v>
      </c>
      <c r="G88" s="7">
        <v>1</v>
      </c>
      <c r="H88" s="7">
        <v>1</v>
      </c>
      <c r="I88" s="7">
        <v>1</v>
      </c>
      <c r="J88" s="7">
        <v>1</v>
      </c>
    </row>
    <row r="89" spans="2:10" s="8" customFormat="1" x14ac:dyDescent="0.25"/>
    <row r="90" spans="2:10" s="8" customFormat="1" x14ac:dyDescent="0.25"/>
    <row r="91" spans="2:10" s="8" customFormat="1" x14ac:dyDescent="0.25"/>
    <row r="92" spans="2:10" s="8" customFormat="1" x14ac:dyDescent="0.25"/>
    <row r="94" spans="2:10" x14ac:dyDescent="0.25">
      <c r="B94" s="9" t="s">
        <v>94</v>
      </c>
      <c r="C94" s="8"/>
      <c r="D94" s="4"/>
      <c r="E94" s="9" t="s">
        <v>95</v>
      </c>
      <c r="F94" s="8"/>
      <c r="G94" s="4"/>
      <c r="H94" s="8"/>
      <c r="I94" s="9" t="s">
        <v>96</v>
      </c>
      <c r="J94" s="8"/>
    </row>
    <row r="95" spans="2:10" x14ac:dyDescent="0.25">
      <c r="B95" s="4" t="s">
        <v>97</v>
      </c>
      <c r="C95" s="8" t="s">
        <v>6</v>
      </c>
      <c r="D95" s="8"/>
      <c r="E95" s="8"/>
      <c r="F95" s="8"/>
      <c r="G95" s="8"/>
      <c r="H95" s="8"/>
      <c r="I95" s="8"/>
      <c r="J95" s="8"/>
    </row>
    <row r="96" spans="2:10" x14ac:dyDescent="0.25">
      <c r="B96" s="4" t="s">
        <v>98</v>
      </c>
      <c r="C96" s="8" t="s">
        <v>85</v>
      </c>
      <c r="D96" s="8"/>
      <c r="E96" s="4" t="s">
        <v>97</v>
      </c>
      <c r="F96" s="8" t="s">
        <v>99</v>
      </c>
      <c r="G96" s="8"/>
      <c r="H96" s="8"/>
      <c r="I96" s="4" t="s">
        <v>97</v>
      </c>
      <c r="J96" s="8" t="s">
        <v>99</v>
      </c>
    </row>
    <row r="97" spans="2:10" x14ac:dyDescent="0.25">
      <c r="B97" s="8"/>
      <c r="C97" s="8"/>
      <c r="D97" s="8"/>
      <c r="E97" s="8"/>
      <c r="F97" s="8"/>
      <c r="G97" s="8"/>
      <c r="H97" s="8"/>
      <c r="I97" s="8"/>
      <c r="J97" s="8"/>
    </row>
    <row r="98" spans="2:10" x14ac:dyDescent="0.25">
      <c r="B98" s="4" t="s">
        <v>83</v>
      </c>
      <c r="C98" s="8" t="s">
        <v>80</v>
      </c>
      <c r="D98" s="8"/>
      <c r="E98" s="4" t="s">
        <v>100</v>
      </c>
      <c r="F98" s="8" t="s">
        <v>101</v>
      </c>
      <c r="G98" s="8"/>
      <c r="H98" s="8"/>
      <c r="I98" s="4" t="s">
        <v>83</v>
      </c>
      <c r="J98" s="8" t="s">
        <v>73</v>
      </c>
    </row>
    <row r="99" spans="2:10" x14ac:dyDescent="0.25">
      <c r="B99" s="5" t="s">
        <v>102</v>
      </c>
      <c r="C99" s="3">
        <v>350</v>
      </c>
      <c r="D99" s="8"/>
      <c r="E99" s="5" t="s">
        <v>27</v>
      </c>
      <c r="F99" s="3">
        <v>1810</v>
      </c>
      <c r="G99" s="8"/>
      <c r="H99" s="8"/>
      <c r="I99" s="5" t="s">
        <v>103</v>
      </c>
      <c r="J99" s="3">
        <v>1600</v>
      </c>
    </row>
    <row r="100" spans="2:10" x14ac:dyDescent="0.25">
      <c r="B100" s="5" t="s">
        <v>104</v>
      </c>
      <c r="C100" s="3">
        <v>325</v>
      </c>
      <c r="D100" s="8"/>
      <c r="E100" s="5" t="s">
        <v>34</v>
      </c>
      <c r="F100" s="3">
        <v>1790</v>
      </c>
      <c r="G100" s="8"/>
      <c r="H100" s="8"/>
      <c r="I100" s="5" t="s">
        <v>105</v>
      </c>
      <c r="J100" s="3">
        <v>1390</v>
      </c>
    </row>
    <row r="101" spans="2:10" x14ac:dyDescent="0.25">
      <c r="B101" s="5" t="s">
        <v>106</v>
      </c>
      <c r="C101" s="3">
        <v>250</v>
      </c>
      <c r="D101" s="8"/>
      <c r="E101" s="5" t="s">
        <v>32</v>
      </c>
      <c r="F101" s="3">
        <v>1465</v>
      </c>
      <c r="G101" s="8"/>
      <c r="H101" s="8"/>
      <c r="I101" s="5" t="s">
        <v>107</v>
      </c>
      <c r="J101" s="3">
        <v>1250</v>
      </c>
    </row>
    <row r="102" spans="2:10" x14ac:dyDescent="0.25">
      <c r="B102" s="5" t="s">
        <v>108</v>
      </c>
      <c r="C102" s="3">
        <v>231</v>
      </c>
      <c r="D102" s="8"/>
      <c r="E102" s="5" t="s">
        <v>109</v>
      </c>
      <c r="F102" s="3">
        <v>1062</v>
      </c>
      <c r="G102" s="8"/>
      <c r="H102" s="8"/>
      <c r="I102" s="5" t="s">
        <v>110</v>
      </c>
      <c r="J102" s="3">
        <v>1000</v>
      </c>
    </row>
    <row r="103" spans="2:10" x14ac:dyDescent="0.25">
      <c r="B103" s="5" t="s">
        <v>111</v>
      </c>
      <c r="C103" s="3">
        <v>200</v>
      </c>
      <c r="D103" s="8"/>
      <c r="E103" s="5" t="s">
        <v>19</v>
      </c>
      <c r="F103" s="3">
        <v>1000</v>
      </c>
      <c r="G103" s="8"/>
      <c r="H103" s="8"/>
      <c r="I103" s="5" t="s">
        <v>112</v>
      </c>
      <c r="J103" s="3">
        <v>965</v>
      </c>
    </row>
    <row r="104" spans="2:10" x14ac:dyDescent="0.25">
      <c r="B104" s="5" t="s">
        <v>113</v>
      </c>
      <c r="C104" s="3">
        <v>158</v>
      </c>
      <c r="D104" s="8"/>
      <c r="E104" s="5" t="s">
        <v>112</v>
      </c>
      <c r="F104" s="3">
        <v>965</v>
      </c>
      <c r="G104" s="8"/>
      <c r="H104" s="8"/>
      <c r="I104" s="5" t="s">
        <v>114</v>
      </c>
      <c r="J104" s="3">
        <v>812</v>
      </c>
    </row>
    <row r="105" spans="2:10" x14ac:dyDescent="0.25">
      <c r="B105" s="5" t="s">
        <v>115</v>
      </c>
      <c r="C105" s="3">
        <v>150</v>
      </c>
      <c r="D105" s="8"/>
      <c r="E105" s="5" t="s">
        <v>12</v>
      </c>
      <c r="F105" s="3">
        <v>812</v>
      </c>
      <c r="G105" s="8"/>
      <c r="H105" s="8"/>
      <c r="I105" s="5" t="s">
        <v>116</v>
      </c>
      <c r="J105" s="3">
        <v>750</v>
      </c>
    </row>
    <row r="106" spans="2:10" x14ac:dyDescent="0.25">
      <c r="B106" s="5" t="s">
        <v>117</v>
      </c>
      <c r="C106" s="3">
        <v>150</v>
      </c>
      <c r="D106" s="8"/>
      <c r="E106" s="5" t="s">
        <v>8</v>
      </c>
      <c r="F106" s="3">
        <v>770</v>
      </c>
      <c r="G106" s="8"/>
      <c r="H106" s="8"/>
      <c r="I106" s="5" t="s">
        <v>118</v>
      </c>
      <c r="J106" s="3">
        <v>600</v>
      </c>
    </row>
    <row r="107" spans="2:10" x14ac:dyDescent="0.25">
      <c r="B107" s="5" t="s">
        <v>119</v>
      </c>
      <c r="C107" s="3">
        <v>136</v>
      </c>
      <c r="D107" s="8"/>
      <c r="E107" s="5" t="s">
        <v>116</v>
      </c>
      <c r="F107" s="3">
        <v>750</v>
      </c>
      <c r="G107" s="8"/>
      <c r="H107" s="8"/>
      <c r="I107" s="5" t="s">
        <v>120</v>
      </c>
      <c r="J107" s="3">
        <v>534</v>
      </c>
    </row>
    <row r="108" spans="2:10" x14ac:dyDescent="0.25">
      <c r="B108" s="5" t="s">
        <v>121</v>
      </c>
      <c r="C108" s="3">
        <v>120</v>
      </c>
      <c r="D108" s="8"/>
      <c r="E108" s="5" t="s">
        <v>30</v>
      </c>
      <c r="F108" s="3">
        <v>640</v>
      </c>
      <c r="G108" s="8"/>
      <c r="H108" s="8"/>
      <c r="I108" s="5" t="s">
        <v>122</v>
      </c>
      <c r="J108" s="3">
        <v>525</v>
      </c>
    </row>
    <row r="109" spans="2:10" x14ac:dyDescent="0.25">
      <c r="B109" s="5" t="s">
        <v>123</v>
      </c>
      <c r="C109" s="3">
        <v>100</v>
      </c>
      <c r="D109" s="8"/>
      <c r="E109" s="5" t="s">
        <v>66</v>
      </c>
      <c r="F109" s="3">
        <v>11064</v>
      </c>
      <c r="G109" s="8"/>
      <c r="H109" s="8"/>
      <c r="I109" s="5" t="s">
        <v>66</v>
      </c>
      <c r="J109" s="3">
        <v>9426</v>
      </c>
    </row>
    <row r="110" spans="2:10" x14ac:dyDescent="0.25">
      <c r="B110" s="5" t="s">
        <v>124</v>
      </c>
      <c r="C110" s="3">
        <v>100</v>
      </c>
      <c r="D110" s="8"/>
      <c r="E110" s="8"/>
      <c r="F110" s="8"/>
      <c r="G110" s="8"/>
      <c r="H110" s="8"/>
      <c r="I110" s="8"/>
      <c r="J110" s="8"/>
    </row>
    <row r="111" spans="2:10" x14ac:dyDescent="0.25">
      <c r="B111" s="5" t="s">
        <v>125</v>
      </c>
      <c r="C111" s="3">
        <v>100</v>
      </c>
      <c r="D111" s="8"/>
      <c r="E111" s="8"/>
      <c r="F111" s="8"/>
      <c r="G111" s="8"/>
      <c r="H111" s="8"/>
      <c r="I111" s="8"/>
      <c r="J111" s="8"/>
    </row>
    <row r="112" spans="2:10" x14ac:dyDescent="0.25">
      <c r="B112" s="5" t="s">
        <v>126</v>
      </c>
      <c r="C112" s="3">
        <v>100</v>
      </c>
      <c r="D112" s="8"/>
      <c r="E112" s="8"/>
      <c r="F112" s="8"/>
      <c r="G112" s="8"/>
      <c r="H112" s="8"/>
      <c r="I112" s="8"/>
      <c r="J112" s="8"/>
    </row>
    <row r="113" spans="2:18" x14ac:dyDescent="0.25">
      <c r="B113" s="5" t="s">
        <v>127</v>
      </c>
      <c r="C113" s="3">
        <v>90</v>
      </c>
      <c r="D113" s="8"/>
      <c r="E113" s="8"/>
      <c r="F113" s="8"/>
      <c r="G113" s="8"/>
      <c r="H113" s="8"/>
      <c r="I113" s="8"/>
      <c r="J113" s="8"/>
      <c r="K113" s="8"/>
      <c r="L113" s="8"/>
      <c r="M113" s="8"/>
      <c r="N113" s="8"/>
      <c r="O113" s="8"/>
      <c r="P113" s="8"/>
      <c r="Q113" s="8"/>
      <c r="R113" s="8"/>
    </row>
    <row r="114" spans="2:18" x14ac:dyDescent="0.25">
      <c r="B114" s="5" t="s">
        <v>128</v>
      </c>
      <c r="C114" s="3">
        <v>80</v>
      </c>
      <c r="D114" s="8"/>
      <c r="E114" s="8"/>
      <c r="F114" s="8"/>
      <c r="G114" s="8"/>
      <c r="H114" s="8"/>
      <c r="I114" s="8"/>
      <c r="J114" s="8"/>
      <c r="K114" s="8"/>
      <c r="L114" s="8"/>
      <c r="M114" s="8"/>
      <c r="N114" s="8"/>
      <c r="O114" s="8"/>
      <c r="P114" s="8"/>
      <c r="Q114" s="8"/>
      <c r="R114" s="8"/>
    </row>
    <row r="115" spans="2:18" x14ac:dyDescent="0.25">
      <c r="B115" s="5" t="s">
        <v>129</v>
      </c>
      <c r="C115" s="3">
        <v>75</v>
      </c>
      <c r="D115" s="8"/>
      <c r="E115" s="8"/>
      <c r="F115" s="8"/>
      <c r="G115" s="8"/>
      <c r="H115" s="8"/>
      <c r="I115" s="8"/>
      <c r="J115" s="8"/>
      <c r="K115" s="8"/>
      <c r="L115" s="8"/>
      <c r="M115" s="8"/>
      <c r="N115" s="8"/>
      <c r="O115" s="8"/>
      <c r="P115" s="8"/>
      <c r="Q115" s="8"/>
      <c r="R115" s="8"/>
    </row>
    <row r="116" spans="2:18" x14ac:dyDescent="0.25">
      <c r="B116" s="5" t="s">
        <v>130</v>
      </c>
      <c r="C116" s="3">
        <v>60</v>
      </c>
      <c r="D116" s="8"/>
      <c r="E116" s="8"/>
      <c r="F116" s="8"/>
      <c r="G116" s="8"/>
      <c r="H116" s="8"/>
      <c r="I116" s="8"/>
      <c r="J116" s="8"/>
      <c r="K116" s="8"/>
      <c r="L116" s="8"/>
      <c r="M116" s="8"/>
      <c r="N116" s="8"/>
      <c r="O116" s="8"/>
      <c r="P116" s="8"/>
      <c r="Q116" s="8"/>
      <c r="R116" s="8"/>
    </row>
    <row r="117" spans="2:18" x14ac:dyDescent="0.25">
      <c r="B117" s="5" t="s">
        <v>131</v>
      </c>
      <c r="C117" s="3">
        <v>60</v>
      </c>
      <c r="D117" s="8"/>
      <c r="E117" s="8"/>
      <c r="F117" s="8"/>
      <c r="G117" s="8"/>
      <c r="H117" s="8"/>
      <c r="I117" s="8"/>
      <c r="J117" s="8"/>
      <c r="K117" s="8"/>
      <c r="L117" s="8"/>
      <c r="M117" s="8"/>
      <c r="N117" s="8"/>
      <c r="O117" s="8"/>
      <c r="P117" s="8"/>
      <c r="Q117" s="8"/>
      <c r="R117" s="8"/>
    </row>
    <row r="118" spans="2:18" x14ac:dyDescent="0.25">
      <c r="B118" s="5" t="s">
        <v>132</v>
      </c>
      <c r="C118" s="3">
        <v>55</v>
      </c>
      <c r="D118" s="8"/>
      <c r="E118" s="8"/>
      <c r="F118" s="8"/>
      <c r="G118" s="8"/>
      <c r="H118" s="8"/>
      <c r="I118" s="8"/>
      <c r="J118" s="8"/>
      <c r="K118" s="8"/>
      <c r="L118" s="8"/>
      <c r="M118" s="8"/>
      <c r="N118" s="8"/>
      <c r="O118" s="8"/>
      <c r="P118" s="8"/>
      <c r="Q118" s="8"/>
      <c r="R118" s="8"/>
    </row>
    <row r="119" spans="2:18" x14ac:dyDescent="0.25">
      <c r="B119" s="5" t="s">
        <v>133</v>
      </c>
      <c r="C119" s="3">
        <v>50</v>
      </c>
      <c r="D119" s="8"/>
      <c r="E119" s="8"/>
      <c r="F119" s="8"/>
      <c r="G119" s="8"/>
      <c r="H119" s="8"/>
      <c r="I119" s="8"/>
      <c r="J119" s="8"/>
      <c r="K119" s="8"/>
      <c r="L119" s="8"/>
      <c r="M119" s="8"/>
      <c r="N119" s="8"/>
      <c r="O119" s="8"/>
      <c r="P119" s="8"/>
      <c r="Q119" s="8"/>
      <c r="R119" s="8"/>
    </row>
    <row r="120" spans="2:18" x14ac:dyDescent="0.25">
      <c r="B120" s="5" t="s">
        <v>134</v>
      </c>
      <c r="C120" s="3">
        <v>50</v>
      </c>
      <c r="D120" s="8"/>
      <c r="E120" s="8"/>
      <c r="F120" s="8"/>
      <c r="G120" s="8"/>
      <c r="H120" s="8"/>
      <c r="I120" s="8"/>
      <c r="J120" s="8"/>
      <c r="K120" s="8"/>
      <c r="L120" s="8"/>
      <c r="M120" s="8"/>
      <c r="N120" s="8"/>
      <c r="O120" s="8"/>
      <c r="P120" s="8"/>
      <c r="Q120" s="8"/>
      <c r="R120" s="8"/>
    </row>
    <row r="121" spans="2:18" x14ac:dyDescent="0.25">
      <c r="B121" s="5" t="s">
        <v>9</v>
      </c>
      <c r="C121" s="3">
        <v>50</v>
      </c>
      <c r="D121" s="8"/>
      <c r="E121" s="8"/>
      <c r="F121" s="8"/>
      <c r="G121" s="8"/>
      <c r="H121" s="8"/>
      <c r="I121" s="8"/>
      <c r="J121" s="8"/>
      <c r="K121" s="8"/>
      <c r="L121" s="8"/>
      <c r="M121" s="8"/>
      <c r="N121" s="8"/>
      <c r="O121" s="8"/>
      <c r="P121" s="8"/>
      <c r="Q121" s="8"/>
      <c r="R121" s="8"/>
    </row>
    <row r="122" spans="2:18" x14ac:dyDescent="0.25">
      <c r="B122" s="5" t="s">
        <v>135</v>
      </c>
      <c r="C122" s="3">
        <v>50</v>
      </c>
      <c r="D122" s="8"/>
      <c r="E122" s="8"/>
      <c r="F122" s="8"/>
      <c r="G122" s="8"/>
      <c r="H122" s="8"/>
      <c r="I122" s="8"/>
      <c r="J122" s="8"/>
      <c r="K122" s="8"/>
      <c r="L122" s="8"/>
      <c r="M122" s="8"/>
      <c r="N122" s="8"/>
      <c r="O122" s="8"/>
      <c r="P122" s="8"/>
      <c r="Q122" s="8"/>
      <c r="R122" s="8"/>
    </row>
    <row r="123" spans="2:18" x14ac:dyDescent="0.25">
      <c r="B123" s="5" t="s">
        <v>136</v>
      </c>
      <c r="C123" s="3">
        <v>50</v>
      </c>
      <c r="D123" s="8"/>
      <c r="E123" s="8"/>
      <c r="F123" s="8"/>
      <c r="G123" s="8"/>
      <c r="H123" s="8"/>
      <c r="I123" s="8"/>
      <c r="J123" s="8"/>
      <c r="K123" s="8"/>
      <c r="L123" s="8"/>
      <c r="M123" s="8"/>
      <c r="N123" s="8"/>
      <c r="O123" s="8"/>
      <c r="P123" s="8"/>
      <c r="Q123" s="8"/>
      <c r="R123" s="8"/>
    </row>
    <row r="124" spans="2:18" x14ac:dyDescent="0.25">
      <c r="B124" s="5" t="s">
        <v>137</v>
      </c>
      <c r="C124" s="3">
        <v>42</v>
      </c>
      <c r="D124" s="8"/>
      <c r="E124" s="8"/>
      <c r="F124" s="8"/>
      <c r="G124" s="8"/>
      <c r="H124" s="8"/>
      <c r="I124" s="8"/>
      <c r="J124" s="8"/>
      <c r="K124" s="8"/>
      <c r="L124" s="8"/>
      <c r="M124" s="8"/>
      <c r="N124" s="8"/>
      <c r="O124" s="8"/>
      <c r="P124" s="8"/>
      <c r="Q124" s="8"/>
      <c r="R124" s="8"/>
    </row>
    <row r="125" spans="2:18" x14ac:dyDescent="0.25">
      <c r="B125" s="5" t="s">
        <v>138</v>
      </c>
      <c r="C125" s="3">
        <v>40</v>
      </c>
      <c r="D125" s="8"/>
      <c r="E125" s="8"/>
      <c r="F125" s="8"/>
      <c r="G125" s="8"/>
      <c r="H125" s="8"/>
      <c r="I125" s="8"/>
      <c r="J125" s="8"/>
      <c r="K125" s="8"/>
      <c r="L125" s="8"/>
      <c r="M125" s="8"/>
      <c r="N125" s="8"/>
      <c r="O125" s="8"/>
      <c r="P125" s="8"/>
      <c r="Q125" s="8"/>
      <c r="R125" s="8"/>
    </row>
    <row r="126" spans="2:18" x14ac:dyDescent="0.25">
      <c r="B126" s="5" t="s">
        <v>66</v>
      </c>
      <c r="C126" s="3">
        <v>3222</v>
      </c>
      <c r="D126" s="8"/>
      <c r="E126" s="8"/>
      <c r="F126" s="8"/>
      <c r="G126" s="8"/>
      <c r="H126" s="8"/>
      <c r="I126" s="8"/>
      <c r="J126" s="8"/>
      <c r="K126" s="8"/>
      <c r="L126" s="8"/>
      <c r="M126" s="8"/>
      <c r="N126" s="8"/>
      <c r="O126" s="8"/>
      <c r="P126" s="8"/>
      <c r="Q126" s="8"/>
      <c r="R126" s="8"/>
    </row>
    <row r="127" spans="2:18" s="8" customFormat="1" x14ac:dyDescent="0.25"/>
    <row r="128" spans="2:18" s="8" customFormat="1" x14ac:dyDescent="0.25">
      <c r="B128" s="48" t="s">
        <v>139</v>
      </c>
      <c r="C128" s="48"/>
      <c r="D128" s="48"/>
      <c r="E128" s="48"/>
      <c r="F128" s="48"/>
      <c r="G128" s="48"/>
      <c r="H128" s="48"/>
      <c r="I128" s="48"/>
      <c r="J128" s="48"/>
      <c r="K128" s="48"/>
      <c r="L128" s="48"/>
      <c r="M128" s="48"/>
      <c r="N128" s="48"/>
      <c r="O128" s="48"/>
      <c r="P128" s="48"/>
      <c r="Q128" s="48"/>
      <c r="R128" s="48"/>
    </row>
    <row r="129" spans="2:6" s="8" customFormat="1" x14ac:dyDescent="0.25"/>
    <row r="130" spans="2:6" s="8" customFormat="1" x14ac:dyDescent="0.25">
      <c r="B130" s="8" t="s">
        <v>140</v>
      </c>
      <c r="C130" s="8" t="s">
        <v>141</v>
      </c>
      <c r="D130" s="8" t="s">
        <v>142</v>
      </c>
    </row>
    <row r="131" spans="2:6" s="8" customFormat="1" x14ac:dyDescent="0.25">
      <c r="B131" s="8" t="s">
        <v>143</v>
      </c>
      <c r="C131" s="8">
        <f>GETPIVOTDATA("Hébergés gratuitement",$B$139)</f>
        <v>3359</v>
      </c>
      <c r="D131" s="14">
        <f>Table25[[#This Row],[Nb Ménages]]/Table25[[#Totals],[Nb Ménages]]</f>
        <v>0.78444652031760864</v>
      </c>
    </row>
    <row r="132" spans="2:6" s="8" customFormat="1" x14ac:dyDescent="0.25">
      <c r="B132" s="8" t="s">
        <v>144</v>
      </c>
      <c r="C132" s="8">
        <f>GETPIVOTDATA("En location",$B$139)</f>
        <v>536</v>
      </c>
      <c r="D132" s="14">
        <f>Table25[[#This Row],[Nb Ménages]]/Table25[[#Totals],[Nb Ménages]]</f>
        <v>0.12517515179822514</v>
      </c>
    </row>
    <row r="133" spans="2:6" s="8" customFormat="1" x14ac:dyDescent="0.25">
      <c r="B133" s="8" t="s">
        <v>145</v>
      </c>
      <c r="C133" s="8">
        <f>GETPIVOTDATA("Abris d'urgence",$B$139)</f>
        <v>274</v>
      </c>
      <c r="D133" s="14">
        <f>Table25[[#This Row],[Nb Ménages]]/Table25[[#Totals],[Nb Ménages]]</f>
        <v>6.3988790284913596E-2</v>
      </c>
    </row>
    <row r="134" spans="2:6" s="8" customFormat="1" x14ac:dyDescent="0.25">
      <c r="B134" s="8" t="s">
        <v>146</v>
      </c>
      <c r="C134" s="8">
        <f>GETPIVOTDATA("Air libre",$B$139)</f>
        <v>113</v>
      </c>
      <c r="D134" s="14">
        <f>Table25[[#This Row],[Nb Ménages]]/Table25[[#Totals],[Nb Ménages]]</f>
        <v>2.6389537599252687E-2</v>
      </c>
    </row>
    <row r="135" spans="2:6" s="8" customFormat="1" x14ac:dyDescent="0.25">
      <c r="C135" s="8">
        <f>SUM(C131:C134)</f>
        <v>4282</v>
      </c>
      <c r="D135" s="14">
        <f>SUBTOTAL(109,Table25[Pcentage])</f>
        <v>1</v>
      </c>
    </row>
    <row r="136" spans="2:6" s="8" customFormat="1" x14ac:dyDescent="0.25"/>
    <row r="137" spans="2:6" s="8" customFormat="1" x14ac:dyDescent="0.25"/>
    <row r="138" spans="2:6" s="8" customFormat="1" x14ac:dyDescent="0.25"/>
    <row r="139" spans="2:6" s="8" customFormat="1" x14ac:dyDescent="0.25">
      <c r="B139" s="4" t="s">
        <v>100</v>
      </c>
      <c r="C139" s="8" t="s">
        <v>147</v>
      </c>
      <c r="D139" s="8" t="s">
        <v>148</v>
      </c>
      <c r="E139" s="8" t="s">
        <v>145</v>
      </c>
      <c r="F139" s="8" t="s">
        <v>146</v>
      </c>
    </row>
    <row r="140" spans="2:6" s="8" customFormat="1" x14ac:dyDescent="0.25">
      <c r="B140" s="5" t="s">
        <v>11</v>
      </c>
      <c r="C140" s="3">
        <v>879</v>
      </c>
      <c r="D140" s="3">
        <v>29</v>
      </c>
      <c r="E140" s="3">
        <v>38</v>
      </c>
      <c r="F140" s="3">
        <v>0</v>
      </c>
    </row>
    <row r="141" spans="2:6" s="8" customFormat="1" x14ac:dyDescent="0.25">
      <c r="B141" s="5" t="s">
        <v>25</v>
      </c>
      <c r="C141" s="3">
        <v>1114</v>
      </c>
      <c r="D141" s="3">
        <v>223</v>
      </c>
      <c r="E141" s="3">
        <v>74</v>
      </c>
      <c r="F141" s="3">
        <v>111</v>
      </c>
    </row>
    <row r="142" spans="2:6" s="8" customFormat="1" x14ac:dyDescent="0.25">
      <c r="B142" s="5" t="s">
        <v>39</v>
      </c>
      <c r="C142" s="3">
        <v>292</v>
      </c>
      <c r="D142" s="3">
        <v>86</v>
      </c>
      <c r="E142" s="3">
        <v>25</v>
      </c>
      <c r="F142" s="3">
        <v>0</v>
      </c>
    </row>
    <row r="143" spans="2:6" s="8" customFormat="1" x14ac:dyDescent="0.25">
      <c r="B143" s="5" t="s">
        <v>6</v>
      </c>
      <c r="C143" s="3">
        <v>1074</v>
      </c>
      <c r="D143" s="3">
        <v>198</v>
      </c>
      <c r="E143" s="3">
        <v>137</v>
      </c>
      <c r="F143" s="3">
        <v>2</v>
      </c>
    </row>
    <row r="144" spans="2:6" s="8" customFormat="1" x14ac:dyDescent="0.25">
      <c r="B144" s="5" t="s">
        <v>66</v>
      </c>
      <c r="C144" s="3">
        <v>3359</v>
      </c>
      <c r="D144" s="3">
        <v>536</v>
      </c>
      <c r="E144" s="3">
        <v>274</v>
      </c>
      <c r="F144" s="3">
        <v>113</v>
      </c>
    </row>
    <row r="145" spans="2:20" s="8" customFormat="1" x14ac:dyDescent="0.25"/>
    <row r="146" spans="2:20" s="8" customFormat="1" x14ac:dyDescent="0.25"/>
    <row r="147" spans="2:20" s="8" customFormat="1" x14ac:dyDescent="0.25"/>
    <row r="148" spans="2:20" s="8" customFormat="1" x14ac:dyDescent="0.25"/>
    <row r="149" spans="2:20" s="8" customFormat="1" x14ac:dyDescent="0.25"/>
    <row r="150" spans="2:20" s="8" customFormat="1" x14ac:dyDescent="0.25">
      <c r="B150" s="48" t="s">
        <v>149</v>
      </c>
      <c r="C150" s="48"/>
      <c r="D150" s="48"/>
      <c r="E150" s="48"/>
      <c r="F150" s="48"/>
      <c r="G150" s="48"/>
      <c r="H150" s="48"/>
      <c r="I150" s="48"/>
      <c r="J150" s="48"/>
      <c r="K150" s="48"/>
      <c r="L150" s="48"/>
      <c r="M150" s="48"/>
      <c r="N150" s="48"/>
      <c r="O150" s="48"/>
      <c r="P150" s="48"/>
      <c r="Q150" s="48"/>
      <c r="R150" s="48"/>
    </row>
    <row r="151" spans="2:20" s="8" customFormat="1" x14ac:dyDescent="0.25"/>
    <row r="152" spans="2:20" s="8" customFormat="1" x14ac:dyDescent="0.25">
      <c r="B152" s="9" t="s">
        <v>150</v>
      </c>
      <c r="J152" s="9" t="s">
        <v>151</v>
      </c>
      <c r="N152" s="42" t="s">
        <v>152</v>
      </c>
      <c r="O152" s="43"/>
      <c r="P152" s="43"/>
      <c r="Q152" s="43"/>
      <c r="R152" s="43"/>
      <c r="S152" s="43"/>
    </row>
    <row r="153" spans="2:20" s="8" customFormat="1" x14ac:dyDescent="0.25">
      <c r="B153" s="31" t="s">
        <v>140</v>
      </c>
      <c r="C153" s="26" t="s">
        <v>153</v>
      </c>
      <c r="D153" s="8" t="s">
        <v>142</v>
      </c>
      <c r="J153" s="4" t="s">
        <v>5</v>
      </c>
      <c r="K153" s="8" t="s">
        <v>154</v>
      </c>
      <c r="L153" s="8" t="s">
        <v>155</v>
      </c>
      <c r="N153" s="4" t="s">
        <v>155</v>
      </c>
      <c r="O153" s="4" t="s">
        <v>156</v>
      </c>
      <c r="T153" s="4"/>
    </row>
    <row r="154" spans="2:20" s="8" customFormat="1" x14ac:dyDescent="0.25">
      <c r="B154" s="30" t="s">
        <v>157</v>
      </c>
      <c r="C154" s="26">
        <f>GETPIVOTDATA("Abris durables (murs + Tôle)",$B$159)</f>
        <v>2506</v>
      </c>
      <c r="D154" s="14">
        <f>Table26[[#This Row],[Nbre ménages]]/Table26[[#Totals],[Nbre ménages]]</f>
        <v>0.58524054180289586</v>
      </c>
      <c r="J154" s="5" t="s">
        <v>158</v>
      </c>
      <c r="K154" s="3">
        <v>10</v>
      </c>
      <c r="L154" s="7">
        <v>2.3353573096683792E-3</v>
      </c>
      <c r="N154" s="4" t="s">
        <v>5</v>
      </c>
      <c r="O154" s="8" t="s">
        <v>158</v>
      </c>
      <c r="P154" s="8" t="s">
        <v>159</v>
      </c>
      <c r="Q154" s="8" t="s">
        <v>160</v>
      </c>
      <c r="R154" s="8" t="s">
        <v>161</v>
      </c>
      <c r="S154" s="8" t="s">
        <v>66</v>
      </c>
    </row>
    <row r="155" spans="2:20" s="8" customFormat="1" x14ac:dyDescent="0.25">
      <c r="B155" s="30" t="s">
        <v>162</v>
      </c>
      <c r="C155" s="26">
        <f>GETPIVOTDATA(" Abris semi-durables (mur + toiture en paille/bâche)",$B$159)</f>
        <v>1435</v>
      </c>
      <c r="D155" s="14">
        <f>Table26[[#This Row],[Nbre ménages]]/Table26[[#Totals],[Nbre ménages]]</f>
        <v>0.33512377393741244</v>
      </c>
      <c r="J155" s="5" t="s">
        <v>159</v>
      </c>
      <c r="K155" s="3">
        <v>1172</v>
      </c>
      <c r="L155" s="7">
        <v>0.27370387669313406</v>
      </c>
      <c r="N155" s="5" t="s">
        <v>11</v>
      </c>
      <c r="O155" s="7">
        <v>0</v>
      </c>
      <c r="P155" s="7">
        <v>5.8150397010742642E-2</v>
      </c>
      <c r="Q155" s="7">
        <v>0.16277440448388603</v>
      </c>
      <c r="R155" s="7">
        <v>0</v>
      </c>
      <c r="S155" s="7">
        <v>0.22092480149462868</v>
      </c>
    </row>
    <row r="156" spans="2:20" s="8" customFormat="1" x14ac:dyDescent="0.25">
      <c r="B156" s="30" t="s">
        <v>145</v>
      </c>
      <c r="C156" s="26">
        <f>GETPIVOTDATA("Abris d’urgence (Seulement bâche, paille, plastique)",$B$159)</f>
        <v>341</v>
      </c>
      <c r="D156" s="14">
        <f>Table26[[#This Row],[Nbre ménages]]/Table26[[#Totals],[Nbre ménages]]</f>
        <v>7.9635684259691739E-2</v>
      </c>
      <c r="J156" s="5" t="s">
        <v>160</v>
      </c>
      <c r="K156" s="3">
        <v>2526</v>
      </c>
      <c r="L156" s="7">
        <v>0.58991125642223263</v>
      </c>
      <c r="N156" s="5" t="s">
        <v>25</v>
      </c>
      <c r="O156" s="7">
        <v>0</v>
      </c>
      <c r="P156" s="7">
        <v>5.4647361046240073E-2</v>
      </c>
      <c r="Q156" s="7">
        <v>0.18659504904250351</v>
      </c>
      <c r="R156" s="7">
        <v>0.11419897244278375</v>
      </c>
      <c r="S156" s="7">
        <v>0.35544138253152735</v>
      </c>
    </row>
    <row r="157" spans="2:20" s="8" customFormat="1" x14ac:dyDescent="0.25">
      <c r="B157" s="30"/>
      <c r="C157" s="26">
        <f>SUM(C154:C156)</f>
        <v>4282</v>
      </c>
      <c r="D157" s="14">
        <f>SUBTOTAL(109,Table26[Pcentage])</f>
        <v>1</v>
      </c>
      <c r="J157" s="5" t="s">
        <v>161</v>
      </c>
      <c r="K157" s="3">
        <v>574</v>
      </c>
      <c r="L157" s="7">
        <v>0.13404950957496498</v>
      </c>
      <c r="N157" s="5" t="s">
        <v>39</v>
      </c>
      <c r="O157" s="7">
        <v>0</v>
      </c>
      <c r="P157" s="7">
        <v>3.3162073797290983E-2</v>
      </c>
      <c r="Q157" s="7">
        <v>4.1102288650163472E-2</v>
      </c>
      <c r="R157" s="7">
        <v>1.9850537132181222E-2</v>
      </c>
      <c r="S157" s="7">
        <v>9.4114899579635689E-2</v>
      </c>
    </row>
    <row r="158" spans="2:20" s="8" customFormat="1" x14ac:dyDescent="0.25">
      <c r="F158" s="4"/>
      <c r="G158" s="4"/>
      <c r="H158" s="4"/>
      <c r="J158" s="5" t="s">
        <v>66</v>
      </c>
      <c r="K158" s="3">
        <v>4282</v>
      </c>
      <c r="L158" s="7">
        <v>1</v>
      </c>
      <c r="M158" s="4"/>
      <c r="N158" s="5" t="s">
        <v>6</v>
      </c>
      <c r="O158" s="7">
        <v>2.3353573096683792E-3</v>
      </c>
      <c r="P158" s="7">
        <v>0.12774404483886034</v>
      </c>
      <c r="Q158" s="7">
        <v>0.1994395142456796</v>
      </c>
      <c r="R158" s="7">
        <v>0</v>
      </c>
      <c r="S158" s="7">
        <v>0.32951891639420833</v>
      </c>
      <c r="T158" s="4"/>
    </row>
    <row r="159" spans="2:20" s="8" customFormat="1" x14ac:dyDescent="0.25">
      <c r="B159" s="4" t="s">
        <v>5</v>
      </c>
      <c r="C159" s="4" t="s">
        <v>163</v>
      </c>
      <c r="D159" s="4" t="s">
        <v>164</v>
      </c>
      <c r="E159" s="4" t="s">
        <v>165</v>
      </c>
      <c r="L159" s="4"/>
      <c r="M159" s="4"/>
      <c r="N159" s="5" t="s">
        <v>66</v>
      </c>
      <c r="O159" s="7">
        <v>2.3353573096683792E-3</v>
      </c>
      <c r="P159" s="7">
        <v>0.27370387669313406</v>
      </c>
      <c r="Q159" s="7">
        <v>0.58991125642223263</v>
      </c>
      <c r="R159" s="7">
        <v>0.13404950957496498</v>
      </c>
      <c r="S159" s="7">
        <v>1</v>
      </c>
      <c r="T159" s="4"/>
    </row>
    <row r="160" spans="2:20" s="8" customFormat="1" x14ac:dyDescent="0.25">
      <c r="B160" s="5" t="s">
        <v>11</v>
      </c>
      <c r="C160" s="3">
        <v>487</v>
      </c>
      <c r="D160" s="3">
        <v>421</v>
      </c>
      <c r="E160" s="3">
        <v>38</v>
      </c>
    </row>
    <row r="161" spans="2:20" s="8" customFormat="1" x14ac:dyDescent="0.25">
      <c r="B161" s="5" t="s">
        <v>25</v>
      </c>
      <c r="C161" s="3">
        <v>824</v>
      </c>
      <c r="D161" s="3">
        <v>698</v>
      </c>
      <c r="E161" s="3"/>
    </row>
    <row r="162" spans="2:20" s="8" customFormat="1" x14ac:dyDescent="0.25">
      <c r="B162" s="5" t="s">
        <v>39</v>
      </c>
      <c r="C162" s="3">
        <v>339</v>
      </c>
      <c r="D162" s="3">
        <v>19</v>
      </c>
      <c r="E162" s="3">
        <v>45</v>
      </c>
    </row>
    <row r="163" spans="2:20" s="8" customFormat="1" x14ac:dyDescent="0.25">
      <c r="B163" s="5" t="s">
        <v>6</v>
      </c>
      <c r="C163" s="3">
        <v>856</v>
      </c>
      <c r="D163" s="3">
        <v>297</v>
      </c>
      <c r="E163" s="3">
        <v>258</v>
      </c>
    </row>
    <row r="164" spans="2:20" s="8" customFormat="1" x14ac:dyDescent="0.25">
      <c r="B164" s="5" t="s">
        <v>66</v>
      </c>
      <c r="C164" s="3">
        <v>2506</v>
      </c>
      <c r="D164" s="3">
        <v>1435</v>
      </c>
      <c r="E164" s="3">
        <v>341</v>
      </c>
    </row>
    <row r="165" spans="2:20" s="8" customFormat="1" x14ac:dyDescent="0.25"/>
    <row r="166" spans="2:20" s="8" customFormat="1" x14ac:dyDescent="0.25"/>
    <row r="167" spans="2:20" s="8" customFormat="1" x14ac:dyDescent="0.25"/>
    <row r="168" spans="2:20" s="8" customFormat="1" x14ac:dyDescent="0.25">
      <c r="J168" s="4" t="s">
        <v>166</v>
      </c>
      <c r="K168" s="8" t="s">
        <v>21</v>
      </c>
    </row>
    <row r="169" spans="2:20" x14ac:dyDescent="0.25">
      <c r="B169" s="9" t="s">
        <v>167</v>
      </c>
      <c r="C169" s="8"/>
      <c r="D169" s="8"/>
      <c r="E169" s="8"/>
      <c r="F169" s="8"/>
      <c r="G169" s="8"/>
      <c r="H169" s="8"/>
      <c r="I169" s="8"/>
      <c r="J169" s="9" t="s">
        <v>168</v>
      </c>
      <c r="K169" s="8"/>
      <c r="L169" s="8"/>
      <c r="M169" s="8"/>
      <c r="N169" s="8"/>
      <c r="O169" s="8"/>
      <c r="P169" s="8"/>
      <c r="Q169" s="8"/>
      <c r="R169" s="8"/>
      <c r="S169" s="8"/>
      <c r="T169" s="8"/>
    </row>
    <row r="170" spans="2:20" s="8" customFormat="1" x14ac:dyDescent="0.25">
      <c r="B170" s="4" t="s">
        <v>169</v>
      </c>
      <c r="C170" s="8" t="s">
        <v>170</v>
      </c>
      <c r="D170" s="8" t="s">
        <v>171</v>
      </c>
      <c r="J170" s="4" t="s">
        <v>168</v>
      </c>
      <c r="K170" s="8" t="s">
        <v>170</v>
      </c>
      <c r="L170" s="8" t="s">
        <v>171</v>
      </c>
      <c r="M170" s="4"/>
      <c r="N170" s="4"/>
      <c r="O170" s="4"/>
      <c r="P170" s="4"/>
      <c r="Q170" s="4"/>
      <c r="R170" s="4"/>
      <c r="S170" s="4"/>
      <c r="T170" s="4"/>
    </row>
    <row r="171" spans="2:20" s="8" customFormat="1" x14ac:dyDescent="0.25">
      <c r="B171" s="5" t="s">
        <v>172</v>
      </c>
      <c r="C171" s="3">
        <v>969</v>
      </c>
      <c r="D171" s="3">
        <v>14</v>
      </c>
      <c r="J171" s="5" t="s">
        <v>173</v>
      </c>
      <c r="K171" s="3">
        <v>107</v>
      </c>
      <c r="L171" s="3">
        <v>2</v>
      </c>
    </row>
    <row r="172" spans="2:20" s="8" customFormat="1" x14ac:dyDescent="0.25">
      <c r="B172" s="5" t="s">
        <v>29</v>
      </c>
      <c r="C172" s="3">
        <v>853</v>
      </c>
      <c r="D172" s="3">
        <v>22</v>
      </c>
      <c r="J172" s="5" t="s">
        <v>174</v>
      </c>
      <c r="K172" s="3">
        <v>2120</v>
      </c>
      <c r="L172" s="3">
        <v>32</v>
      </c>
    </row>
    <row r="173" spans="2:20" s="8" customFormat="1" x14ac:dyDescent="0.25">
      <c r="B173" s="5" t="s">
        <v>21</v>
      </c>
      <c r="C173" s="3">
        <v>2367</v>
      </c>
      <c r="D173" s="3">
        <v>39</v>
      </c>
      <c r="J173" s="5" t="s">
        <v>13</v>
      </c>
      <c r="K173" s="3">
        <v>140</v>
      </c>
      <c r="L173" s="3">
        <v>5</v>
      </c>
    </row>
    <row r="174" spans="2:20" s="8" customFormat="1" x14ac:dyDescent="0.25">
      <c r="B174" s="5" t="s">
        <v>66</v>
      </c>
      <c r="C174" s="3">
        <v>4189</v>
      </c>
      <c r="D174" s="3">
        <v>75</v>
      </c>
      <c r="J174" s="5" t="s">
        <v>66</v>
      </c>
      <c r="K174" s="3">
        <v>2367</v>
      </c>
      <c r="L174" s="3">
        <v>39</v>
      </c>
    </row>
    <row r="175" spans="2:20" s="8" customFormat="1" x14ac:dyDescent="0.25"/>
    <row r="176" spans="2:20" s="8" customFormat="1" x14ac:dyDescent="0.25"/>
    <row r="177" spans="2:20" s="8" customFormat="1" x14ac:dyDescent="0.25"/>
    <row r="178" spans="2:20" s="8" customFormat="1" x14ac:dyDescent="0.25">
      <c r="B178" s="9" t="s">
        <v>175</v>
      </c>
    </row>
    <row r="179" spans="2:20" s="8" customFormat="1" x14ac:dyDescent="0.25">
      <c r="B179" s="4" t="s">
        <v>169</v>
      </c>
      <c r="C179" s="8" t="s">
        <v>60</v>
      </c>
      <c r="D179" s="8" t="s">
        <v>176</v>
      </c>
      <c r="E179" s="4"/>
      <c r="F179" s="4"/>
      <c r="G179" s="4"/>
      <c r="H179" s="4"/>
      <c r="I179" s="4"/>
      <c r="J179" s="4"/>
      <c r="K179" s="4"/>
      <c r="L179" s="4"/>
      <c r="M179" s="4"/>
      <c r="N179" s="4"/>
      <c r="O179" s="4"/>
      <c r="P179" s="4"/>
      <c r="Q179" s="4"/>
      <c r="R179" s="4"/>
    </row>
    <row r="180" spans="2:20" s="8" customFormat="1" x14ac:dyDescent="0.25">
      <c r="B180" s="5" t="s">
        <v>177</v>
      </c>
      <c r="C180" s="32">
        <v>39</v>
      </c>
      <c r="D180" s="7">
        <v>0.50560485754320406</v>
      </c>
    </row>
    <row r="181" spans="2:20" s="8" customFormat="1" x14ac:dyDescent="0.25">
      <c r="B181" s="5" t="s">
        <v>178</v>
      </c>
      <c r="C181" s="32">
        <v>15</v>
      </c>
      <c r="D181" s="7">
        <v>0.16557683325548808</v>
      </c>
    </row>
    <row r="182" spans="2:20" s="8" customFormat="1" x14ac:dyDescent="0.25">
      <c r="B182" s="5" t="s">
        <v>179</v>
      </c>
      <c r="C182" s="32">
        <v>20</v>
      </c>
      <c r="D182" s="7">
        <v>0.26553012610929472</v>
      </c>
    </row>
    <row r="183" spans="2:20" s="8" customFormat="1" x14ac:dyDescent="0.25">
      <c r="B183" s="5" t="s">
        <v>180</v>
      </c>
      <c r="C183" s="32">
        <v>3</v>
      </c>
      <c r="D183" s="7">
        <v>3.0359645025688931E-2</v>
      </c>
    </row>
    <row r="184" spans="2:20" s="8" customFormat="1" x14ac:dyDescent="0.25">
      <c r="B184" s="5" t="s">
        <v>181</v>
      </c>
      <c r="C184" s="32">
        <v>3</v>
      </c>
      <c r="D184" s="7">
        <v>3.2928538066324148E-2</v>
      </c>
    </row>
    <row r="185" spans="2:20" s="8" customFormat="1" x14ac:dyDescent="0.25">
      <c r="B185" s="5" t="s">
        <v>66</v>
      </c>
      <c r="C185" s="32">
        <v>80</v>
      </c>
      <c r="D185" s="7">
        <v>1</v>
      </c>
    </row>
    <row r="186" spans="2:20" s="8" customFormat="1" x14ac:dyDescent="0.25"/>
    <row r="187" spans="2:20" s="8" customFormat="1" x14ac:dyDescent="0.25"/>
    <row r="188" spans="2:20" s="8" customFormat="1" x14ac:dyDescent="0.25">
      <c r="B188" s="48" t="s">
        <v>182</v>
      </c>
      <c r="C188" s="48"/>
      <c r="D188" s="48"/>
      <c r="E188" s="48"/>
      <c r="F188" s="48"/>
      <c r="G188" s="48"/>
      <c r="H188" s="48"/>
      <c r="I188" s="48"/>
      <c r="J188" s="48"/>
      <c r="K188" s="48"/>
      <c r="L188" s="48"/>
      <c r="M188" s="48"/>
      <c r="N188" s="48"/>
      <c r="O188" s="48"/>
      <c r="P188" s="48"/>
      <c r="Q188" s="48"/>
      <c r="R188" s="48"/>
    </row>
    <row r="189" spans="2:20" s="8" customFormat="1" x14ac:dyDescent="0.25">
      <c r="C189" s="4"/>
      <c r="D189" s="4"/>
      <c r="E189" s="4"/>
      <c r="F189" s="4"/>
      <c r="G189" s="4"/>
      <c r="H189" s="4"/>
      <c r="I189" s="4"/>
      <c r="J189" s="4"/>
      <c r="K189" s="4"/>
      <c r="L189" s="4"/>
      <c r="M189" s="4"/>
      <c r="N189" s="4"/>
      <c r="O189" s="4"/>
      <c r="P189" s="4"/>
      <c r="Q189" s="4"/>
      <c r="R189" s="4"/>
    </row>
    <row r="190" spans="2:20" s="8" customFormat="1" x14ac:dyDescent="0.25">
      <c r="B190" s="9" t="s">
        <v>183</v>
      </c>
      <c r="J190" s="42" t="s">
        <v>184</v>
      </c>
      <c r="K190" s="43"/>
      <c r="L190" s="43"/>
      <c r="M190" s="43"/>
      <c r="N190" s="43"/>
    </row>
    <row r="191" spans="2:20" s="8" customFormat="1" x14ac:dyDescent="0.25">
      <c r="B191" s="4" t="s">
        <v>185</v>
      </c>
      <c r="C191" s="8" t="s">
        <v>186</v>
      </c>
      <c r="D191" s="8" t="s">
        <v>187</v>
      </c>
      <c r="E191" s="8" t="s">
        <v>188</v>
      </c>
      <c r="F191" s="20"/>
      <c r="G191" s="20"/>
      <c r="H191" s="20"/>
      <c r="J191" s="4" t="s">
        <v>189</v>
      </c>
      <c r="K191" s="4" t="s">
        <v>156</v>
      </c>
      <c r="R191" s="4"/>
      <c r="S191" s="4"/>
      <c r="T191" s="4"/>
    </row>
    <row r="192" spans="2:20" s="8" customFormat="1" x14ac:dyDescent="0.25">
      <c r="B192" s="5" t="s">
        <v>172</v>
      </c>
      <c r="C192" s="3">
        <v>3</v>
      </c>
      <c r="D192" s="18">
        <v>3.7499999999999999E-2</v>
      </c>
      <c r="E192" s="3">
        <v>80</v>
      </c>
      <c r="F192" s="20"/>
      <c r="G192" s="21"/>
      <c r="H192" s="20"/>
      <c r="J192" s="4" t="s">
        <v>185</v>
      </c>
      <c r="K192" s="8" t="s">
        <v>172</v>
      </c>
      <c r="L192" s="8" t="s">
        <v>29</v>
      </c>
      <c r="M192" s="8" t="s">
        <v>21</v>
      </c>
      <c r="N192" s="8" t="s">
        <v>66</v>
      </c>
    </row>
    <row r="193" spans="2:18" s="8" customFormat="1" x14ac:dyDescent="0.25">
      <c r="B193" s="5" t="s">
        <v>29</v>
      </c>
      <c r="C193" s="3">
        <v>20</v>
      </c>
      <c r="D193" s="18">
        <v>0.25</v>
      </c>
      <c r="E193" s="3">
        <v>1558</v>
      </c>
      <c r="F193" s="20"/>
      <c r="G193" s="21"/>
      <c r="H193" s="20"/>
      <c r="J193" s="5" t="s">
        <v>11</v>
      </c>
      <c r="K193" s="3"/>
      <c r="L193" s="3">
        <v>1</v>
      </c>
      <c r="M193" s="3">
        <v>9</v>
      </c>
      <c r="N193" s="3">
        <v>10</v>
      </c>
    </row>
    <row r="194" spans="2:18" s="8" customFormat="1" x14ac:dyDescent="0.25">
      <c r="B194" s="5" t="s">
        <v>21</v>
      </c>
      <c r="C194" s="3">
        <v>57</v>
      </c>
      <c r="D194" s="18">
        <v>0.71250000000000002</v>
      </c>
      <c r="E194" s="3">
        <v>2644</v>
      </c>
      <c r="F194" s="20"/>
      <c r="G194" s="21"/>
      <c r="H194" s="20"/>
      <c r="J194" s="5" t="s">
        <v>25</v>
      </c>
      <c r="K194" s="3"/>
      <c r="L194" s="3">
        <v>7</v>
      </c>
      <c r="M194" s="3">
        <v>8</v>
      </c>
      <c r="N194" s="3">
        <v>15</v>
      </c>
    </row>
    <row r="195" spans="2:18" s="8" customFormat="1" x14ac:dyDescent="0.25">
      <c r="B195" s="5" t="s">
        <v>66</v>
      </c>
      <c r="C195" s="3">
        <v>80</v>
      </c>
      <c r="D195" s="18">
        <v>1</v>
      </c>
      <c r="E195" s="3">
        <v>4282</v>
      </c>
      <c r="F195" s="20"/>
      <c r="G195" s="21"/>
      <c r="H195" s="22"/>
      <c r="J195" s="5" t="s">
        <v>39</v>
      </c>
      <c r="K195" s="3">
        <v>1</v>
      </c>
      <c r="L195" s="3">
        <v>4</v>
      </c>
      <c r="M195" s="3">
        <v>13</v>
      </c>
      <c r="N195" s="3">
        <v>18</v>
      </c>
    </row>
    <row r="196" spans="2:18" s="8" customFormat="1" x14ac:dyDescent="0.25">
      <c r="J196" s="5" t="s">
        <v>6</v>
      </c>
      <c r="K196" s="3">
        <v>2</v>
      </c>
      <c r="L196" s="3">
        <v>8</v>
      </c>
      <c r="M196" s="3">
        <v>27</v>
      </c>
      <c r="N196" s="3">
        <v>37</v>
      </c>
    </row>
    <row r="197" spans="2:18" s="8" customFormat="1" x14ac:dyDescent="0.25">
      <c r="J197" s="5" t="s">
        <v>66</v>
      </c>
      <c r="K197" s="3">
        <v>3</v>
      </c>
      <c r="L197" s="3">
        <v>20</v>
      </c>
      <c r="M197" s="3">
        <v>57</v>
      </c>
      <c r="N197" s="3">
        <v>80</v>
      </c>
    </row>
    <row r="198" spans="2:18" s="8" customFormat="1" x14ac:dyDescent="0.25">
      <c r="B198" s="9" t="s">
        <v>190</v>
      </c>
    </row>
    <row r="199" spans="2:18" s="8" customFormat="1" x14ac:dyDescent="0.25">
      <c r="B199" s="4" t="s">
        <v>191</v>
      </c>
      <c r="C199" s="8" t="s">
        <v>171</v>
      </c>
    </row>
    <row r="200" spans="2:18" s="8" customFormat="1" x14ac:dyDescent="0.25">
      <c r="B200" s="5" t="s">
        <v>192</v>
      </c>
      <c r="C200" s="3">
        <v>2</v>
      </c>
      <c r="G200" s="14"/>
    </row>
    <row r="201" spans="2:18" s="8" customFormat="1" x14ac:dyDescent="0.25">
      <c r="B201" s="5" t="s">
        <v>173</v>
      </c>
      <c r="C201" s="3">
        <v>3</v>
      </c>
      <c r="G201" s="14"/>
    </row>
    <row r="202" spans="2:18" s="8" customFormat="1" x14ac:dyDescent="0.25">
      <c r="B202" s="5" t="s">
        <v>193</v>
      </c>
      <c r="C202" s="3">
        <v>3</v>
      </c>
      <c r="G202" s="14"/>
    </row>
    <row r="203" spans="2:18" s="8" customFormat="1" x14ac:dyDescent="0.25">
      <c r="B203" s="5" t="s">
        <v>194</v>
      </c>
      <c r="C203" s="3">
        <v>3</v>
      </c>
      <c r="E203" s="4"/>
      <c r="G203" s="14"/>
      <c r="H203" s="4"/>
      <c r="I203" s="4"/>
      <c r="J203" s="4"/>
      <c r="K203" s="4"/>
      <c r="L203" s="4"/>
      <c r="M203" s="4"/>
      <c r="N203" s="4"/>
      <c r="O203" s="4"/>
      <c r="P203" s="4"/>
      <c r="Q203" s="4"/>
      <c r="R203" s="4"/>
    </row>
    <row r="204" spans="2:18" s="8" customFormat="1" x14ac:dyDescent="0.25">
      <c r="B204" s="5" t="s">
        <v>195</v>
      </c>
      <c r="C204" s="3">
        <v>7</v>
      </c>
      <c r="G204" s="14"/>
    </row>
    <row r="205" spans="2:18" s="8" customFormat="1" x14ac:dyDescent="0.25">
      <c r="B205" s="5" t="s">
        <v>196</v>
      </c>
      <c r="C205" s="3">
        <v>19</v>
      </c>
      <c r="G205" s="14"/>
    </row>
    <row r="206" spans="2:18" s="8" customFormat="1" x14ac:dyDescent="0.25">
      <c r="B206" s="5" t="s">
        <v>197</v>
      </c>
      <c r="C206" s="3">
        <v>20</v>
      </c>
      <c r="G206" s="14"/>
    </row>
    <row r="207" spans="2:18" s="8" customFormat="1" x14ac:dyDescent="0.25">
      <c r="B207" s="5" t="s">
        <v>66</v>
      </c>
      <c r="C207" s="3">
        <v>57</v>
      </c>
      <c r="G207" s="14"/>
    </row>
    <row r="208" spans="2:18" s="8" customFormat="1" x14ac:dyDescent="0.25"/>
    <row r="209" spans="2:20" s="8" customFormat="1" x14ac:dyDescent="0.25"/>
    <row r="210" spans="2:20" s="8" customFormat="1" x14ac:dyDescent="0.25">
      <c r="B210" s="9" t="s">
        <v>198</v>
      </c>
    </row>
    <row r="211" spans="2:20" s="8" customFormat="1" x14ac:dyDescent="0.25">
      <c r="B211" s="4" t="s">
        <v>191</v>
      </c>
      <c r="C211" s="8" t="s">
        <v>199</v>
      </c>
      <c r="D211" s="8" t="s">
        <v>200</v>
      </c>
      <c r="E211" s="8" t="s">
        <v>201</v>
      </c>
      <c r="F211" s="8" t="s">
        <v>202</v>
      </c>
      <c r="G211" s="8" t="s">
        <v>203</v>
      </c>
      <c r="H211" s="8" t="s">
        <v>204</v>
      </c>
      <c r="I211" s="8" t="s">
        <v>205</v>
      </c>
      <c r="J211" s="8" t="s">
        <v>206</v>
      </c>
    </row>
    <row r="212" spans="2:20" s="8" customFormat="1" x14ac:dyDescent="0.25">
      <c r="B212" s="5" t="s">
        <v>11</v>
      </c>
      <c r="C212" s="3">
        <v>3</v>
      </c>
      <c r="D212" s="3">
        <v>0</v>
      </c>
      <c r="E212" s="3">
        <v>0</v>
      </c>
      <c r="F212" s="3">
        <v>1</v>
      </c>
      <c r="G212" s="3">
        <v>1</v>
      </c>
      <c r="H212" s="3">
        <v>1</v>
      </c>
      <c r="I212" s="3">
        <v>2</v>
      </c>
      <c r="J212" s="3">
        <v>0</v>
      </c>
    </row>
    <row r="213" spans="2:20" s="8" customFormat="1" x14ac:dyDescent="0.25">
      <c r="B213" s="5" t="s">
        <v>25</v>
      </c>
      <c r="C213" s="3">
        <v>15</v>
      </c>
      <c r="D213" s="3">
        <v>0</v>
      </c>
      <c r="E213" s="3">
        <v>7</v>
      </c>
      <c r="F213" s="3">
        <v>5</v>
      </c>
      <c r="G213" s="3">
        <v>1</v>
      </c>
      <c r="H213" s="3">
        <v>0</v>
      </c>
      <c r="I213" s="3">
        <v>0</v>
      </c>
      <c r="J213" s="3">
        <v>0</v>
      </c>
    </row>
    <row r="214" spans="2:20" s="8" customFormat="1" x14ac:dyDescent="0.25">
      <c r="B214" s="5" t="s">
        <v>39</v>
      </c>
      <c r="C214" s="3">
        <v>14</v>
      </c>
      <c r="D214" s="3">
        <v>1</v>
      </c>
      <c r="E214" s="3">
        <v>2</v>
      </c>
      <c r="F214" s="3">
        <v>6</v>
      </c>
      <c r="G214" s="3">
        <v>2</v>
      </c>
      <c r="H214" s="3">
        <v>0</v>
      </c>
      <c r="I214" s="3">
        <v>0</v>
      </c>
      <c r="J214" s="3">
        <v>6</v>
      </c>
    </row>
    <row r="215" spans="2:20" s="8" customFormat="1" x14ac:dyDescent="0.25">
      <c r="B215" s="5" t="s">
        <v>6</v>
      </c>
      <c r="C215" s="3">
        <v>27</v>
      </c>
      <c r="D215" s="3">
        <v>2</v>
      </c>
      <c r="E215" s="3">
        <v>7</v>
      </c>
      <c r="F215" s="3">
        <v>4</v>
      </c>
      <c r="G215" s="3">
        <v>6</v>
      </c>
      <c r="H215" s="3">
        <v>2</v>
      </c>
      <c r="I215" s="3">
        <v>0</v>
      </c>
      <c r="J215" s="3">
        <v>1</v>
      </c>
    </row>
    <row r="216" spans="2:20" s="8" customFormat="1" x14ac:dyDescent="0.25">
      <c r="B216" s="5" t="s">
        <v>66</v>
      </c>
      <c r="C216" s="3">
        <v>59</v>
      </c>
      <c r="D216" s="3">
        <v>3</v>
      </c>
      <c r="E216" s="3">
        <v>16</v>
      </c>
      <c r="F216" s="3">
        <v>16</v>
      </c>
      <c r="G216" s="3">
        <v>10</v>
      </c>
      <c r="H216" s="3">
        <v>3</v>
      </c>
      <c r="I216" s="3">
        <v>2</v>
      </c>
      <c r="J216" s="3">
        <v>7</v>
      </c>
    </row>
    <row r="217" spans="2:20" s="8" customFormat="1" x14ac:dyDescent="0.25">
      <c r="B217" s="9"/>
    </row>
    <row r="218" spans="2:20" s="8" customFormat="1" x14ac:dyDescent="0.25">
      <c r="B218" s="9"/>
    </row>
    <row r="219" spans="2:20" s="8" customFormat="1" x14ac:dyDescent="0.25">
      <c r="B219" s="4" t="s">
        <v>207</v>
      </c>
      <c r="C219" s="4" t="s">
        <v>208</v>
      </c>
      <c r="D219" s="4" t="s">
        <v>209</v>
      </c>
      <c r="G219" s="4"/>
      <c r="H219" s="4"/>
      <c r="I219" s="4"/>
      <c r="J219" s="4"/>
      <c r="K219" s="4"/>
      <c r="L219" s="4"/>
      <c r="M219" s="4"/>
      <c r="N219" s="4"/>
      <c r="O219" s="4"/>
      <c r="P219" s="4"/>
      <c r="Q219" s="4"/>
      <c r="R219" s="4"/>
      <c r="S219" s="4"/>
      <c r="T219" s="4"/>
    </row>
    <row r="220" spans="2:20" s="8" customFormat="1" x14ac:dyDescent="0.25">
      <c r="B220" s="8" t="s">
        <v>199</v>
      </c>
      <c r="C220" s="14">
        <f>GETPIVOTDATA(""&amp;Tableau19[[#This Row],[les principaux risques ]],$B$211)/GETPIVOTDATA("Quartiers",$B$5)</f>
        <v>0.73750000000000004</v>
      </c>
      <c r="D220" s="18">
        <f>1-Tableau19[[#This Row],[Frequence]]</f>
        <v>0.26249999999999996</v>
      </c>
    </row>
    <row r="221" spans="2:20" s="8" customFormat="1" x14ac:dyDescent="0.25">
      <c r="B221" s="8" t="s">
        <v>201</v>
      </c>
      <c r="C221" s="14">
        <f>GETPIVOTDATA(""&amp;Tableau19[[#This Row],[les principaux risques ]],$B$211)/GETPIVOTDATA("Quartiers",$B$5)</f>
        <v>0.2</v>
      </c>
      <c r="D221" s="18">
        <f>1-Tableau19[[#This Row],[Frequence]]</f>
        <v>0.8</v>
      </c>
    </row>
    <row r="222" spans="2:20" s="8" customFormat="1" x14ac:dyDescent="0.25">
      <c r="B222" s="8" t="s">
        <v>202</v>
      </c>
      <c r="C222" s="14">
        <f>GETPIVOTDATA(""&amp;Tableau19[[#This Row],[les principaux risques ]],$B$211)/GETPIVOTDATA("Quartiers",$B$5)</f>
        <v>0.2</v>
      </c>
      <c r="D222" s="18">
        <f>1-Tableau19[[#This Row],[Frequence]]</f>
        <v>0.8</v>
      </c>
    </row>
    <row r="223" spans="2:20" s="8" customFormat="1" x14ac:dyDescent="0.25">
      <c r="B223" s="8" t="s">
        <v>203</v>
      </c>
      <c r="C223" s="14">
        <f>GETPIVOTDATA(""&amp;Tableau19[[#This Row],[les principaux risques ]],$B$211)/GETPIVOTDATA("Quartiers",$B$5)</f>
        <v>0.125</v>
      </c>
      <c r="D223" s="18">
        <f>1-Tableau19[[#This Row],[Frequence]]</f>
        <v>0.875</v>
      </c>
    </row>
    <row r="224" spans="2:20" s="8" customFormat="1" x14ac:dyDescent="0.25">
      <c r="B224" s="8" t="s">
        <v>206</v>
      </c>
      <c r="C224" s="14">
        <f>GETPIVOTDATA(""&amp;Tableau19[[#This Row],[les principaux risques ]],$B$211)/GETPIVOTDATA("Quartiers",$B$5)</f>
        <v>8.7499999999999994E-2</v>
      </c>
      <c r="D224" s="18">
        <f>1-Tableau19[[#This Row],[Frequence]]</f>
        <v>0.91249999999999998</v>
      </c>
    </row>
    <row r="225" spans="2:20" s="8" customFormat="1" x14ac:dyDescent="0.25">
      <c r="B225" s="8" t="s">
        <v>200</v>
      </c>
      <c r="C225" s="14">
        <f>GETPIVOTDATA(""&amp;Tableau19[[#This Row],[les principaux risques ]],$B$211)/GETPIVOTDATA("Quartiers",$B$5)</f>
        <v>3.7499999999999999E-2</v>
      </c>
      <c r="D225" s="18">
        <f>1-Tableau19[[#This Row],[Frequence]]</f>
        <v>0.96250000000000002</v>
      </c>
    </row>
    <row r="226" spans="2:20" s="8" customFormat="1" x14ac:dyDescent="0.25">
      <c r="B226" s="8" t="s">
        <v>204</v>
      </c>
      <c r="C226" s="14">
        <f>GETPIVOTDATA(""&amp;Tableau19[[#This Row],[les principaux risques ]],$B$211)/GETPIVOTDATA("Quartiers",$B$5)</f>
        <v>3.7499999999999999E-2</v>
      </c>
      <c r="D226" s="18">
        <f>1-Tableau19[[#This Row],[Frequence]]</f>
        <v>0.96250000000000002</v>
      </c>
    </row>
    <row r="227" spans="2:20" s="8" customFormat="1" x14ac:dyDescent="0.25">
      <c r="B227" s="8" t="s">
        <v>205</v>
      </c>
      <c r="C227" s="14">
        <f>GETPIVOTDATA(""&amp;Tableau19[[#This Row],[les principaux risques ]],$B$211)/GETPIVOTDATA("Quartiers",$B$5)</f>
        <v>2.5000000000000001E-2</v>
      </c>
      <c r="D227" s="18">
        <f>1-Tableau19[[#This Row],[Frequence]]</f>
        <v>0.97499999999999998</v>
      </c>
    </row>
    <row r="228" spans="2:20" s="8" customFormat="1" x14ac:dyDescent="0.25">
      <c r="C228" s="33"/>
    </row>
    <row r="229" spans="2:20" s="8" customFormat="1" x14ac:dyDescent="0.25"/>
    <row r="230" spans="2:20" s="8" customFormat="1" x14ac:dyDescent="0.25"/>
    <row r="231" spans="2:20" s="8" customFormat="1" x14ac:dyDescent="0.25">
      <c r="B231" s="9" t="s">
        <v>210</v>
      </c>
      <c r="F231" s="9" t="s">
        <v>211</v>
      </c>
      <c r="J231" s="9" t="s">
        <v>212</v>
      </c>
    </row>
    <row r="232" spans="2:20" s="8" customFormat="1" x14ac:dyDescent="0.25">
      <c r="B232" s="4" t="s">
        <v>169</v>
      </c>
      <c r="C232" s="8" t="s">
        <v>213</v>
      </c>
      <c r="D232" s="8" t="s">
        <v>214</v>
      </c>
      <c r="F232" s="4" t="s">
        <v>169</v>
      </c>
      <c r="G232" s="8" t="s">
        <v>213</v>
      </c>
      <c r="H232" s="18" t="s">
        <v>214</v>
      </c>
      <c r="I232" s="4"/>
      <c r="J232" s="4" t="s">
        <v>169</v>
      </c>
      <c r="K232" s="8" t="s">
        <v>213</v>
      </c>
      <c r="L232" s="8" t="s">
        <v>214</v>
      </c>
      <c r="N232" s="4"/>
      <c r="O232" s="4"/>
      <c r="P232" s="4"/>
      <c r="Q232" s="4"/>
      <c r="R232" s="4"/>
      <c r="S232" s="4"/>
      <c r="T232" s="4"/>
    </row>
    <row r="233" spans="2:20" s="8" customFormat="1" x14ac:dyDescent="0.25">
      <c r="B233" s="5" t="s">
        <v>172</v>
      </c>
      <c r="C233" s="3">
        <v>1</v>
      </c>
      <c r="D233" s="18">
        <v>1.2500000000000001E-2</v>
      </c>
      <c r="F233" s="5" t="s">
        <v>172</v>
      </c>
      <c r="G233" s="3">
        <v>1</v>
      </c>
      <c r="H233" s="18">
        <v>1.2500000000000001E-2</v>
      </c>
      <c r="J233" s="5" t="s">
        <v>172</v>
      </c>
      <c r="K233" s="3">
        <v>1</v>
      </c>
      <c r="L233" s="18">
        <v>1.2500000000000001E-2</v>
      </c>
    </row>
    <row r="234" spans="2:20" s="8" customFormat="1" x14ac:dyDescent="0.25">
      <c r="B234" s="5" t="s">
        <v>29</v>
      </c>
      <c r="C234" s="3">
        <v>19</v>
      </c>
      <c r="D234" s="18">
        <v>0.23749999999999999</v>
      </c>
      <c r="F234" s="5" t="s">
        <v>29</v>
      </c>
      <c r="G234" s="3">
        <v>20</v>
      </c>
      <c r="H234" s="18">
        <v>0.25</v>
      </c>
      <c r="J234" s="5" t="s">
        <v>29</v>
      </c>
      <c r="K234" s="3">
        <v>19</v>
      </c>
      <c r="L234" s="18">
        <v>0.23749999999999999</v>
      </c>
    </row>
    <row r="235" spans="2:20" s="8" customFormat="1" x14ac:dyDescent="0.25">
      <c r="B235" s="5" t="s">
        <v>21</v>
      </c>
      <c r="C235" s="3">
        <v>60</v>
      </c>
      <c r="D235" s="18">
        <v>0.75</v>
      </c>
      <c r="F235" s="5" t="s">
        <v>21</v>
      </c>
      <c r="G235" s="3">
        <v>59</v>
      </c>
      <c r="H235" s="18">
        <v>0.73750000000000004</v>
      </c>
      <c r="J235" s="5" t="s">
        <v>21</v>
      </c>
      <c r="K235" s="3">
        <v>60</v>
      </c>
      <c r="L235" s="18">
        <v>0.75</v>
      </c>
    </row>
    <row r="236" spans="2:20" s="8" customFormat="1" x14ac:dyDescent="0.25">
      <c r="B236" s="5" t="s">
        <v>66</v>
      </c>
      <c r="C236" s="3">
        <v>80</v>
      </c>
      <c r="D236" s="18">
        <v>1</v>
      </c>
      <c r="F236" s="5" t="s">
        <v>66</v>
      </c>
      <c r="G236" s="3">
        <v>80</v>
      </c>
      <c r="H236" s="18">
        <v>1</v>
      </c>
      <c r="J236" s="5" t="s">
        <v>66</v>
      </c>
      <c r="K236" s="3">
        <v>80</v>
      </c>
      <c r="L236" s="18">
        <v>1</v>
      </c>
    </row>
    <row r="237" spans="2:20" s="8" customFormat="1" x14ac:dyDescent="0.25"/>
    <row r="238" spans="2:20" s="8" customFormat="1" x14ac:dyDescent="0.25">
      <c r="F238" s="8" t="s">
        <v>215</v>
      </c>
      <c r="G238" s="8" t="s">
        <v>214</v>
      </c>
      <c r="J238" s="19" t="s">
        <v>216</v>
      </c>
      <c r="K238" s="19" t="s">
        <v>214</v>
      </c>
    </row>
    <row r="239" spans="2:20" s="8" customFormat="1" x14ac:dyDescent="0.25">
      <c r="B239" s="8" t="s">
        <v>217</v>
      </c>
      <c r="C239" s="8" t="s">
        <v>214</v>
      </c>
      <c r="F239" s="8" t="s">
        <v>172</v>
      </c>
      <c r="G239" s="18">
        <v>1.2195121951219513E-2</v>
      </c>
      <c r="J239" s="5" t="s">
        <v>172</v>
      </c>
      <c r="K239" s="18">
        <v>1.2195121951219513E-2</v>
      </c>
      <c r="L239" s="18"/>
    </row>
    <row r="240" spans="2:20" s="8" customFormat="1" x14ac:dyDescent="0.25">
      <c r="B240" s="8" t="s">
        <v>172</v>
      </c>
      <c r="C240" s="18">
        <v>1.2195121951219513E-2</v>
      </c>
      <c r="F240" s="8" t="s">
        <v>29</v>
      </c>
      <c r="G240" s="18">
        <v>0.24390243902439024</v>
      </c>
      <c r="J240" s="5" t="s">
        <v>29</v>
      </c>
      <c r="K240" s="18">
        <v>0.23170731707317074</v>
      </c>
      <c r="L240" s="18"/>
    </row>
    <row r="241" spans="2:20" s="8" customFormat="1" x14ac:dyDescent="0.25">
      <c r="B241" s="8" t="s">
        <v>29</v>
      </c>
      <c r="C241" s="18">
        <v>0.24390243902439024</v>
      </c>
      <c r="F241" s="8" t="s">
        <v>21</v>
      </c>
      <c r="G241" s="18">
        <v>0.74390243902439024</v>
      </c>
      <c r="J241" s="5" t="s">
        <v>21</v>
      </c>
      <c r="K241" s="18">
        <v>0.75609756097560976</v>
      </c>
      <c r="L241" s="18"/>
    </row>
    <row r="242" spans="2:20" s="8" customFormat="1" x14ac:dyDescent="0.25">
      <c r="B242" s="8" t="s">
        <v>21</v>
      </c>
      <c r="C242" s="18">
        <v>0.74390243902439024</v>
      </c>
    </row>
    <row r="243" spans="2:20" s="8" customFormat="1" x14ac:dyDescent="0.25"/>
    <row r="244" spans="2:20" s="8" customFormat="1" x14ac:dyDescent="0.25"/>
    <row r="245" spans="2:20" s="8" customFormat="1" x14ac:dyDescent="0.25"/>
    <row r="246" spans="2:20" s="8" customFormat="1" x14ac:dyDescent="0.25"/>
    <row r="247" spans="2:20" s="8" customFormat="1" x14ac:dyDescent="0.25">
      <c r="B247" s="9" t="s">
        <v>218</v>
      </c>
      <c r="F247" s="9" t="s">
        <v>219</v>
      </c>
      <c r="J247" s="9" t="s">
        <v>220</v>
      </c>
    </row>
    <row r="248" spans="2:20" s="8" customFormat="1" x14ac:dyDescent="0.25">
      <c r="B248" s="4" t="s">
        <v>169</v>
      </c>
      <c r="C248" s="8" t="s">
        <v>213</v>
      </c>
      <c r="D248" s="8" t="s">
        <v>214</v>
      </c>
      <c r="F248" s="4" t="s">
        <v>169</v>
      </c>
      <c r="G248" s="8" t="s">
        <v>221</v>
      </c>
      <c r="H248" s="8" t="s">
        <v>214</v>
      </c>
      <c r="I248" s="4"/>
      <c r="J248" s="4" t="s">
        <v>220</v>
      </c>
      <c r="K248" s="8" t="s">
        <v>222</v>
      </c>
      <c r="L248" s="8" t="s">
        <v>214</v>
      </c>
      <c r="M248" s="4"/>
      <c r="N248" s="4" t="s">
        <v>223</v>
      </c>
      <c r="O248" s="4" t="s">
        <v>214</v>
      </c>
      <c r="P248" s="4"/>
      <c r="Q248" s="4"/>
      <c r="R248" s="4"/>
      <c r="S248" s="4"/>
      <c r="T248" s="4"/>
    </row>
    <row r="249" spans="2:20" s="8" customFormat="1" x14ac:dyDescent="0.25">
      <c r="B249" s="5" t="s">
        <v>172</v>
      </c>
      <c r="C249" s="3">
        <v>1</v>
      </c>
      <c r="D249" s="18">
        <v>1.2500000000000001E-2</v>
      </c>
      <c r="F249" s="5" t="s">
        <v>172</v>
      </c>
      <c r="G249" s="3">
        <v>2</v>
      </c>
      <c r="H249" s="18">
        <v>2.5000000000000001E-2</v>
      </c>
      <c r="J249" s="5" t="s">
        <v>193</v>
      </c>
      <c r="K249" s="3">
        <v>1</v>
      </c>
      <c r="L249" s="18">
        <v>1.7241379310344827E-2</v>
      </c>
      <c r="N249" s="8" t="s">
        <v>193</v>
      </c>
      <c r="O249" s="14">
        <f>GETPIVOTDATA("%",$J$248,"Si oui, lequel ?",J249)</f>
        <v>1.7241379310344827E-2</v>
      </c>
    </row>
    <row r="250" spans="2:20" s="8" customFormat="1" x14ac:dyDescent="0.25">
      <c r="B250" s="5" t="s">
        <v>29</v>
      </c>
      <c r="C250" s="3">
        <v>62</v>
      </c>
      <c r="D250" s="18">
        <v>0.77500000000000002</v>
      </c>
      <c r="F250" s="5" t="s">
        <v>29</v>
      </c>
      <c r="G250" s="3">
        <v>20</v>
      </c>
      <c r="H250" s="18">
        <v>0.25</v>
      </c>
      <c r="J250" s="5" t="s">
        <v>192</v>
      </c>
      <c r="K250" s="3">
        <v>1</v>
      </c>
      <c r="L250" s="18">
        <v>1.7241379310344827E-2</v>
      </c>
      <c r="N250" s="8" t="s">
        <v>192</v>
      </c>
      <c r="O250" s="14">
        <f t="shared" ref="O250:O255" si="0">GETPIVOTDATA("%",$J$248,"Si oui, lequel ?",J250)</f>
        <v>1.7241379310344827E-2</v>
      </c>
    </row>
    <row r="251" spans="2:20" s="8" customFormat="1" x14ac:dyDescent="0.25">
      <c r="B251" s="5" t="s">
        <v>21</v>
      </c>
      <c r="C251" s="3">
        <v>17</v>
      </c>
      <c r="D251" s="18">
        <v>0.21249999999999999</v>
      </c>
      <c r="F251" s="5" t="s">
        <v>21</v>
      </c>
      <c r="G251" s="3">
        <v>58</v>
      </c>
      <c r="H251" s="18">
        <v>0.72499999999999998</v>
      </c>
      <c r="J251" s="5" t="s">
        <v>224</v>
      </c>
      <c r="K251" s="3">
        <v>2</v>
      </c>
      <c r="L251" s="18">
        <v>3.4482758620689655E-2</v>
      </c>
      <c r="N251" s="8" t="s">
        <v>224</v>
      </c>
      <c r="O251" s="14">
        <f t="shared" si="0"/>
        <v>3.4482758620689655E-2</v>
      </c>
    </row>
    <row r="252" spans="2:20" s="8" customFormat="1" x14ac:dyDescent="0.25">
      <c r="B252" s="5" t="s">
        <v>66</v>
      </c>
      <c r="C252" s="3">
        <v>80</v>
      </c>
      <c r="D252" s="18">
        <v>1</v>
      </c>
      <c r="F252" s="5" t="s">
        <v>66</v>
      </c>
      <c r="G252" s="3">
        <v>80</v>
      </c>
      <c r="H252" s="18">
        <v>1</v>
      </c>
      <c r="J252" s="5" t="s">
        <v>173</v>
      </c>
      <c r="K252" s="3">
        <v>2</v>
      </c>
      <c r="L252" s="18">
        <v>3.4482758620689655E-2</v>
      </c>
      <c r="N252" s="8" t="s">
        <v>173</v>
      </c>
      <c r="O252" s="14">
        <f t="shared" si="0"/>
        <v>3.4482758620689655E-2</v>
      </c>
    </row>
    <row r="253" spans="2:20" s="8" customFormat="1" x14ac:dyDescent="0.25">
      <c r="J253" s="5" t="s">
        <v>225</v>
      </c>
      <c r="K253" s="3">
        <v>9</v>
      </c>
      <c r="L253" s="18">
        <v>0.15517241379310345</v>
      </c>
      <c r="N253" s="8" t="s">
        <v>225</v>
      </c>
      <c r="O253" s="14">
        <f t="shared" si="0"/>
        <v>0.15517241379310345</v>
      </c>
    </row>
    <row r="254" spans="2:20" s="8" customFormat="1" x14ac:dyDescent="0.25">
      <c r="F254" s="8" t="s">
        <v>226</v>
      </c>
      <c r="G254" s="8" t="s">
        <v>214</v>
      </c>
      <c r="J254" s="5" t="s">
        <v>227</v>
      </c>
      <c r="K254" s="3">
        <v>20</v>
      </c>
      <c r="L254" s="18">
        <v>0.34482758620689657</v>
      </c>
      <c r="N254" s="8" t="s">
        <v>227</v>
      </c>
      <c r="O254" s="14">
        <f t="shared" si="0"/>
        <v>0.34482758620689657</v>
      </c>
    </row>
    <row r="255" spans="2:20" s="8" customFormat="1" x14ac:dyDescent="0.25">
      <c r="B255" s="8" t="s">
        <v>226</v>
      </c>
      <c r="C255" s="8" t="s">
        <v>214</v>
      </c>
      <c r="F255" s="8" t="s">
        <v>172</v>
      </c>
      <c r="G255" s="14">
        <f>GETPIVOTDATA("%",$F$248,"E8. Y-a-t-il un mécanisme au travers lequel les personnes déplacées peuvent signaler des violations ?",Tableau21[[#This Row],[Étiquettes de lignes]])</f>
        <v>2.5000000000000001E-2</v>
      </c>
      <c r="J255" s="5" t="s">
        <v>196</v>
      </c>
      <c r="K255" s="3">
        <v>23</v>
      </c>
      <c r="L255" s="18">
        <v>0.39655172413793105</v>
      </c>
      <c r="N255" s="8" t="s">
        <v>196</v>
      </c>
      <c r="O255" s="14">
        <f t="shared" si="0"/>
        <v>0.39655172413793105</v>
      </c>
    </row>
    <row r="256" spans="2:20" s="8" customFormat="1" x14ac:dyDescent="0.25">
      <c r="B256" s="8" t="s">
        <v>172</v>
      </c>
      <c r="C256" s="14">
        <f t="shared" ref="C256:C258" si="1">GETPIVOTDATA("%",$B$248,"E7. Des recents incidents graves de securité ont-ils été rapporté dans ce site/localité ?",B249)</f>
        <v>1.2500000000000001E-2</v>
      </c>
      <c r="F256" s="8" t="s">
        <v>29</v>
      </c>
      <c r="G256" s="14">
        <f>GETPIVOTDATA("%",$F$248,"E8. Y-a-t-il un mécanisme au travers lequel les personnes déplacées peuvent signaler des violations ?",Tableau21[[#This Row],[Étiquettes de lignes]])</f>
        <v>0.25</v>
      </c>
      <c r="J256" s="5" t="s">
        <v>66</v>
      </c>
      <c r="K256" s="3">
        <v>58</v>
      </c>
      <c r="L256" s="18">
        <v>1</v>
      </c>
      <c r="N256" s="8" t="s">
        <v>228</v>
      </c>
      <c r="O256" s="14">
        <f>SUBTOTAL(109,Tableau22[%])</f>
        <v>1</v>
      </c>
    </row>
    <row r="257" spans="2:20" s="8" customFormat="1" x14ac:dyDescent="0.25">
      <c r="B257" s="8" t="s">
        <v>29</v>
      </c>
      <c r="C257" s="14">
        <f t="shared" si="1"/>
        <v>0.77500000000000002</v>
      </c>
      <c r="F257" s="8" t="s">
        <v>21</v>
      </c>
      <c r="G257" s="14">
        <f>GETPIVOTDATA("%",$F$248,"E8. Y-a-t-il un mécanisme au travers lequel les personnes déplacées peuvent signaler des violations ?",Tableau21[[#This Row],[Étiquettes de lignes]])</f>
        <v>0.72499999999999998</v>
      </c>
    </row>
    <row r="258" spans="2:20" s="8" customFormat="1" x14ac:dyDescent="0.25">
      <c r="B258" s="8" t="s">
        <v>21</v>
      </c>
      <c r="C258" s="14">
        <f t="shared" si="1"/>
        <v>0.21249999999999999</v>
      </c>
      <c r="F258" s="8" t="s">
        <v>228</v>
      </c>
      <c r="G258" s="14">
        <f>SUBTOTAL(109,Tableau21[%])</f>
        <v>1</v>
      </c>
    </row>
    <row r="259" spans="2:20" s="8" customFormat="1" x14ac:dyDescent="0.25">
      <c r="B259" s="8" t="s">
        <v>228</v>
      </c>
      <c r="C259" s="23">
        <f>SUBTOTAL(109,Tableau20[%])</f>
        <v>1</v>
      </c>
      <c r="D259" s="4"/>
      <c r="E259" s="4"/>
      <c r="I259" s="4"/>
      <c r="N259" s="4"/>
      <c r="O259" s="4"/>
      <c r="P259" s="4"/>
      <c r="Q259" s="4"/>
      <c r="R259" s="4"/>
      <c r="S259" s="4"/>
      <c r="T259" s="4"/>
    </row>
    <row r="260" spans="2:20" s="8" customFormat="1" x14ac:dyDescent="0.25"/>
    <row r="261" spans="2:20" s="8" customFormat="1" x14ac:dyDescent="0.25"/>
    <row r="262" spans="2:20" s="8" customFormat="1" x14ac:dyDescent="0.25">
      <c r="B262" s="9" t="s">
        <v>229</v>
      </c>
    </row>
    <row r="263" spans="2:20" s="8" customFormat="1" x14ac:dyDescent="0.25">
      <c r="B263" s="4" t="s">
        <v>230</v>
      </c>
      <c r="C263" s="8" t="s">
        <v>214</v>
      </c>
    </row>
    <row r="264" spans="2:20" s="8" customFormat="1" x14ac:dyDescent="0.25">
      <c r="B264" s="5" t="s">
        <v>231</v>
      </c>
      <c r="C264" s="18">
        <v>0.6</v>
      </c>
      <c r="M264" s="4"/>
      <c r="N264" s="4"/>
      <c r="O264" s="4"/>
      <c r="P264" s="4"/>
    </row>
    <row r="265" spans="2:20" s="8" customFormat="1" x14ac:dyDescent="0.25">
      <c r="B265" s="5" t="s">
        <v>232</v>
      </c>
      <c r="C265" s="18">
        <v>6.25E-2</v>
      </c>
    </row>
    <row r="266" spans="2:20" s="8" customFormat="1" x14ac:dyDescent="0.25">
      <c r="B266" s="5" t="s">
        <v>233</v>
      </c>
      <c r="C266" s="18">
        <v>1.2500000000000001E-2</v>
      </c>
    </row>
    <row r="267" spans="2:20" s="8" customFormat="1" x14ac:dyDescent="0.25">
      <c r="B267" s="5" t="s">
        <v>234</v>
      </c>
      <c r="C267" s="18">
        <v>0.32500000000000001</v>
      </c>
    </row>
    <row r="268" spans="2:20" s="8" customFormat="1" x14ac:dyDescent="0.25">
      <c r="B268" s="5" t="s">
        <v>66</v>
      </c>
      <c r="C268" s="18">
        <v>1</v>
      </c>
    </row>
    <row r="269" spans="2:20" s="8" customFormat="1" x14ac:dyDescent="0.25"/>
    <row r="270" spans="2:20" s="8" customFormat="1" x14ac:dyDescent="0.25"/>
    <row r="271" spans="2:20" s="8" customFormat="1" x14ac:dyDescent="0.25"/>
    <row r="272" spans="2:20" s="8" customFormat="1" x14ac:dyDescent="0.25">
      <c r="B272" s="5"/>
      <c r="C272" s="3"/>
      <c r="D272" s="3"/>
      <c r="E272" s="3"/>
      <c r="F272" s="3"/>
      <c r="G272" s="18"/>
      <c r="H272" s="18"/>
      <c r="I272" s="18"/>
      <c r="J272" s="18"/>
      <c r="K272" s="3"/>
      <c r="L272" s="18"/>
    </row>
    <row r="273" spans="2:18" s="8" customFormat="1" x14ac:dyDescent="0.25">
      <c r="B273" s="5"/>
      <c r="C273" s="3"/>
      <c r="D273" s="3"/>
      <c r="E273" s="3"/>
      <c r="F273" s="3"/>
      <c r="G273" s="18"/>
      <c r="H273" s="18"/>
      <c r="I273" s="18"/>
      <c r="J273" s="18"/>
      <c r="K273" s="3"/>
      <c r="L273" s="18"/>
    </row>
    <row r="274" spans="2:18" s="8" customFormat="1" x14ac:dyDescent="0.25">
      <c r="B274" s="42" t="s">
        <v>235</v>
      </c>
      <c r="C274" s="44"/>
      <c r="D274" s="43"/>
      <c r="E274" s="43"/>
      <c r="F274" s="43"/>
      <c r="G274" s="43"/>
    </row>
    <row r="275" spans="2:18" s="8" customFormat="1" x14ac:dyDescent="0.25">
      <c r="B275" s="4" t="s">
        <v>214</v>
      </c>
      <c r="C275" s="4" t="s">
        <v>156</v>
      </c>
    </row>
    <row r="276" spans="2:18" s="8" customFormat="1" x14ac:dyDescent="0.25">
      <c r="B276" s="4" t="s">
        <v>230</v>
      </c>
      <c r="C276" s="8" t="s">
        <v>11</v>
      </c>
      <c r="D276" s="8" t="s">
        <v>25</v>
      </c>
      <c r="E276" s="8" t="s">
        <v>39</v>
      </c>
      <c r="F276" s="8" t="s">
        <v>6</v>
      </c>
      <c r="G276" s="8" t="s">
        <v>66</v>
      </c>
    </row>
    <row r="277" spans="2:18" s="8" customFormat="1" x14ac:dyDescent="0.25">
      <c r="B277" s="5" t="s">
        <v>231</v>
      </c>
      <c r="C277" s="18">
        <v>6.25E-2</v>
      </c>
      <c r="D277" s="18">
        <v>6.25E-2</v>
      </c>
      <c r="E277" s="18">
        <v>0.1</v>
      </c>
      <c r="F277" s="18">
        <v>0.375</v>
      </c>
      <c r="G277" s="18">
        <v>0.6</v>
      </c>
    </row>
    <row r="278" spans="2:18" s="8" customFormat="1" x14ac:dyDescent="0.25">
      <c r="B278" s="5" t="s">
        <v>232</v>
      </c>
      <c r="C278" s="18">
        <v>0</v>
      </c>
      <c r="D278" s="18">
        <v>0</v>
      </c>
      <c r="E278" s="18">
        <v>6.25E-2</v>
      </c>
      <c r="F278" s="18">
        <v>0</v>
      </c>
      <c r="G278" s="18">
        <v>6.25E-2</v>
      </c>
    </row>
    <row r="279" spans="2:18" s="8" customFormat="1" x14ac:dyDescent="0.25">
      <c r="B279" s="5" t="s">
        <v>233</v>
      </c>
      <c r="C279" s="18">
        <v>0</v>
      </c>
      <c r="D279" s="18">
        <v>0</v>
      </c>
      <c r="E279" s="18">
        <v>1.2500000000000001E-2</v>
      </c>
      <c r="F279" s="18">
        <v>0</v>
      </c>
      <c r="G279" s="18">
        <v>1.2500000000000001E-2</v>
      </c>
    </row>
    <row r="280" spans="2:18" s="8" customFormat="1" x14ac:dyDescent="0.25">
      <c r="B280" s="5" t="s">
        <v>234</v>
      </c>
      <c r="C280" s="18">
        <v>6.25E-2</v>
      </c>
      <c r="D280" s="18">
        <v>0.125</v>
      </c>
      <c r="E280" s="18">
        <v>0.05</v>
      </c>
      <c r="F280" s="18">
        <v>8.7499999999999994E-2</v>
      </c>
      <c r="G280" s="18">
        <v>0.32500000000000001</v>
      </c>
    </row>
    <row r="281" spans="2:18" s="8" customFormat="1" x14ac:dyDescent="0.25">
      <c r="B281" s="5" t="s">
        <v>66</v>
      </c>
      <c r="C281" s="18">
        <v>0.125</v>
      </c>
      <c r="D281" s="18">
        <v>0.1875</v>
      </c>
      <c r="E281" s="18">
        <v>0.22500000000000001</v>
      </c>
      <c r="F281" s="18">
        <v>0.46250000000000002</v>
      </c>
      <c r="G281" s="18">
        <v>1</v>
      </c>
    </row>
    <row r="282" spans="2:18" s="8" customFormat="1" x14ac:dyDescent="0.25"/>
    <row r="283" spans="2:18" s="8" customFormat="1" x14ac:dyDescent="0.25"/>
    <row r="284" spans="2:18" s="8" customFormat="1" x14ac:dyDescent="0.25"/>
    <row r="285" spans="2:18" s="8" customFormat="1" x14ac:dyDescent="0.25">
      <c r="B285" s="48" t="s">
        <v>236</v>
      </c>
      <c r="C285" s="48"/>
      <c r="D285" s="48"/>
      <c r="E285" s="48"/>
      <c r="F285" s="48"/>
      <c r="G285" s="48"/>
      <c r="H285" s="48"/>
      <c r="I285" s="48"/>
      <c r="J285" s="48"/>
      <c r="K285" s="48"/>
      <c r="L285" s="48"/>
      <c r="M285" s="48"/>
      <c r="N285" s="48"/>
      <c r="O285" s="48"/>
      <c r="P285" s="48"/>
      <c r="Q285" s="48"/>
      <c r="R285" s="48"/>
    </row>
    <row r="286" spans="2:18" s="8" customFormat="1" x14ac:dyDescent="0.25"/>
    <row r="287" spans="2:18" s="8" customFormat="1" x14ac:dyDescent="0.25">
      <c r="B287" s="9" t="s">
        <v>237</v>
      </c>
    </row>
    <row r="288" spans="2:18" s="8" customFormat="1" x14ac:dyDescent="0.25">
      <c r="B288" s="8" t="s">
        <v>238</v>
      </c>
      <c r="C288" s="8" t="s">
        <v>222</v>
      </c>
      <c r="D288" s="8" t="s">
        <v>239</v>
      </c>
    </row>
    <row r="289" spans="2:11" s="8" customFormat="1" x14ac:dyDescent="0.25">
      <c r="B289" s="8" t="s">
        <v>240</v>
      </c>
      <c r="C289" s="14">
        <f>GETPIVOTDATA(""&amp;Table27[[#This Row],[Sources d''eau]],$B$300)/GETPIVOTDATA("Quartiers",$B$5)</f>
        <v>0.82499999999999996</v>
      </c>
      <c r="D289" s="14">
        <f>1-Table27[[#This Row],[Fréquence]]</f>
        <v>0.17500000000000004</v>
      </c>
    </row>
    <row r="290" spans="2:11" s="8" customFormat="1" x14ac:dyDescent="0.25">
      <c r="B290" s="8" t="s">
        <v>241</v>
      </c>
      <c r="C290" s="14">
        <f>GETPIVOTDATA(""&amp;Table27[[#This Row],[Sources d''eau]],$B$300)/GETPIVOTDATA("Quartiers",$B$5)</f>
        <v>0.55000000000000004</v>
      </c>
      <c r="D290" s="14">
        <f>1-Table27[[#This Row],[Fréquence]]</f>
        <v>0.44999999999999996</v>
      </c>
    </row>
    <row r="291" spans="2:11" s="8" customFormat="1" x14ac:dyDescent="0.25">
      <c r="B291" s="8" t="s">
        <v>242</v>
      </c>
      <c r="C291" s="14">
        <f>GETPIVOTDATA(""&amp;Table27[[#This Row],[Sources d''eau]],$B$300)/GETPIVOTDATA("Quartiers",$B$5)</f>
        <v>0.46250000000000002</v>
      </c>
      <c r="D291" s="14">
        <f>1-Table27[[#This Row],[Fréquence]]</f>
        <v>0.53749999999999998</v>
      </c>
    </row>
    <row r="292" spans="2:11" s="8" customFormat="1" x14ac:dyDescent="0.25">
      <c r="B292" s="8" t="s">
        <v>243</v>
      </c>
      <c r="C292" s="14">
        <f>GETPIVOTDATA(""&amp;Table27[[#This Row],[Sources d''eau]],$B$300)/GETPIVOTDATA("Quartiers",$B$5)</f>
        <v>0.3125</v>
      </c>
      <c r="D292" s="14">
        <f>1-Table27[[#This Row],[Fréquence]]</f>
        <v>0.6875</v>
      </c>
    </row>
    <row r="293" spans="2:11" s="8" customFormat="1" x14ac:dyDescent="0.25">
      <c r="B293" s="8" t="s">
        <v>244</v>
      </c>
      <c r="C293" s="14">
        <f>GETPIVOTDATA(""&amp;Table27[[#This Row],[Sources d''eau]],$B$300)/GETPIVOTDATA("Quartiers",$B$5)</f>
        <v>0.26250000000000001</v>
      </c>
      <c r="D293" s="14">
        <f>1-Table27[[#This Row],[Fréquence]]</f>
        <v>0.73750000000000004</v>
      </c>
    </row>
    <row r="294" spans="2:11" s="8" customFormat="1" x14ac:dyDescent="0.25">
      <c r="B294" s="8" t="s">
        <v>245</v>
      </c>
      <c r="C294" s="14">
        <f>GETPIVOTDATA(""&amp;Table27[[#This Row],[Sources d''eau]],$B$300)/GETPIVOTDATA("Quartiers",$B$5)</f>
        <v>0.13750000000000001</v>
      </c>
      <c r="D294" s="14">
        <f>1-Table27[[#This Row],[Fréquence]]</f>
        <v>0.86250000000000004</v>
      </c>
    </row>
    <row r="295" spans="2:11" s="8" customFormat="1" x14ac:dyDescent="0.25">
      <c r="B295" s="8" t="s">
        <v>246</v>
      </c>
      <c r="C295" s="14">
        <f>GETPIVOTDATA(""&amp;Table27[[#This Row],[Sources d''eau]],$B$300)/GETPIVOTDATA("Quartiers",$B$5)</f>
        <v>6.25E-2</v>
      </c>
      <c r="D295" s="14">
        <f>1-Table27[[#This Row],[Fréquence]]</f>
        <v>0.9375</v>
      </c>
    </row>
    <row r="296" spans="2:11" s="8" customFormat="1" x14ac:dyDescent="0.25">
      <c r="B296" s="8" t="s">
        <v>247</v>
      </c>
      <c r="C296" s="14">
        <f>GETPIVOTDATA(""&amp;Table27[[#This Row],[Sources d''eau]],$B$300)/GETPIVOTDATA("Quartiers",$B$5)</f>
        <v>1.2500000000000001E-2</v>
      </c>
      <c r="D296" s="14">
        <f>1-Table27[[#This Row],[Fréquence]]</f>
        <v>0.98750000000000004</v>
      </c>
    </row>
    <row r="297" spans="2:11" s="8" customFormat="1" x14ac:dyDescent="0.25">
      <c r="B297" s="8" t="s">
        <v>248</v>
      </c>
      <c r="C297" s="14">
        <f>GETPIVOTDATA(""&amp;Table27[[#This Row],[Sources d''eau]],$B$300)/GETPIVOTDATA("Quartiers",$B$5)</f>
        <v>0</v>
      </c>
      <c r="D297" s="14">
        <f>1-Table27[[#This Row],[Fréquence]]</f>
        <v>1</v>
      </c>
    </row>
    <row r="298" spans="2:11" s="8" customFormat="1" x14ac:dyDescent="0.25">
      <c r="C298" s="24"/>
    </row>
    <row r="299" spans="2:11" s="8" customFormat="1" x14ac:dyDescent="0.25"/>
    <row r="300" spans="2:11" s="8" customFormat="1" x14ac:dyDescent="0.25">
      <c r="B300" s="4" t="s">
        <v>5</v>
      </c>
      <c r="C300" s="8" t="s">
        <v>240</v>
      </c>
      <c r="D300" s="8" t="s">
        <v>242</v>
      </c>
      <c r="E300" s="8" t="s">
        <v>246</v>
      </c>
      <c r="F300" s="8" t="s">
        <v>248</v>
      </c>
      <c r="G300" s="8" t="s">
        <v>245</v>
      </c>
      <c r="H300" s="8" t="s">
        <v>243</v>
      </c>
      <c r="I300" s="8" t="s">
        <v>244</v>
      </c>
      <c r="J300" s="8" t="s">
        <v>247</v>
      </c>
      <c r="K300" s="8" t="s">
        <v>241</v>
      </c>
    </row>
    <row r="301" spans="2:11" s="8" customFormat="1" x14ac:dyDescent="0.25">
      <c r="B301" s="5" t="s">
        <v>11</v>
      </c>
      <c r="C301" s="3">
        <v>7</v>
      </c>
      <c r="D301" s="3">
        <v>3</v>
      </c>
      <c r="E301" s="3">
        <v>1</v>
      </c>
      <c r="F301" s="3">
        <v>0</v>
      </c>
      <c r="G301" s="3">
        <v>1</v>
      </c>
      <c r="H301" s="3">
        <v>6</v>
      </c>
      <c r="I301" s="3">
        <v>6</v>
      </c>
      <c r="J301" s="3">
        <v>0</v>
      </c>
      <c r="K301" s="3">
        <v>2</v>
      </c>
    </row>
    <row r="302" spans="2:11" s="8" customFormat="1" x14ac:dyDescent="0.25">
      <c r="B302" s="5" t="s">
        <v>25</v>
      </c>
      <c r="C302" s="3">
        <v>13</v>
      </c>
      <c r="D302" s="3">
        <v>7</v>
      </c>
      <c r="E302" s="3">
        <v>1</v>
      </c>
      <c r="F302" s="3">
        <v>0</v>
      </c>
      <c r="G302" s="3">
        <v>1</v>
      </c>
      <c r="H302" s="3">
        <v>2</v>
      </c>
      <c r="I302" s="3">
        <v>9</v>
      </c>
      <c r="J302" s="3">
        <v>0</v>
      </c>
      <c r="K302" s="3">
        <v>11</v>
      </c>
    </row>
    <row r="303" spans="2:11" s="8" customFormat="1" x14ac:dyDescent="0.25">
      <c r="B303" s="5" t="s">
        <v>39</v>
      </c>
      <c r="C303" s="3">
        <v>11</v>
      </c>
      <c r="D303" s="3">
        <v>9</v>
      </c>
      <c r="E303" s="3">
        <v>0</v>
      </c>
      <c r="F303" s="3">
        <v>0</v>
      </c>
      <c r="G303" s="3">
        <v>4</v>
      </c>
      <c r="H303" s="3">
        <v>7</v>
      </c>
      <c r="I303" s="3">
        <v>4</v>
      </c>
      <c r="J303" s="3">
        <v>0</v>
      </c>
      <c r="K303" s="3">
        <v>9</v>
      </c>
    </row>
    <row r="304" spans="2:11" s="8" customFormat="1" x14ac:dyDescent="0.25">
      <c r="B304" s="5" t="s">
        <v>6</v>
      </c>
      <c r="C304" s="3">
        <v>35</v>
      </c>
      <c r="D304" s="3">
        <v>18</v>
      </c>
      <c r="E304" s="3">
        <v>3</v>
      </c>
      <c r="F304" s="3">
        <v>0</v>
      </c>
      <c r="G304" s="3">
        <v>5</v>
      </c>
      <c r="H304" s="3">
        <v>10</v>
      </c>
      <c r="I304" s="3">
        <v>2</v>
      </c>
      <c r="J304" s="3">
        <v>1</v>
      </c>
      <c r="K304" s="3">
        <v>22</v>
      </c>
    </row>
    <row r="305" spans="2:20" s="8" customFormat="1" x14ac:dyDescent="0.25">
      <c r="B305" s="5" t="s">
        <v>66</v>
      </c>
      <c r="C305" s="3">
        <v>66</v>
      </c>
      <c r="D305" s="3">
        <v>37</v>
      </c>
      <c r="E305" s="3">
        <v>5</v>
      </c>
      <c r="F305" s="3">
        <v>0</v>
      </c>
      <c r="G305" s="3">
        <v>11</v>
      </c>
      <c r="H305" s="3">
        <v>25</v>
      </c>
      <c r="I305" s="3">
        <v>21</v>
      </c>
      <c r="J305" s="3">
        <v>1</v>
      </c>
      <c r="K305" s="3">
        <v>44</v>
      </c>
    </row>
    <row r="306" spans="2:20" s="8" customFormat="1" x14ac:dyDescent="0.25"/>
    <row r="307" spans="2:20" s="8" customFormat="1" x14ac:dyDescent="0.25"/>
    <row r="308" spans="2:20" s="8" customFormat="1" x14ac:dyDescent="0.25"/>
    <row r="309" spans="2:20" s="8" customFormat="1" x14ac:dyDescent="0.25">
      <c r="B309" s="9" t="s">
        <v>249</v>
      </c>
      <c r="O309" s="9" t="s">
        <v>250</v>
      </c>
    </row>
    <row r="310" spans="2:20" s="8" customFormat="1" x14ac:dyDescent="0.25">
      <c r="B310" s="4" t="s">
        <v>251</v>
      </c>
      <c r="C310" s="4" t="s">
        <v>156</v>
      </c>
      <c r="O310" s="4" t="s">
        <v>251</v>
      </c>
      <c r="P310" s="4" t="s">
        <v>156</v>
      </c>
    </row>
    <row r="311" spans="2:20" s="8" customFormat="1" x14ac:dyDescent="0.25">
      <c r="B311" s="4" t="s">
        <v>252</v>
      </c>
      <c r="C311" s="8" t="s">
        <v>253</v>
      </c>
      <c r="D311" s="8" t="s">
        <v>254</v>
      </c>
      <c r="E311" s="8" t="s">
        <v>255</v>
      </c>
      <c r="F311" s="8" t="s">
        <v>256</v>
      </c>
      <c r="G311" s="8" t="s">
        <v>66</v>
      </c>
      <c r="O311" s="4" t="s">
        <v>252</v>
      </c>
      <c r="P311" s="8" t="s">
        <v>11</v>
      </c>
      <c r="Q311" s="8" t="s">
        <v>25</v>
      </c>
      <c r="R311" s="8" t="s">
        <v>39</v>
      </c>
      <c r="S311" s="8" t="s">
        <v>6</v>
      </c>
      <c r="T311" s="8" t="s">
        <v>66</v>
      </c>
    </row>
    <row r="312" spans="2:20" s="8" customFormat="1" x14ac:dyDescent="0.25">
      <c r="B312" s="5" t="s">
        <v>11</v>
      </c>
      <c r="C312" s="3">
        <v>40</v>
      </c>
      <c r="D312" s="3">
        <v>236</v>
      </c>
      <c r="E312" s="3"/>
      <c r="F312" s="3">
        <v>670</v>
      </c>
      <c r="G312" s="3">
        <v>946</v>
      </c>
      <c r="O312" s="5" t="s">
        <v>253</v>
      </c>
      <c r="P312" s="3">
        <v>40</v>
      </c>
      <c r="Q312" s="3">
        <v>959</v>
      </c>
      <c r="R312" s="3">
        <v>125</v>
      </c>
      <c r="S312" s="3">
        <v>1011</v>
      </c>
      <c r="T312" s="3">
        <v>2135</v>
      </c>
    </row>
    <row r="313" spans="2:20" s="8" customFormat="1" x14ac:dyDescent="0.25">
      <c r="B313" s="5" t="s">
        <v>25</v>
      </c>
      <c r="C313" s="3">
        <v>959</v>
      </c>
      <c r="D313" s="3">
        <v>169</v>
      </c>
      <c r="E313" s="3">
        <v>76</v>
      </c>
      <c r="F313" s="3">
        <v>318</v>
      </c>
      <c r="G313" s="3">
        <v>1522</v>
      </c>
      <c r="O313" s="5" t="s">
        <v>254</v>
      </c>
      <c r="P313" s="3">
        <v>236</v>
      </c>
      <c r="Q313" s="3">
        <v>169</v>
      </c>
      <c r="R313" s="3">
        <v>26</v>
      </c>
      <c r="S313" s="3">
        <v>137</v>
      </c>
      <c r="T313" s="3">
        <v>568</v>
      </c>
    </row>
    <row r="314" spans="2:20" s="8" customFormat="1" x14ac:dyDescent="0.25">
      <c r="B314" s="5" t="s">
        <v>39</v>
      </c>
      <c r="C314" s="3">
        <v>125</v>
      </c>
      <c r="D314" s="3">
        <v>26</v>
      </c>
      <c r="E314" s="3"/>
      <c r="F314" s="3">
        <v>252</v>
      </c>
      <c r="G314" s="3">
        <v>403</v>
      </c>
      <c r="O314" s="5" t="s">
        <v>255</v>
      </c>
      <c r="P314" s="3"/>
      <c r="Q314" s="3">
        <v>76</v>
      </c>
      <c r="R314" s="3"/>
      <c r="S314" s="3"/>
      <c r="T314" s="3">
        <v>76</v>
      </c>
    </row>
    <row r="315" spans="2:20" s="8" customFormat="1" x14ac:dyDescent="0.25">
      <c r="B315" s="5" t="s">
        <v>6</v>
      </c>
      <c r="C315" s="3">
        <v>1011</v>
      </c>
      <c r="D315" s="3">
        <v>137</v>
      </c>
      <c r="E315" s="3"/>
      <c r="F315" s="3">
        <v>263</v>
      </c>
      <c r="G315" s="3">
        <v>1411</v>
      </c>
      <c r="O315" s="5" t="s">
        <v>256</v>
      </c>
      <c r="P315" s="3">
        <v>670</v>
      </c>
      <c r="Q315" s="3">
        <v>318</v>
      </c>
      <c r="R315" s="3">
        <v>252</v>
      </c>
      <c r="S315" s="3">
        <v>263</v>
      </c>
      <c r="T315" s="3">
        <v>1503</v>
      </c>
    </row>
    <row r="316" spans="2:20" s="8" customFormat="1" x14ac:dyDescent="0.25">
      <c r="B316" s="5" t="s">
        <v>66</v>
      </c>
      <c r="C316" s="3">
        <v>2135</v>
      </c>
      <c r="D316" s="3">
        <v>568</v>
      </c>
      <c r="E316" s="3">
        <v>76</v>
      </c>
      <c r="F316" s="3">
        <v>1503</v>
      </c>
      <c r="G316" s="3">
        <v>4282</v>
      </c>
      <c r="O316" s="5" t="s">
        <v>66</v>
      </c>
      <c r="P316" s="3">
        <v>946</v>
      </c>
      <c r="Q316" s="3">
        <v>1522</v>
      </c>
      <c r="R316" s="3">
        <v>403</v>
      </c>
      <c r="S316" s="3">
        <v>1411</v>
      </c>
      <c r="T316" s="3">
        <v>4282</v>
      </c>
    </row>
    <row r="317" spans="2:20" s="8" customFormat="1" x14ac:dyDescent="0.25">
      <c r="H317" s="5"/>
      <c r="I317" s="3"/>
      <c r="J317" s="3"/>
      <c r="K317" s="3"/>
      <c r="L317" s="3"/>
      <c r="M317" s="3"/>
    </row>
    <row r="318" spans="2:20" s="8" customFormat="1" x14ac:dyDescent="0.25">
      <c r="H318" s="5"/>
      <c r="I318" s="3"/>
      <c r="J318" s="3"/>
      <c r="K318" s="3"/>
      <c r="L318" s="3"/>
      <c r="M318" s="3"/>
    </row>
    <row r="319" spans="2:20" s="8" customFormat="1" x14ac:dyDescent="0.25">
      <c r="H319" s="5"/>
      <c r="I319" s="3"/>
      <c r="J319" s="3"/>
      <c r="K319" s="3"/>
      <c r="L319" s="3"/>
      <c r="M319" s="3"/>
    </row>
    <row r="320" spans="2:20" s="8" customFormat="1" x14ac:dyDescent="0.25">
      <c r="B320" s="9" t="s">
        <v>257</v>
      </c>
      <c r="J320" s="3"/>
      <c r="K320" s="3"/>
      <c r="L320" s="3"/>
      <c r="M320" s="3"/>
      <c r="O320" s="42" t="s">
        <v>257</v>
      </c>
      <c r="P320" s="43"/>
      <c r="Q320" s="43"/>
      <c r="R320" s="43"/>
      <c r="S320" s="43"/>
      <c r="T320" s="43"/>
    </row>
    <row r="321" spans="2:22" s="8" customFormat="1" x14ac:dyDescent="0.25">
      <c r="B321" s="4" t="s">
        <v>252</v>
      </c>
      <c r="C321" s="8" t="s">
        <v>186</v>
      </c>
      <c r="D321" s="4"/>
      <c r="E321" s="4"/>
      <c r="F321" s="4"/>
      <c r="G321" s="4"/>
      <c r="O321" s="4" t="s">
        <v>186</v>
      </c>
      <c r="P321" s="4" t="s">
        <v>156</v>
      </c>
      <c r="U321" s="4"/>
      <c r="V321" s="4"/>
    </row>
    <row r="322" spans="2:22" s="8" customFormat="1" x14ac:dyDescent="0.25">
      <c r="B322" s="5" t="s">
        <v>258</v>
      </c>
      <c r="C322" s="3">
        <v>40</v>
      </c>
      <c r="O322" s="4" t="s">
        <v>252</v>
      </c>
      <c r="P322" s="8" t="s">
        <v>258</v>
      </c>
      <c r="Q322" s="8" t="s">
        <v>259</v>
      </c>
      <c r="R322" s="8" t="s">
        <v>260</v>
      </c>
      <c r="S322" s="8" t="s">
        <v>261</v>
      </c>
      <c r="T322" s="8" t="s">
        <v>66</v>
      </c>
    </row>
    <row r="323" spans="2:22" s="8" customFormat="1" x14ac:dyDescent="0.25">
      <c r="B323" s="5" t="s">
        <v>259</v>
      </c>
      <c r="C323" s="3">
        <v>25</v>
      </c>
      <c r="O323" s="5" t="s">
        <v>11</v>
      </c>
      <c r="P323" s="3">
        <v>5</v>
      </c>
      <c r="Q323" s="3">
        <v>3</v>
      </c>
      <c r="R323" s="3">
        <v>1</v>
      </c>
      <c r="S323" s="3">
        <v>1</v>
      </c>
      <c r="T323" s="3">
        <v>10</v>
      </c>
    </row>
    <row r="324" spans="2:22" s="8" customFormat="1" x14ac:dyDescent="0.25">
      <c r="B324" s="5" t="s">
        <v>260</v>
      </c>
      <c r="C324" s="3">
        <v>5</v>
      </c>
      <c r="O324" s="5" t="s">
        <v>25</v>
      </c>
      <c r="P324" s="3">
        <v>6</v>
      </c>
      <c r="Q324" s="3">
        <v>8</v>
      </c>
      <c r="R324" s="3"/>
      <c r="S324" s="3">
        <v>1</v>
      </c>
      <c r="T324" s="3">
        <v>15</v>
      </c>
    </row>
    <row r="325" spans="2:22" s="8" customFormat="1" x14ac:dyDescent="0.25">
      <c r="B325" s="5" t="s">
        <v>261</v>
      </c>
      <c r="C325" s="3">
        <v>10</v>
      </c>
      <c r="O325" s="5" t="s">
        <v>39</v>
      </c>
      <c r="P325" s="3">
        <v>8</v>
      </c>
      <c r="Q325" s="3">
        <v>5</v>
      </c>
      <c r="R325" s="3">
        <v>2</v>
      </c>
      <c r="S325" s="3">
        <v>3</v>
      </c>
      <c r="T325" s="3">
        <v>18</v>
      </c>
    </row>
    <row r="326" spans="2:22" s="8" customFormat="1" x14ac:dyDescent="0.25">
      <c r="B326" s="5" t="s">
        <v>66</v>
      </c>
      <c r="C326" s="3">
        <v>80</v>
      </c>
      <c r="O326" s="5" t="s">
        <v>6</v>
      </c>
      <c r="P326" s="3">
        <v>21</v>
      </c>
      <c r="Q326" s="3">
        <v>9</v>
      </c>
      <c r="R326" s="3">
        <v>2</v>
      </c>
      <c r="S326" s="3">
        <v>5</v>
      </c>
      <c r="T326" s="3">
        <v>37</v>
      </c>
    </row>
    <row r="327" spans="2:22" s="8" customFormat="1" x14ac:dyDescent="0.25">
      <c r="O327" s="5" t="s">
        <v>66</v>
      </c>
      <c r="P327" s="3">
        <v>40</v>
      </c>
      <c r="Q327" s="3">
        <v>25</v>
      </c>
      <c r="R327" s="3">
        <v>5</v>
      </c>
      <c r="S327" s="3">
        <v>10</v>
      </c>
      <c r="T327" s="3">
        <v>80</v>
      </c>
    </row>
    <row r="328" spans="2:22" s="8" customFormat="1" x14ac:dyDescent="0.25">
      <c r="K328" s="3"/>
      <c r="L328" s="3"/>
      <c r="M328" s="3"/>
    </row>
    <row r="329" spans="2:22" s="8" customFormat="1" x14ac:dyDescent="0.25">
      <c r="K329" s="3"/>
      <c r="L329" s="3"/>
      <c r="M329" s="3"/>
    </row>
    <row r="330" spans="2:22" s="8" customFormat="1" x14ac:dyDescent="0.25">
      <c r="B330" s="9" t="s">
        <v>262</v>
      </c>
      <c r="C330" s="3"/>
      <c r="M330" s="3"/>
      <c r="O330" s="9" t="s">
        <v>263</v>
      </c>
      <c r="Q330" s="3"/>
      <c r="R330" s="3"/>
    </row>
    <row r="331" spans="2:22" s="8" customFormat="1" x14ac:dyDescent="0.25">
      <c r="B331" s="4" t="s">
        <v>264</v>
      </c>
      <c r="C331" s="8" t="s">
        <v>213</v>
      </c>
      <c r="M331" s="34"/>
      <c r="N331" s="4"/>
      <c r="O331" s="4" t="s">
        <v>265</v>
      </c>
      <c r="P331" s="8" t="s">
        <v>21</v>
      </c>
      <c r="S331" s="4"/>
      <c r="T331" s="4"/>
    </row>
    <row r="332" spans="2:22" s="8" customFormat="1" x14ac:dyDescent="0.25">
      <c r="B332" s="5" t="s">
        <v>172</v>
      </c>
      <c r="C332" s="3">
        <v>1</v>
      </c>
      <c r="M332" s="3"/>
    </row>
    <row r="333" spans="2:22" s="8" customFormat="1" x14ac:dyDescent="0.25">
      <c r="B333" s="5" t="s">
        <v>29</v>
      </c>
      <c r="C333" s="3">
        <v>16</v>
      </c>
      <c r="M333" s="34"/>
      <c r="N333" s="4"/>
      <c r="O333" s="4" t="s">
        <v>266</v>
      </c>
      <c r="P333" s="4" t="s">
        <v>267</v>
      </c>
      <c r="Q333" s="4" t="s">
        <v>268</v>
      </c>
      <c r="R333" s="4" t="s">
        <v>269</v>
      </c>
      <c r="S333" s="4"/>
      <c r="T333" s="4"/>
    </row>
    <row r="334" spans="2:22" s="8" customFormat="1" x14ac:dyDescent="0.25">
      <c r="B334" s="5" t="s">
        <v>21</v>
      </c>
      <c r="C334" s="3">
        <v>63</v>
      </c>
      <c r="M334" s="3"/>
      <c r="O334" s="3">
        <v>52</v>
      </c>
      <c r="P334" s="3">
        <v>37</v>
      </c>
      <c r="Q334" s="3">
        <v>24</v>
      </c>
      <c r="R334" s="3">
        <v>46</v>
      </c>
    </row>
    <row r="335" spans="2:22" s="8" customFormat="1" x14ac:dyDescent="0.25">
      <c r="B335" s="5" t="s">
        <v>66</v>
      </c>
      <c r="C335" s="3">
        <v>80</v>
      </c>
    </row>
    <row r="336" spans="2:22" s="8" customFormat="1" x14ac:dyDescent="0.25">
      <c r="D336" s="4"/>
      <c r="E336" s="4"/>
      <c r="F336" s="4"/>
      <c r="G336" s="4"/>
      <c r="K336" s="4"/>
      <c r="L336" s="4"/>
      <c r="M336" s="4"/>
      <c r="N336" s="4"/>
      <c r="O336" s="4"/>
      <c r="P336" s="4"/>
      <c r="Q336" s="4"/>
      <c r="R336" s="4"/>
      <c r="S336" s="4"/>
      <c r="T336" s="4"/>
    </row>
    <row r="337" spans="2:20" s="8" customFormat="1" x14ac:dyDescent="0.25">
      <c r="D337" s="4"/>
      <c r="E337" s="4"/>
      <c r="F337" s="4"/>
      <c r="G337" s="4"/>
      <c r="N337" s="4"/>
      <c r="O337" s="9" t="s">
        <v>263</v>
      </c>
      <c r="Q337" s="4"/>
      <c r="R337" s="4"/>
      <c r="S337" s="4"/>
      <c r="T337" s="4"/>
    </row>
    <row r="338" spans="2:20" s="8" customFormat="1" x14ac:dyDescent="0.25">
      <c r="B338" s="9" t="s">
        <v>270</v>
      </c>
      <c r="C338" s="3"/>
      <c r="D338" s="4"/>
      <c r="E338" s="4"/>
      <c r="F338" s="4"/>
      <c r="G338" s="4"/>
      <c r="N338" s="4"/>
      <c r="O338" s="4" t="s">
        <v>265</v>
      </c>
      <c r="P338" s="8" t="s">
        <v>21</v>
      </c>
      <c r="S338" s="4"/>
      <c r="T338" s="4"/>
    </row>
    <row r="339" spans="2:20" s="8" customFormat="1" x14ac:dyDescent="0.25">
      <c r="B339" s="4" t="s">
        <v>213</v>
      </c>
      <c r="C339" s="4" t="s">
        <v>271</v>
      </c>
      <c r="H339" s="4"/>
      <c r="N339" s="4"/>
      <c r="S339" s="4"/>
      <c r="T339" s="4"/>
    </row>
    <row r="340" spans="2:20" s="8" customFormat="1" x14ac:dyDescent="0.25">
      <c r="B340" s="4" t="s">
        <v>264</v>
      </c>
      <c r="C340" s="8" t="s">
        <v>11</v>
      </c>
      <c r="D340" s="8" t="s">
        <v>25</v>
      </c>
      <c r="E340" s="8" t="s">
        <v>39</v>
      </c>
      <c r="F340" s="8" t="s">
        <v>6</v>
      </c>
      <c r="G340" s="8" t="s">
        <v>66</v>
      </c>
      <c r="N340" s="4"/>
      <c r="O340" s="4" t="s">
        <v>264</v>
      </c>
      <c r="P340" s="8" t="s">
        <v>266</v>
      </c>
      <c r="Q340" s="8" t="s">
        <v>267</v>
      </c>
      <c r="R340" s="8" t="s">
        <v>268</v>
      </c>
      <c r="S340" s="8" t="s">
        <v>269</v>
      </c>
      <c r="T340" s="4"/>
    </row>
    <row r="341" spans="2:20" s="8" customFormat="1" x14ac:dyDescent="0.25">
      <c r="B341" s="5" t="s">
        <v>172</v>
      </c>
      <c r="C341" s="3"/>
      <c r="D341" s="3"/>
      <c r="E341" s="3">
        <v>1</v>
      </c>
      <c r="F341" s="3"/>
      <c r="G341" s="3">
        <v>1</v>
      </c>
      <c r="N341" s="4"/>
      <c r="O341" s="5" t="s">
        <v>11</v>
      </c>
      <c r="P341" s="3">
        <v>8</v>
      </c>
      <c r="Q341" s="3">
        <v>0</v>
      </c>
      <c r="R341" s="3">
        <v>8</v>
      </c>
      <c r="S341" s="3">
        <v>6</v>
      </c>
      <c r="T341" s="4"/>
    </row>
    <row r="342" spans="2:20" s="8" customFormat="1" x14ac:dyDescent="0.25">
      <c r="B342" s="5" t="s">
        <v>29</v>
      </c>
      <c r="C342" s="3">
        <v>2</v>
      </c>
      <c r="D342" s="3">
        <v>1</v>
      </c>
      <c r="E342" s="3">
        <v>5</v>
      </c>
      <c r="F342" s="3">
        <v>8</v>
      </c>
      <c r="G342" s="3">
        <v>16</v>
      </c>
      <c r="N342" s="4"/>
      <c r="O342" s="5" t="s">
        <v>25</v>
      </c>
      <c r="P342" s="3">
        <v>13</v>
      </c>
      <c r="Q342" s="3">
        <v>13</v>
      </c>
      <c r="R342" s="3">
        <v>3</v>
      </c>
      <c r="S342" s="3">
        <v>12</v>
      </c>
      <c r="T342" s="4"/>
    </row>
    <row r="343" spans="2:20" s="8" customFormat="1" x14ac:dyDescent="0.25">
      <c r="B343" s="5" t="s">
        <v>21</v>
      </c>
      <c r="C343" s="3">
        <v>8</v>
      </c>
      <c r="D343" s="3">
        <v>14</v>
      </c>
      <c r="E343" s="3">
        <v>12</v>
      </c>
      <c r="F343" s="3">
        <v>29</v>
      </c>
      <c r="G343" s="3">
        <v>63</v>
      </c>
      <c r="O343" s="5" t="s">
        <v>39</v>
      </c>
      <c r="P343" s="3">
        <v>8</v>
      </c>
      <c r="Q343" s="3">
        <v>7</v>
      </c>
      <c r="R343" s="3">
        <v>3</v>
      </c>
      <c r="S343" s="3">
        <v>11</v>
      </c>
    </row>
    <row r="344" spans="2:20" s="8" customFormat="1" x14ac:dyDescent="0.25">
      <c r="B344" s="5" t="s">
        <v>66</v>
      </c>
      <c r="C344" s="3">
        <v>10</v>
      </c>
      <c r="D344" s="3">
        <v>15</v>
      </c>
      <c r="E344" s="3">
        <v>18</v>
      </c>
      <c r="F344" s="3">
        <v>37</v>
      </c>
      <c r="G344" s="3">
        <v>80</v>
      </c>
      <c r="O344" s="5" t="s">
        <v>6</v>
      </c>
      <c r="P344" s="3">
        <v>23</v>
      </c>
      <c r="Q344" s="3">
        <v>17</v>
      </c>
      <c r="R344" s="3">
        <v>10</v>
      </c>
      <c r="S344" s="3">
        <v>17</v>
      </c>
    </row>
    <row r="345" spans="2:20" s="8" customFormat="1" x14ac:dyDescent="0.25">
      <c r="O345" s="5" t="s">
        <v>66</v>
      </c>
      <c r="P345" s="3">
        <v>52</v>
      </c>
      <c r="Q345" s="3">
        <v>37</v>
      </c>
      <c r="R345" s="3">
        <v>24</v>
      </c>
      <c r="S345" s="3">
        <v>46</v>
      </c>
    </row>
    <row r="346" spans="2:20" s="8" customFormat="1" x14ac:dyDescent="0.25"/>
    <row r="347" spans="2:20" s="8" customFormat="1" x14ac:dyDescent="0.25"/>
    <row r="348" spans="2:20" s="8" customFormat="1" x14ac:dyDescent="0.25"/>
    <row r="349" spans="2:20" s="8" customFormat="1" x14ac:dyDescent="0.25"/>
    <row r="350" spans="2:20" s="8" customFormat="1" x14ac:dyDescent="0.25"/>
    <row r="351" spans="2:20" s="8" customFormat="1" x14ac:dyDescent="0.25"/>
    <row r="352" spans="2:20" s="8" customFormat="1" x14ac:dyDescent="0.25">
      <c r="B352" s="9" t="s">
        <v>272</v>
      </c>
      <c r="C352" s="3"/>
      <c r="I352" s="9" t="s">
        <v>273</v>
      </c>
      <c r="J352" s="3"/>
      <c r="O352" s="9" t="s">
        <v>274</v>
      </c>
      <c r="P352" s="3"/>
    </row>
    <row r="353" spans="2:20" s="8" customFormat="1" x14ac:dyDescent="0.25">
      <c r="B353" s="4" t="s">
        <v>275</v>
      </c>
      <c r="C353" s="8" t="s">
        <v>222</v>
      </c>
      <c r="D353" s="4"/>
      <c r="E353" s="4"/>
      <c r="F353" s="4"/>
      <c r="G353" s="4"/>
      <c r="H353" s="4"/>
      <c r="I353" s="4" t="s">
        <v>276</v>
      </c>
      <c r="J353" s="8" t="s">
        <v>222</v>
      </c>
      <c r="L353" s="4"/>
      <c r="O353" s="4" t="s">
        <v>169</v>
      </c>
      <c r="P353" s="8" t="s">
        <v>222</v>
      </c>
      <c r="Q353" s="4"/>
      <c r="R353" s="4"/>
      <c r="S353" s="4"/>
      <c r="T353" s="4"/>
    </row>
    <row r="354" spans="2:20" s="8" customFormat="1" x14ac:dyDescent="0.25">
      <c r="B354" s="5" t="s">
        <v>277</v>
      </c>
      <c r="C354" s="18">
        <v>0.6</v>
      </c>
      <c r="I354" s="5" t="s">
        <v>29</v>
      </c>
      <c r="J354" s="7">
        <v>0.75</v>
      </c>
      <c r="O354" s="5" t="s">
        <v>232</v>
      </c>
      <c r="P354" s="7">
        <v>0.17499999999999999</v>
      </c>
    </row>
    <row r="355" spans="2:20" s="8" customFormat="1" x14ac:dyDescent="0.25">
      <c r="B355" s="5" t="s">
        <v>278</v>
      </c>
      <c r="C355" s="18">
        <v>7.4999999999999997E-2</v>
      </c>
      <c r="I355" s="5" t="s">
        <v>21</v>
      </c>
      <c r="J355" s="7">
        <v>0.25</v>
      </c>
      <c r="O355" s="5" t="s">
        <v>279</v>
      </c>
      <c r="P355" s="7">
        <v>0.46250000000000002</v>
      </c>
    </row>
    <row r="356" spans="2:20" s="8" customFormat="1" x14ac:dyDescent="0.25">
      <c r="B356" s="5" t="s">
        <v>280</v>
      </c>
      <c r="C356" s="18">
        <v>0.32500000000000001</v>
      </c>
      <c r="I356" s="5" t="s">
        <v>66</v>
      </c>
      <c r="J356" s="7">
        <v>1</v>
      </c>
      <c r="O356" s="5" t="s">
        <v>281</v>
      </c>
      <c r="P356" s="7">
        <v>0.36249999999999999</v>
      </c>
    </row>
    <row r="357" spans="2:20" s="8" customFormat="1" x14ac:dyDescent="0.25">
      <c r="B357" s="5" t="s">
        <v>66</v>
      </c>
      <c r="C357" s="18">
        <v>1</v>
      </c>
      <c r="O357" s="5" t="s">
        <v>66</v>
      </c>
      <c r="P357" s="7">
        <v>1</v>
      </c>
    </row>
    <row r="358" spans="2:20" s="8" customFormat="1" x14ac:dyDescent="0.25"/>
    <row r="359" spans="2:20" s="8" customFormat="1" x14ac:dyDescent="0.25"/>
    <row r="360" spans="2:20" s="8" customFormat="1" x14ac:dyDescent="0.25"/>
    <row r="361" spans="2:20" s="8" customFormat="1" x14ac:dyDescent="0.25"/>
    <row r="362" spans="2:20" s="8" customFormat="1" x14ac:dyDescent="0.25">
      <c r="B362" s="9" t="s">
        <v>273</v>
      </c>
    </row>
    <row r="363" spans="2:20" s="8" customFormat="1" x14ac:dyDescent="0.25">
      <c r="B363" s="8" t="s">
        <v>282</v>
      </c>
      <c r="C363" s="8" t="s">
        <v>222</v>
      </c>
    </row>
    <row r="364" spans="2:20" s="8" customFormat="1" x14ac:dyDescent="0.25">
      <c r="B364" s="8" t="s">
        <v>283</v>
      </c>
      <c r="C364" s="14">
        <f>GETPIVOTDATA(""&amp;Table28[[#This Row],[Obstacles]],$B$374)/GETPIVOTDATA("Quartiers",$B$5)</f>
        <v>0.2</v>
      </c>
    </row>
    <row r="365" spans="2:20" s="8" customFormat="1" x14ac:dyDescent="0.25">
      <c r="B365" s="8" t="s">
        <v>284</v>
      </c>
      <c r="C365" s="14">
        <f>GETPIVOTDATA(""&amp;Table28[[#This Row],[Obstacles]],$B$374)/GETPIVOTDATA("Quartiers",$B$5)</f>
        <v>0.15</v>
      </c>
    </row>
    <row r="366" spans="2:20" s="8" customFormat="1" x14ac:dyDescent="0.25">
      <c r="B366" s="8" t="s">
        <v>285</v>
      </c>
      <c r="C366" s="14">
        <f>GETPIVOTDATA(""&amp;Table28[[#This Row],[Obstacles]],$B$374)/GETPIVOTDATA("Quartiers",$B$5)</f>
        <v>0.1</v>
      </c>
    </row>
    <row r="367" spans="2:20" s="8" customFormat="1" x14ac:dyDescent="0.25">
      <c r="B367" s="8" t="s">
        <v>286</v>
      </c>
      <c r="C367" s="14">
        <f>GETPIVOTDATA(""&amp;Table28[[#This Row],[Obstacles]],$B$374)/GETPIVOTDATA("Quartiers",$B$5)</f>
        <v>3.7499999999999999E-2</v>
      </c>
    </row>
    <row r="368" spans="2:20" s="8" customFormat="1" x14ac:dyDescent="0.25">
      <c r="B368" s="8" t="s">
        <v>287</v>
      </c>
      <c r="C368" s="14">
        <f>GETPIVOTDATA(""&amp;Table28[[#This Row],[Obstacles]],$B$374)/GETPIVOTDATA("Quartiers",$B$5)</f>
        <v>2.5000000000000001E-2</v>
      </c>
    </row>
    <row r="369" spans="2:18" s="8" customFormat="1" x14ac:dyDescent="0.25">
      <c r="B369" s="8" t="s">
        <v>288</v>
      </c>
      <c r="C369" s="14">
        <f>GETPIVOTDATA(""&amp;Table28[[#This Row],[Obstacles]],$B$374)/GETPIVOTDATA("Quartiers",$B$5)</f>
        <v>1.2500000000000001E-2</v>
      </c>
    </row>
    <row r="370" spans="2:18" s="8" customFormat="1" x14ac:dyDescent="0.25">
      <c r="B370" s="8" t="s">
        <v>289</v>
      </c>
      <c r="C370" s="14">
        <f>GETPIVOTDATA(""&amp;Table28[[#This Row],[Obstacles]],$B$374)/GETPIVOTDATA("Quartiers",$B$5)</f>
        <v>0</v>
      </c>
    </row>
    <row r="371" spans="2:18" s="8" customFormat="1" x14ac:dyDescent="0.25"/>
    <row r="372" spans="2:18" s="8" customFormat="1" x14ac:dyDescent="0.25">
      <c r="B372" s="4" t="s">
        <v>290</v>
      </c>
      <c r="C372" s="8" t="s">
        <v>21</v>
      </c>
    </row>
    <row r="373" spans="2:18" s="8" customFormat="1" x14ac:dyDescent="0.25"/>
    <row r="374" spans="2:18" s="8" customFormat="1" x14ac:dyDescent="0.25">
      <c r="B374" s="8" t="s">
        <v>287</v>
      </c>
      <c r="C374" s="8" t="s">
        <v>283</v>
      </c>
      <c r="D374" s="8" t="s">
        <v>285</v>
      </c>
      <c r="E374" s="8" t="s">
        <v>284</v>
      </c>
      <c r="F374" s="8" t="s">
        <v>288</v>
      </c>
      <c r="G374" s="8" t="s">
        <v>289</v>
      </c>
      <c r="H374" s="8" t="s">
        <v>286</v>
      </c>
    </row>
    <row r="375" spans="2:18" s="8" customFormat="1" x14ac:dyDescent="0.25">
      <c r="B375" s="3">
        <v>2</v>
      </c>
      <c r="C375" s="3">
        <v>16</v>
      </c>
      <c r="D375" s="3">
        <v>8</v>
      </c>
      <c r="E375" s="3">
        <v>12</v>
      </c>
      <c r="F375" s="3">
        <v>1</v>
      </c>
      <c r="G375" s="3">
        <v>0</v>
      </c>
      <c r="H375" s="3">
        <v>3</v>
      </c>
    </row>
    <row r="376" spans="2:18" s="8" customFormat="1" x14ac:dyDescent="0.25"/>
    <row r="377" spans="2:18" s="8" customFormat="1" x14ac:dyDescent="0.25"/>
    <row r="378" spans="2:18" s="8" customFormat="1" x14ac:dyDescent="0.25"/>
    <row r="379" spans="2:18" s="8" customFormat="1" x14ac:dyDescent="0.25"/>
    <row r="380" spans="2:18" s="8" customFormat="1" x14ac:dyDescent="0.25"/>
    <row r="381" spans="2:18" s="8" customFormat="1" x14ac:dyDescent="0.25"/>
    <row r="382" spans="2:18" s="8" customFormat="1" x14ac:dyDescent="0.25"/>
    <row r="383" spans="2:18" s="8" customFormat="1" x14ac:dyDescent="0.25">
      <c r="B383" s="48" t="s">
        <v>291</v>
      </c>
      <c r="C383" s="48"/>
      <c r="D383" s="48"/>
      <c r="E383" s="48"/>
      <c r="F383" s="48"/>
      <c r="G383" s="48"/>
      <c r="H383" s="48"/>
      <c r="I383" s="48"/>
      <c r="J383" s="48"/>
      <c r="K383" s="48"/>
      <c r="L383" s="48"/>
      <c r="M383" s="48"/>
      <c r="N383" s="48"/>
      <c r="O383" s="48"/>
      <c r="P383" s="48"/>
      <c r="Q383" s="48"/>
      <c r="R383" s="48"/>
    </row>
    <row r="384" spans="2:18" s="8" customFormat="1" x14ac:dyDescent="0.25"/>
    <row r="385" spans="2:22" s="8" customFormat="1" x14ac:dyDescent="0.25"/>
    <row r="386" spans="2:22" s="8" customFormat="1" x14ac:dyDescent="0.25">
      <c r="B386" s="9" t="s">
        <v>292</v>
      </c>
      <c r="J386" s="42" t="s">
        <v>293</v>
      </c>
      <c r="K386" s="43"/>
      <c r="L386" s="43"/>
      <c r="M386" s="43"/>
      <c r="Q386" s="42" t="s">
        <v>294</v>
      </c>
      <c r="R386" s="43"/>
      <c r="S386" s="43"/>
      <c r="T386" s="43"/>
      <c r="U386" s="43"/>
      <c r="V386" s="43"/>
    </row>
    <row r="387" spans="2:22" s="8" customFormat="1" x14ac:dyDescent="0.25">
      <c r="B387" s="8" t="s">
        <v>295</v>
      </c>
      <c r="C387" s="8" t="s">
        <v>222</v>
      </c>
      <c r="J387" s="4" t="s">
        <v>222</v>
      </c>
      <c r="K387" s="4" t="s">
        <v>169</v>
      </c>
      <c r="P387" s="4"/>
      <c r="Q387" s="4" t="s">
        <v>222</v>
      </c>
      <c r="R387" s="4" t="s">
        <v>156</v>
      </c>
    </row>
    <row r="388" spans="2:22" s="8" customFormat="1" x14ac:dyDescent="0.25">
      <c r="B388" s="8" t="s">
        <v>296</v>
      </c>
      <c r="C388" s="14">
        <f>GETPIVOTDATA(""&amp;Table2830[[#This Row],[Source]],$B$397)/GETPIVOTDATA("Quartiers",$B$5)</f>
        <v>0.76249999999999996</v>
      </c>
      <c r="J388" s="4" t="s">
        <v>276</v>
      </c>
      <c r="K388" s="8" t="s">
        <v>29</v>
      </c>
      <c r="L388" s="8" t="s">
        <v>21</v>
      </c>
      <c r="M388" s="8" t="s">
        <v>66</v>
      </c>
      <c r="Q388" s="4" t="s">
        <v>276</v>
      </c>
      <c r="R388" s="8" t="s">
        <v>258</v>
      </c>
      <c r="S388" s="8" t="s">
        <v>259</v>
      </c>
      <c r="T388" s="8" t="s">
        <v>260</v>
      </c>
      <c r="U388" s="8" t="s">
        <v>261</v>
      </c>
      <c r="V388" s="8" t="s">
        <v>66</v>
      </c>
    </row>
    <row r="389" spans="2:22" s="8" customFormat="1" x14ac:dyDescent="0.25">
      <c r="B389" s="8" t="s">
        <v>297</v>
      </c>
      <c r="C389" s="14">
        <f>GETPIVOTDATA(""&amp;Table2830[[#This Row],[Source]],$B$397)/GETPIVOTDATA("Quartiers",$B$5)</f>
        <v>0.52500000000000002</v>
      </c>
      <c r="J389" s="5" t="s">
        <v>11</v>
      </c>
      <c r="K389" s="18">
        <v>0</v>
      </c>
      <c r="L389" s="18">
        <v>0.125</v>
      </c>
      <c r="M389" s="18">
        <v>0.125</v>
      </c>
      <c r="Q389" s="5" t="s">
        <v>11</v>
      </c>
      <c r="R389" s="18">
        <v>0.05</v>
      </c>
      <c r="S389" s="18">
        <v>0.05</v>
      </c>
      <c r="T389" s="18">
        <v>2.5000000000000001E-2</v>
      </c>
      <c r="U389" s="18">
        <v>0</v>
      </c>
      <c r="V389" s="18">
        <v>0.125</v>
      </c>
    </row>
    <row r="390" spans="2:22" s="8" customFormat="1" x14ac:dyDescent="0.25">
      <c r="B390" s="8" t="s">
        <v>298</v>
      </c>
      <c r="C390" s="14">
        <f>GETPIVOTDATA(""&amp;Table2830[[#This Row],[Source]],$B$397)/GETPIVOTDATA("Quartiers",$B$5)</f>
        <v>0.35</v>
      </c>
      <c r="J390" s="5" t="s">
        <v>25</v>
      </c>
      <c r="K390" s="18">
        <v>0</v>
      </c>
      <c r="L390" s="18">
        <v>0.1875</v>
      </c>
      <c r="M390" s="18">
        <v>0.1875</v>
      </c>
      <c r="Q390" s="5" t="s">
        <v>25</v>
      </c>
      <c r="R390" s="18">
        <v>2.5000000000000001E-2</v>
      </c>
      <c r="S390" s="18">
        <v>0.15</v>
      </c>
      <c r="T390" s="18">
        <v>1.2500000000000001E-2</v>
      </c>
      <c r="U390" s="18">
        <v>0</v>
      </c>
      <c r="V390" s="18">
        <v>0.1875</v>
      </c>
    </row>
    <row r="391" spans="2:22" s="8" customFormat="1" x14ac:dyDescent="0.25">
      <c r="B391" s="8" t="s">
        <v>299</v>
      </c>
      <c r="C391" s="14">
        <f>GETPIVOTDATA(""&amp;Table2830[[#This Row],[Source]],$B$397)/GETPIVOTDATA("Quartiers",$B$5)</f>
        <v>0.26250000000000001</v>
      </c>
      <c r="J391" s="5" t="s">
        <v>39</v>
      </c>
      <c r="K391" s="18">
        <v>1.2500000000000001E-2</v>
      </c>
      <c r="L391" s="18">
        <v>0.21249999999999999</v>
      </c>
      <c r="M391" s="18">
        <v>0.22500000000000001</v>
      </c>
      <c r="Q391" s="5" t="s">
        <v>39</v>
      </c>
      <c r="R391" s="18">
        <v>0.05</v>
      </c>
      <c r="S391" s="18">
        <v>8.7499999999999994E-2</v>
      </c>
      <c r="T391" s="18">
        <v>0.05</v>
      </c>
      <c r="U391" s="18">
        <v>3.7499999999999999E-2</v>
      </c>
      <c r="V391" s="18">
        <v>0.22500000000000001</v>
      </c>
    </row>
    <row r="392" spans="2:22" s="8" customFormat="1" x14ac:dyDescent="0.25">
      <c r="B392" s="8" t="s">
        <v>300</v>
      </c>
      <c r="C392" s="14">
        <f>GETPIVOTDATA(""&amp;Table2830[[#This Row],[Source]],$B$397)/GETPIVOTDATA("Quartiers",$B$5)</f>
        <v>0.2</v>
      </c>
      <c r="J392" s="5" t="s">
        <v>6</v>
      </c>
      <c r="K392" s="18">
        <v>0.05</v>
      </c>
      <c r="L392" s="18">
        <v>0.41249999999999998</v>
      </c>
      <c r="M392" s="18">
        <v>0.46250000000000002</v>
      </c>
      <c r="Q392" s="5" t="s">
        <v>6</v>
      </c>
      <c r="R392" s="18">
        <v>0.1125</v>
      </c>
      <c r="S392" s="18">
        <v>0.13750000000000001</v>
      </c>
      <c r="T392" s="18">
        <v>0.05</v>
      </c>
      <c r="U392" s="18">
        <v>0.16250000000000001</v>
      </c>
      <c r="V392" s="18">
        <v>0.46250000000000002</v>
      </c>
    </row>
    <row r="393" spans="2:22" s="8" customFormat="1" x14ac:dyDescent="0.25">
      <c r="B393" s="8" t="s">
        <v>301</v>
      </c>
      <c r="C393" s="14">
        <f>GETPIVOTDATA(""&amp;Table2830[[#This Row],[Source]],$B$397)/GETPIVOTDATA("Quartiers",$B$5)</f>
        <v>0.1875</v>
      </c>
      <c r="J393" s="5" t="s">
        <v>66</v>
      </c>
      <c r="K393" s="18">
        <v>6.25E-2</v>
      </c>
      <c r="L393" s="18">
        <v>0.9375</v>
      </c>
      <c r="M393" s="18">
        <v>1</v>
      </c>
      <c r="Q393" s="5" t="s">
        <v>66</v>
      </c>
      <c r="R393" s="18">
        <v>0.23749999999999999</v>
      </c>
      <c r="S393" s="18">
        <v>0.42499999999999999</v>
      </c>
      <c r="T393" s="18">
        <v>0.13750000000000001</v>
      </c>
      <c r="U393" s="18">
        <v>0.2</v>
      </c>
      <c r="V393" s="18">
        <v>1</v>
      </c>
    </row>
    <row r="394" spans="2:22" s="8" customFormat="1" x14ac:dyDescent="0.25">
      <c r="B394" s="8" t="s">
        <v>302</v>
      </c>
      <c r="C394" s="14">
        <f>GETPIVOTDATA(""&amp;Table2830[[#This Row],[Source]],$B$397)/GETPIVOTDATA("Quartiers",$B$5)</f>
        <v>0.05</v>
      </c>
    </row>
    <row r="395" spans="2:22" s="8" customFormat="1" x14ac:dyDescent="0.25"/>
    <row r="396" spans="2:22" s="8" customFormat="1" x14ac:dyDescent="0.25"/>
    <row r="397" spans="2:22" s="8" customFormat="1" x14ac:dyDescent="0.25">
      <c r="B397" s="4" t="s">
        <v>264</v>
      </c>
      <c r="C397" s="4" t="s">
        <v>297</v>
      </c>
      <c r="D397" s="4" t="s">
        <v>298</v>
      </c>
      <c r="E397" s="4" t="s">
        <v>301</v>
      </c>
      <c r="F397" s="4" t="s">
        <v>296</v>
      </c>
      <c r="G397" s="4" t="s">
        <v>300</v>
      </c>
      <c r="H397" s="4" t="s">
        <v>299</v>
      </c>
      <c r="I397" s="4" t="s">
        <v>302</v>
      </c>
      <c r="J397" s="4"/>
      <c r="K397" s="4"/>
      <c r="L397" s="4"/>
      <c r="P397" s="4"/>
      <c r="Q397" s="4"/>
      <c r="R397" s="4"/>
      <c r="S397" s="4"/>
      <c r="T397" s="4"/>
    </row>
    <row r="398" spans="2:22" s="8" customFormat="1" x14ac:dyDescent="0.25">
      <c r="B398" s="5" t="s">
        <v>11</v>
      </c>
      <c r="C398" s="3">
        <v>4</v>
      </c>
      <c r="D398" s="3">
        <v>6</v>
      </c>
      <c r="E398" s="3">
        <v>1</v>
      </c>
      <c r="F398" s="3">
        <v>5</v>
      </c>
      <c r="G398" s="3">
        <v>2</v>
      </c>
      <c r="H398" s="3">
        <v>0</v>
      </c>
      <c r="I398" s="3">
        <v>2</v>
      </c>
      <c r="J398" s="4"/>
      <c r="K398" s="4"/>
      <c r="L398" s="4"/>
      <c r="P398" s="4"/>
      <c r="Q398" s="4"/>
      <c r="R398" s="4"/>
      <c r="S398" s="4"/>
      <c r="T398" s="4"/>
    </row>
    <row r="399" spans="2:22" s="8" customFormat="1" x14ac:dyDescent="0.25">
      <c r="B399" s="5" t="s">
        <v>25</v>
      </c>
      <c r="C399" s="3">
        <v>3</v>
      </c>
      <c r="D399" s="3">
        <v>7</v>
      </c>
      <c r="E399" s="3">
        <v>1</v>
      </c>
      <c r="F399" s="3">
        <v>14</v>
      </c>
      <c r="G399" s="3">
        <v>2</v>
      </c>
      <c r="H399" s="3">
        <v>8</v>
      </c>
      <c r="I399" s="3">
        <v>0</v>
      </c>
    </row>
    <row r="400" spans="2:22" s="8" customFormat="1" x14ac:dyDescent="0.25">
      <c r="B400" s="5" t="s">
        <v>39</v>
      </c>
      <c r="C400" s="3">
        <v>15</v>
      </c>
      <c r="D400" s="3">
        <v>3</v>
      </c>
      <c r="E400" s="3">
        <v>8</v>
      </c>
      <c r="F400" s="3">
        <v>14</v>
      </c>
      <c r="G400" s="3">
        <v>4</v>
      </c>
      <c r="H400" s="3">
        <v>1</v>
      </c>
      <c r="I400" s="3">
        <v>2</v>
      </c>
    </row>
    <row r="401" spans="2:9" s="8" customFormat="1" x14ac:dyDescent="0.25">
      <c r="B401" s="5" t="s">
        <v>6</v>
      </c>
      <c r="C401" s="3">
        <v>20</v>
      </c>
      <c r="D401" s="3">
        <v>12</v>
      </c>
      <c r="E401" s="3">
        <v>5</v>
      </c>
      <c r="F401" s="3">
        <v>28</v>
      </c>
      <c r="G401" s="3">
        <v>8</v>
      </c>
      <c r="H401" s="3">
        <v>12</v>
      </c>
      <c r="I401" s="3">
        <v>0</v>
      </c>
    </row>
    <row r="402" spans="2:9" s="8" customFormat="1" x14ac:dyDescent="0.25">
      <c r="B402" s="5" t="s">
        <v>66</v>
      </c>
      <c r="C402" s="3">
        <v>42</v>
      </c>
      <c r="D402" s="3">
        <v>28</v>
      </c>
      <c r="E402" s="3">
        <v>15</v>
      </c>
      <c r="F402" s="3">
        <v>61</v>
      </c>
      <c r="G402" s="3">
        <v>16</v>
      </c>
      <c r="H402" s="3">
        <v>21</v>
      </c>
      <c r="I402" s="3">
        <v>4</v>
      </c>
    </row>
    <row r="403" spans="2:9" s="8" customFormat="1" x14ac:dyDescent="0.25"/>
    <row r="404" spans="2:9" s="8" customFormat="1" x14ac:dyDescent="0.25"/>
    <row r="405" spans="2:9" s="8" customFormat="1" x14ac:dyDescent="0.25"/>
    <row r="406" spans="2:9" s="8" customFormat="1" x14ac:dyDescent="0.25"/>
    <row r="407" spans="2:9" s="8" customFormat="1" x14ac:dyDescent="0.25">
      <c r="B407" s="9" t="s">
        <v>303</v>
      </c>
    </row>
    <row r="408" spans="2:9" s="8" customFormat="1" x14ac:dyDescent="0.25">
      <c r="B408" s="8" t="s">
        <v>304</v>
      </c>
      <c r="C408" s="8" t="s">
        <v>222</v>
      </c>
    </row>
    <row r="409" spans="2:9" s="8" customFormat="1" x14ac:dyDescent="0.25">
      <c r="B409" s="8" t="s">
        <v>286</v>
      </c>
      <c r="C409" s="14">
        <f>GETPIVOTDATA(""&amp;Table283031[[#This Row],[Raisons]],$B$418)/GETPIVOTDATA("Quartiers",$B$5)</f>
        <v>3.7499999999999999E-2</v>
      </c>
    </row>
    <row r="410" spans="2:9" s="8" customFormat="1" ht="18" customHeight="1" x14ac:dyDescent="0.25">
      <c r="B410" s="8" t="s">
        <v>288</v>
      </c>
      <c r="C410" s="14">
        <f>GETPIVOTDATA(""&amp;Table283031[[#This Row],[Raisons]],$B$418)/GETPIVOTDATA("Quartiers",$B$5)</f>
        <v>1.2500000000000001E-2</v>
      </c>
    </row>
    <row r="411" spans="2:9" s="8" customFormat="1" x14ac:dyDescent="0.25">
      <c r="B411" s="8" t="s">
        <v>305</v>
      </c>
      <c r="C411" s="14">
        <f>GETPIVOTDATA(""&amp;Table283031[[#This Row],[Raisons]],$B$418)/GETPIVOTDATA("Quartiers",$B$5)</f>
        <v>1.2500000000000001E-2</v>
      </c>
    </row>
    <row r="412" spans="2:9" s="8" customFormat="1" x14ac:dyDescent="0.25">
      <c r="B412" s="8" t="s">
        <v>306</v>
      </c>
      <c r="C412" s="14">
        <f>GETPIVOTDATA(""&amp;Table283031[[#This Row],[Raisons]],$B$418)/GETPIVOTDATA("Quartiers",$B$5)</f>
        <v>1.2500000000000001E-2</v>
      </c>
    </row>
    <row r="413" spans="2:9" s="8" customFormat="1" x14ac:dyDescent="0.25">
      <c r="B413" s="8" t="s">
        <v>284</v>
      </c>
      <c r="C413" s="14">
        <f>GETPIVOTDATA(""&amp;Table283031[[#This Row],[Raisons]],$B$418)/GETPIVOTDATA("Quartiers",$B$5)</f>
        <v>0</v>
      </c>
    </row>
    <row r="414" spans="2:9" s="8" customFormat="1" x14ac:dyDescent="0.25">
      <c r="B414" s="8" t="s">
        <v>287</v>
      </c>
      <c r="C414" s="14">
        <f>GETPIVOTDATA(""&amp;Table283031[[#This Row],[Raisons]],$B$418)/GETPIVOTDATA("Quartiers",$B$5)</f>
        <v>0</v>
      </c>
    </row>
    <row r="415" spans="2:9" s="8" customFormat="1" x14ac:dyDescent="0.25">
      <c r="B415" s="8" t="s">
        <v>307</v>
      </c>
      <c r="C415" s="14">
        <f>GETPIVOTDATA(""&amp;Table283031[[#This Row],[Raisons]],$B$418)/GETPIVOTDATA("Quartiers",$B$5)</f>
        <v>0</v>
      </c>
    </row>
    <row r="416" spans="2:9" s="8" customFormat="1" x14ac:dyDescent="0.25">
      <c r="B416" s="4" t="s">
        <v>308</v>
      </c>
      <c r="C416" s="8" t="s">
        <v>29</v>
      </c>
    </row>
    <row r="417" spans="2:20" s="8" customFormat="1" x14ac:dyDescent="0.25"/>
    <row r="418" spans="2:20" s="8" customFormat="1" x14ac:dyDescent="0.25">
      <c r="B418" s="4" t="s">
        <v>59</v>
      </c>
      <c r="C418" s="4" t="s">
        <v>284</v>
      </c>
      <c r="D418" s="4" t="s">
        <v>288</v>
      </c>
      <c r="E418" s="4" t="s">
        <v>305</v>
      </c>
      <c r="F418" s="4" t="s">
        <v>287</v>
      </c>
      <c r="G418" s="4" t="s">
        <v>306</v>
      </c>
      <c r="H418" s="4" t="s">
        <v>307</v>
      </c>
      <c r="I418" s="4" t="s">
        <v>286</v>
      </c>
      <c r="J418" s="4"/>
      <c r="K418" s="4"/>
      <c r="L418" s="4"/>
      <c r="M418" s="4"/>
      <c r="N418" s="4"/>
      <c r="O418" s="4"/>
      <c r="P418" s="4"/>
      <c r="Q418" s="4"/>
      <c r="R418" s="4"/>
      <c r="S418" s="4"/>
      <c r="T418" s="4"/>
    </row>
    <row r="419" spans="2:20" s="8" customFormat="1" x14ac:dyDescent="0.25">
      <c r="B419" s="5" t="s">
        <v>39</v>
      </c>
      <c r="C419" s="3">
        <v>0</v>
      </c>
      <c r="D419" s="3">
        <v>1</v>
      </c>
      <c r="E419" s="3">
        <v>0</v>
      </c>
      <c r="F419" s="3">
        <v>0</v>
      </c>
      <c r="G419" s="3">
        <v>0</v>
      </c>
      <c r="H419" s="3">
        <v>0</v>
      </c>
      <c r="I419" s="3">
        <v>1</v>
      </c>
    </row>
    <row r="420" spans="2:20" s="8" customFormat="1" x14ac:dyDescent="0.25">
      <c r="B420" s="5" t="s">
        <v>6</v>
      </c>
      <c r="C420" s="3">
        <v>0</v>
      </c>
      <c r="D420" s="3">
        <v>0</v>
      </c>
      <c r="E420" s="3">
        <v>1</v>
      </c>
      <c r="F420" s="3">
        <v>0</v>
      </c>
      <c r="G420" s="3">
        <v>1</v>
      </c>
      <c r="H420" s="3">
        <v>0</v>
      </c>
      <c r="I420" s="3">
        <v>2</v>
      </c>
    </row>
    <row r="421" spans="2:20" s="8" customFormat="1" x14ac:dyDescent="0.25">
      <c r="B421" s="5" t="s">
        <v>66</v>
      </c>
      <c r="C421" s="3">
        <v>0</v>
      </c>
      <c r="D421" s="3">
        <v>1</v>
      </c>
      <c r="E421" s="3">
        <v>1</v>
      </c>
      <c r="F421" s="3">
        <v>0</v>
      </c>
      <c r="G421" s="3">
        <v>1</v>
      </c>
      <c r="H421" s="3">
        <v>0</v>
      </c>
      <c r="I421" s="3">
        <v>3</v>
      </c>
    </row>
    <row r="422" spans="2:20" s="8" customFormat="1" x14ac:dyDescent="0.25"/>
    <row r="423" spans="2:20" s="8" customFormat="1" x14ac:dyDescent="0.25"/>
    <row r="424" spans="2:20" s="8" customFormat="1" x14ac:dyDescent="0.25"/>
    <row r="425" spans="2:20" s="8" customFormat="1" x14ac:dyDescent="0.25"/>
    <row r="426" spans="2:20" s="8" customFormat="1" x14ac:dyDescent="0.25">
      <c r="B426" s="48" t="s">
        <v>309</v>
      </c>
      <c r="C426" s="48"/>
      <c r="D426" s="48"/>
      <c r="E426" s="48"/>
      <c r="F426" s="48"/>
      <c r="G426" s="48"/>
      <c r="H426" s="48"/>
      <c r="I426" s="48"/>
      <c r="J426" s="48"/>
      <c r="K426" s="48"/>
      <c r="L426" s="48"/>
      <c r="M426" s="48"/>
      <c r="N426" s="48"/>
      <c r="O426" s="48"/>
      <c r="P426" s="48"/>
      <c r="Q426" s="48"/>
      <c r="R426" s="48"/>
    </row>
    <row r="427" spans="2:20" s="8" customFormat="1" x14ac:dyDescent="0.25">
      <c r="B427" s="9" t="s">
        <v>310</v>
      </c>
      <c r="I427" s="9" t="s">
        <v>311</v>
      </c>
    </row>
    <row r="428" spans="2:20" s="8" customFormat="1" x14ac:dyDescent="0.25">
      <c r="B428" s="4" t="s">
        <v>276</v>
      </c>
      <c r="C428" s="8" t="s">
        <v>221</v>
      </c>
      <c r="F428" s="4"/>
      <c r="G428" s="4"/>
      <c r="H428" s="4"/>
      <c r="I428" s="4" t="s">
        <v>312</v>
      </c>
      <c r="J428" s="8" t="s">
        <v>21</v>
      </c>
      <c r="M428" s="4"/>
      <c r="N428" s="4"/>
      <c r="O428" s="4"/>
      <c r="P428" s="4"/>
      <c r="Q428" s="4"/>
      <c r="R428" s="4"/>
      <c r="S428" s="4"/>
      <c r="T428" s="4"/>
    </row>
    <row r="429" spans="2:20" s="8" customFormat="1" x14ac:dyDescent="0.25">
      <c r="B429" s="5" t="s">
        <v>29</v>
      </c>
      <c r="C429" s="32">
        <v>45</v>
      </c>
    </row>
    <row r="430" spans="2:20" s="8" customFormat="1" x14ac:dyDescent="0.25">
      <c r="B430" s="5" t="s">
        <v>21</v>
      </c>
      <c r="C430" s="32">
        <v>35</v>
      </c>
      <c r="I430" s="4" t="s">
        <v>169</v>
      </c>
      <c r="J430" s="8" t="s">
        <v>222</v>
      </c>
    </row>
    <row r="431" spans="2:20" s="8" customFormat="1" x14ac:dyDescent="0.25">
      <c r="B431" s="5" t="s">
        <v>66</v>
      </c>
      <c r="C431" s="32">
        <v>80</v>
      </c>
      <c r="I431" s="5" t="s">
        <v>29</v>
      </c>
      <c r="J431" s="32">
        <v>4</v>
      </c>
    </row>
    <row r="432" spans="2:20" s="8" customFormat="1" x14ac:dyDescent="0.25">
      <c r="I432" s="5" t="s">
        <v>21</v>
      </c>
      <c r="J432" s="32">
        <v>31</v>
      </c>
    </row>
    <row r="433" spans="2:20" s="8" customFormat="1" x14ac:dyDescent="0.25">
      <c r="I433" s="5" t="s">
        <v>66</v>
      </c>
      <c r="J433" s="32">
        <v>35</v>
      </c>
    </row>
    <row r="434" spans="2:20" s="8" customFormat="1" x14ac:dyDescent="0.25"/>
    <row r="435" spans="2:20" s="8" customFormat="1" x14ac:dyDescent="0.25"/>
    <row r="436" spans="2:20" s="8" customFormat="1" x14ac:dyDescent="0.25"/>
    <row r="437" spans="2:20" s="8" customFormat="1" x14ac:dyDescent="0.25"/>
    <row r="438" spans="2:20" s="8" customFormat="1" x14ac:dyDescent="0.25">
      <c r="B438" s="9" t="s">
        <v>313</v>
      </c>
      <c r="I438" s="9" t="s">
        <v>314</v>
      </c>
    </row>
    <row r="439" spans="2:20" s="8" customFormat="1" x14ac:dyDescent="0.25">
      <c r="B439" s="8" t="s">
        <v>315</v>
      </c>
      <c r="C439" s="8" t="s">
        <v>222</v>
      </c>
      <c r="I439" s="4" t="s">
        <v>312</v>
      </c>
      <c r="J439" s="8" t="s">
        <v>21</v>
      </c>
    </row>
    <row r="440" spans="2:20" s="8" customFormat="1" x14ac:dyDescent="0.25">
      <c r="B440" s="8" t="s">
        <v>316</v>
      </c>
      <c r="C440" s="14">
        <f>GETPIVOTDATA(""&amp;Table17[[#This Row],[Services]],$B$448)/GETPIVOTDATA("Quartiers",$B$5)</f>
        <v>0.33750000000000002</v>
      </c>
      <c r="F440" s="4"/>
      <c r="G440" s="4"/>
      <c r="H440" s="4"/>
      <c r="P440" s="4"/>
      <c r="Q440" s="4"/>
      <c r="R440" s="4"/>
      <c r="S440" s="4"/>
      <c r="T440" s="4"/>
    </row>
    <row r="441" spans="2:20" s="8" customFormat="1" x14ac:dyDescent="0.25">
      <c r="B441" s="8" t="s">
        <v>317</v>
      </c>
      <c r="C441" s="14">
        <f>GETPIVOTDATA(""&amp;Table17[[#This Row],[Services]],$B$448)/GETPIVOTDATA("Quartiers",$B$5)</f>
        <v>0.16250000000000001</v>
      </c>
      <c r="I441" s="4" t="s">
        <v>318</v>
      </c>
      <c r="J441" s="4" t="s">
        <v>222</v>
      </c>
      <c r="K441" s="4"/>
      <c r="L441" s="4"/>
      <c r="M441" s="4"/>
      <c r="N441" s="4"/>
      <c r="O441" s="4"/>
      <c r="P441" s="4"/>
      <c r="Q441" s="4"/>
      <c r="R441" s="4"/>
      <c r="S441" s="4"/>
      <c r="T441" s="4"/>
    </row>
    <row r="442" spans="2:20" s="8" customFormat="1" x14ac:dyDescent="0.25">
      <c r="B442" s="8" t="s">
        <v>319</v>
      </c>
      <c r="C442" s="14">
        <f>GETPIVOTDATA(""&amp;Table17[[#This Row],[Services]],$B$448)/GETPIVOTDATA("Quartiers",$B$5)</f>
        <v>0.15</v>
      </c>
      <c r="I442" s="5" t="s">
        <v>29</v>
      </c>
      <c r="J442" s="32">
        <v>12</v>
      </c>
    </row>
    <row r="443" spans="2:20" s="8" customFormat="1" x14ac:dyDescent="0.25">
      <c r="B443" s="8" t="s">
        <v>320</v>
      </c>
      <c r="C443" s="14">
        <f>GETPIVOTDATA(""&amp;Table17[[#This Row],[Services]],$B$448)/GETPIVOTDATA("Quartiers",$B$5)</f>
        <v>8.7499999999999994E-2</v>
      </c>
      <c r="I443" s="5" t="s">
        <v>21</v>
      </c>
      <c r="J443" s="32">
        <v>19</v>
      </c>
    </row>
    <row r="444" spans="2:20" s="8" customFormat="1" x14ac:dyDescent="0.25">
      <c r="B444" s="8" t="s">
        <v>321</v>
      </c>
      <c r="C444" s="14">
        <f>GETPIVOTDATA(""&amp;Table17[[#This Row],[Services]],$B$448)/GETPIVOTDATA("Quartiers",$B$5)</f>
        <v>0.05</v>
      </c>
      <c r="I444" s="5" t="s">
        <v>322</v>
      </c>
      <c r="J444" s="32"/>
    </row>
    <row r="445" spans="2:20" s="8" customFormat="1" x14ac:dyDescent="0.25">
      <c r="I445" s="5" t="s">
        <v>66</v>
      </c>
      <c r="J445" s="32">
        <v>31</v>
      </c>
    </row>
    <row r="446" spans="2:20" s="8" customFormat="1" x14ac:dyDescent="0.25">
      <c r="B446" s="4" t="s">
        <v>323</v>
      </c>
      <c r="C446" s="8" t="s">
        <v>21</v>
      </c>
    </row>
    <row r="447" spans="2:20" s="8" customFormat="1" x14ac:dyDescent="0.25"/>
    <row r="448" spans="2:20" s="8" customFormat="1" x14ac:dyDescent="0.25">
      <c r="B448" s="4" t="s">
        <v>320</v>
      </c>
      <c r="C448" s="4" t="s">
        <v>319</v>
      </c>
      <c r="D448" s="4" t="s">
        <v>316</v>
      </c>
      <c r="E448" s="4" t="s">
        <v>317</v>
      </c>
      <c r="F448" s="4" t="s">
        <v>321</v>
      </c>
      <c r="G448" s="4"/>
      <c r="H448" s="4"/>
      <c r="P448" s="4"/>
      <c r="Q448" s="4"/>
      <c r="R448" s="4"/>
      <c r="S448" s="4"/>
      <c r="T448" s="4"/>
    </row>
    <row r="449" spans="2:20" s="8" customFormat="1" x14ac:dyDescent="0.25">
      <c r="B449" s="32">
        <v>7</v>
      </c>
      <c r="C449" s="32">
        <v>12</v>
      </c>
      <c r="D449" s="32">
        <v>27</v>
      </c>
      <c r="E449" s="32">
        <v>13</v>
      </c>
      <c r="F449" s="32">
        <v>4</v>
      </c>
    </row>
    <row r="450" spans="2:20" s="8" customFormat="1" x14ac:dyDescent="0.25">
      <c r="P450" s="4"/>
      <c r="Q450" s="4"/>
      <c r="R450" s="4"/>
      <c r="S450" s="4"/>
      <c r="T450" s="4"/>
    </row>
    <row r="451" spans="2:20" s="8" customFormat="1" x14ac:dyDescent="0.25"/>
    <row r="452" spans="2:20" s="8" customFormat="1" x14ac:dyDescent="0.25"/>
    <row r="453" spans="2:20" s="8" customFormat="1" x14ac:dyDescent="0.25">
      <c r="B453" s="9" t="s">
        <v>324</v>
      </c>
      <c r="I453" s="9" t="s">
        <v>325</v>
      </c>
    </row>
    <row r="454" spans="2:20" s="8" customFormat="1" x14ac:dyDescent="0.25">
      <c r="D454" s="4"/>
      <c r="E454" s="4"/>
      <c r="F454" s="4"/>
      <c r="G454" s="4"/>
      <c r="H454" s="4"/>
      <c r="I454" s="8" t="s">
        <v>326</v>
      </c>
      <c r="J454" s="8" t="s">
        <v>222</v>
      </c>
      <c r="P454" s="4"/>
      <c r="Q454" s="4"/>
      <c r="R454" s="4"/>
      <c r="S454" s="4"/>
      <c r="T454" s="4"/>
    </row>
    <row r="455" spans="2:20" s="8" customFormat="1" x14ac:dyDescent="0.25">
      <c r="B455" s="4" t="s">
        <v>327</v>
      </c>
      <c r="C455" s="8" t="s">
        <v>21</v>
      </c>
      <c r="I455" s="8" t="s">
        <v>328</v>
      </c>
      <c r="J455" s="14">
        <f>GETPIVOTDATA(""&amp;Table18[[#This Row],[Difficultés]],$I$465)/GETPIVOTDATA("Quartiers",$B$5)</f>
        <v>0.23749999999999999</v>
      </c>
      <c r="L455" s="4"/>
      <c r="M455" s="4"/>
      <c r="N455" s="4"/>
      <c r="O455" s="4"/>
    </row>
    <row r="456" spans="2:20" s="8" customFormat="1" x14ac:dyDescent="0.25">
      <c r="I456" s="8" t="s">
        <v>329</v>
      </c>
      <c r="J456" s="14">
        <f>GETPIVOTDATA(""&amp;Table18[[#This Row],[Difficultés]],$I$465)/GETPIVOTDATA("Quartiers",$B$5)</f>
        <v>0.1125</v>
      </c>
    </row>
    <row r="457" spans="2:20" s="8" customFormat="1" x14ac:dyDescent="0.25">
      <c r="B457" s="4" t="s">
        <v>330</v>
      </c>
      <c r="C457" s="8" t="s">
        <v>222</v>
      </c>
      <c r="I457" s="8" t="s">
        <v>331</v>
      </c>
      <c r="J457" s="14">
        <f>GETPIVOTDATA(""&amp;Table18[[#This Row],[Difficultés]],$I$465)/GETPIVOTDATA("Quartiers",$B$5)</f>
        <v>0.1</v>
      </c>
    </row>
    <row r="458" spans="2:20" s="8" customFormat="1" x14ac:dyDescent="0.25">
      <c r="B458" s="5" t="s">
        <v>258</v>
      </c>
      <c r="C458" s="32">
        <v>11</v>
      </c>
      <c r="I458" s="8" t="s">
        <v>332</v>
      </c>
      <c r="J458" s="14">
        <f>GETPIVOTDATA(""&amp;Table18[[#This Row],[Difficultés]],$I$465)/GETPIVOTDATA("Quartiers",$B$5)</f>
        <v>7.4999999999999997E-2</v>
      </c>
    </row>
    <row r="459" spans="2:20" s="8" customFormat="1" x14ac:dyDescent="0.25">
      <c r="B459" s="5" t="s">
        <v>259</v>
      </c>
      <c r="C459" s="32">
        <v>16</v>
      </c>
      <c r="I459" s="8" t="s">
        <v>284</v>
      </c>
      <c r="J459" s="14">
        <f>GETPIVOTDATA(""&amp;Table18[[#This Row],[Difficultés]],$I$465)/GETPIVOTDATA("Quartiers",$B$5)</f>
        <v>1.2500000000000001E-2</v>
      </c>
    </row>
    <row r="460" spans="2:20" s="8" customFormat="1" x14ac:dyDescent="0.25">
      <c r="B460" s="5" t="s">
        <v>260</v>
      </c>
      <c r="C460" s="32">
        <v>4</v>
      </c>
      <c r="I460" s="8" t="s">
        <v>333</v>
      </c>
      <c r="J460" s="14">
        <f>GETPIVOTDATA(""&amp;Table18[[#This Row],[Difficultés]],$I$465)/GETPIVOTDATA("Quartiers",$B$5)</f>
        <v>1.2500000000000001E-2</v>
      </c>
    </row>
    <row r="461" spans="2:20" s="8" customFormat="1" x14ac:dyDescent="0.25">
      <c r="B461" s="5" t="s">
        <v>322</v>
      </c>
      <c r="C461" s="32"/>
      <c r="I461" s="8" t="s">
        <v>287</v>
      </c>
      <c r="J461" s="14">
        <f>GETPIVOTDATA(""&amp;Table18[[#This Row],[Difficultés]],$I$465)/GETPIVOTDATA("Quartiers",$B$5)</f>
        <v>0</v>
      </c>
    </row>
    <row r="462" spans="2:20" s="8" customFormat="1" x14ac:dyDescent="0.25">
      <c r="B462" s="5" t="s">
        <v>66</v>
      </c>
      <c r="C462" s="32">
        <v>31</v>
      </c>
    </row>
    <row r="463" spans="2:20" s="8" customFormat="1" x14ac:dyDescent="0.25">
      <c r="I463" s="4" t="s">
        <v>334</v>
      </c>
      <c r="J463" s="8" t="s">
        <v>21</v>
      </c>
    </row>
    <row r="464" spans="2:20" s="8" customFormat="1" x14ac:dyDescent="0.25"/>
    <row r="465" spans="2:15" s="8" customFormat="1" x14ac:dyDescent="0.25">
      <c r="I465" s="4" t="s">
        <v>284</v>
      </c>
      <c r="J465" s="4" t="s">
        <v>329</v>
      </c>
      <c r="K465" s="4" t="s">
        <v>328</v>
      </c>
      <c r="L465" s="4" t="s">
        <v>333</v>
      </c>
      <c r="M465" s="4" t="s">
        <v>287</v>
      </c>
      <c r="N465" s="4" t="s">
        <v>331</v>
      </c>
      <c r="O465" s="4" t="s">
        <v>332</v>
      </c>
    </row>
    <row r="466" spans="2:15" s="8" customFormat="1" x14ac:dyDescent="0.25">
      <c r="I466" s="32">
        <v>1</v>
      </c>
      <c r="J466" s="32">
        <v>9</v>
      </c>
      <c r="K466" s="32">
        <v>19</v>
      </c>
      <c r="L466" s="32">
        <v>1</v>
      </c>
      <c r="M466" s="32">
        <v>0</v>
      </c>
      <c r="N466" s="32">
        <v>8</v>
      </c>
      <c r="O466" s="32">
        <v>6</v>
      </c>
    </row>
    <row r="467" spans="2:15" s="8" customFormat="1" x14ac:dyDescent="0.25">
      <c r="B467" s="9" t="s">
        <v>335</v>
      </c>
      <c r="I467" s="32"/>
      <c r="J467" s="32"/>
      <c r="K467" s="32"/>
      <c r="L467" s="32"/>
      <c r="M467" s="32"/>
      <c r="N467" s="32"/>
      <c r="O467" s="32"/>
    </row>
    <row r="468" spans="2:15" s="8" customFormat="1" x14ac:dyDescent="0.25">
      <c r="I468" s="32"/>
      <c r="J468" s="32"/>
      <c r="K468" s="32"/>
      <c r="L468" s="32"/>
      <c r="M468" s="32"/>
      <c r="N468" s="32"/>
      <c r="O468" s="32"/>
    </row>
    <row r="469" spans="2:15" s="8" customFormat="1" x14ac:dyDescent="0.25">
      <c r="B469" s="8" t="s">
        <v>336</v>
      </c>
      <c r="C469" s="8" t="s">
        <v>208</v>
      </c>
      <c r="I469" s="32"/>
      <c r="J469" s="32"/>
      <c r="K469" s="32"/>
      <c r="L469" s="32"/>
      <c r="M469" s="32"/>
      <c r="N469" s="32"/>
      <c r="O469" s="32"/>
    </row>
    <row r="470" spans="2:15" s="8" customFormat="1" x14ac:dyDescent="0.25">
      <c r="B470" s="8" t="s">
        <v>337</v>
      </c>
      <c r="C470" s="14">
        <f>GETPIVOTDATA(""&amp;Table31[[#This Row],[Maladies]],$B$483)/GETPIVOTDATA("Quartiers",$B$15)</f>
        <v>0.98750000000000004</v>
      </c>
      <c r="I470" s="32"/>
      <c r="J470" s="32"/>
      <c r="K470" s="32"/>
      <c r="L470" s="32"/>
      <c r="M470" s="32"/>
      <c r="N470" s="32"/>
      <c r="O470" s="32"/>
    </row>
    <row r="471" spans="2:15" s="8" customFormat="1" x14ac:dyDescent="0.25">
      <c r="B471" s="8" t="s">
        <v>338</v>
      </c>
      <c r="C471" s="14">
        <f>GETPIVOTDATA(""&amp;Table31[[#This Row],[Maladies]],$B$483)/GETPIVOTDATA("Quartiers",$B$15)</f>
        <v>0.73750000000000004</v>
      </c>
      <c r="I471" s="32"/>
      <c r="J471" s="32"/>
      <c r="K471" s="32"/>
      <c r="L471" s="32"/>
      <c r="M471" s="32"/>
      <c r="N471" s="32"/>
      <c r="O471" s="32"/>
    </row>
    <row r="472" spans="2:15" s="8" customFormat="1" x14ac:dyDescent="0.25">
      <c r="B472" s="8" t="s">
        <v>339</v>
      </c>
      <c r="C472" s="14">
        <f>GETPIVOTDATA(""&amp;Table31[[#This Row],[Maladies]],$B$483)/GETPIVOTDATA("Quartiers",$B$15)</f>
        <v>0.51249999999999996</v>
      </c>
      <c r="I472" s="32"/>
      <c r="J472" s="32"/>
      <c r="K472" s="32"/>
      <c r="L472" s="32"/>
      <c r="M472" s="32"/>
      <c r="N472" s="32"/>
      <c r="O472" s="32"/>
    </row>
    <row r="473" spans="2:15" s="8" customFormat="1" x14ac:dyDescent="0.25">
      <c r="B473" s="8" t="s">
        <v>340</v>
      </c>
      <c r="C473" s="14">
        <f>GETPIVOTDATA(""&amp;Table31[[#This Row],[Maladies]],$B$483)/GETPIVOTDATA("Quartiers",$B$15)</f>
        <v>0.22500000000000001</v>
      </c>
      <c r="I473" s="32"/>
      <c r="J473" s="32"/>
      <c r="K473" s="32"/>
      <c r="L473" s="32"/>
      <c r="M473" s="32"/>
      <c r="N473" s="32"/>
      <c r="O473" s="32"/>
    </row>
    <row r="474" spans="2:15" s="8" customFormat="1" x14ac:dyDescent="0.25">
      <c r="B474" s="8" t="s">
        <v>341</v>
      </c>
      <c r="C474" s="14">
        <f>GETPIVOTDATA(""&amp;Table31[[#This Row],[Maladies]],$B$483)/GETPIVOTDATA("Quartiers",$B$15)</f>
        <v>0.13750000000000001</v>
      </c>
      <c r="I474" s="32"/>
      <c r="J474" s="32"/>
      <c r="K474" s="32"/>
      <c r="L474" s="32"/>
      <c r="M474" s="32"/>
      <c r="N474" s="32"/>
      <c r="O474" s="32"/>
    </row>
    <row r="475" spans="2:15" s="8" customFormat="1" x14ac:dyDescent="0.25">
      <c r="B475" s="8" t="s">
        <v>342</v>
      </c>
      <c r="C475" s="14">
        <f>GETPIVOTDATA(""&amp;Table31[[#This Row],[Maladies]],$B$483)/GETPIVOTDATA("Quartiers",$B$15)</f>
        <v>0.1</v>
      </c>
      <c r="I475" s="32"/>
      <c r="J475" s="32"/>
      <c r="K475" s="32"/>
      <c r="L475" s="32"/>
      <c r="M475" s="32"/>
      <c r="N475" s="32"/>
      <c r="O475" s="32"/>
    </row>
    <row r="476" spans="2:15" s="8" customFormat="1" x14ac:dyDescent="0.25">
      <c r="B476" s="8" t="s">
        <v>343</v>
      </c>
      <c r="C476" s="14">
        <f>GETPIVOTDATA(""&amp;Table31[[#This Row],[Maladies]],$B$483)/GETPIVOTDATA("Quartiers",$B$15)</f>
        <v>8.7499999999999994E-2</v>
      </c>
      <c r="I476" s="32"/>
      <c r="J476" s="32"/>
      <c r="K476" s="32"/>
      <c r="L476" s="32"/>
      <c r="M476" s="32"/>
      <c r="N476" s="32"/>
      <c r="O476" s="32"/>
    </row>
    <row r="477" spans="2:15" s="8" customFormat="1" x14ac:dyDescent="0.25">
      <c r="B477" s="8" t="s">
        <v>344</v>
      </c>
      <c r="C477" s="14">
        <f>GETPIVOTDATA(""&amp;Table31[[#This Row],[Maladies]],$B$483)/GETPIVOTDATA("Quartiers",$B$15)</f>
        <v>8.7499999999999994E-2</v>
      </c>
      <c r="I477" s="32"/>
      <c r="J477" s="32"/>
      <c r="K477" s="32"/>
      <c r="L477" s="32"/>
      <c r="M477" s="32"/>
      <c r="N477" s="32"/>
      <c r="O477" s="32"/>
    </row>
    <row r="478" spans="2:15" s="8" customFormat="1" x14ac:dyDescent="0.25">
      <c r="B478" s="8" t="s">
        <v>345</v>
      </c>
      <c r="C478" s="14">
        <f>GETPIVOTDATA(""&amp;Table31[[#This Row],[Maladies]],$B$483)/GETPIVOTDATA("Quartiers",$B$15)</f>
        <v>0.05</v>
      </c>
      <c r="I478" s="32"/>
      <c r="J478" s="32"/>
      <c r="K478" s="32"/>
      <c r="L478" s="32"/>
      <c r="M478" s="32"/>
      <c r="N478" s="32"/>
      <c r="O478" s="32"/>
    </row>
    <row r="479" spans="2:15" s="8" customFormat="1" x14ac:dyDescent="0.25">
      <c r="B479" s="8" t="s">
        <v>346</v>
      </c>
      <c r="C479" s="14">
        <f>GETPIVOTDATA(""&amp;Table31[[#This Row],[Maladies]],$B$483)/GETPIVOTDATA("Quartiers",$B$15)</f>
        <v>2.5000000000000001E-2</v>
      </c>
      <c r="I479" s="32"/>
      <c r="J479" s="32"/>
      <c r="K479" s="32"/>
      <c r="L479" s="32"/>
      <c r="M479" s="32"/>
      <c r="N479" s="32"/>
      <c r="O479" s="32"/>
    </row>
    <row r="480" spans="2:15" s="8" customFormat="1" x14ac:dyDescent="0.25">
      <c r="B480" s="8" t="s">
        <v>302</v>
      </c>
      <c r="C480" s="14">
        <f>GETPIVOTDATA(""&amp;Table31[[#This Row],[Maladies]],$B$483)/GETPIVOTDATA("Quartiers",$B$15)</f>
        <v>2.5000000000000001E-2</v>
      </c>
      <c r="I480" s="32"/>
      <c r="J480" s="32"/>
      <c r="K480" s="32"/>
      <c r="L480" s="32"/>
      <c r="M480" s="32"/>
      <c r="N480" s="32"/>
      <c r="O480" s="32"/>
    </row>
    <row r="481" spans="2:20" s="8" customFormat="1" x14ac:dyDescent="0.25">
      <c r="B481" s="8" t="s">
        <v>347</v>
      </c>
      <c r="C481" s="14">
        <f>GETPIVOTDATA(""&amp;Table31[[#This Row],[Maladies]],$B$483)/GETPIVOTDATA("Quartiers",$B$15)</f>
        <v>0</v>
      </c>
      <c r="I481" s="32"/>
      <c r="J481" s="32"/>
      <c r="K481" s="32"/>
      <c r="L481" s="32"/>
      <c r="M481" s="32"/>
      <c r="N481" s="32"/>
      <c r="O481" s="32"/>
    </row>
    <row r="482" spans="2:20" s="8" customFormat="1" x14ac:dyDescent="0.25">
      <c r="I482" s="32"/>
      <c r="J482" s="32"/>
      <c r="K482" s="32"/>
      <c r="L482" s="32"/>
      <c r="M482" s="32"/>
      <c r="N482" s="32"/>
      <c r="O482" s="32"/>
    </row>
    <row r="483" spans="2:20" s="8" customFormat="1" x14ac:dyDescent="0.25">
      <c r="B483" s="4" t="s">
        <v>318</v>
      </c>
      <c r="C483" s="4" t="s">
        <v>338</v>
      </c>
      <c r="D483" s="4" t="s">
        <v>337</v>
      </c>
      <c r="E483" s="4" t="s">
        <v>343</v>
      </c>
      <c r="F483" s="4" t="s">
        <v>345</v>
      </c>
      <c r="G483" s="4" t="s">
        <v>341</v>
      </c>
      <c r="H483" s="4" t="s">
        <v>339</v>
      </c>
      <c r="I483" s="4" t="s">
        <v>344</v>
      </c>
      <c r="J483" s="4" t="s">
        <v>342</v>
      </c>
      <c r="K483" s="4" t="s">
        <v>340</v>
      </c>
      <c r="L483" s="4" t="s">
        <v>347</v>
      </c>
      <c r="M483" s="4" t="s">
        <v>346</v>
      </c>
      <c r="N483" s="4" t="s">
        <v>302</v>
      </c>
      <c r="O483" s="35"/>
      <c r="P483" s="4"/>
      <c r="Q483" s="4"/>
      <c r="R483" s="4"/>
      <c r="S483" s="4"/>
      <c r="T483" s="4"/>
    </row>
    <row r="484" spans="2:20" s="8" customFormat="1" x14ac:dyDescent="0.25">
      <c r="B484" s="5" t="s">
        <v>11</v>
      </c>
      <c r="C484" s="32">
        <v>9</v>
      </c>
      <c r="D484" s="32">
        <v>10</v>
      </c>
      <c r="E484" s="32">
        <v>1</v>
      </c>
      <c r="F484" s="32">
        <v>0</v>
      </c>
      <c r="G484" s="32">
        <v>0</v>
      </c>
      <c r="H484" s="32">
        <v>6</v>
      </c>
      <c r="I484" s="32">
        <v>2</v>
      </c>
      <c r="J484" s="32">
        <v>1</v>
      </c>
      <c r="K484" s="32">
        <v>1</v>
      </c>
      <c r="L484" s="32">
        <v>0</v>
      </c>
      <c r="M484" s="32">
        <v>0</v>
      </c>
      <c r="N484" s="32">
        <v>0</v>
      </c>
      <c r="O484" s="32"/>
    </row>
    <row r="485" spans="2:20" s="8" customFormat="1" x14ac:dyDescent="0.25">
      <c r="B485" s="5" t="s">
        <v>25</v>
      </c>
      <c r="C485" s="32">
        <v>13</v>
      </c>
      <c r="D485" s="32">
        <v>15</v>
      </c>
      <c r="E485" s="32">
        <v>0</v>
      </c>
      <c r="F485" s="32">
        <v>1</v>
      </c>
      <c r="G485" s="32">
        <v>6</v>
      </c>
      <c r="H485" s="32">
        <v>4</v>
      </c>
      <c r="I485" s="32">
        <v>0</v>
      </c>
      <c r="J485" s="32">
        <v>0</v>
      </c>
      <c r="K485" s="32">
        <v>6</v>
      </c>
      <c r="L485" s="32">
        <v>0</v>
      </c>
      <c r="M485" s="32">
        <v>0</v>
      </c>
      <c r="N485" s="32">
        <v>0</v>
      </c>
      <c r="O485" s="32"/>
    </row>
    <row r="486" spans="2:20" s="8" customFormat="1" x14ac:dyDescent="0.25">
      <c r="B486" s="5" t="s">
        <v>39</v>
      </c>
      <c r="C486" s="32">
        <v>12</v>
      </c>
      <c r="D486" s="32">
        <v>18</v>
      </c>
      <c r="E486" s="32">
        <v>1</v>
      </c>
      <c r="F486" s="32">
        <v>0</v>
      </c>
      <c r="G486" s="32">
        <v>0</v>
      </c>
      <c r="H486" s="32">
        <v>13</v>
      </c>
      <c r="I486" s="32">
        <v>0</v>
      </c>
      <c r="J486" s="32">
        <v>3</v>
      </c>
      <c r="K486" s="32">
        <v>4</v>
      </c>
      <c r="L486" s="32">
        <v>0</v>
      </c>
      <c r="M486" s="32">
        <v>2</v>
      </c>
      <c r="N486" s="32">
        <v>1</v>
      </c>
      <c r="O486" s="32"/>
    </row>
    <row r="487" spans="2:20" s="8" customFormat="1" x14ac:dyDescent="0.25">
      <c r="B487" s="5" t="s">
        <v>6</v>
      </c>
      <c r="C487" s="32">
        <v>25</v>
      </c>
      <c r="D487" s="32">
        <v>36</v>
      </c>
      <c r="E487" s="32">
        <v>5</v>
      </c>
      <c r="F487" s="32">
        <v>3</v>
      </c>
      <c r="G487" s="32">
        <v>5</v>
      </c>
      <c r="H487" s="32">
        <v>18</v>
      </c>
      <c r="I487" s="32">
        <v>5</v>
      </c>
      <c r="J487" s="32">
        <v>4</v>
      </c>
      <c r="K487" s="32">
        <v>7</v>
      </c>
      <c r="L487" s="32">
        <v>0</v>
      </c>
      <c r="M487" s="32">
        <v>0</v>
      </c>
      <c r="N487" s="32">
        <v>1</v>
      </c>
      <c r="O487" s="32"/>
    </row>
    <row r="488" spans="2:20" s="8" customFormat="1" x14ac:dyDescent="0.25">
      <c r="B488" s="5" t="s">
        <v>66</v>
      </c>
      <c r="C488" s="32">
        <v>59</v>
      </c>
      <c r="D488" s="32">
        <v>79</v>
      </c>
      <c r="E488" s="32">
        <v>7</v>
      </c>
      <c r="F488" s="32">
        <v>4</v>
      </c>
      <c r="G488" s="32">
        <v>11</v>
      </c>
      <c r="H488" s="32">
        <v>41</v>
      </c>
      <c r="I488" s="32">
        <v>7</v>
      </c>
      <c r="J488" s="32">
        <v>8</v>
      </c>
      <c r="K488" s="32">
        <v>18</v>
      </c>
      <c r="L488" s="32">
        <v>0</v>
      </c>
      <c r="M488" s="32">
        <v>2</v>
      </c>
      <c r="N488" s="32">
        <v>2</v>
      </c>
      <c r="O488" s="32"/>
    </row>
    <row r="489" spans="2:20" s="8" customFormat="1" x14ac:dyDescent="0.25">
      <c r="I489" s="32"/>
      <c r="J489" s="32"/>
      <c r="K489" s="32"/>
      <c r="L489" s="32"/>
      <c r="M489" s="32"/>
      <c r="N489" s="32"/>
      <c r="O489" s="32"/>
    </row>
    <row r="490" spans="2:20" s="8" customFormat="1" x14ac:dyDescent="0.25"/>
    <row r="491" spans="2:20" s="8" customFormat="1" x14ac:dyDescent="0.25"/>
    <row r="492" spans="2:20" s="8" customFormat="1" x14ac:dyDescent="0.25"/>
    <row r="493" spans="2:20" s="8" customFormat="1" x14ac:dyDescent="0.25">
      <c r="B493" s="48" t="s">
        <v>348</v>
      </c>
      <c r="C493" s="48"/>
      <c r="D493" s="48"/>
      <c r="E493" s="48"/>
      <c r="F493" s="48"/>
      <c r="G493" s="48"/>
      <c r="H493" s="48"/>
      <c r="I493" s="48"/>
      <c r="J493" s="48"/>
      <c r="K493" s="48"/>
      <c r="L493" s="48"/>
      <c r="M493" s="48"/>
      <c r="N493" s="48"/>
      <c r="O493" s="48"/>
      <c r="P493" s="48"/>
      <c r="Q493" s="48"/>
      <c r="R493" s="48"/>
    </row>
    <row r="494" spans="2:20" s="8" customFormat="1" x14ac:dyDescent="0.25"/>
    <row r="495" spans="2:20" s="8" customFormat="1" x14ac:dyDescent="0.25">
      <c r="B495" s="9" t="s">
        <v>349</v>
      </c>
    </row>
    <row r="496" spans="2:20" s="8" customFormat="1" x14ac:dyDescent="0.25">
      <c r="B496" s="4" t="s">
        <v>222</v>
      </c>
      <c r="C496" s="4" t="s">
        <v>350</v>
      </c>
      <c r="H496" s="4"/>
      <c r="I496" s="4"/>
      <c r="J496" s="4"/>
      <c r="K496" s="4"/>
      <c r="L496" s="4"/>
      <c r="M496" s="4"/>
      <c r="N496" s="4"/>
      <c r="O496" s="4"/>
      <c r="P496" s="4"/>
      <c r="Q496" s="4"/>
      <c r="R496" s="4"/>
      <c r="S496" s="4"/>
      <c r="T496" s="4"/>
    </row>
    <row r="497" spans="2:11" s="8" customFormat="1" x14ac:dyDescent="0.25">
      <c r="B497" s="4" t="s">
        <v>351</v>
      </c>
      <c r="C497" s="8" t="s">
        <v>11</v>
      </c>
      <c r="D497" s="8" t="s">
        <v>25</v>
      </c>
      <c r="E497" s="8" t="s">
        <v>39</v>
      </c>
      <c r="F497" s="8" t="s">
        <v>6</v>
      </c>
      <c r="G497" s="8" t="s">
        <v>66</v>
      </c>
    </row>
    <row r="498" spans="2:11" s="8" customFormat="1" x14ac:dyDescent="0.25">
      <c r="B498" s="5" t="s">
        <v>352</v>
      </c>
      <c r="C498" s="32">
        <v>2</v>
      </c>
      <c r="D498" s="32">
        <v>6</v>
      </c>
      <c r="E498" s="32">
        <v>3</v>
      </c>
      <c r="F498" s="32">
        <v>15</v>
      </c>
      <c r="G498" s="32">
        <v>26</v>
      </c>
    </row>
    <row r="499" spans="2:11" s="8" customFormat="1" x14ac:dyDescent="0.25">
      <c r="B499" s="5" t="s">
        <v>279</v>
      </c>
      <c r="C499" s="32">
        <v>4</v>
      </c>
      <c r="D499" s="32">
        <v>1</v>
      </c>
      <c r="E499" s="32">
        <v>9</v>
      </c>
      <c r="F499" s="32">
        <v>10</v>
      </c>
      <c r="G499" s="32">
        <v>24</v>
      </c>
    </row>
    <row r="500" spans="2:11" s="8" customFormat="1" x14ac:dyDescent="0.25">
      <c r="B500" s="5" t="s">
        <v>281</v>
      </c>
      <c r="C500" s="32">
        <v>4</v>
      </c>
      <c r="D500" s="32">
        <v>8</v>
      </c>
      <c r="E500" s="32">
        <v>6</v>
      </c>
      <c r="F500" s="32">
        <v>12</v>
      </c>
      <c r="G500" s="32">
        <v>30</v>
      </c>
    </row>
    <row r="501" spans="2:11" s="8" customFormat="1" x14ac:dyDescent="0.25">
      <c r="B501" s="5" t="s">
        <v>66</v>
      </c>
      <c r="C501" s="32">
        <v>10</v>
      </c>
      <c r="D501" s="32">
        <v>15</v>
      </c>
      <c r="E501" s="32">
        <v>18</v>
      </c>
      <c r="F501" s="32">
        <v>37</v>
      </c>
      <c r="G501" s="32">
        <v>80</v>
      </c>
    </row>
    <row r="503" spans="2:11" x14ac:dyDescent="0.25">
      <c r="B503" s="9" t="s">
        <v>353</v>
      </c>
      <c r="C503" s="8"/>
      <c r="D503" s="8"/>
      <c r="E503" s="8"/>
      <c r="F503" s="8"/>
      <c r="G503" s="8"/>
      <c r="H503" s="8"/>
      <c r="I503" s="8"/>
      <c r="J503" s="8"/>
      <c r="K503" s="8"/>
    </row>
    <row r="504" spans="2:11" x14ac:dyDescent="0.25">
      <c r="B504" s="8" t="s">
        <v>354</v>
      </c>
      <c r="C504" s="8" t="s">
        <v>222</v>
      </c>
      <c r="D504" s="8"/>
      <c r="E504" s="8"/>
      <c r="F504" s="8"/>
      <c r="G504" s="8"/>
      <c r="H504" s="8"/>
      <c r="I504" s="8"/>
      <c r="J504" s="8"/>
      <c r="K504" s="8"/>
    </row>
    <row r="505" spans="2:11" x14ac:dyDescent="0.25">
      <c r="B505" s="8" t="s">
        <v>328</v>
      </c>
      <c r="C505" s="14">
        <f>GETPIVOTDATA(""&amp;Table32[[#This Row],[Raisons du non accès à l''école]],$B$519)/GETPIVOTDATA("Quartiers",$B$15)</f>
        <v>0.5625</v>
      </c>
      <c r="D505" s="8"/>
      <c r="E505" s="8"/>
      <c r="F505" s="8"/>
      <c r="G505" s="8"/>
      <c r="H505" s="8"/>
      <c r="I505" s="8"/>
      <c r="J505" s="8"/>
      <c r="K505" s="8"/>
    </row>
    <row r="506" spans="2:11" x14ac:dyDescent="0.25">
      <c r="B506" s="8" t="s">
        <v>355</v>
      </c>
      <c r="C506" s="14">
        <f>GETPIVOTDATA(""&amp;Table32[[#This Row],[Raisons du non accès à l''école]],$B$519)/GETPIVOTDATA("Quartiers",$B$15)</f>
        <v>0.3</v>
      </c>
      <c r="D506" s="8"/>
      <c r="E506" s="8"/>
      <c r="F506" s="8"/>
      <c r="G506" s="8"/>
      <c r="H506" s="8"/>
      <c r="I506" s="8"/>
      <c r="J506" s="8"/>
      <c r="K506" s="8"/>
    </row>
    <row r="507" spans="2:11" x14ac:dyDescent="0.25">
      <c r="B507" s="8" t="s">
        <v>356</v>
      </c>
      <c r="C507" s="14">
        <f>GETPIVOTDATA(""&amp;Table32[[#This Row],[Raisons du non accès à l''école]],$B$519)/GETPIVOTDATA("Quartiers",$B$15)</f>
        <v>0.27500000000000002</v>
      </c>
      <c r="D507" s="8"/>
      <c r="E507" s="8"/>
      <c r="F507" s="8"/>
      <c r="G507" s="8"/>
      <c r="H507" s="8"/>
      <c r="I507" s="8"/>
      <c r="J507" s="8"/>
      <c r="K507" s="8"/>
    </row>
    <row r="508" spans="2:11" x14ac:dyDescent="0.25">
      <c r="B508" s="8" t="s">
        <v>357</v>
      </c>
      <c r="C508" s="14">
        <f>GETPIVOTDATA(""&amp;Table32[[#This Row],[Raisons du non accès à l''école]],$B$519)/GETPIVOTDATA("Quartiers",$B$15)</f>
        <v>0.16250000000000001</v>
      </c>
      <c r="D508" s="8"/>
      <c r="E508" s="8"/>
      <c r="F508" s="8"/>
      <c r="G508" s="8"/>
      <c r="H508" s="8"/>
      <c r="I508" s="8"/>
      <c r="J508" s="8"/>
      <c r="K508" s="8"/>
    </row>
    <row r="509" spans="2:11" x14ac:dyDescent="0.25">
      <c r="B509" s="8" t="s">
        <v>358</v>
      </c>
      <c r="C509" s="14">
        <f>GETPIVOTDATA(""&amp;Table32[[#This Row],[Raisons du non accès à l''école]],$B$519)/GETPIVOTDATA("Quartiers",$B$15)</f>
        <v>0.1</v>
      </c>
      <c r="D509" s="8"/>
      <c r="E509" s="8"/>
      <c r="F509" s="8"/>
      <c r="G509" s="8"/>
      <c r="H509" s="8"/>
      <c r="I509" s="8"/>
      <c r="J509" s="8"/>
      <c r="K509" s="8"/>
    </row>
    <row r="510" spans="2:11" x14ac:dyDescent="0.25">
      <c r="B510" s="8" t="s">
        <v>286</v>
      </c>
      <c r="C510" s="14">
        <f>GETPIVOTDATA(""&amp;Table32[[#This Row],[Raisons du non accès à l''école]],$B$519)/GETPIVOTDATA("Quartiers",$B$15)</f>
        <v>8.7499999999999994E-2</v>
      </c>
      <c r="D510" s="8"/>
      <c r="E510" s="8"/>
      <c r="F510" s="8"/>
      <c r="G510" s="8"/>
      <c r="H510" s="8"/>
      <c r="I510" s="8"/>
      <c r="J510" s="8"/>
      <c r="K510" s="8"/>
    </row>
    <row r="511" spans="2:11" x14ac:dyDescent="0.25">
      <c r="B511" s="8" t="s">
        <v>359</v>
      </c>
      <c r="C511" s="14">
        <f>GETPIVOTDATA(""&amp;Table32[[#This Row],[Raisons du non accès à l''école]],$B$519)/GETPIVOTDATA("Quartiers",$B$15)</f>
        <v>7.4999999999999997E-2</v>
      </c>
      <c r="D511" s="8"/>
      <c r="E511" s="8"/>
      <c r="F511" s="8"/>
      <c r="G511" s="8"/>
      <c r="H511" s="8"/>
      <c r="I511" s="8"/>
      <c r="J511" s="8"/>
      <c r="K511" s="8"/>
    </row>
    <row r="512" spans="2:11" x14ac:dyDescent="0.25">
      <c r="B512" s="8" t="s">
        <v>360</v>
      </c>
      <c r="C512" s="14">
        <f>GETPIVOTDATA(""&amp;Table32[[#This Row],[Raisons du non accès à l''école]],$B$519)/GETPIVOTDATA("Quartiers",$B$15)</f>
        <v>3.7499999999999999E-2</v>
      </c>
      <c r="D512" s="8"/>
      <c r="E512" s="8"/>
      <c r="F512" s="8"/>
      <c r="G512" s="8"/>
      <c r="H512" s="8"/>
      <c r="I512" s="8"/>
      <c r="J512" s="8"/>
      <c r="K512" s="8"/>
    </row>
    <row r="513" spans="2:22" x14ac:dyDescent="0.25">
      <c r="B513" s="8" t="s">
        <v>361</v>
      </c>
      <c r="C513" s="14">
        <f>GETPIVOTDATA(""&amp;Table32[[#This Row],[Raisons du non accès à l''école]],$B$519)/GETPIVOTDATA("Quartiers",$B$15)</f>
        <v>2.5000000000000001E-2</v>
      </c>
      <c r="D513" s="8"/>
      <c r="E513" s="8"/>
      <c r="F513" s="8"/>
      <c r="G513" s="8"/>
      <c r="H513" s="8"/>
      <c r="I513" s="8"/>
      <c r="J513" s="8"/>
      <c r="K513" s="8"/>
      <c r="L513" s="8"/>
      <c r="M513" s="8"/>
      <c r="N513" s="8"/>
      <c r="O513" s="8"/>
      <c r="P513" s="8"/>
      <c r="Q513" s="8"/>
      <c r="R513" s="8"/>
      <c r="S513" s="8"/>
      <c r="T513" s="8"/>
      <c r="U513" s="8"/>
      <c r="V513" s="8"/>
    </row>
    <row r="514" spans="2:22" x14ac:dyDescent="0.25">
      <c r="B514" s="8" t="s">
        <v>362</v>
      </c>
      <c r="C514" s="14">
        <f>GETPIVOTDATA(""&amp;Table32[[#This Row],[Raisons du non accès à l''école]],$B$519)/GETPIVOTDATA("Quartiers",$B$15)</f>
        <v>2.5000000000000001E-2</v>
      </c>
      <c r="D514" s="8"/>
      <c r="E514" s="8"/>
      <c r="F514" s="8"/>
      <c r="G514" s="8"/>
      <c r="H514" s="8"/>
      <c r="I514" s="8"/>
      <c r="J514" s="8"/>
      <c r="K514" s="8"/>
      <c r="L514" s="8"/>
      <c r="M514" s="8"/>
      <c r="N514" s="8"/>
      <c r="O514" s="8"/>
      <c r="P514" s="8"/>
      <c r="Q514" s="8"/>
      <c r="R514" s="8"/>
      <c r="S514" s="8"/>
      <c r="T514" s="8"/>
      <c r="U514" s="8"/>
      <c r="V514" s="8"/>
    </row>
    <row r="515" spans="2:22" x14ac:dyDescent="0.25">
      <c r="B515" s="8" t="s">
        <v>284</v>
      </c>
      <c r="C515" s="14">
        <f>GETPIVOTDATA(""&amp;Table32[[#This Row],[Raisons du non accès à l''école]],$B$519)/GETPIVOTDATA("Quartiers",$B$15)</f>
        <v>0</v>
      </c>
      <c r="D515" s="8"/>
      <c r="E515" s="8"/>
      <c r="F515" s="8"/>
      <c r="G515" s="8"/>
      <c r="H515" s="8"/>
      <c r="I515" s="8"/>
      <c r="J515" s="8"/>
      <c r="K515" s="8"/>
      <c r="L515" s="8"/>
      <c r="M515" s="8"/>
      <c r="N515" s="8"/>
      <c r="O515" s="8"/>
      <c r="P515" s="8"/>
      <c r="Q515" s="8"/>
      <c r="R515" s="8"/>
      <c r="S515" s="8"/>
      <c r="T515" s="8"/>
      <c r="U515" s="8"/>
      <c r="V515" s="8"/>
    </row>
    <row r="516" spans="2:22" s="8" customFormat="1" x14ac:dyDescent="0.25"/>
    <row r="517" spans="2:22" s="8" customFormat="1" x14ac:dyDescent="0.25">
      <c r="B517" s="4" t="s">
        <v>363</v>
      </c>
      <c r="C517" s="8" t="s">
        <v>364</v>
      </c>
    </row>
    <row r="518" spans="2:22" s="8" customFormat="1" x14ac:dyDescent="0.25"/>
    <row r="519" spans="2:22" s="8" customFormat="1" x14ac:dyDescent="0.25">
      <c r="B519" s="8" t="s">
        <v>357</v>
      </c>
      <c r="C519" s="8" t="s">
        <v>355</v>
      </c>
      <c r="D519" s="8" t="s">
        <v>360</v>
      </c>
      <c r="E519" s="8" t="s">
        <v>356</v>
      </c>
      <c r="F519" s="8" t="s">
        <v>358</v>
      </c>
      <c r="G519" s="8" t="s">
        <v>284</v>
      </c>
      <c r="H519" s="8" t="s">
        <v>328</v>
      </c>
      <c r="I519" s="8" t="s">
        <v>361</v>
      </c>
      <c r="J519" s="8" t="s">
        <v>362</v>
      </c>
      <c r="K519" s="8" t="s">
        <v>359</v>
      </c>
      <c r="L519" s="8" t="s">
        <v>286</v>
      </c>
    </row>
    <row r="520" spans="2:22" s="8" customFormat="1" x14ac:dyDescent="0.25">
      <c r="B520" s="32">
        <v>13</v>
      </c>
      <c r="C520" s="32">
        <v>24</v>
      </c>
      <c r="D520" s="32">
        <v>3</v>
      </c>
      <c r="E520" s="32">
        <v>22</v>
      </c>
      <c r="F520" s="32">
        <v>8</v>
      </c>
      <c r="G520" s="32">
        <v>0</v>
      </c>
      <c r="H520" s="32">
        <v>45</v>
      </c>
      <c r="I520" s="32">
        <v>2</v>
      </c>
      <c r="J520" s="32">
        <v>2</v>
      </c>
      <c r="K520" s="32">
        <v>6</v>
      </c>
      <c r="L520" s="32">
        <v>7</v>
      </c>
    </row>
    <row r="521" spans="2:22" s="8" customFormat="1" x14ac:dyDescent="0.25"/>
    <row r="522" spans="2:22" s="8" customFormat="1" x14ac:dyDescent="0.25"/>
    <row r="523" spans="2:22" s="8" customFormat="1" x14ac:dyDescent="0.25">
      <c r="B523" s="15"/>
      <c r="C523" s="16"/>
    </row>
    <row r="524" spans="2:22" x14ac:dyDescent="0.25">
      <c r="B524" s="48" t="s">
        <v>365</v>
      </c>
      <c r="C524" s="48"/>
      <c r="D524" s="48"/>
      <c r="E524" s="48"/>
      <c r="F524" s="48"/>
      <c r="G524" s="48"/>
      <c r="H524" s="48"/>
      <c r="I524" s="48"/>
      <c r="J524" s="48"/>
      <c r="K524" s="48"/>
      <c r="L524" s="48"/>
      <c r="M524" s="48"/>
      <c r="N524" s="48"/>
      <c r="O524" s="48"/>
      <c r="P524" s="48"/>
      <c r="Q524" s="48"/>
      <c r="R524" s="48"/>
      <c r="S524" s="8"/>
      <c r="T524" s="8"/>
      <c r="U524" s="8"/>
      <c r="V524" s="8"/>
    </row>
    <row r="525" spans="2:22" s="8" customFormat="1" x14ac:dyDescent="0.25"/>
    <row r="526" spans="2:22" x14ac:dyDescent="0.25">
      <c r="B526" s="9"/>
      <c r="C526" s="8"/>
      <c r="D526" s="8"/>
      <c r="E526" s="8"/>
      <c r="F526" s="8"/>
      <c r="G526" s="8"/>
      <c r="H526" s="8"/>
      <c r="I526" s="8"/>
      <c r="J526" s="8"/>
      <c r="K526" s="8"/>
      <c r="L526" s="8"/>
      <c r="M526" s="8"/>
      <c r="N526" s="8"/>
      <c r="O526" s="8"/>
      <c r="P526" s="8"/>
      <c r="Q526" s="8"/>
      <c r="R526" s="8"/>
      <c r="S526" s="8"/>
      <c r="T526" s="8"/>
      <c r="U526" s="8"/>
      <c r="V526" s="8"/>
    </row>
    <row r="527" spans="2:22" x14ac:dyDescent="0.25">
      <c r="B527" s="9" t="s">
        <v>366</v>
      </c>
      <c r="C527" s="8"/>
      <c r="D527" s="8"/>
      <c r="E527" s="8"/>
      <c r="F527" s="8"/>
      <c r="G527" s="8"/>
      <c r="H527" s="8"/>
      <c r="I527" s="8"/>
      <c r="J527" s="8"/>
      <c r="K527" s="8"/>
      <c r="L527" s="42" t="s">
        <v>367</v>
      </c>
      <c r="M527" s="43"/>
      <c r="N527" s="43"/>
      <c r="O527" s="43"/>
      <c r="P527" s="43"/>
      <c r="Q527" s="8"/>
      <c r="R527" s="8"/>
      <c r="S527" s="8"/>
      <c r="T527" s="8"/>
      <c r="U527" s="8"/>
      <c r="V527" s="8"/>
    </row>
    <row r="528" spans="2:22" x14ac:dyDescent="0.25">
      <c r="B528" s="4" t="s">
        <v>368</v>
      </c>
      <c r="C528" s="8" t="s">
        <v>222</v>
      </c>
      <c r="D528" s="17"/>
      <c r="E528" s="8"/>
      <c r="F528" s="8"/>
      <c r="G528" s="8"/>
      <c r="H528" s="8"/>
      <c r="I528" s="8"/>
      <c r="J528" s="8"/>
      <c r="K528" s="8"/>
      <c r="L528" s="8"/>
      <c r="M528" s="8"/>
      <c r="N528" s="8"/>
      <c r="O528" s="8"/>
      <c r="P528" s="8"/>
      <c r="Q528" s="8"/>
      <c r="R528" s="8"/>
      <c r="S528" s="8"/>
      <c r="T528" s="4"/>
      <c r="U528" s="4"/>
      <c r="V528" s="4"/>
    </row>
    <row r="529" spans="2:16" x14ac:dyDescent="0.25">
      <c r="B529" s="5" t="s">
        <v>369</v>
      </c>
      <c r="C529" s="18">
        <v>0.53846153846153844</v>
      </c>
      <c r="D529" s="8"/>
      <c r="E529" s="8"/>
      <c r="F529" s="8"/>
      <c r="G529" s="8"/>
      <c r="H529" s="8"/>
      <c r="I529" s="8"/>
      <c r="J529" s="8"/>
      <c r="K529" s="8"/>
      <c r="L529" s="8"/>
      <c r="M529" s="8"/>
      <c r="N529" s="8"/>
      <c r="O529" s="8"/>
      <c r="P529" s="8"/>
    </row>
    <row r="530" spans="2:16" x14ac:dyDescent="0.25">
      <c r="B530" s="5" t="s">
        <v>302</v>
      </c>
      <c r="C530" s="18">
        <v>0.15384615384615385</v>
      </c>
      <c r="D530" s="8"/>
      <c r="E530" s="8"/>
      <c r="F530" s="8"/>
      <c r="G530" s="8"/>
      <c r="H530" s="8"/>
      <c r="I530" s="8"/>
      <c r="J530" s="8"/>
      <c r="K530" s="8"/>
      <c r="L530" s="8"/>
      <c r="M530" s="8"/>
      <c r="N530" s="8"/>
      <c r="O530" s="8"/>
      <c r="P530" s="8"/>
    </row>
    <row r="531" spans="2:16" x14ac:dyDescent="0.25">
      <c r="B531" s="5" t="s">
        <v>370</v>
      </c>
      <c r="C531" s="18">
        <v>7.6923076923076927E-2</v>
      </c>
      <c r="D531" s="8"/>
      <c r="E531" s="8"/>
      <c r="F531" s="8"/>
      <c r="G531" s="8"/>
      <c r="H531" s="8"/>
      <c r="I531" s="8"/>
      <c r="J531" s="8"/>
      <c r="K531" s="8"/>
      <c r="L531" s="8"/>
      <c r="M531" s="8"/>
      <c r="N531" s="8"/>
      <c r="O531" s="8"/>
      <c r="P531" s="8"/>
    </row>
    <row r="532" spans="2:16" x14ac:dyDescent="0.25">
      <c r="B532" s="5" t="s">
        <v>371</v>
      </c>
      <c r="C532" s="18">
        <v>7.6923076923076927E-2</v>
      </c>
      <c r="D532" s="8"/>
      <c r="E532" s="8"/>
      <c r="F532" s="8"/>
      <c r="G532" s="8"/>
      <c r="H532" s="8"/>
      <c r="I532" s="8"/>
      <c r="J532" s="8"/>
      <c r="K532" s="8"/>
      <c r="L532" s="8"/>
      <c r="M532" s="8"/>
      <c r="N532" s="8"/>
      <c r="O532" s="8"/>
      <c r="P532" s="8"/>
    </row>
    <row r="533" spans="2:16" x14ac:dyDescent="0.25">
      <c r="B533" s="5" t="s">
        <v>372</v>
      </c>
      <c r="C533" s="18">
        <v>3.8461538461538464E-2</v>
      </c>
      <c r="D533" s="8"/>
      <c r="E533" s="8"/>
      <c r="F533" s="8"/>
      <c r="G533" s="8"/>
      <c r="H533" s="8"/>
      <c r="I533" s="8"/>
      <c r="J533" s="8"/>
      <c r="K533" s="8"/>
      <c r="L533" s="8"/>
      <c r="M533" s="8"/>
      <c r="N533" s="8"/>
      <c r="O533" s="8"/>
      <c r="P533" s="8"/>
    </row>
    <row r="534" spans="2:16" x14ac:dyDescent="0.25">
      <c r="B534" s="5" t="s">
        <v>373</v>
      </c>
      <c r="C534" s="18">
        <v>3.8461538461538464E-2</v>
      </c>
      <c r="D534" s="8"/>
      <c r="E534" s="8"/>
      <c r="F534" s="8"/>
      <c r="G534" s="8"/>
      <c r="H534" s="8"/>
      <c r="I534" s="8"/>
      <c r="J534" s="8"/>
      <c r="K534" s="8"/>
      <c r="L534" s="8"/>
      <c r="M534" s="8"/>
      <c r="N534" s="8"/>
      <c r="O534" s="8"/>
      <c r="P534" s="8"/>
    </row>
    <row r="535" spans="2:16" x14ac:dyDescent="0.25">
      <c r="B535" s="5" t="s">
        <v>374</v>
      </c>
      <c r="C535" s="18">
        <v>3.8461538461538464E-2</v>
      </c>
      <c r="D535" s="8"/>
      <c r="E535" s="8"/>
      <c r="F535" s="8"/>
      <c r="G535" s="8"/>
      <c r="H535" s="8"/>
      <c r="I535" s="8"/>
      <c r="J535" s="8"/>
      <c r="K535" s="8"/>
      <c r="L535" s="8"/>
      <c r="M535" s="8"/>
      <c r="N535" s="8"/>
      <c r="O535" s="8"/>
      <c r="P535" s="8"/>
    </row>
    <row r="536" spans="2:16" x14ac:dyDescent="0.25">
      <c r="B536" s="5" t="s">
        <v>375</v>
      </c>
      <c r="C536" s="18">
        <v>3.8461538461538464E-2</v>
      </c>
      <c r="D536" s="8"/>
      <c r="E536" s="8"/>
      <c r="F536" s="8"/>
      <c r="G536" s="8"/>
      <c r="H536" s="8"/>
      <c r="I536" s="8"/>
      <c r="J536" s="8"/>
      <c r="K536" s="8"/>
      <c r="L536" s="8"/>
      <c r="M536" s="8"/>
      <c r="N536" s="8"/>
      <c r="O536" s="8"/>
      <c r="P536" s="8"/>
    </row>
    <row r="537" spans="2:16" x14ac:dyDescent="0.25">
      <c r="B537" s="5" t="s">
        <v>66</v>
      </c>
      <c r="C537" s="18">
        <v>1</v>
      </c>
      <c r="D537" s="8"/>
      <c r="E537" s="8"/>
      <c r="F537" s="8"/>
      <c r="G537" s="8"/>
      <c r="H537" s="8"/>
      <c r="I537" s="8"/>
      <c r="J537" s="8"/>
      <c r="K537" s="8"/>
      <c r="L537" s="8"/>
      <c r="M537" s="8"/>
      <c r="N537" s="8"/>
      <c r="O537" s="8"/>
      <c r="P537" s="8"/>
    </row>
    <row r="540" spans="2:16" x14ac:dyDescent="0.25">
      <c r="B540" s="9" t="s">
        <v>376</v>
      </c>
      <c r="C540" s="8"/>
      <c r="D540" s="8"/>
      <c r="E540" s="8"/>
      <c r="F540" s="8"/>
      <c r="G540" s="8"/>
      <c r="H540" s="8"/>
      <c r="I540" s="8"/>
      <c r="J540" s="8"/>
      <c r="K540" s="8"/>
      <c r="L540" s="42" t="s">
        <v>377</v>
      </c>
      <c r="M540" s="43"/>
      <c r="N540" s="43"/>
      <c r="O540" s="43"/>
      <c r="P540" s="43"/>
    </row>
    <row r="541" spans="2:16" s="8" customFormat="1" x14ac:dyDescent="0.25">
      <c r="B541" s="36" t="s">
        <v>378</v>
      </c>
      <c r="C541" s="8" t="s">
        <v>222</v>
      </c>
      <c r="D541" s="8" t="s">
        <v>379</v>
      </c>
      <c r="L541" s="36" t="s">
        <v>378</v>
      </c>
      <c r="M541" s="8" t="s">
        <v>11</v>
      </c>
      <c r="N541" s="8" t="s">
        <v>25</v>
      </c>
      <c r="O541" s="8" t="s">
        <v>39</v>
      </c>
      <c r="P541" s="8" t="s">
        <v>6</v>
      </c>
    </row>
    <row r="542" spans="2:16" s="8" customFormat="1" x14ac:dyDescent="0.25">
      <c r="B542" s="8" t="s">
        <v>380</v>
      </c>
      <c r="C542" s="8">
        <f>COUNTIF(DTM_CAR_B2F_Inondation[K1.Quel est le premiers besoin prioritaire des populations déplacées dans ce quartier ?],Table33[[#This Row],[Besoins prioritaires]])</f>
        <v>30</v>
      </c>
      <c r="D542" s="14">
        <f>Table33[[#This Row],[Fréquence]]/GETPIVOTDATA("Quartiers",$B$5)</f>
        <v>0.375</v>
      </c>
      <c r="L542" s="8" t="s">
        <v>380</v>
      </c>
      <c r="M542" s="14">
        <f>COUNTIFS(DTM_CAR_B2F_Inondation[K1.Quel est le premiers besoin prioritaire des populations déplacées dans ce quartier ?],Table3324[[#This Row],[Besoins prioritaires]], DTM_CAR_B2F_Inondation[A6. Arrondissement d''evaluation],Table3324[[#Headers],[Arrondissement 2]])/GETPIVOTDATA("Quartiers",$B$5,"A6. Arrondissement d'evaluation",""&amp;Table3324[[#Headers],[Arrondissement 2]])</f>
        <v>0.6</v>
      </c>
      <c r="N542" s="14">
        <f>COUNTIFS(DTM_CAR_B2F_Inondation[K1.Quel est le premiers besoin prioritaire des populations déplacées dans ce quartier ?],Table3324[[#This Row],[Besoins prioritaires]], DTM_CAR_B2F_Inondation[A6. Arrondissement d''evaluation],Table3324[[#Headers],[Arrondissement 6]])/GETPIVOTDATA("Quartiers",$B$5,"A6. Arrondissement d'evaluation",""&amp;Table3324[[#Headers],[Arrondissement 6]])</f>
        <v>6.6666666666666666E-2</v>
      </c>
      <c r="O542" s="14">
        <f>COUNTIFS(DTM_CAR_B2F_Inondation[K1.Quel est le premiers besoin prioritaire des populations déplacées dans ce quartier ?],Table3324[[#This Row],[Besoins prioritaires]], DTM_CAR_B2F_Inondation[A6. Arrondissement d''evaluation],Table3324[[#Headers],[Arrondissement 7]])/GETPIVOTDATA("Quartiers",$B$5,"A6. Arrondissement d'evaluation",""&amp;Table3324[[#Headers],[Arrondissement 7]])</f>
        <v>0.22222222222222221</v>
      </c>
      <c r="P542" s="14">
        <f>COUNTIFS(DTM_CAR_B2F_Inondation[K1.Quel est le premiers besoin prioritaire des populations déplacées dans ce quartier ?],Table3324[[#This Row],[Besoins prioritaires]], DTM_CAR_B2F_Inondation[A6. Arrondissement d''evaluation],Table3324[[#Headers],[Bimbo]])/GETPIVOTDATA("Quartiers",$B$5,"A6. Arrondissement d'evaluation",""&amp;Table3324[[#Headers],[Bimbo]])</f>
        <v>0.51351351351351349</v>
      </c>
    </row>
    <row r="543" spans="2:16" s="8" customFormat="1" x14ac:dyDescent="0.25">
      <c r="B543" s="8" t="s">
        <v>381</v>
      </c>
      <c r="C543" s="8">
        <f>COUNTIF(DTM_CAR_B2F_Inondation[K1.Quel est le premiers besoin prioritaire des populations déplacées dans ce quartier ?],Table33[[#This Row],[Besoins prioritaires]])</f>
        <v>29</v>
      </c>
      <c r="D543" s="14">
        <f>Table33[[#This Row],[Fréquence]]/GETPIVOTDATA("Quartiers",$B$5)</f>
        <v>0.36249999999999999</v>
      </c>
      <c r="L543" s="8" t="s">
        <v>381</v>
      </c>
      <c r="M543" s="14">
        <f>COUNTIFS(DTM_CAR_B2F_Inondation[K1.Quel est le premiers besoin prioritaire des populations déplacées dans ce quartier ?],Table3324[[#This Row],[Besoins prioritaires]], DTM_CAR_B2F_Inondation[A6. Arrondissement d''evaluation],Table3324[[#Headers],[Arrondissement 2]])/GETPIVOTDATA("Quartiers",$B$5,"A6. Arrondissement d'evaluation",""&amp;Table3324[[#Headers],[Arrondissement 2]])</f>
        <v>0</v>
      </c>
      <c r="N543" s="14">
        <f>COUNTIFS(DTM_CAR_B2F_Inondation[K1.Quel est le premiers besoin prioritaire des populations déplacées dans ce quartier ?],Table3324[[#This Row],[Besoins prioritaires]], DTM_CAR_B2F_Inondation[A6. Arrondissement d''evaluation],Table3324[[#Headers],[Arrondissement 6]])/GETPIVOTDATA("Quartiers",$B$5,"A6. Arrondissement d'evaluation",""&amp;Table3324[[#Headers],[Arrondissement 6]])</f>
        <v>0.53333333333333333</v>
      </c>
      <c r="O543" s="14">
        <f>COUNTIFS(DTM_CAR_B2F_Inondation[K1.Quel est le premiers besoin prioritaire des populations déplacées dans ce quartier ?],Table3324[[#This Row],[Besoins prioritaires]], DTM_CAR_B2F_Inondation[A6. Arrondissement d''evaluation],Table3324[[#Headers],[Arrondissement 7]])/GETPIVOTDATA("Quartiers",$B$5,"A6. Arrondissement d'evaluation",""&amp;Table3324[[#Headers],[Arrondissement 7]])</f>
        <v>0.55555555555555558</v>
      </c>
      <c r="P543" s="14">
        <f>COUNTIFS(DTM_CAR_B2F_Inondation[K1.Quel est le premiers besoin prioritaire des populations déplacées dans ce quartier ?],Table3324[[#This Row],[Besoins prioritaires]], DTM_CAR_B2F_Inondation[A6. Arrondissement d''evaluation],Table3324[[#Headers],[Bimbo]])/GETPIVOTDATA("Quartiers",$B$5,"A6. Arrondissement d'evaluation",""&amp;Table3324[[#Headers],[Bimbo]])</f>
        <v>0.29729729729729731</v>
      </c>
    </row>
    <row r="544" spans="2:16" s="8" customFormat="1" x14ac:dyDescent="0.25">
      <c r="B544" s="8" t="s">
        <v>382</v>
      </c>
      <c r="C544" s="8">
        <f>COUNTIF(DTM_CAR_B2F_Inondation[K1.Quel est le premiers besoin prioritaire des populations déplacées dans ce quartier ?],Table33[[#This Row],[Besoins prioritaires]])</f>
        <v>10</v>
      </c>
      <c r="D544" s="14">
        <f>Table33[[#This Row],[Fréquence]]/GETPIVOTDATA("Quartiers",$B$5)</f>
        <v>0.125</v>
      </c>
      <c r="L544" s="8" t="s">
        <v>382</v>
      </c>
      <c r="M544" s="14">
        <f>COUNTIFS(DTM_CAR_B2F_Inondation[K1.Quel est le premiers besoin prioritaire des populations déplacées dans ce quartier ?],Table3324[[#This Row],[Besoins prioritaires]], DTM_CAR_B2F_Inondation[A6. Arrondissement d''evaluation],Table3324[[#Headers],[Arrondissement 2]])/GETPIVOTDATA("Quartiers",$B$5,"A6. Arrondissement d'evaluation",""&amp;Table3324[[#Headers],[Arrondissement 2]])</f>
        <v>0</v>
      </c>
      <c r="N544" s="14">
        <f>COUNTIFS(DTM_CAR_B2F_Inondation[K1.Quel est le premiers besoin prioritaire des populations déplacées dans ce quartier ?],Table3324[[#This Row],[Besoins prioritaires]], DTM_CAR_B2F_Inondation[A6. Arrondissement d''evaluation],Table3324[[#Headers],[Arrondissement 6]])/GETPIVOTDATA("Quartiers",$B$5,"A6. Arrondissement d'evaluation",""&amp;Table3324[[#Headers],[Arrondissement 6]])</f>
        <v>0.33333333333333331</v>
      </c>
      <c r="O544" s="14">
        <f>COUNTIFS(DTM_CAR_B2F_Inondation[K1.Quel est le premiers besoin prioritaire des populations déplacées dans ce quartier ?],Table3324[[#This Row],[Besoins prioritaires]], DTM_CAR_B2F_Inondation[A6. Arrondissement d''evaluation],Table3324[[#Headers],[Arrondissement 7]])/GETPIVOTDATA("Quartiers",$B$5,"A6. Arrondissement d'evaluation",""&amp;Table3324[[#Headers],[Arrondissement 7]])</f>
        <v>0.1111111111111111</v>
      </c>
      <c r="P544" s="14">
        <f>COUNTIFS(DTM_CAR_B2F_Inondation[K1.Quel est le premiers besoin prioritaire des populations déplacées dans ce quartier ?],Table3324[[#This Row],[Besoins prioritaires]], DTM_CAR_B2F_Inondation[A6. Arrondissement d''evaluation],Table3324[[#Headers],[Bimbo]])/GETPIVOTDATA("Quartiers",$B$5,"A6. Arrondissement d'evaluation",""&amp;Table3324[[#Headers],[Bimbo]])</f>
        <v>8.1081081081081086E-2</v>
      </c>
    </row>
    <row r="545" spans="2:16" s="8" customFormat="1" x14ac:dyDescent="0.25">
      <c r="B545" s="8" t="s">
        <v>383</v>
      </c>
      <c r="C545" s="8">
        <f>COUNTIF(DTM_CAR_B2F_Inondation[K1.Quel est le premiers besoin prioritaire des populations déplacées dans ce quartier ?],Table33[[#This Row],[Besoins prioritaires]])</f>
        <v>6</v>
      </c>
      <c r="D545" s="14">
        <f>Table33[[#This Row],[Fréquence]]/GETPIVOTDATA("Quartiers",$B$5)</f>
        <v>7.4999999999999997E-2</v>
      </c>
      <c r="L545" s="8" t="s">
        <v>383</v>
      </c>
      <c r="M545" s="14">
        <f>COUNTIFS(DTM_CAR_B2F_Inondation[K1.Quel est le premiers besoin prioritaire des populations déplacées dans ce quartier ?],Table3324[[#This Row],[Besoins prioritaires]], DTM_CAR_B2F_Inondation[A6. Arrondissement d''evaluation],Table3324[[#Headers],[Arrondissement 2]])/GETPIVOTDATA("Quartiers",$B$5,"A6. Arrondissement d'evaluation",""&amp;Table3324[[#Headers],[Arrondissement 2]])</f>
        <v>0.2</v>
      </c>
      <c r="N545" s="14">
        <f>COUNTIFS(DTM_CAR_B2F_Inondation[K1.Quel est le premiers besoin prioritaire des populations déplacées dans ce quartier ?],Table3324[[#This Row],[Besoins prioritaires]], DTM_CAR_B2F_Inondation[A6. Arrondissement d''evaluation],Table3324[[#Headers],[Arrondissement 6]])/GETPIVOTDATA("Quartiers",$B$5,"A6. Arrondissement d'evaluation",""&amp;Table3324[[#Headers],[Arrondissement 6]])</f>
        <v>6.6666666666666666E-2</v>
      </c>
      <c r="O545" s="14">
        <f>COUNTIFS(DTM_CAR_B2F_Inondation[K1.Quel est le premiers besoin prioritaire des populations déplacées dans ce quartier ?],Table3324[[#This Row],[Besoins prioritaires]], DTM_CAR_B2F_Inondation[A6. Arrondissement d''evaluation],Table3324[[#Headers],[Arrondissement 7]])/GETPIVOTDATA("Quartiers",$B$5,"A6. Arrondissement d'evaluation",""&amp;Table3324[[#Headers],[Arrondissement 7]])</f>
        <v>0</v>
      </c>
      <c r="P545" s="14">
        <f>COUNTIFS(DTM_CAR_B2F_Inondation[K1.Quel est le premiers besoin prioritaire des populations déplacées dans ce quartier ?],Table3324[[#This Row],[Besoins prioritaires]], DTM_CAR_B2F_Inondation[A6. Arrondissement d''evaluation],Table3324[[#Headers],[Bimbo]])/GETPIVOTDATA("Quartiers",$B$5,"A6. Arrondissement d'evaluation",""&amp;Table3324[[#Headers],[Bimbo]])</f>
        <v>8.1081081081081086E-2</v>
      </c>
    </row>
    <row r="546" spans="2:16" s="8" customFormat="1" x14ac:dyDescent="0.25">
      <c r="B546" s="8" t="s">
        <v>384</v>
      </c>
      <c r="C546" s="8">
        <f>COUNTIF(DTM_CAR_B2F_Inondation[K1.Quel est le premiers besoin prioritaire des populations déplacées dans ce quartier ?],Table33[[#This Row],[Besoins prioritaires]])</f>
        <v>2</v>
      </c>
      <c r="D546" s="14">
        <f>Table33[[#This Row],[Fréquence]]/GETPIVOTDATA("Quartiers",$B$5)</f>
        <v>2.5000000000000001E-2</v>
      </c>
      <c r="L546" s="8" t="s">
        <v>384</v>
      </c>
      <c r="M546" s="14">
        <f>COUNTIFS(DTM_CAR_B2F_Inondation[K1.Quel est le premiers besoin prioritaire des populations déplacées dans ce quartier ?],Table3324[[#This Row],[Besoins prioritaires]], DTM_CAR_B2F_Inondation[A6. Arrondissement d''evaluation],Table3324[[#Headers],[Arrondissement 2]])/GETPIVOTDATA("Quartiers",$B$5,"A6. Arrondissement d'evaluation",""&amp;Table3324[[#Headers],[Arrondissement 2]])</f>
        <v>0.1</v>
      </c>
      <c r="N546" s="14">
        <f>COUNTIFS(DTM_CAR_B2F_Inondation[K1.Quel est le premiers besoin prioritaire des populations déplacées dans ce quartier ?],Table3324[[#This Row],[Besoins prioritaires]], DTM_CAR_B2F_Inondation[A6. Arrondissement d''evaluation],Table3324[[#Headers],[Arrondissement 6]])/GETPIVOTDATA("Quartiers",$B$5,"A6. Arrondissement d'evaluation",""&amp;Table3324[[#Headers],[Arrondissement 6]])</f>
        <v>0</v>
      </c>
      <c r="O546" s="14">
        <f>COUNTIFS(DTM_CAR_B2F_Inondation[K1.Quel est le premiers besoin prioritaire des populations déplacées dans ce quartier ?],Table3324[[#This Row],[Besoins prioritaires]], DTM_CAR_B2F_Inondation[A6. Arrondissement d''evaluation],Table3324[[#Headers],[Arrondissement 7]])/GETPIVOTDATA("Quartiers",$B$5,"A6. Arrondissement d'evaluation",""&amp;Table3324[[#Headers],[Arrondissement 7]])</f>
        <v>0</v>
      </c>
      <c r="P546" s="14">
        <f>COUNTIFS(DTM_CAR_B2F_Inondation[K1.Quel est le premiers besoin prioritaire des populations déplacées dans ce quartier ?],Table3324[[#This Row],[Besoins prioritaires]], DTM_CAR_B2F_Inondation[A6. Arrondissement d''evaluation],Table3324[[#Headers],[Bimbo]])/GETPIVOTDATA("Quartiers",$B$5,"A6. Arrondissement d'evaluation",""&amp;Table3324[[#Headers],[Bimbo]])</f>
        <v>2.7027027027027029E-2</v>
      </c>
    </row>
    <row r="547" spans="2:16" s="8" customFormat="1" x14ac:dyDescent="0.25">
      <c r="B547" s="8" t="s">
        <v>348</v>
      </c>
      <c r="C547" s="8">
        <f>COUNTIF(DTM_CAR_B2F_Inondation[K1.Quel est le premiers besoin prioritaire des populations déplacées dans ce quartier ?],Table33[[#This Row],[Besoins prioritaires]])</f>
        <v>2</v>
      </c>
      <c r="D547" s="14">
        <f>Table33[[#This Row],[Fréquence]]/GETPIVOTDATA("Quartiers",$B$5)</f>
        <v>2.5000000000000001E-2</v>
      </c>
      <c r="L547" s="8" t="s">
        <v>348</v>
      </c>
      <c r="M547" s="14">
        <f>COUNTIFS(DTM_CAR_B2F_Inondation[K1.Quel est le premiers besoin prioritaire des populations déplacées dans ce quartier ?],Table3324[[#This Row],[Besoins prioritaires]], DTM_CAR_B2F_Inondation[A6. Arrondissement d''evaluation],Table3324[[#Headers],[Arrondissement 2]])/GETPIVOTDATA("Quartiers",$B$5,"A6. Arrondissement d'evaluation",""&amp;Table3324[[#Headers],[Arrondissement 2]])</f>
        <v>0</v>
      </c>
      <c r="N547" s="14">
        <f>COUNTIFS(DTM_CAR_B2F_Inondation[K1.Quel est le premiers besoin prioritaire des populations déplacées dans ce quartier ?],Table3324[[#This Row],[Besoins prioritaires]], DTM_CAR_B2F_Inondation[A6. Arrondissement d''evaluation],Table3324[[#Headers],[Arrondissement 6]])/GETPIVOTDATA("Quartiers",$B$5,"A6. Arrondissement d'evaluation",""&amp;Table3324[[#Headers],[Arrondissement 6]])</f>
        <v>0</v>
      </c>
      <c r="O547" s="14">
        <f>COUNTIFS(DTM_CAR_B2F_Inondation[K1.Quel est le premiers besoin prioritaire des populations déplacées dans ce quartier ?],Table3324[[#This Row],[Besoins prioritaires]], DTM_CAR_B2F_Inondation[A6. Arrondissement d''evaluation],Table3324[[#Headers],[Arrondissement 7]])/GETPIVOTDATA("Quartiers",$B$5,"A6. Arrondissement d'evaluation",""&amp;Table3324[[#Headers],[Arrondissement 7]])</f>
        <v>0.1111111111111111</v>
      </c>
      <c r="P547" s="14">
        <f>COUNTIFS(DTM_CAR_B2F_Inondation[K1.Quel est le premiers besoin prioritaire des populations déplacées dans ce quartier ?],Table3324[[#This Row],[Besoins prioritaires]], DTM_CAR_B2F_Inondation[A6. Arrondissement d''evaluation],Table3324[[#Headers],[Bimbo]])/GETPIVOTDATA("Quartiers",$B$5,"A6. Arrondissement d'evaluation",""&amp;Table3324[[#Headers],[Bimbo]])</f>
        <v>0</v>
      </c>
    </row>
    <row r="548" spans="2:16" s="8" customFormat="1" x14ac:dyDescent="0.25">
      <c r="B548" s="8" t="s">
        <v>385</v>
      </c>
      <c r="C548" s="8">
        <f>COUNTIF(DTM_CAR_B2F_Inondation[K1.Quel est le premiers besoin prioritaire des populations déplacées dans ce quartier ?],Table33[[#This Row],[Besoins prioritaires]])</f>
        <v>1</v>
      </c>
      <c r="D548" s="14">
        <f>Table33[[#This Row],[Fréquence]]/GETPIVOTDATA("Quartiers",$B$5)</f>
        <v>1.2500000000000001E-2</v>
      </c>
      <c r="L548" s="8" t="s">
        <v>385</v>
      </c>
      <c r="M548" s="14">
        <f>COUNTIFS(DTM_CAR_B2F_Inondation[K1.Quel est le premiers besoin prioritaire des populations déplacées dans ce quartier ?],Table3324[[#This Row],[Besoins prioritaires]], DTM_CAR_B2F_Inondation[A6. Arrondissement d''evaluation],Table3324[[#Headers],[Arrondissement 2]])/GETPIVOTDATA("Quartiers",$B$5,"A6. Arrondissement d'evaluation",""&amp;Table3324[[#Headers],[Arrondissement 2]])</f>
        <v>0.1</v>
      </c>
      <c r="N548" s="14">
        <f>COUNTIFS(DTM_CAR_B2F_Inondation[K1.Quel est le premiers besoin prioritaire des populations déplacées dans ce quartier ?],Table3324[[#This Row],[Besoins prioritaires]], DTM_CAR_B2F_Inondation[A6. Arrondissement d''evaluation],Table3324[[#Headers],[Arrondissement 6]])/GETPIVOTDATA("Quartiers",$B$5,"A6. Arrondissement d'evaluation",""&amp;Table3324[[#Headers],[Arrondissement 6]])</f>
        <v>0</v>
      </c>
      <c r="O548" s="14">
        <f>COUNTIFS(DTM_CAR_B2F_Inondation[K1.Quel est le premiers besoin prioritaire des populations déplacées dans ce quartier ?],Table3324[[#This Row],[Besoins prioritaires]], DTM_CAR_B2F_Inondation[A6. Arrondissement d''evaluation],Table3324[[#Headers],[Arrondissement 7]])/GETPIVOTDATA("Quartiers",$B$5,"A6. Arrondissement d'evaluation",""&amp;Table3324[[#Headers],[Arrondissement 7]])</f>
        <v>0</v>
      </c>
      <c r="P548" s="14">
        <f>COUNTIFS(DTM_CAR_B2F_Inondation[K1.Quel est le premiers besoin prioritaire des populations déplacées dans ce quartier ?],Table3324[[#This Row],[Besoins prioritaires]], DTM_CAR_B2F_Inondation[A6. Arrondissement d''evaluation],Table3324[[#Headers],[Bimbo]])/GETPIVOTDATA("Quartiers",$B$5,"A6. Arrondissement d'evaluation",""&amp;Table3324[[#Headers],[Bimbo]])</f>
        <v>0</v>
      </c>
    </row>
    <row r="549" spans="2:16" s="8" customFormat="1" x14ac:dyDescent="0.25">
      <c r="B549" s="9"/>
      <c r="M549" s="14">
        <f>SUM(M542:M548)</f>
        <v>1</v>
      </c>
      <c r="N549" s="14">
        <f>SUM(N542:N548)</f>
        <v>1</v>
      </c>
      <c r="O549" s="14">
        <f>SUM(O542:O548)</f>
        <v>1</v>
      </c>
      <c r="P549" s="14">
        <f>SUM(P542:P548)</f>
        <v>1</v>
      </c>
    </row>
    <row r="550" spans="2:16" s="8" customFormat="1" x14ac:dyDescent="0.25">
      <c r="B550" s="9"/>
    </row>
    <row r="551" spans="2:16" s="8" customFormat="1" x14ac:dyDescent="0.25">
      <c r="B551" s="9"/>
    </row>
    <row r="552" spans="2:16" s="8" customFormat="1" x14ac:dyDescent="0.25">
      <c r="B552" s="9" t="s">
        <v>386</v>
      </c>
    </row>
    <row r="553" spans="2:16" s="8" customFormat="1" x14ac:dyDescent="0.25">
      <c r="B553" s="9"/>
    </row>
    <row r="554" spans="2:16" s="8" customFormat="1" x14ac:dyDescent="0.25">
      <c r="B554" s="8" t="s">
        <v>387</v>
      </c>
      <c r="C554" s="8" t="s">
        <v>222</v>
      </c>
    </row>
    <row r="555" spans="2:16" s="8" customFormat="1" x14ac:dyDescent="0.25">
      <c r="B555" s="8" t="s">
        <v>388</v>
      </c>
      <c r="C555" s="14">
        <f>GETPIVOTDATA(""&amp;Table34[[#This Row],[Sujets prioritaires]],$B$564)/GETPIVOTDATA("Quartiers",$B$5)</f>
        <v>0.92500000000000004</v>
      </c>
    </row>
    <row r="556" spans="2:16" s="8" customFormat="1" x14ac:dyDescent="0.25">
      <c r="B556" s="8" t="s">
        <v>389</v>
      </c>
      <c r="C556" s="14">
        <f>GETPIVOTDATA(""&amp;Table34[[#This Row],[Sujets prioritaires]],$B$564)/GETPIVOTDATA("Quartiers",$B$5)</f>
        <v>0.57499999999999996</v>
      </c>
    </row>
    <row r="557" spans="2:16" s="8" customFormat="1" x14ac:dyDescent="0.25">
      <c r="B557" s="8" t="s">
        <v>390</v>
      </c>
      <c r="C557" s="14">
        <f>GETPIVOTDATA(""&amp;Table34[[#This Row],[Sujets prioritaires]],$B$564)/GETPIVOTDATA("Quartiers",$B$5)</f>
        <v>0.46250000000000002</v>
      </c>
    </row>
    <row r="558" spans="2:16" s="8" customFormat="1" x14ac:dyDescent="0.25">
      <c r="B558" s="8" t="s">
        <v>391</v>
      </c>
      <c r="C558" s="14">
        <f>GETPIVOTDATA(""&amp;Table34[[#This Row],[Sujets prioritaires]],$B$564)/GETPIVOTDATA("Quartiers",$B$5)</f>
        <v>0.42499999999999999</v>
      </c>
    </row>
    <row r="559" spans="2:16" s="8" customFormat="1" x14ac:dyDescent="0.25">
      <c r="B559" s="8" t="s">
        <v>392</v>
      </c>
      <c r="C559" s="14">
        <f>GETPIVOTDATA(""&amp;Table34[[#This Row],[Sujets prioritaires]],$B$564)/GETPIVOTDATA("Quartiers",$B$5)</f>
        <v>0.21249999999999999</v>
      </c>
    </row>
    <row r="560" spans="2:16" s="8" customFormat="1" x14ac:dyDescent="0.25">
      <c r="B560" s="8" t="s">
        <v>393</v>
      </c>
      <c r="C560" s="14">
        <f>GETPIVOTDATA(""&amp;Table34[[#This Row],[Sujets prioritaires]],$B$564)/GETPIVOTDATA("Quartiers",$B$5)</f>
        <v>0.2</v>
      </c>
    </row>
    <row r="562" spans="2:18" s="8" customFormat="1" x14ac:dyDescent="0.25"/>
    <row r="563" spans="2:18" s="8" customFormat="1" x14ac:dyDescent="0.25"/>
    <row r="564" spans="2:18" s="8" customFormat="1" x14ac:dyDescent="0.25">
      <c r="B564" s="4" t="s">
        <v>394</v>
      </c>
      <c r="C564" s="8" t="s">
        <v>388</v>
      </c>
      <c r="D564" s="8" t="s">
        <v>392</v>
      </c>
      <c r="E564" s="8" t="s">
        <v>389</v>
      </c>
      <c r="F564" s="8" t="s">
        <v>393</v>
      </c>
      <c r="G564" s="8" t="s">
        <v>391</v>
      </c>
      <c r="H564" s="8" t="s">
        <v>390</v>
      </c>
    </row>
    <row r="565" spans="2:18" s="8" customFormat="1" x14ac:dyDescent="0.25">
      <c r="B565" s="5" t="s">
        <v>11</v>
      </c>
      <c r="C565" s="32">
        <v>9</v>
      </c>
      <c r="D565" s="32">
        <v>1</v>
      </c>
      <c r="E565" s="32">
        <v>2</v>
      </c>
      <c r="F565" s="32">
        <v>3</v>
      </c>
      <c r="G565" s="32">
        <v>5</v>
      </c>
      <c r="H565" s="32">
        <v>7</v>
      </c>
    </row>
    <row r="566" spans="2:18" s="8" customFormat="1" x14ac:dyDescent="0.25">
      <c r="B566" s="5" t="s">
        <v>25</v>
      </c>
      <c r="C566" s="32">
        <v>12</v>
      </c>
      <c r="D566" s="32">
        <v>5</v>
      </c>
      <c r="E566" s="32">
        <v>13</v>
      </c>
      <c r="F566" s="32">
        <v>1</v>
      </c>
      <c r="G566" s="32">
        <v>8</v>
      </c>
      <c r="H566" s="32">
        <v>6</v>
      </c>
    </row>
    <row r="567" spans="2:18" s="8" customFormat="1" x14ac:dyDescent="0.25">
      <c r="B567" s="5" t="s">
        <v>39</v>
      </c>
      <c r="C567" s="32">
        <v>17</v>
      </c>
      <c r="D567" s="32">
        <v>3</v>
      </c>
      <c r="E567" s="32">
        <v>11</v>
      </c>
      <c r="F567" s="32">
        <v>3</v>
      </c>
      <c r="G567" s="32">
        <v>8</v>
      </c>
      <c r="H567" s="32">
        <v>8</v>
      </c>
    </row>
    <row r="568" spans="2:18" s="8" customFormat="1" x14ac:dyDescent="0.25">
      <c r="B568" s="5" t="s">
        <v>6</v>
      </c>
      <c r="C568" s="32">
        <v>36</v>
      </c>
      <c r="D568" s="32">
        <v>8</v>
      </c>
      <c r="E568" s="32">
        <v>20</v>
      </c>
      <c r="F568" s="32">
        <v>9</v>
      </c>
      <c r="G568" s="32">
        <v>13</v>
      </c>
      <c r="H568" s="32">
        <v>16</v>
      </c>
    </row>
    <row r="569" spans="2:18" s="8" customFormat="1" x14ac:dyDescent="0.25">
      <c r="B569" s="5" t="s">
        <v>66</v>
      </c>
      <c r="C569" s="32">
        <v>74</v>
      </c>
      <c r="D569" s="32">
        <v>17</v>
      </c>
      <c r="E569" s="32">
        <v>46</v>
      </c>
      <c r="F569" s="32">
        <v>16</v>
      </c>
      <c r="G569" s="32">
        <v>34</v>
      </c>
      <c r="H569" s="32">
        <v>37</v>
      </c>
    </row>
    <row r="574" spans="2:18" x14ac:dyDescent="0.25">
      <c r="B574" s="48" t="s">
        <v>395</v>
      </c>
      <c r="C574" s="48"/>
      <c r="D574" s="48"/>
      <c r="E574" s="48"/>
      <c r="F574" s="48"/>
      <c r="G574" s="48"/>
      <c r="H574" s="48"/>
      <c r="I574" s="48"/>
      <c r="J574" s="48"/>
      <c r="K574" s="48"/>
      <c r="L574" s="48"/>
      <c r="M574" s="48"/>
      <c r="N574" s="48"/>
      <c r="O574" s="48"/>
      <c r="P574" s="48"/>
      <c r="Q574" s="48"/>
      <c r="R574" s="48"/>
    </row>
    <row r="575" spans="2:18" x14ac:dyDescent="0.25">
      <c r="B575" s="4" t="s">
        <v>396</v>
      </c>
      <c r="C575" s="8"/>
      <c r="D575" s="38" t="s">
        <v>397</v>
      </c>
      <c r="E575" s="38" t="s">
        <v>398</v>
      </c>
      <c r="F575" s="39">
        <v>0.51</v>
      </c>
      <c r="G575" s="8"/>
      <c r="H575" s="8"/>
      <c r="I575" s="8"/>
      <c r="J575" s="8"/>
      <c r="K575" s="8"/>
      <c r="L575" s="8"/>
      <c r="M575" s="8"/>
      <c r="N575" s="8"/>
      <c r="O575" s="8"/>
      <c r="P575" s="8"/>
      <c r="Q575" s="8"/>
      <c r="R575" s="8"/>
    </row>
    <row r="576" spans="2:18" x14ac:dyDescent="0.25">
      <c r="B576" s="3">
        <v>758</v>
      </c>
      <c r="C576" s="8"/>
      <c r="D576" s="8">
        <f>SUM(C604:N604)</f>
        <v>5606</v>
      </c>
      <c r="E576" s="38" t="s">
        <v>399</v>
      </c>
      <c r="F576" s="39">
        <v>0.49</v>
      </c>
      <c r="G576" s="8"/>
      <c r="H576" s="8"/>
      <c r="I576" s="8"/>
      <c r="J576" s="8"/>
      <c r="K576" s="8"/>
      <c r="L576" s="8"/>
      <c r="M576" s="8"/>
      <c r="N576" s="8"/>
      <c r="O576" s="8"/>
      <c r="P576" s="8"/>
      <c r="Q576" s="8"/>
      <c r="R576" s="8"/>
    </row>
    <row r="579" spans="2:16" x14ac:dyDescent="0.25">
      <c r="B579" s="1" t="s">
        <v>400</v>
      </c>
      <c r="C579" s="28" t="e">
        <f>SUM(#REF!)/GETPIVOTDATA("A9. Type de quartier",$B$575)</f>
        <v>#REF!</v>
      </c>
      <c r="D579" s="8"/>
      <c r="E579" s="8"/>
      <c r="F579" s="8"/>
      <c r="G579" s="8"/>
      <c r="H579" s="8"/>
      <c r="I579" s="8"/>
      <c r="J579" s="8"/>
      <c r="K579" s="8"/>
      <c r="L579" s="8"/>
      <c r="M579" s="8"/>
      <c r="N579" s="8"/>
      <c r="O579" s="8"/>
      <c r="P579" s="8"/>
    </row>
    <row r="580" spans="2:16" x14ac:dyDescent="0.25">
      <c r="B580" s="1" t="s">
        <v>401</v>
      </c>
      <c r="C580" s="28" t="e">
        <f>SUM(#REF!)/GETPIVOTDATA("A9. Type de quartier",$B$575)</f>
        <v>#REF!</v>
      </c>
      <c r="D580" s="8"/>
      <c r="E580" s="8"/>
      <c r="F580" s="8"/>
      <c r="G580" s="8"/>
      <c r="H580" s="8"/>
      <c r="I580" s="8"/>
      <c r="J580" s="8"/>
      <c r="K580" s="8"/>
      <c r="L580" s="8"/>
      <c r="M580" s="8"/>
      <c r="N580" s="8"/>
      <c r="O580" s="14"/>
      <c r="P580" s="14"/>
    </row>
    <row r="581" spans="2:16" x14ac:dyDescent="0.25">
      <c r="B581" s="1" t="s">
        <v>402</v>
      </c>
      <c r="C581" s="28" t="e">
        <f>SUM(#REF!)/GETPIVOTDATA("A9. Type de quartier",$B$575)</f>
        <v>#REF!</v>
      </c>
      <c r="D581" s="8"/>
      <c r="E581" s="8"/>
      <c r="F581" s="8"/>
      <c r="G581" s="8"/>
      <c r="H581" s="8"/>
      <c r="I581" s="8"/>
      <c r="J581" s="8"/>
      <c r="K581" s="8"/>
      <c r="L581" s="8"/>
      <c r="M581" s="8"/>
      <c r="N581" s="8"/>
      <c r="O581" s="14"/>
      <c r="P581" s="14"/>
    </row>
    <row r="582" spans="2:16" x14ac:dyDescent="0.25">
      <c r="B582" s="1"/>
      <c r="C582" s="5"/>
      <c r="D582" s="8"/>
      <c r="E582" s="8"/>
      <c r="F582" s="8"/>
      <c r="G582" s="8"/>
      <c r="H582" s="8"/>
      <c r="I582" s="8"/>
      <c r="J582" s="8"/>
      <c r="K582" s="8"/>
      <c r="L582" s="8"/>
      <c r="M582" s="8"/>
      <c r="N582" s="8"/>
      <c r="O582" s="14"/>
      <c r="P582" s="14"/>
    </row>
    <row r="583" spans="2:16" x14ac:dyDescent="0.25">
      <c r="B583" s="1" t="s">
        <v>403</v>
      </c>
      <c r="C583" s="40">
        <f>SUM(C588:D591)</f>
        <v>0.63806635747413487</v>
      </c>
      <c r="D583" s="8"/>
      <c r="E583" s="8"/>
      <c r="F583" s="8"/>
      <c r="G583" s="8"/>
      <c r="H583" s="8"/>
      <c r="I583" s="8"/>
      <c r="J583" s="8"/>
      <c r="K583" s="8"/>
      <c r="L583" s="8"/>
      <c r="M583" s="8"/>
      <c r="N583" s="8"/>
      <c r="O583" s="14"/>
      <c r="P583" s="14"/>
    </row>
    <row r="584" spans="2:16" x14ac:dyDescent="0.25">
      <c r="B584" s="1" t="s">
        <v>404</v>
      </c>
      <c r="C584" s="40">
        <f>SUM(C588:D589)</f>
        <v>0.3096682126293257</v>
      </c>
      <c r="D584" s="8"/>
      <c r="E584" s="8"/>
      <c r="F584" s="8"/>
      <c r="G584" s="8"/>
      <c r="H584" s="8"/>
      <c r="I584" s="8"/>
      <c r="J584" s="8"/>
      <c r="K584" s="8"/>
      <c r="L584" s="8"/>
      <c r="M584" s="8"/>
      <c r="N584" s="8"/>
      <c r="O584" s="14"/>
      <c r="P584" s="14"/>
    </row>
    <row r="585" spans="2:16" x14ac:dyDescent="0.25">
      <c r="B585" s="8"/>
      <c r="C585" s="8"/>
      <c r="D585" s="8"/>
      <c r="E585" s="8"/>
      <c r="F585" s="8"/>
      <c r="G585" s="8"/>
      <c r="H585" s="8"/>
      <c r="I585" s="8"/>
      <c r="J585" s="8"/>
      <c r="K585" s="8"/>
      <c r="L585" s="8"/>
      <c r="M585" s="8"/>
      <c r="N585" s="8"/>
      <c r="O585" s="14"/>
      <c r="P585" s="14"/>
    </row>
    <row r="587" spans="2:16" x14ac:dyDescent="0.25">
      <c r="B587" s="13" t="s">
        <v>405</v>
      </c>
      <c r="C587" s="13" t="s">
        <v>398</v>
      </c>
      <c r="D587" s="13" t="s">
        <v>399</v>
      </c>
      <c r="E587" s="13" t="s">
        <v>228</v>
      </c>
      <c r="F587" s="8"/>
      <c r="G587" s="8"/>
      <c r="H587" s="8"/>
      <c r="I587" s="8"/>
      <c r="J587" s="8"/>
      <c r="K587" s="8"/>
      <c r="L587" s="8"/>
      <c r="M587" s="8"/>
      <c r="N587" s="8"/>
      <c r="O587" s="8"/>
      <c r="P587" s="8"/>
    </row>
    <row r="588" spans="2:16" x14ac:dyDescent="0.25">
      <c r="B588" s="13" t="s">
        <v>406</v>
      </c>
      <c r="C588" s="41">
        <f>GETPIVOTDATA("Garçons (0 à 2 ans)",$B$599)/$D$576</f>
        <v>6.5643952907599001E-2</v>
      </c>
      <c r="D588" s="41">
        <f>GETPIVOTDATA("Filles (0 à 2 ans)",$B$599)/$D$576</f>
        <v>6.5643952907599001E-2</v>
      </c>
      <c r="E588" s="37">
        <f>Tableau16[[#This Row],[H]]+Tableau16[[#This Row],[F]]</f>
        <v>0.131287905815198</v>
      </c>
      <c r="F588" s="8"/>
      <c r="G588" s="8"/>
      <c r="H588" s="8"/>
      <c r="I588" s="8"/>
      <c r="J588" s="8"/>
      <c r="K588" s="8"/>
      <c r="L588" s="8"/>
      <c r="M588" s="8"/>
      <c r="N588" s="8"/>
      <c r="O588" s="8"/>
      <c r="P588" s="8"/>
    </row>
    <row r="589" spans="2:16" x14ac:dyDescent="0.25">
      <c r="B589" s="12" t="s">
        <v>407</v>
      </c>
      <c r="C589" s="41">
        <f>GETPIVOTDATA("Garçons (3 à 5 ans)",$B$599)/$D$576</f>
        <v>9.0438815554762755E-2</v>
      </c>
      <c r="D589" s="41">
        <f>GETPIVOTDATA("Filles (3 à 5 ans)",$B$599)/$D$576</f>
        <v>8.7941491259364971E-2</v>
      </c>
      <c r="E589" s="37">
        <f>Tableau16[[#This Row],[H]]+Tableau16[[#This Row],[F]]</f>
        <v>0.17838030681412773</v>
      </c>
      <c r="F589" s="8"/>
      <c r="G589" s="8"/>
      <c r="H589" s="8"/>
      <c r="I589" s="8"/>
      <c r="J589" s="8"/>
      <c r="K589" s="8"/>
      <c r="L589" s="8"/>
      <c r="M589" s="8"/>
      <c r="N589" s="8"/>
      <c r="O589" s="8"/>
      <c r="P589" s="8"/>
    </row>
    <row r="590" spans="2:16" x14ac:dyDescent="0.25">
      <c r="B590" s="12" t="s">
        <v>408</v>
      </c>
      <c r="C590" s="41">
        <f>GETPIVOTDATA("Garçons (6 à 11 ans)",$B$599)/$D$576</f>
        <v>9.5790224759186582E-2</v>
      </c>
      <c r="D590" s="41">
        <f>GETPIVOTDATA("Filles (6 à 11 ans)",$B$599)/$D$576</f>
        <v>8.0984659293613981E-2</v>
      </c>
      <c r="E590" s="37">
        <f>Tableau16[[#This Row],[H]]+Tableau16[[#This Row],[F]]</f>
        <v>0.17677488405280056</v>
      </c>
      <c r="F590" s="8"/>
      <c r="G590" s="8"/>
      <c r="H590" s="8"/>
      <c r="I590" s="8"/>
      <c r="J590" s="8"/>
      <c r="K590" s="8"/>
      <c r="L590" s="8"/>
      <c r="M590" s="8"/>
      <c r="N590" s="8"/>
      <c r="O590" s="8"/>
      <c r="P590" s="8"/>
    </row>
    <row r="591" spans="2:16" x14ac:dyDescent="0.25">
      <c r="B591" s="12" t="s">
        <v>409</v>
      </c>
      <c r="C591" s="41">
        <f>GETPIVOTDATA("Garçons (12 à 17 ans)",$B$599)/$D$576</f>
        <v>7.0995362112022828E-2</v>
      </c>
      <c r="D591" s="41">
        <f>GETPIVOTDATA("Filles (12 à 17 ans)",$B$599)/$D$576</f>
        <v>8.0627898679985724E-2</v>
      </c>
      <c r="E591" s="37">
        <f>Tableau16[[#This Row],[H]]+Tableau16[[#This Row],[F]]</f>
        <v>0.15162326079200855</v>
      </c>
      <c r="F591" s="8"/>
      <c r="G591" s="8"/>
      <c r="H591" s="8"/>
      <c r="I591" s="8"/>
      <c r="J591" s="8"/>
      <c r="K591" s="8"/>
      <c r="L591" s="8"/>
      <c r="M591" s="8"/>
      <c r="N591" s="8"/>
      <c r="O591" s="8"/>
      <c r="P591" s="8"/>
    </row>
    <row r="592" spans="2:16" x14ac:dyDescent="0.25">
      <c r="B592" s="12" t="s">
        <v>410</v>
      </c>
      <c r="C592" s="41">
        <f>GETPIVOTDATA("Hommes (18 à 59 ans)",$B$599)/$D$576</f>
        <v>0.14520156974669995</v>
      </c>
      <c r="D592" s="41">
        <f>GETPIVOTDATA("Femmes (18 à 59 ans)",$B$599)/$D$576</f>
        <v>0.15376382447377809</v>
      </c>
      <c r="E592" s="37">
        <f>Tableau16[[#This Row],[H]]+Tableau16[[#This Row],[F]]</f>
        <v>0.29896539422047808</v>
      </c>
      <c r="F592" s="8"/>
      <c r="G592" s="8"/>
      <c r="H592" s="8"/>
      <c r="I592" s="8"/>
      <c r="J592" s="8"/>
      <c r="K592" s="8"/>
      <c r="L592" s="8"/>
      <c r="M592" s="8"/>
      <c r="N592" s="8"/>
      <c r="O592" s="8"/>
      <c r="P592" s="8"/>
    </row>
    <row r="593" spans="2:14" x14ac:dyDescent="0.25">
      <c r="B593" s="12" t="s">
        <v>411</v>
      </c>
      <c r="C593" s="41">
        <f>GETPIVOTDATA("Hommes (plus de 60 ans)",$B$599)/$D$576</f>
        <v>3.5676061362825542E-2</v>
      </c>
      <c r="D593" s="41">
        <f>GETPIVOTDATA("Femmes (plus de 60 ans)",$B$599)/$D$576</f>
        <v>2.7292186942561542E-2</v>
      </c>
      <c r="E593" s="37">
        <f>Tableau16[[#This Row],[H]]+Tableau16[[#This Row],[F]]</f>
        <v>6.2968248305387081E-2</v>
      </c>
      <c r="F593" s="8"/>
      <c r="G593" s="8"/>
      <c r="H593" s="8"/>
      <c r="I593" s="8"/>
      <c r="J593" s="8"/>
      <c r="K593" s="8"/>
      <c r="L593" s="8"/>
      <c r="M593" s="8"/>
      <c r="N593" s="8"/>
    </row>
    <row r="594" spans="2:14" x14ac:dyDescent="0.25">
      <c r="B594" s="8"/>
      <c r="C594" s="14"/>
      <c r="D594" s="14"/>
      <c r="E594" s="8"/>
      <c r="F594" s="8"/>
      <c r="G594" s="8"/>
      <c r="H594" s="8"/>
      <c r="I594" s="8"/>
      <c r="J594" s="8"/>
      <c r="K594" s="8"/>
      <c r="L594" s="8"/>
      <c r="M594" s="8"/>
      <c r="N594" s="8"/>
    </row>
    <row r="599" spans="2:14" x14ac:dyDescent="0.25">
      <c r="B599" s="4" t="s">
        <v>5</v>
      </c>
      <c r="C599" s="4" t="s">
        <v>412</v>
      </c>
      <c r="D599" s="4" t="s">
        <v>413</v>
      </c>
      <c r="E599" s="4" t="s">
        <v>414</v>
      </c>
      <c r="F599" s="4" t="s">
        <v>415</v>
      </c>
      <c r="G599" s="4" t="s">
        <v>416</v>
      </c>
      <c r="H599" s="4" t="s">
        <v>417</v>
      </c>
      <c r="I599" s="4" t="s">
        <v>418</v>
      </c>
      <c r="J599" s="4" t="s">
        <v>419</v>
      </c>
      <c r="K599" s="4" t="s">
        <v>420</v>
      </c>
      <c r="L599" s="4" t="s">
        <v>421</v>
      </c>
      <c r="M599" s="4" t="s">
        <v>422</v>
      </c>
      <c r="N599" s="4" t="s">
        <v>423</v>
      </c>
    </row>
    <row r="600" spans="2:14" x14ac:dyDescent="0.25">
      <c r="B600" s="5" t="s">
        <v>11</v>
      </c>
      <c r="C600" s="3">
        <v>39</v>
      </c>
      <c r="D600" s="3">
        <v>27</v>
      </c>
      <c r="E600" s="3">
        <v>64</v>
      </c>
      <c r="F600" s="3">
        <v>45</v>
      </c>
      <c r="G600" s="3">
        <v>78</v>
      </c>
      <c r="H600" s="3">
        <v>54</v>
      </c>
      <c r="I600" s="3">
        <v>40</v>
      </c>
      <c r="J600" s="3">
        <v>37</v>
      </c>
      <c r="K600" s="3">
        <v>77</v>
      </c>
      <c r="L600" s="3">
        <v>69</v>
      </c>
      <c r="M600" s="3">
        <v>34</v>
      </c>
      <c r="N600" s="3">
        <v>27</v>
      </c>
    </row>
    <row r="601" spans="2:14" x14ac:dyDescent="0.25">
      <c r="B601" s="5" t="s">
        <v>25</v>
      </c>
      <c r="C601" s="3">
        <v>64</v>
      </c>
      <c r="D601" s="3">
        <v>56</v>
      </c>
      <c r="E601" s="3">
        <v>70</v>
      </c>
      <c r="F601" s="3">
        <v>87</v>
      </c>
      <c r="G601" s="3">
        <v>98</v>
      </c>
      <c r="H601" s="3">
        <v>71</v>
      </c>
      <c r="I601" s="3">
        <v>70</v>
      </c>
      <c r="J601" s="3">
        <v>89</v>
      </c>
      <c r="K601" s="3">
        <v>157</v>
      </c>
      <c r="L601" s="3">
        <v>162</v>
      </c>
      <c r="M601" s="3">
        <v>57</v>
      </c>
      <c r="N601" s="3">
        <v>28</v>
      </c>
    </row>
    <row r="602" spans="2:14" x14ac:dyDescent="0.25">
      <c r="B602" s="5" t="s">
        <v>39</v>
      </c>
      <c r="C602" s="3">
        <v>72</v>
      </c>
      <c r="D602" s="3">
        <v>104</v>
      </c>
      <c r="E602" s="3">
        <v>129</v>
      </c>
      <c r="F602" s="3">
        <v>121</v>
      </c>
      <c r="G602" s="3">
        <v>106</v>
      </c>
      <c r="H602" s="3">
        <v>107</v>
      </c>
      <c r="I602" s="3">
        <v>79</v>
      </c>
      <c r="J602" s="3">
        <v>92</v>
      </c>
      <c r="K602" s="3">
        <v>192</v>
      </c>
      <c r="L602" s="3">
        <v>211</v>
      </c>
      <c r="M602" s="3">
        <v>21</v>
      </c>
      <c r="N602" s="3">
        <v>27</v>
      </c>
    </row>
    <row r="603" spans="2:14" x14ac:dyDescent="0.25">
      <c r="B603" s="5" t="s">
        <v>6</v>
      </c>
      <c r="C603" s="3">
        <v>193</v>
      </c>
      <c r="D603" s="3">
        <v>181</v>
      </c>
      <c r="E603" s="3">
        <v>244</v>
      </c>
      <c r="F603" s="3">
        <v>240</v>
      </c>
      <c r="G603" s="3">
        <v>255</v>
      </c>
      <c r="H603" s="3">
        <v>222</v>
      </c>
      <c r="I603" s="3">
        <v>209</v>
      </c>
      <c r="J603" s="3">
        <v>234</v>
      </c>
      <c r="K603" s="3">
        <v>388</v>
      </c>
      <c r="L603" s="3">
        <v>420</v>
      </c>
      <c r="M603" s="3">
        <v>88</v>
      </c>
      <c r="N603" s="3">
        <v>71</v>
      </c>
    </row>
    <row r="604" spans="2:14" x14ac:dyDescent="0.25">
      <c r="B604" s="5" t="s">
        <v>66</v>
      </c>
      <c r="C604" s="3">
        <v>368</v>
      </c>
      <c r="D604" s="3">
        <v>368</v>
      </c>
      <c r="E604" s="3">
        <v>507</v>
      </c>
      <c r="F604" s="3">
        <v>493</v>
      </c>
      <c r="G604" s="3">
        <v>537</v>
      </c>
      <c r="H604" s="3">
        <v>454</v>
      </c>
      <c r="I604" s="3">
        <v>398</v>
      </c>
      <c r="J604" s="3">
        <v>452</v>
      </c>
      <c r="K604" s="3">
        <v>814</v>
      </c>
      <c r="L604" s="3">
        <v>862</v>
      </c>
      <c r="M604" s="3">
        <v>200</v>
      </c>
      <c r="N604" s="3">
        <v>153</v>
      </c>
    </row>
  </sheetData>
  <sortState xmlns:xlrd2="http://schemas.microsoft.com/office/spreadsheetml/2017/richdata2" ref="F264:F275">
    <sortCondition ref="F265"/>
  </sortState>
  <mergeCells count="12">
    <mergeCell ref="B13:R13"/>
    <mergeCell ref="B3:R3"/>
    <mergeCell ref="B35:R35"/>
    <mergeCell ref="B128:R128"/>
    <mergeCell ref="B150:R150"/>
    <mergeCell ref="B524:R524"/>
    <mergeCell ref="B574:R574"/>
    <mergeCell ref="B188:R188"/>
    <mergeCell ref="B285:R285"/>
    <mergeCell ref="B383:R383"/>
    <mergeCell ref="B426:R426"/>
    <mergeCell ref="B493:R493"/>
  </mergeCells>
  <phoneticPr fontId="2" type="noConversion"/>
  <pageMargins left="0.7" right="0.7" top="0.75" bottom="0.75" header="0.3" footer="0.3"/>
  <pageSetup orientation="portrait" r:id="rId61"/>
  <drawing r:id="rId62"/>
  <tableParts count="18">
    <tablePart r:id="rId63"/>
    <tablePart r:id="rId64"/>
    <tablePart r:id="rId65"/>
    <tablePart r:id="rId66"/>
    <tablePart r:id="rId67"/>
    <tablePart r:id="rId68"/>
    <tablePart r:id="rId69"/>
    <tablePart r:id="rId70"/>
    <tablePart r:id="rId71"/>
    <tablePart r:id="rId72"/>
    <tablePart r:id="rId73"/>
    <tablePart r:id="rId74"/>
    <tablePart r:id="rId75"/>
    <tablePart r:id="rId76"/>
    <tablePart r:id="rId77"/>
    <tablePart r:id="rId78"/>
    <tablePart r:id="rId79"/>
    <tablePart r:id="rId80"/>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1 6 " ? > < W o r k b o o k S t a t e   x m l n s : i = " h t t p : / / w w w . w 3 . o r g / 2 0 0 1 / X M L S c h e m a - i n s t a n c e "   x m l n s = " h t t p : / / s c h e m a s . m i c r o s o f t . c o m / P o w e r B I A d d I n " > < L a s t P r o v i d e d R a n g e N a m e I d > 0 < / L a s t P r o v i d e d R a n g e N a m e I d > < L a s t U s e d G r o u p O b j e c t I d > < / L a s t U s e d G r o u p O b j e c t I d > < T i l e s L i s t > < T i l e s / > < / T i l e s L i s t > < / W o r k b o o k S t a t e > 
</file>

<file path=customXml/item2.xml>��< ? x m l   v e r s i o n = " 1 . 0 "   e n c o d i n g = " u t f - 1 6 " ? > < D a t a M a s h u p   s q m i d = " b f 4 c c b 5 b - 0 a 3 a - 4 e c a - a 8 1 b - d 6 a 1 4 4 d b 7 a 7 a "   x m l n s = " h t t p : / / s c h e m a s . m i c r o s o f t . c o m / D a t a M a s h u p " > A A A A A J 8 h A A B Q S w M E F A A C A A g A N Y h y T z z U I P e p A A A A + A A A A B I A H A B D b 2 5 m a W c v U G F j a 2 F n Z S 5 4 b W w g o h g A K K A U A A A A A A A A A A A A A A A A A A A A A A A A A A A A h Y / R C o I w G I V f R X b v N j V L 5 H d C X X S T E A T R 7 V h L R z r D z e a 7 d d E j 9 Q o J Z X X X 5 T l 8 B 7 7 z u N 0 h H 5 r a u 8 r O q F Z n K M A U e V K L 9 q h 0 m a H e n v w E 5 Q y 2 X J x 5 K b 0 R 1 i Y d j M p Q Z e 0 l J c Q 5 h 1 2 E 2 6 4 k I a U B O R S b n a h k w 3 2 l j e V a S P R Z H f + v E I P 9 S 4 a F e B H h O E 7 m e J Y E Q K Y a C q W / S D g a Y w r k p 4 R V X 9 u + k 0 x q f 7 0 E M k U g 7 x f s C V B L A w Q U A A I A C A A 1 i H J P 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N Y h y T 6 F v v T i U H g A A O g s B A B M A H A B G b 3 J t d W x h c y 9 T Z W N 0 a W 9 u M S 5 t I K I Y A C i g F A A A A A A A A A A A A A A A A A A A A A A A A A A A A O 1 d z X L b S J K + O 8 L v g O B M h K V Y i j J / b H f 3 r L d D l u S 2 e i R b I 8 m e 2 b A U j C J Q E q s b B G j 8 a O V 2 O G J e Y 2 8 T e 9 h t z X k u G 3 v k m 8 y T b G Z V 4 b 8 A A j R I o r v Z h 7 Y E o C q z s r I y s 7 K y P r l U 9 5 h t a e f i 3 + 4 f H j 5 4 + M A d E 4 c a 2 s H F y X B / 7 2 z 4 o v d y e G T Z l k H 4 p 8 8 1 k 3 o P N P j v 3 P Y d n c K D w z u d m p 0 / 2 8 6 P I 9 v + c e s l M 2 l n 3 7 Y 8 a n n u V m v / m 8 u 3 L n X c S + M H Y l n U / e A z 6 / L A 1 v 0 J v r 8 E M p c H x C O X E Y 1 L N e n O n e n e t b b b m u W b Z l v z H J 9 u t z k n 6 u + H 5 2 N K P e B P M P r p / Z F H J 8 9 b 6 o 9 b 7 T 8 y y 3 j e 4 m 1 a V 5 / f I 0 9 X o v v f t U 4 d e 2 J 7 I J R X l B g w l h b 0 e k F G M E 7 5 R j 7 f K u K k r b 2 X X + + Z 5 r l O T O K 4 z 3 E U V 9 s B n f 0 x s W 6 A z M X H K Y 1 o X D j E c q 9 t Z 7 J v m / 7 E w p f u l o K p 9 q d P r Z 0 W S A Y + 0 I A y 9 d i E / m R b 9 H N b g z f D b s G 7 X v y d f N a H Z 0 e W 9 3 T Q Q Z L y 4 S D 4 0 K N 3 n n z 2 J P P s P Q j g S t v Z 0 Q 5 d I C Q 0 Z 2 p P f Z P / 6 G r G 7 H 5 q E n 1 2 T 1 3 t N b u l x N f e M d M k N / D 7 r v Y n n z g e g y F p W 1 O Y O + 0 F S M V n 2 w E V Y n 3 k R P a 6 H Q 2 m C X i m m v l o d n 9 L T F 9 O Z m o s e 7 2 O 9 t q e a N T 6 4 M / + 7 l H f y X C 8 1 + / A M r i j h d 8 M O t q p M 7 u / h u X i O 9 D / I 5 q h G X 3 8 p A O K 5 + 5 M S z d 4 2 t H 2 H A e U h r k u x d U x 5 / u v O q G k 5 n 5 J Y H R T q r N r R n + C F R w 1 n N P y 6 w 5 X R h T x B 9 l E I R b o H R b 8 N X M m 2 D v R y o 9 5 M E o 1 d a v J 7 E l H i 7 d / R K o I c N A x y k p w 0 K G L C f C W / r R z C 2 P S f A s e 4 3 r 2 Q G O 5 W p u g 7 N + d n m v f Z l s 9 Q 6 n Y j m F b F l 8 j + J n h a 8 e M + p m P h 0 V f D 3 H F e b 5 B g 2 a W P x l R p 0 x D 2 7 p Z r C U x F y Q 5 d U D A b k y M s Z Z H j 7 H h Z M S o B R J n F t p D g q v U 1 X R z d u 9 q J J Q 0 M 2 D q Y a J m 9 9 9 m L d g L M B p g l H Z 0 V O h / / v U / m a l 9 1 I h G Q N m o a U q t A b 4 m s 3 u L m y P b 1 8 A z s F t m + D G 7 B V T A w T n g z 7 T Z 3 z S d + C 7 l z a a m z + A f z 3 Y c Z A K 7 d N t A i W m 3 Y O a w b 7 D l m h 6 t p u z k A 4 d d b q 5 G o P 0 X b y 7 2 j n H 1 n Q T 8 n B 4 c S W 5 d 5 e h 6 6 b a P I v a L 2 / a 0 U 1 T L D / B a A 8 / C r n E 9 T s g P t s O 8 2 b 0 Y H h h l G 7 1 4 w o K T H W 8 H R 6 r N 7 v m H 4 S u V a v u e Q 9 v c Q s B c R 9 Y k M O o v + j j 6 U w q u E 6 T 1 g U 8 K 0 J 3 d O 8 x G D o C 8 p 8 E q Z 7 c 4 C a Y U S E z A y Z l E a c M o T B v 8 L Y 5 C I e 4 l E 9 y F 3 o + E k o F y u D i X n m M z 6 J h O C A N R K m Z i 2 S z 1 Q p b W z k o / Z M W g / t 0 6 O R m E n K C p l o y s g Y 8 n I R 8 T m 2 G s B F a q k C P P 9 o a j 4 X i c 9 w b W f / b V I R g o 6 Y P g K w K i B x I 6 m i 1 3 C h 4 U e Z s S t 6 N d W q H l g X W t Q 9 A K w / p G + / 2 n 8 X j I j O l n i C v s y Y Q m b e a U O L C g 0 c D j l w F / n z u X 1 l H c l M Z 6 A x 4 z 3 U V 2 S 9 U f v P 3 c S V u P d z g N 1 0 z n z v g b T T s j 0 y k 1 e W R A o 0 j 0 A g Z s 8 p g m 5 P g g a 9 i z M k v 1 X t x 5 z O y W 6 v z F U x F q i Q k f z + 7 B 8 9 0 I J d n b v 3 h 7 e F x g g E N f B C p G Y l q 1 / + b k 5 O 3 r v b c X h 9 r B o 7 3 9 / b e H R 8 c Z g / u 0 0 w 0 8 R l w i q L W S C 2 T 8 x i G e z z z B E M 4 H q u Q 1 m T C 0 + 8 g x 0 X W f M l M 5 s F 4 e A X D m q P l c c L A H c C m z e D R P Q B U n E 9 8 i P n c o j 4 o 6 7 2 t 5 v c e l g c I j I 4 d x A w z B g w f 8 7 + I D s b 5 A 1 B Z 4 5 S 3 c t I J 7 G h F 9 T P / 5 1 / / e V l I c z C E I E Y G J E m G w v h h 8 t w s r S c g I 6 G V 7 f E V H s G k c g g H Q s y 9 D J X N v p x h 3 W v O H W l 5 6 L + N B F e V B 2 J 2 2 F Y Q m 7 i 5 u E F 0 M z 8 J H 2 0 E A g 1 F s a L Q 0 S c F E 5 T B p I k 5 S x G A H f O M G 3 a D 1 d L k 6 R v I R N n M S M z p B T 8 J + 7 j D T V c Q V N f S J n n p P q I j v Y K Q O + 8 8 J B p j / o l 3 M / m F S h T L U Q b U X U A U D z 3 Y S p I G y Z z O + D Y I Z m h K U 8 O 5 o 9 l + g n E t i p h + K I L 4 q z q k v / Z U g 3 p a 8 w L 8 m A d M H B F X 8 d O K R b F x j h Z r C D 1 X F 3 Y n H t w U 9 f r E o g V C / F O t f L i Y + O 0 P 4 X P 9 R s f z 3 T k 8 P j 4 8 P z 7 R j y h 2 1 m f W 0 Y D 9 n 9 z c Q p a P X E X O 9 J Y y o K / N 7 P N q e 3 a N X V 4 6 2 F 1 M c D O K J B 0 0 x N v R v e T 8 n e 9 + / O T s C L x J Z U b 5 5 s m H Z T 4 M 1 r 9 K t 0 D F l F + y x L b y b q 1 1 Q j D o 0 6 m k v w B C 5 a Q d 1 g D r J r R t 6 G t E 3 b 9 n O 7 k 8 S N h F j C 2 a E Z j G 2 6 e J j Z H L T M n X s q c P 4 E 5 x r H 8 z a T T w 4 4 2 E S W E Y + 1 0 D r B o I w l Q G C + F E 7 z m U o Q Q U G 6 0 r q q I y 2 6 1 I X 9 7 0 y 1 t M M m R 4 V q x d M r e s J H 2 n E 2 A U K S i 5 g M s 8 Z b F u Z 2 H c S z d Z h J j / C 5 y i / s O d 5 P a U 3 a s O n W W K Y f d m T M b A 2 B n e D s g I J u r b J V e I 6 y I C 6 0 q u n h E O Y y 9 8 F a 8 r k D i g u Z y N H s U L 1 t I Q c V R p 2 C O Z H O 0 A 2 K I S U I H N Y p K i Q f E 9 P T B M 0 g P B f F U 2 f o u 0 K 5 a h L H 6 n w Z U C k x 4 l M g F 2 0 X i 4 w y c N a p G J h X K N D 8 y m 5 s Q J v m C H V K 0 2 q z 0 l F k S V 8 6 I J R C 5 V j T O C V T q b a d P z R R X u D T O B 8 g 9 1 Q k u 6 X J j 3 g p K P 4 8 5 b p m E P m M 3 v L b B O l i / N y J 3 d E Q H h E X B 6 e u n y j o Y G V d F Q r B 9 g Y 5 L C R M A T A x J P 4 f I L J v L 4 W D E g V U X f + p O Q Y e x 1 Y v s C x 7 g s V D d c o c W E E m M 6 Q i h r Z k S w 9 I P Q m X H r Y T h j i q N c S K + 1 Z d h R 9 z P W i V + f b S 7 7 j d J i l s y n u 3 M A e w 1 R z Q c Q I h T n G v M R 7 e j Q K 4 a 2 E 7 O 4 7 2 9 z V C b h a U C O Y R c X U r I Y P z O 2 7 3 J V D V z d g X j C A I g 4 o l 2 K / t i K e 9 k a + 2 L z A n k V P d 7 g 2 r v B 4 z 8 E g T d h S 9 N + e b E i c E f M c 7 u X W x t 6 7 8 v Z o b T w e 3 n m 2 w 5 0 + c O a R O 7 T r p g m B H D H X K L l D y 5 z 9 f C s C s 7 U x c e G Q W w i c u c r z U C F w r g q O B p 3 j y C O 4 m C X j B 8 8 y K E D / S A N O l D t X h d F 7 w r s c 8 z x U r E f c I K n 6 Q w 9 M d 8 t 0 / J R 3 T K 1 r g m F v r V 0 / 6 3 D P 6 F C d h 9 Q 4 J w b / 6 Q Z k K e c k 7 N 2 W J E X o 5 5 D p 1 H Y y V A v J f d X R / n 0 H 0 / 4 w S x C v g o X U i c V c E B g B Z U a S D s 4 p 3 0 + Y u W m r K e U B H N C 7 s U D r H W 7 n M J a Q W q L 0 r t y N y 6 5 L + N K v s s x / 3 d n H u Q X C O n G I 7 m F W D z 5 l w f m R y Q U Z M A H f O Z m M 1 H j 2 D 5 g R m r / x c T F X p u G q Y G E Z g K s K U R / z a P 3 C m f 0 M O 3 Z q G S J k g w j y G h P z 4 o n b 5 s f O O K C f x H o K 0 s 5 g Z 5 F H 9 3 a a 7 f t l V y x W / C 6 z X M V D X 7 g U 3 G R M Y T d w y w / f L L H 5 A X 3 E Y / n M 1 m l 1 h H Z P Q Y g u q p P B P P 6 9 u b u n 6 Q w m H i N / x 1 M k t J b F y k v b w f i S g P g n M P Y J s T i V F X I g h E F A 2 U x m O y r f v z T S L 0 x i G P y o b l U U D / E x R U d 9 T T C z 4 s B + h + L C 1 m 3 c Y 2 F 3 0 F K d o F 0 a U + 9 g M f I N r q C + Q s r 7 Z A K f 7 e i M Z 1 N W P A 8 o c t w n 7 8 L G 3 r F H 4 I l X u f C k J v B z d Q X Z n i C L e z W M I W 6 x Q o o G M w T 2 V 3 i g k s f Y u F U H O 9 x G d i b 2 R w p f g M a N C e 6 j f 0 C z q 7 B 9 / W D c g g W i G Q x C Y Y s P g h b 5 P u K g Y P l p C n a N p O 8 N T E 3 9 T Z b B Y H F d M B B T H h 6 D 3 G D X q + J j E P P I h s g 3 j S C U k x t 0 E K j w 5 U G H y h 6 6 U e b I x E I 9 C P S + 1 b Z 0 J O l o n u 1 j r o R 7 H R g H u B 3 q 8 l 2 u K 2 b U x H S D 5 W 0 v r e P d N 4 Y o y k r r Q F 3 9 f 2 f P / k + l 2 n X 1 f 8 h j I 9 s f g b L s a i P H V y 7 l O q l Z v O y O V x 0 p K f V i i + e R y P u q 8 n Q Q C j l 4 K B 8 / o h M x q f K c S a V c z 1 L q a Y 9 g l e g m 7 / N O n F f k r 5 V r N C j c E S S X C o Z X U 5 t h m C v 1 W k l Z I U 8 1 i 8 o P q 2 U F c n v B I j V Y g p r J M D w U i / w G j 4 1 h i k I p i g w 0 3 y v F R 1 W B T L D z 3 S U 3 j s w p B 6 n A C r 0 c M F d 3 G G y 6 g q K 2 s g 1 f g V W b / S w O Q S o 0 2 4 s l E H Z h 5 n F T h D 9 X 6 S J b V 5 R q m t k a f J 3 V A d j X H G f E 3 4 4 W A E T 8 h u 3 D Q h R e j u + i Q B 1 R 0 i O p z M G 5 9 p y 8 b F Y B v 1 O 5 U F m f I 5 1 n 3 K E a e B b s O 4 4 4 0 0 K l Q c L L 6 h Z W g W 3 4 4 j Q J V I v p t i i g c P 2 R K x 1 e V u I 1 k T 7 g M n T j x s Y V O z A + I b f Q n 7 p k q C b 6 e 2 4 w R G 3 s Q + T P x D r d g p a m T / g 2 0 h 0 r A t G 6 y E M E 4 g U 5 q w k s s L E q + K + J 2 O F k C n 5 J s X Z r 6 v 8 C A h h t C 1 Y g r 3 R 3 l y i 1 Y L X T e e a A J u o Q o 3 X T W z C y M 2 x R 5 y U j P O Z k v F Y w i z i h x W H d d 3 1 p k J S U 7 D D P J Q L X e N e K v g b c c E J M 0 O Y c f f B t V v q z u S 4 h p 1 m x Q 8 h p d B z q O R c 9 T P 5 U M 8 E k l + 6 g k s v O Y 4 L A b s f 3 a M S C g S r r U N + l u y L V G R z P 4 g a h f M c V M / p 5 v Z T 3 d 0 L B h 9 3 H m b l + 1 U 2 F Z f D d L U O m Q F T o s P A 0 l m F B o H B v B 3 u v z 7 X 9 Q + 1 P b / f O L o 4 O z x T q 8 y p x / B y r Q 6 G q z i G y 0 2 V q R 6 7 2 O L k 5 U W 9 U r c i P c b M 7 j z X y s r t v M o s 7 + g l s m V X h 9 z q Z e z X 7 x x S 8 m K I i b K 0 i E 6 l W J A V P V G u h E R M 6 5 a W 9 D Z t R v t h d 8 K x / i 0 y C w r l m Y u B u N 7 t q q v q c O 0 3 n M + d G U + c m B 5 O l M a g 7 b U J 4 8 X h G y t 8 K k T B q K M z D k 4 J x A g k d D z m j s y S 0 j w a 7 v m a 6 b / I h F j A Q C k I x 9 H g 5 Q m T Q t a 0 T c i f j n H C e V T x X a D 3 X a V f r 7 T j U 4 3 l u u V q / J 8 T i z p S K p B s 4 R m A Y A j y q O v C r y L J 0 4 r z g q t i B f y m p S j F H t a 7 3 R m H H g b K a g Y 6 r b H g 1 v k l Q Q Y P d i Y o 8 W x S 7 z e 4 / + G y a d x j 8 6 m l e n J 7 M P Y q F I N Y 0 B r t I G 7 b D f v b k F 1 f 3 h B U e F i v W 0 1 r Y g K V F H G e s 9 g P r 4 e i U m L 6 B Z 7 C N 4 e i E m B Y 4 H J Z j f N b D 1 J F 1 L a t i + b E C U R 0 r r E 9 e x G B y n a v S f m v i 6 y W b / X y r K p V Z E z 8 X t n / X G G Z O + C Y J D B J e G m 8 c V 7 c 8 M m s M W + + O X u 2 e M 4 M 0 h q H T R O c e R B / q v P O a 2 O P x e k 4 Y r 0 2 k u Y j H / B n 3 e B S / 7 6 w 4 2 w m q k R J 3 H F R 1 L K q b z d q 1 g z G C q G L i N 8 K A D c w M i x t r x 4 c n h 6 8 v F D 7 7 q C u z + I e v t V O e S s C Q 4 / W b 1 2 1 + B Z n H K / s x 5 j C l h 9 f N 4 t S C O 1 W S Y u J W 5 R o o i j j q k X i X n b H l 0 z 8 U K f n Z v e f w O Y P u q W X Y k w m 5 U U Y p q + K I 3 x H B 4 m m 8 q i L z s + v j p m D T s n w W 9 s d 0 g q e n c h u i 8 G H L 5 y G 5 J W Q K U 7 d 8 H g o 2 f N q W h 2 g 3 W J D Y 1 q i n K 3 I Y K 1 j K C Z O u 2 2 M y Y v I C D r m l e r o Y 0 J 7 9 b / y 6 1 B p t Q C T Y a J 8 I 8 q V Y X 6 n K v 6 / K K j J 0 i g 4 E S L I a G E R k + H p w O h r 2 v w 4 G S + f R 3 S l + c a 0 C w D m K j o r C N F a B o + U X 2 M J z I n 6 G n H d W J G 8 S S 9 b T V U D Z 3 F Z w V e b 7 Q a Z Q 2 / V / o J 4 r g g V 7 a v N 8 1 r z C i 0 w 9 F i / 8 4 P X B 2 q 3 t G w 5 h n k S 1 Q C g V C c q S U 7 v b A J 5 y j n K z c 9 4 E X s + j A g I Z O q Z v I T a e b 0 z F U r x C 6 8 q 6 I g k Y 0 E z G 9 6 K E d j y R O y J u Q x k + t b H u h P H K P s 6 q Q z 0 0 H 1 u U V 3 L 5 G Y V p a 4 Q Z C d V X l 9 A 2 Y X A B R K B Q p S 2 d O p 7 A 3 u B H / o S 5 L i 5 j H i R 0 F E P 4 Y 7 c T L w y d O h B 6 Y X w x o i 5 E f 3 i I g 7 Y 5 V n B V c D m l u P w 9 R Q l h b B g G D 8 s n h R v Q p d E S e 0 z Z r 2 q L G f q a B D K X 7 d z g T R B J k x f u g U p a j O 8 O S W R + e X 4 i 2 m e C V / S Z v G w t w X O o + s J O 7 s 2 K l A L s G 5 2 u d i I K y S y B 2 Z a D n W E g l / z m B 2 K I y e g O V J z n L T V 6 B x G D w g D I O y T i O j d s s S y I c L j p w A C H x C Q f x 8 N K J w F Q f W E s / P D s G u n w 6 n b o U p d I K x J 9 L H o Q 1 Q 8 K 7 D N E u w t v W N 8 y 2 s l M 5 J A p 4 H + G v s 8 f p z 5 1 / d G E 8 b L B I V 7 u D T 4 I A C P F R 7 c w E x L Y E o v 2 / M y N f c T m o a n d z e c Q 5 P K M T u x b a m g C z T K G p S l e y M d b K T T M t s C 2 l D C W E r F S g l R K W E q J R L k 0 8 M k c j M h q + I c L Q B 5 W R T k s B j a s g m V Y D E T 4 W Y l b 2 p 0 L X J p W A M Q t X Q f o X a 5 K d s v p Z B e V c g V 4 d Y 2 A q F s r K N 0 6 Y e j W B z z X B K i 5 O L h c A k 7 u 1 w M g V z d o X M 0 w c a s E h k t B k d U M P r Y y u L G a A M Z W h S m 2 Z h S x 9 e O G L Q n l q g B i K u 7 6 e T r O 0 N 5 B 3 E P j j p 8 / 5 0 + z M Q u 4 / h Z X 0 c C 4 8 r 0 I 1 i t 7 k X K G F t l l s C P y H F 4 J 1 D p V t W u 1 J T 0 n Q b i d g 8 C d x 3 6 3 g P / E M N u t 1 5 j M v s a I E z E a Q L 4 m 3 4 K H O P + I z T R v K N h H v Q P o l R w A y l 9 Y U C 7 F c C D z x R 9 r 9 a W s 7 x k G a o T v e v Y k 4 h u e C i X J M M 1 3 L O L z I O K G J 5 T o Y 4 1 d b 7 3 / X Q G i + 9 V z u R + X G 5 X W t u a N q f X g A n Z u n b d g p B 3 Z v i T O + 9 U 2 r H Q I l t P N 8 8 h v R 6 G + b Q o 3 A 4 0 m a O J p Y g c H W w X q R O F y Q k T t Y s h + N U r / P N D 9 M j j 7 J a D 1 s / N S i K 9 f C V I / D 0 W / N D h 8 e Y j 3 C p j u 5 U H c K 6 C 2 L w 7 T 3 k h g 9 m r b 0 m o b 0 a X h r a s g 1 p e A 8 l s z r u 8 q k H z r w O 6 t A 9 V 0 i T i m y 0 U u T W G V r g o 4 t L k Q o G t D / f w i o E 8 1 t m f z 4 D y r I X g W g X Y u A t N Z h M x Z B x Z n E f x m 3 Y C b R R i b Z X E 1 i 6 A 0 F w b P L I e X q Y b I X B 0 q 5 v q A M J s B f d k U s M v G w V s 2 E 9 C y K R C W a w K t b A J M Z T 3 A l H V i U d Y L P 7 l 8 x M l V g k y q c C X V U J J r R o + s G T B y m R i R a 4 W F X A c Q 5 E q h H 1 c B 9 t g Q e M d V A j q u E M J x H a C N K 4 N p X A c w 4 x q x G B e C X 6 w T c b F + k M X 6 Y R W X D a S 4 T O j E J Y M l r h Q f s Q g S c V E U x K X h H i 6 K d F g B 2 7 A 0 m u F C + I W V E A v V G I W r h i W s D 4 l w p e C D q 4 c b X D n A 4 J I h B e s H E V w i b O D y g A I V 0 I D r Q g P 8 Q g D A f M y / 0 j B / J Y H 9 F o D y W w y 8 r 0 a 4 v k U B + i p A 8 q l B + O r B 3 V s z 1 F 4 z w N h C d L 2 m 4 O k 1 D U G v G d M U Y e Y 1 E i U v B x d v S V B 4 6 0 K / W x n g X W W M u y + F t a s P y K 5 W 6 L q l g t X V C k 9 X M y D d 0 i D o 1 g c 6 1 w S c u S Y g y z U E S 6 5 R 6 H H N w Y t b P 0 L c m j H h 1 o 2 3 F q D A r Z u P E P e t A U h v j c N 2 W z e a W z F + W 1 M g 2 1 a C 0 r Z 6 Y L Y m Q L G t G 3 x t L X B r 6 w F Y W w + k W v N A 1 H 5 B s G l N A E p r I D T a e s D Q l P B n z U A 8 a w J M U U P Y y A c 2 a w R 3 p a D M m s Y p z Q c v a w S r x X B l j W C x P o C y R g y n K i T Z U k H I l o s 7 t m S o s U J 0 s c Y g i t W P I d Z k 1 D A J F B Z C g 6 n Q w N T g X w H g V y 6 g U q 8 A U E l x n x w v i t d z + T r O k U U m a t Q x f B E x l G E d 4 a m q 3 A 7 / r M b F 6 p X A x U q y i I S L 5 B B h t 3 3 e f s A s J c 0 / P H z w 8 I E 7 J g 4 8 Y c Y U W D C p x 7 8 8 F 1 W N z 7 X D O 5 2 a n T / b z o 8 j 2 / 5 x 6 y U D D v E C D K b c t 1 r 7 3 1 y + h W X p X h o / E J y n D z 6 z L g N D 6 F 4 e X J x c H h C P X B 6 F S w e f D f f 3 z o Y v e i + H 0 e P O n e n e t b b b m u W b J j D v + F T K C f g a n o 8 p 6 P R z y d W n 9 0 e g u M 9 b 8 K b V / i M o 1 / M W / 6 B 1 9 f k 9 U r s K B A x b j o n t w d h e U W L g o U s o Y / l G P t 8 K a b S 1 9 / L V n m m e g w k g j v s c m b l S z t r c S c t w g L O G k q J D z n 0 K Y e 9 F H + 8 U x u / n h p f J t a 3 f f w o b f l Z A W v K 2 s W v D j y I s p L l N O Y g C 6 L V F 5 L l N J l p X X b 7 N d J s a D L 9 S G G w M f t I y 0 H f 8 6 m l E V J p K O q 9 f b D Q k x q Q 7 1 F U 0 e 1 q a a B Z B L 4 9 y W d I 9 N e l + i n Q G i W 9 R u t D 3 I N l 1 M k Z Z S I 7 p T s H x a X t v L 8 4 O w e R z G J E v n q G + Q k w q 9 E f + H L Z 8 I K M h r 6 k d o q n L N p W f 5 P U Q c 0 h q V M v 4 B 3 M R L s u h X c Y b F C J f 1 o B w m R 2 g c k j z R j G f a d V k R P y f I M A Y I k j i t a Y Y + 6 8 h G K T G 9 x C y q V A c M / M H 8 l O 7 g p i W w D c t 9 U f Q I V J C 6 9 8 5 p t f e G x + M U k z E H G l G L e Q U C E 1 q O C D n X I o J y 1 3 N W F c y z 7 U Z 5 B p t c M r s 1 m 9 p U 8 a 1 Z n t a l w m t 1 W q m D G V k G 9 N L J V T s w z s 8 Y Q J 1 z d H R U M 3 F h / z n G N 5 U e l U U L a 9 P q 8 J W K o i V m 8 F F 9 V 3 C v G l K R 4 G t U 8 p B O / H i h 9 y M t q o H h K 3 g X a t y Q N g K 3 7 V q j Q g X 7 C i + S 0 r a 5 2 6 u v 0 n t j l K B I o w K f m J W F 1 + c 6 r Y x F L 9 y F y N / r O Z S u q V 9 C k c C X r s a q 7 U s r j U J N V h 8 7 p b q d s K p 2 j i g 9 T o g O R H V H E 4 3 M Y W w E B 0 q J 0 q Y n f j v C 8 B v p 5 l r 1 7 c J z b N H v X L x b 7 e V 3 j 4 G B q m X N E i 9 y C D 1 K h q k X m m D 1 P v N G a S U F Y n p 2 S o s S T i d G 5 s y 3 6 b 0 K t q U X k L C n 1 q o t M O 0 Y c k 8 X C A X n W a z X X u 6 q R p 4 b D o R j W o t J d + K A c f G p u P q e e s v 8 F 9 L g 3 F o 7 x d b T d D H y e z v k y i n L s F m N e 2 B h K m d Y x M Q r D b 5 + l n Q R W v / 5 b N u 9 1 l L Q / j Z 8 t 2 9 Y J O R n e y j K / r Q 5 H g f P I g A b c 8 w q Z I U S / t x + + l 2 j o H v 5 x j 4 J H Y t 9 1 2 B 8 A P T 3 k + a 9 n 5 k 2 v s V T X u / t G n v b 0 x 7 3 L S n D H H a D K T W T D Q 5 G 0 M 9 3 1 D 3 K x r q p I T F n 0 h C b I b P i V / y D H O / r G H u S 8 N c 2 / S p r X K 3 l F n m Y z 4 W Z 8 m 0 l Y D z r k U l c p C / t R T 0 d 3 1 q c 7 U t T G l t A w i F + 5 K Z H l e X M / s / Y q m V c 2 r C Y s V n W + k J k O L c e h 8 I + A p a 4 f n h t n L G e u o Z S 9 J t B 1 j f f 4 l m S 1 M 6 0 c D f C A 8 j v E 2 r 6 h 8 O S P L X F p 2 1 w Y e B C + s O T x 6 d D h 8 / f j z I x 6 C P L + G 8 L c o g d 4 u S B P 1 P H d w E X m y Q 9 G K D y I s N i r 1 Y c l k O i q 1 F m u U 4 j U / h C p L Z q d i v y p n u q 2 c 6 z V A 4 1 6 o F K r U g m u 0 H Y r o h m B A L I G T i S s n D Q M 1 D k s 0 M B / u 2 U c x F R u c S q p l n P A f 5 x j P J c 7 u 2 s 8 a 1 u K q k s Y 2 t Z K X K Z D z U o C D M y k h 0 E 2 c t H m c F 3 j 5 P / 9 P r M j c F 3 y 2 q 1 M n M b l S r k 6 a X M n z p z 1 I a F L M 6 4 G G 5 S U H D 9 T F i h t e n W X T r k 4 L j N v 6 x P k v c E x Q a H p X n p P q L 1 + e I n J Y o 0 X m o q t H Z 9 / l F n r B U Z / v T + 9 d A + X m L s / Q M q 2 N k 4 c 5 V + 2 H 1 Y h Z B D U V 4 T G 8 p 3 u N N n p 3 H k + q Z d 3 F V y G v 2 u J U s W n o I Y l H y m Z F K b 2 G p f L 0 6 q f Q y 7 7 K r p J x o i q R d R W z 9 h c X W f b w 6 u f U z 7 y L r 8 e X y K p q j K r I c L C 7 L 7 u p k O c i 8 i 6 x a H R I r m r m S 0 k z a x k 1 F 4 q Y i c V O R u K l I 3 F Q k b i o S N x W J m 4 r E T U V i M x I t m 4 r E T U X i p i J x U 5 H 4 i 8 l e b i o S f / U O a F O R u K l I / O U Y p E 1 F 4 i / G p m w q E j c V i Z u K x E 1 F 4 q Y i s e G G e l O R u K l I b F p F 4 r / + W 6 o k s X x p V q o y s a G l W f M X a Z W a n U y R 1 a d W b h F O V D a T o R A / U T 6 A T m 8 c M h 0 z W n B I v 5 7 z Z M F K j M O c g + X Y F z k H z M H B + q G 1 w 1 G m O S r i x M 8 / Y c 4 Q L T p p D n r H g x 9 t Y h u g N 7 P 7 u W f N G V 5 w O i 9 s / B P 3 L 0 O 0 v N S R W J R X / I 4 4 s / 9 B E K q t x 4 h N 1 Y M Y 0 V U c F U c N X j I O Y V z 2 8 6 j / P j Z 4 U r r / k p 9 H / T / F B t 1 u a Q J l v 4 8 o d H u 8 y b P S J E o 2 e P T K 5 n + h e q v 7 F R / 0 1 / M J 0 E o N Q g I C V Y 9 q T x + X J l G 6 i S Q y v 8 / s F 0 J b Y 5 l q x S H u b / f 8 + G H V A + S k / W i n r U G s y y a f 6 T 5 c 8 q H u f B s 4 1 + q V s H N z L V s Z W z b f e p W y V y U s 1 H y b V M I K l b E 7 p S y N w r a o r I n S f i h C p o S N y B a 1 r 6 j O I r b 8 f l v H u v j y 6 w 4 v a 8 H p C 2 L q h h z 3 5 n K X a 4 D L n E j k H g Q 3 T C m j 9 Z K s I M 0 M O R 7 z v 0 m g w j Y z 6 k / w m B P 3 J 7 6 p K / J X E F 5 R 7 P + 9 K B z g y b R H c T Y y c c v 3 v U D h 5 3 z X D 7 + L g Z w L C O B s v F X 4 N f 5 h 7 5 1 X H 2 8 Y t e g O v C b M C h Z r N v I q 7 u k 8 + P u K l V o d B t D + V R u + Y 7 e O K n g t b r U 3 c l j l R q f u R 3 1 s u 7 b O + J 9 y q 9 R 2 n 7 j j y k x + d 1 a 5 i f w 7 O q l G i r 9 e E I a y v N O B 1 E 0 f A Z A 9 o n t Z 9 X k C d K l J p 2 P b U l D Y b A R a 7 w h H 1 H b o R K J T 5 9 5 8 T e 0 E W o / Z B P 5 / 9 O Y k / 7 J r v v U o 4 q C b y 0 K W 2 X a r O / s Z 3 P c B n y P M 3 E 9 Y 7 E G 9 j P X K M 9 Y F Z s B V m Y Z 2 y 1 x u I O S v 7 + S v 9 X L W L 8 9 Z T 7 A S M P a s t 2 T W B u V Z 6 + N F a o f d 4 Z / N v K H 8 F x t + O x O / 1 c v W k / J s D Y C T s 8 O T N 2 8 P D u V P B 3 V z 8 7 Q 8 N 0 + Q B 4 i k j H x e M H G / M C v P y r P y N K l K w W / L 0 a O v y v P 1 L M 1 J n Q p e K s 2 h 4 P 5 X k u k o C g g L Y s C 5 Y d + X R H p l Y 7 s K 0 V z Z + K 1 k x F Y t R i s X l Z W K w 0 p G X q p Y S x 1 f Z U K q T W 5 k k x t Z b m 7 k i 1 I j v x 4 l L n O 4 n U 2 v y + P t 3 x U Y b n 7 k z Q P 5 7 f g c l I L D S Z 1 4 t 9 6 + f n W 2 f y Z + 2 H 9 3 t p i v T S a N E n z E U 0 Z H 8 q 8 5 8 T + B 0 8 y M U Z z F n I R R / J M 5 + a L S d 5 G z Z M u k i 7 7 8 V v K R n F Q Y J u z E L F 7 V l t z U H s k I I f s C / N Q 5 v V O 8 g A V 8 M L v 3 C D O z V 9 7 x J a z j 2 X 2 w k D c X R R c 9 6 E v f F E 3 J P S v q x t r M t q Z Q x M J U d O s P / w 9 Q S w E C L Q A U A A I A C A A 1 i H J P P N Q g 9 6 k A A A D 4 A A A A E g A A A A A A A A A A A A A A A A A A A A A A Q 2 9 u Z m l n L 1 B h Y 2 t h Z 2 U u e G 1 s U E s B A i 0 A F A A C A A g A N Y h y T w / K 6 a u k A A A A 6 Q A A A B M A A A A A A A A A A A A A A A A A 9 Q A A A F t D b 2 5 0 Z W 5 0 X 1 R 5 c G V z X S 5 4 b W x Q S w E C L Q A U A A I A C A A 1 i H J P o W + 9 O J Q e A A A 6 C w E A E w A A A A A A A A A A A A A A A A D m A Q A A R m 9 y b X V s Y X M v U 2 V j d G l v b j E u b V B L B Q Y A A A A A A w A D A M I A A A D H I A A A A A A Q A Q A A 7 7 u / P D 9 4 b W w g d m V y c 2 l v b j 0 i M S 4 w I i B l b m N v Z G l u Z z 0 i d X R m L T g i P z 4 8 U G V y b W l z c 2 l v b k x p c 3 Q g e G 1 s b n M 6 e H N p P S J o d H R w O i 8 v d 3 d 3 L n c z L m 9 y Z y 8 y M D A x L 1 h N T F N j a G V t Y S 1 p b n N 0 Y W 5 j Z S I g e G 1 s b n M 6 e H N k P S J o d H R w O i 8 v d 3 d 3 L n c z L m 9 y Z y 8 y M D A x L 1 h N T F N j a G V t Y S I + P E N h b k V 2 Y W x 1 Y X R l R n V 0 d X J l U G F j a 2 F n Z X M + Z m F s c 2 U 8 L 0 N h b k V 2 Y W x 1 Y X R l R n V 0 d X J l U G F j a 2 F n Z X M + P E Z p c m V 3 Y W x s R W 5 h Y m x l Z D 5 0 c n V l P C 9 G a X J l d 2 F s b E V u Y W J s Z W Q + P C 9 Q Z X J t a X N z a W 9 u T G l z d D 4 P 2 w E A A A A A A O 3 a A Q D v u 7 8 8 P 3 h t b C B 2 Z X J z a W 9 u P S I x L j A i I G V u Y 2 9 k a W 5 n P S J 1 d G Y t O C I / P j x M b 2 N h b F B h Y 2 t h Z 2 V N Z X R h Z G F 0 Y U Z p b G U g e G 1 s b n M 6 e H N p P S J o d H R w O i 8 v d 3 d 3 L n c z L m 9 y Z y 8 y M D A x L 1 h N T F N j a G V t Y S 1 p b n N 0 Y W 5 j Z S I g e G 1 s b n M 6 e H N k P S J o d H R w O i 8 v d 3 d 3 L n c z L m 9 y Z y 8 y M D A x L 1 h N T F N j a G V t Y S I + P E l 0 Z W 1 z P j x J d G V t P j x J d G V t T G 9 j Y X R p b 2 4 + P E l 0 Z W 1 U e X B l P k F s b E Z v c m 1 1 b G F z P C 9 J d G V t V H l w Z T 4 8 S X R l b V B h d G g g L z 4 8 L 0 l 0 Z W 1 M b 2 N h d G l v b j 4 8 U 3 R h Y m x l R W 5 0 c m l l c z 4 8 R W 5 0 c n k g V H l w Z T 0 i U m V s Y X R p b 2 5 z a G l w c y I g V m F s d W U 9 I n N B Q U F B Q U E 9 P S I g L z 4 8 L 1 N 0 Y W J s Z U V u d H J p Z X M + P C 9 J d G V t P j x J d G V t P j x J d G V t T G 9 j Y X R p b 2 4 + P E l 0 Z W 1 U e X B l P k Z v c m 1 1 b G E 8 L 0 l 0 Z W 1 U e X B l P j x J d G V t U G F 0 a D 5 T Z W N 0 a W 9 u M S 9 E V E 1 f Q 0 F S X 0 I y R l 9 J b m 9 u Z G F 0 a W 9 u P C 9 J d G V t U G F 0 a D 4 8 L 0 l 0 Z W 1 M b 2 N h d G l v b j 4 8 U 3 R h Y m x l R W 5 0 c m l l c z 4 8 R W 5 0 c n k g V H l w Z T 0 i S X N Q c m l 2 Y X R l I i B W Y W x 1 Z T 0 i b D A i I C 8 + P E V u d H J 5 I F R 5 c G U 9 I k Z p b G x F b m F i b G V k I i B W Y W x 1 Z T 0 i b D E i I C 8 + P E V u d H J 5 I F R 5 c G U 9 I k Z p b G x P Y m p l Y 3 R U e X B l I i B W Y W x 1 Z T 0 i c 1 R h Y m x l I i A v P j x F b n R y e S B U e X B l P S J G a W x s V G 9 E Y X R h T W 9 k Z W x F b m F i b G V k I i B W Y W x 1 Z T 0 i b D A i I C 8 + P E V u d H J 5 I F R 5 c G U 9 I k 5 h d m l n Y X R p b 2 5 T d G V w T m F t Z S I g V m F s d W U 9 I n N O Y X Z p Z 2 F 0 a W 9 u I i A v P j x F b n R y e S B U e X B l P S J O Y W 1 l V X B k Y X R l Z E F m d G V y R m l s b C I g V m F s d W U 9 I m w w I i A v P j x F b n R y e S B U e X B l P S J S Z X N 1 b H R U e X B l I i B W Y W x 1 Z T 0 i c 0 V 4 Y 2 V w d G l v b i I g L z 4 8 R W 5 0 c n k g V H l w Z T 0 i Q n V m Z m V y T m V 4 d F J l Z n J l c 2 g i I F Z h b H V l P S J s M S I g L z 4 8 R W 5 0 c n k g V H l w Z T 0 i U m V j b 3 Z l c n l U Y X J n Z X R T a G V l d C I g V m F s d W U 9 I n N S Y X d f Y 2 9 y Z S I g L z 4 8 R W 5 0 c n k g V H l w Z T 0 i U m V j b 3 Z l c n l U Y X J n Z X R D b 2 x 1 b W 4 i I F Z h b H V l P S J s M S I g L z 4 8 R W 5 0 c n k g V H l w Z T 0 i U m V j b 3 Z l c n l U Y X J n Z X R S b 3 c i I F Z h b H V l P S J s M S I g L z 4 8 R W 5 0 c n k g V H l w Z T 0 i R m l s b F R h c m d l d C I g V m F s d W U 9 I n N E V E 1 f Q 0 F S X 0 I y R l 9 J b m 9 u Z G F 0 a W 9 u I i A v P j x F b n R y e S B U e X B l P S J G a W x s Z W R D b 2 1 w b G V 0 Z V J l c 3 V s d F R v V 2 9 y a 3 N o Z W V 0 I i B W Y W x 1 Z T 0 i b D E i I C 8 + P E V u d H J 5 I F R 5 c G U 9 I k Z p b G x D b 2 x 1 b W 5 U e X B l c y I g V m F s d W U 9 I n N D U V l H Q m d Z R 0 J n W U Z C U V V G Q X d Z R E F 3 W U F B d 0 1 E Q X d N R E F 3 T U d C Z 1 l H Q m d Z R 0 F 3 W U R C Z 0 1 H Q U F Z R E J n W U d C Z 0 1 E Q X d N R E F 3 T U R C Z 1 l H Q m d Z R 0 J n W U d C Z 0 1 E Q X d N R E F 3 T U R B d 1 l H Q m d Z R E F 3 T U R C Z 1 l H Q X d N R E F 3 T U R B d 1 l H Q m d N R E F 3 T U R B d 0 1 H Q m d Z R 0 F 3 T U R B d 0 1 E Q X d Z R 0 J n T U R B d 0 1 E Q m d Z R 0 J n W U R B d 0 1 E Q X d N R E J n T U R B d 0 1 E Q X d N R E F 3 T U R B d 1 l H Q m d N R E F 3 T U R B d 0 1 E Q X d N R E J n Q U d B d 0 1 E Q X d N R E J n W U d B Q U 1 E Q m d N R 0 J 3 Q U Q i I C 8 + P E V u d H J 5 I F R 5 c G U 9 I k Z p b G x M Y X N 0 V X B k Y X R l Z C I g V m F s d W U 9 I m Q y M D E 5 L T E x L T E y V D E 3 O j A y O j I 2 L j I 1 M T g 3 M j N a I i A v P j x F b n R y e S B U e X B l P S J G a W x s R X J y b 3 J D b 3 V u d C I g V m F s d W U 9 I m w w I i A v P j x F b n R y e S B U e X B l P S J G a W x s R X J y b 3 J D b 2 R l I i B W Y W x 1 Z T 0 i c 1 V u a 2 5 v d 2 4 i I C 8 + P E V u d H J 5 I F R 5 c G U 9 I l F 1 Z X J 5 S U Q i I F Z h b H V l P S J z Y j A 2 Z D A 4 M G Q t O D J k Y y 0 0 N W N l L W I 0 N 2 I t N m U 4 N z l m M D k 1 N 2 U 1 I i A v P j x F b n R y e S B U e X B l P S J G a W x s Q 2 9 s d W 1 u T m F t Z X M i I F Z h b H V l P S J z W y Z x d W 9 0 O 0 E x L i B E Y X R l I G R l I G x c d T A w M j f D q X Z h b H V h d G l v b i Z x d W 9 0 O y w m c X V v d D t B M i 4 g T m 9 t I G V u c X X D q n R l d X I m c X V v d D s s J n F 1 b 3 Q 7 Q T Q u I F B y w 6 l m Z W N 0 d X J l I G R c d T A w M j d l d m F s d W F 0 a W 9 u J n F 1 b 3 Q 7 L C Z x d W 9 0 O 0 E 1 L l N v d X M t c H L D q W Z l Y 3 R 1 c m U g Z F x 1 M D A y N 2 V 2 Y W x 1 Y X R p b 2 4 m c X V v d D s s J n F 1 b 3 Q 7 Q T Y u I E F y c m 9 u Z G l z c 2 V t Z W 5 0 I G R c d T A w M j d l d m F s d W F 0 a W 9 u J n F 1 b 3 Q 7 L C Z x d W 9 0 O 0 E 4 L i B R d W F y d G l l c i B k X H U w M D I 3 Z X Z h b H V h d G l v b i Z x d W 9 0 O y w m c X V v d D t B O S 4 g V H l w Z S B k Z S B x d W F y d G l l c i Z x d W 9 0 O y w m c X V v d D t B d m V 6 L X Z v d X M g d W 5 l I H R h Y m x l d H R l I H B v d X I g b G V z I E d Q U y A / J n F 1 b 3 Q 7 L C Z x d W 9 0 O 1 9 B N y 4 g Q 2 9 v c m R v b m 7 D q W V z I E d Q U y B k d S B M a W V 1 X 2 x h d G l 0 d W R l J n F 1 b 3 Q 7 L C Z x d W 9 0 O 1 9 B N y 4 g Q 2 9 v c m R v b m 7 D q W V z I E d Q U y B k d S B M a W V 1 X 2 x v b m d p d H V k Z S Z x d W 9 0 O y w m c X V v d D t f Q T c u I E N v b 3 J k b 2 5 u w 6 l l c y B H U F M g Z H U g T G l l d V 9 h b H R p d H V k Z S Z x d W 9 0 O y w m c X V v d D t f Q T c u I E N v b 3 J k b 2 5 u w 6 l l c y B H U F M g Z H U g T G l l d V 9 w c m V j a X N p b 2 4 m c X V v d D s s J n F 1 b 3 Q 7 S T A u I E N v b W J p Z W 4 g Z F x 1 M D A y N 2 l u Z m 9 y b W F 0 Z X V y c y B j b M O p c y B h d m V 6 L X Z v d X M g a W R l b n R p Z m n D q T 8 m c X V v d D s s J n F 1 b 3 Q 7 Q j E u I E V z d C 1 j Z S B x d e K A m W l s I H k g Y S B h Y 3 R 1 Z W x s Z W 1 l b n Q g Z G V z I G 3 D q W 5 h Z 2 V z I G 9 1 I G l u Z G l 2 a W R 1 c y B k w 6 l w b G F j w 6 l z I G l u d G V y b m V z I M O g I G N h d X N l I G R l c y B w b H V p Z X M g d G 9 y c m V u d G l l b G x l c y w g c X V p I H Z p d m V u d C B k Y W 5 z I G N l I H F 1 Y X J 0 a W V y P y Z x d W 9 0 O y w m c X V v d D t C M S 4 x L i B O b 2 1 i c m U g V E 9 U Q U w g Z G U g T c O p b m F n Z X M g U E R J I G F j d H V l b H M m c X V v d D s s J n F 1 b 3 Q 7 Q j E u M i 4 g T m 9 t Y n J l I F R P V E F M I G R c d T A w M j d p b m R p d m l k d X M g U E R J I G F j d H V l b H M m c X V v d D s s J n F 1 b 3 Q 7 Q j I g U G 9 1 c i B x d W V s I G 1 v d G l m I G x h I G 1 h a m 9 y a X T D q S B k Z X M g c G V y c 2 9 u b m V z I G T D q X B s Y W P D q W V z I G E t d C 1 l b G x l I M O p d M O p I G T D q X B s Y W P D q W U g P y Z x d W 9 0 O y w m c X V v d D t B d X R y Z S w g c H L D q W N p c 2 V y J n F 1 b 3 Q 7 L C Z x d W 9 0 O 0 I 2 L j E g T m 9 t Y n J l I G R l I G 3 D q W 5 h Z 2 V z I F B E S S B o w 6 l i Z X J n w 6 l z I G d y Y X R 1 a X R l b W V u d C B w Y X I g d W 5 l I G Z h b W l s b G U g Z O K A m W F j Y 3 V l a W w m c X V v d D s s J n F 1 b 3 Q 7 Q j Y u M i B O b 2 1 i c m U g Z G U g b c O p b m F n Z X M g U E R J I G V u I G x v Y 2 F 0 a W 9 u I G F 1 I H N l a W 4 g Z G U g b G E g Y 2 9 t b X V u Y X V 0 w 6 k g Z F x 1 M D A y N 2 F j Y 3 V l a W w m c X V v d D s s J n F 1 b 3 Q 7 Q j Y u M y A g T m 9 t Y n J l I G R l I G 3 D q W 5 h Z 2 V z I F B E S S B 2 a X Z h b n Q g Z G F u c y B k Z X M g Y W J y a X M g Z G U g Z m 9 y d H V u Z S 9 h Y n J p I G T i g J l 1 c m d l b m N l I C h 0 Z W 5 0 Z S w g Y m F j a G X i g K Y p J n F 1 b 3 Q 7 L C Z x d W 9 0 O 0 I 2 L j Q g T m 9 t Y n J l I G R l I G 3 D q W 5 h Z 2 V z I F B E S S B 2 a X Z h b n Q g w 6 A g b O K A m W F p c i B s a W J y Z S 9 w Y X M g Z O K A m W F i c m k m c X V v d D s s J n F 1 b 3 Q 7 R C 4 x L j E u I E 5 v b W J y Z S B k Z S B t w 6 l u Y W d l c y B k Y W 5 z I G x l c y B B Y n J p c y B k d X J h Y m x l c y A o b X V y c y A r I F T D t G x l K S Z x d W 9 0 O y w m c X V v d D t E L j E u M i 4 g T m 9 t Y n J l I G R l I G 3 D q W 5 h Z 2 V z I G R h b n M g b G V z I E F i c m l z I H N l b W k t Z H V y Y W J s Z X M g K G 1 1 c i A r I H R v a X R 1 c m U g Z W 4 g c G F p b G x l L 2 L D o m N o Z S k m c X V v d D s s J n F 1 b 3 Q 7 R C 4 x L j M u I E 5 v b W J y Z S B k Z S B t w 6 l u Y W d l c y B k Y W 5 z I G x l c y B B Y n J p c y B k 4 o C Z d X J n Z W 5 j Z S A o U 2 V 1 b G V t Z W 5 0 I G L D o m N o Z S w g c G F p b G x l L C B w b G F z d G l x d W U p J n F 1 b 3 Q 7 L C Z x d W 9 0 O 2 F i c m l z X 2 N o Z W N r J n F 1 b 3 Q 7 L C Z x d W 9 0 O 0 Q y L i B E Y W 5 z I H F 1 Z W w g w 6 l 0 Y X Q g c 2 U g d H J v d X Z l I G x h I E 1 B S k 9 S S V R F I G R l c y B h Y n J p c y B x d e K A m W 9 j Y 3 V w Z W 5 0 I G x l c y B t w 6 l u Y W d l c y B k w 6 l w b G F j w 6 l z I G l u d G V y b m V z I D 8 m c X V v d D s s J n F 1 b 3 Q 7 R D M u I E F 2 Y W 5 0 I G x l I G T D q X B s Y W N l b W V u d C w g b G E g b W F q b 3 J p d M O p I G R l c y B t w 6 l u Y W d l c y B Q R E k g c s O p c 2 l k Y W 5 0 I G R h b n M g Y 2 U g c X V h c n R p Z X I g w 6 l 0 Y W l 0 L W V s b G U g c H J v c H J p w 6 l 0 Y W l y Z S B k d S B s b 2 d l b W V u d C B k Y W 5 z I G x l d X I g b G l l d S B k 4 o C Z b 3 J p Z 2 l u Z S A / J n F 1 b 3 Q 7 L C Z x d W 9 0 O 0 Q 0 L i A g T G E g b W F q b 3 J p d M O p I G R l c y B t w 6 l u Y W d l c y B w c m 9 w c m n D q X R h a X J l c y B l c 3 Q t Z W x s Z S B l b i B w b 3 N z Z X N z a W 9 u I G T i g J l 1 b i B k b 2 N 1 b W V u d C B k 4 o C Z Y X R 0 Z X N 0 Y X R p b 2 4 g Z G U g c H J v c H J p w 6 l 0 w 6 k g P y Z x d W 9 0 O y w m c X V v d D t E N C 4 y L i B T a S B v d W k s I H F 1 a S B h I G 9 j d H J v e c O p I G x l I G R v Y 3 V t Z W 5 0 I G R l I H B y b 3 B y a c O p d M O p I D 8 m c X V v d D s s J n F 1 b 3 Q 7 Q X V 0 c m U s I H B y w 6 l j a X N l c l 8 2 J n F 1 b 3 Q 7 L C Z x d W 9 0 O 0 Q 1 L i A g Q S B x d W V s b G U g a G F 1 d G V 1 c i B k d S B z b 2 w g b G V z I G Z v b m R h d G l v b n M g Z G U g b G E g b W F q b 3 J p d M O p I G R l c y B t Y W l z b 2 5 z I G R h b n M g b G V z I G x p Z X V 4 I G T i g J l v c m l n a W 5 l I G R l c y B t w 6 l u Y W d l c y B k w 6 l w b G F j w 6 l z I H N l I H R y b 3 V 2 Z W 5 0 L W V s b G V z I D 8 m c X V v d D s s J n F 1 b 3 Q 7 R T E u M S B E Z X M g Z m V t b W V z I G V u Y 2 V p b n R l c y B v d S B h b G x h a X R h b n R l c y A / J n F 1 b 3 Q 7 L C Z x d W 9 0 O 0 U 2 L j E u M S B T a S B v d W k s I G N v b W J p Z W 4 g P y Z x d W 9 0 O y w m c X V v d D t F M S 4 y I E R l c y B t a W 5 l d X J z I H P D q X B h c s O p c y B v d S B u b 2 4 g Y W N j b 2 1 w Y W d u w 6 l z I D 8 m c X V v d D s s J n F 1 b 3 Q 7 R T Y u M i 4 x I F N p I G 9 1 a S w g Y 2 9 t Y m l l b i A / J n F 1 b 3 Q 7 L C Z x d W 9 0 O 0 U x L j M g R G V z I G l u Z G l 2 a W R 1 c y B l b i B z a X R 1 Y X R p b 2 4 g Z G U g a G F u Z G l j Y X A g c G h 5 c 2 l x d W U g b 3 U g b W V u d G F s I D 8 m c X V v d D s s J n F 1 b 3 Q 7 R T Y u M y 4 x I F N p I G 9 1 a S w g Y 2 9 t Y m l l b i A / J n F 1 b 3 Q 7 L C Z x d W 9 0 O 0 U x L j Q g R G V z I H B l c n N v b m 5 l c y B 2 a W N 0 a W 1 l c y B k Z S B 2 a W 9 s Z W 5 j Z X M g c 2 V 4 d W V s b G V z I G 9 1 I G J h c 8 O p Z X M g c 3 V y I G x l I G d l b n J l I D 8 m c X V v d D s s J n F 1 b 3 Q 7 R T Y u N C 4 x I F N p I G 9 1 a S w g Y 2 9 t Y m l l b i A / J n F 1 b 3 Q 7 L C Z x d W 9 0 O 0 U x L j U g R G V z I G Z l b W 1 l c y B j a G V m Z m V z I G R l I G 3 D q W 5 h Z 2 U g P y Z x d W 9 0 O y w m c X V v d D t F N i 4 1 L j E g U 2 k g b 3 V p L C B j b 2 1 i a W V u I D 8 m c X V v d D s s J n F 1 b 3 Q 7 R T I u T G E g c 8 O p Y 3 V y a X T D q S B l c 3 Q t Z W x s Z S B h c 3 N 1 c s O p Z S B k Y W 5 z I G x l I H F 1 Y X J 0 a W V y I D 8 m c X V v d D s s J n F 1 b 3 Q 7 U 2 k g T 3 V p L C B x d W k g Y X N z d X J l I G x h I H P D q W N 1 c m l 0 w 6 k g P y Z x d W 9 0 O y w m c X V v d D t B d X R y Z S w g c H L D q W N p c 2 V y X z c m c X V v d D s s J n F 1 b 3 Q 7 R T M u I F F 1 Z W x z I H N v b n Q g b G V z I H B y a W 5 j a X B h d X g g c m l z c X V l c y B k Z S B z w 6 l j d X J p d M O p I H B v d X I g b G V z I H B v c H V s Y X R p b 2 5 z I G T D q X B s Y W P D q W V z I G R h b n M g b G U g c X V h c n R p Z X I / J n F 1 b 3 Q 7 L C Z x d W 9 0 O 0 U z L i B R d W V s c y B z b 2 5 0 I G x l c y B w c m l u Y 2 l w Y X V 4 I H J p c 3 F 1 Z X M g Z G U g c 8 O p Y 3 V y a X T D q S B w b 3 V y I G x l c y B w b 3 B 1 b G F 0 a W 9 u c y B k w 6 l w b G F j w 6 l l c y B k Y W 5 z I G x l I H F 1 Y X J 0 a W V y P y 9 W b 2 w v Y 2 F t Y n J p b 2 x h Z 2 U m c X V v d D s s J n F 1 b 3 Q 7 R T M u I F F 1 Z W x z I H N v b n Q g b G V z I H B y a W 5 j a X B h d X g g c m l z c X V l c y B k Z S B z w 6 l j d X J p d M O p I H B v d X I g b G V z I H B v c H V s Y X R p b 2 5 z I G T D q X B s Y W P D q W V z I G R h b n M g b G U g c X V h c n R p Z X I / L 1 B y w 6 l z Z W 5 j Z S B k Z S B n c m 9 1 c G V z I G F y b c O p c y Z x d W 9 0 O y w m c X V v d D t F M y 4 g U X V l b H M g c 2 9 u d C B s Z X M g c H J p b m N p c G F 1 e C B y a X N x d W V z I G R l I H P D q W N 1 c m l 0 w 6 k g c G 9 1 c i B s Z X M g c G 9 w d W x h d G l v b n M g Z M O p c G x h Y 8 O p Z X M g Z G F u c y B s Z S B x d W F y d G l l c j 8 v Q W J 1 c y B k Z X M g Z m 9 y Y 2 V z I G R l I H P D q W N 1 c m l 0 w 6 k m c X V v d D s s J n F 1 b 3 Q 7 R T M u I F F 1 Z W x z I H N v b n Q g b G V z I H B y a W 5 j a X B h d X g g c m l z c X V l c y B k Z S B z w 6 l j d X J p d M O p I H B v d X I g b G V z I H B v c H V s Y X R p b 2 5 z I G T D q X B s Y W P D q W V z I G R h b n M g b G U g c X V h c n R p Z X I / L 0 N v b n R y w 7 R s Z X M g b 3 U g Y X J y Z X N 0 Y X R p b 2 5 z I G F y Y m l 0 c m F p c m V z J n F 1 b 3 Q 7 L C Z x d W 9 0 O 0 U z L i B R d W V s c y B z b 2 5 0 I G x l c y B w c m l u Y 2 l w Y X V 4 I H J p c 3 F 1 Z X M g Z G U g c 8 O p Y 3 V y a X T D q S B w b 3 V y I G x l c y B w b 3 B 1 b G F 0 a W 9 u c y B k w 6 l w b G F j w 6 l l c y B k Y W 5 z I G x l I H F 1 Y X J 0 a W V y P y 9 W a W 9 s Z W 5 j Z X M g c 2 V 4 d W V s b G V z I G 9 1 I G J h c 8 O p Z X M g c 3 V y I G x l I G d l b n J l J n F 1 b 3 Q 7 L C Z x d W 9 0 O 0 U z L i B R d W V s c y B z b 2 5 0 I G x l c y B w c m l u Y 2 l w Y X V 4 I H J p c 3 F 1 Z X M g Z G U g c 8 O p Y 3 V y a X T D q S B w b 3 V y I G x l c y B w b 3 B 1 b G F 0 a W 9 u c y B k w 6 l w b G F j w 6 l l c y B k Y W 5 z I G x l I H F 1 Y X J 0 a W V y P y 9 F e H R v c n N p b 2 4 g b 3 U g d G F 4 Z X M g a W x s w 6 l n Y W x l c y Z x d W 9 0 O y w m c X V v d D t F M y 4 g U X V l b H M g c 2 9 u d C B s Z X M g c H J p b m N p c G F 1 e C B y a X N x d W V z I G R l I H P D q W N 1 c m l 0 w 6 k g c G 9 1 c i B s Z X M g c G 9 w d W x h d G l v b n M g Z M O p c G x h Y 8 O p Z X M g Z G F u c y B s Z S B x d W F y d G l l c j 8 v R W 5 s w 6 h 2 Z W 1 l b n R z J n F 1 b 3 Q 7 L C Z x d W 9 0 O 0 U z L i B R d W V s c y B z b 2 5 0 I G x l c y B w c m l u Y 2 l w Y X V 4 I H J p c 3 F 1 Z X M g Z G U g c 8 O p Y 3 V y a X T D q S B w b 3 V y I G x l c y B w b 3 B 1 b G F 0 a W 9 u c y B k w 6 l w b G F j w 6 l l c y B k Y W 5 z I G x l I H F 1 Y X J 0 a W V y P y 9 U c m F 2 Y W l s I G Z v c m P D q S B k Z S B t a W 5 l d X J z J n F 1 b 3 Q 7 L C Z x d W 9 0 O 0 U 0 L k x l c y B m Z W 1 t Z X M g c 2 U g c 2 V u d G V u d C 1 l b G x l c y B l b i B z Z W N 1 c m l 0 w 6 k g Z G F u c y B j Z X R 0 Z S B s b 2 N h b G l 0 w 6 k g P y Z x d W 9 0 O y w m c X V v d D t F N S 5 M Z X M g a G 9 t b W U g c 2 U g c 2 V u d G V u d C 1 p b H M g Z W 4 g c 2 V j d X J p d M O p I G R h b n M g Y 2 U g c 2 l 0 Z S 8 g Y 2 V 0 d G U g b G 9 j Y W x p d M O p I D 8 m c X V v d D s s J n F 1 b 3 Q 7 R T Y u T G V z I G V u Z m F u d H M g c 2 U g c 2 V u d G V u d C 1 p b H M g Z W 4 g c 2 V j d X J p d M O p I G R h b n M g Y 2 U g c 2 l 0 Z S 8 g Y 2 V 0 d G U g b G 9 j Y W x p d M O p I D 8 m c X V v d D s s J n F 1 b 3 Q 7 R T c u I E R l c y B y Z W N l b n R z I G l u Y 2 l k Z W 5 0 c y B n c m F 2 Z X M g Z G U g c 2 V j d X J p d M O p I G 9 u d C 1 p b H M g w 6 l 0 w 6 k g c m F w c G 9 y d M O p I G R h b n M g Y 2 U g c 2 l 0 Z S 9 s b 2 N h b G l 0 w 6 k g P y Z x d W 9 0 O y w m c X V v d D t F O C 4 g W S 1 h L X Q t a W w g d W 4 g b c O p Y 2 F u a X N t Z S B h d S B 0 c m F 2 Z X J z I G x l c X V l b C B s Z X M g c G V y c 2 9 u b m V z I G T D q X B s Y W P D q W V z I H B l d X Z l b n Q g c 2 l n b m F s Z X I g Z G V z I H Z p b 2 x h d G l v b n M g P y Z x d W 9 0 O y w m c X V v d D t T a S B v d W k s I G x l c X V l b C A / J n F 1 b 3 Q 7 L C Z x d W 9 0 O 0 F 1 d H J l L C B w c s O p Y 2 l z Z X J f O C Z x d W 9 0 O y w m c X V v d D t F O S 5 D b 2 1 t Z W 5 0 I G N h c m F j d M O p c m l z Z X J p Z X o t d m 9 1 c y B s Z X M g c m V s Y X R p b 2 5 z I G V u d H J l I G x h I G N v b W 1 1 b m F 1 d M O p I G j D t H R l I G V 0 I G x l c y B t w 6 l u Y W d l c y B k w 6 l w b G F j w 6 l z I H N 1 a X R l I G F 1 e C B p b m 9 u Z G F 0 a W 9 u c z 8 m c X V v d D s s J n F 1 b 3 Q 7 R T E w L i B T a S B U c s O o c y B 0 Z W 5 k d W U g b 3 U g c G F y Z m 9 p c y B 0 Z W 5 k d W V z L C B Q c s O p Y 2 l z Z X o g c G 9 1 c i B x d W V s b G V z I H J h a W 9 u c y B z d n A / J n F 1 b 3 Q 7 L C Z x d W 9 0 O 0 Y x L i B R d W V s b G V z I H N v b n Q g b G V z I H B y a W 5 j a X B h b G V z I H N v d X J j Z X M g Z O K A m W F w c H J v d m l z a W 9 u b m V t Z W 5 0 I G V u I G V h d S B k Y W 5 z I G N l I H F 1 Y X J 0 a W V y I D 8 m c X V v d D s s J n F 1 b 3 Q 7 R j E u I F F 1 Z W x s Z X M g c 2 9 u d C B s Z X M g c H J p b m N p c G F s Z X M g c 2 9 1 c m N l c y B k 4 o C Z Y X B w c m 9 2 a X N p b 2 5 u Z W 1 l b n Q g Z W 4 g Z W F 1 I G R h b n M g Y 2 U g c X V h c n R p Z X I g P y 9 Q d W l 0 c y B 0 c m F k a X R p b 2 5 u Z W w v Q S B j a W V s I G 9 1 d m V y d C Z x d W 9 0 O y w m c X V v d D t G M S 4 g U X V l b G x l c y B z b 2 5 0 I G x l c y B w c m l u Y 2 l w Y W x l c y B z b 3 V y Y 2 V z I G T i g J l h c H B y b 3 Z p c 2 l v b m 5 l b W V u d C B l b i B l Y X U g Z G F u c y B j Z S B x d W F y d G l l c i A / L 0 Z v c m F n Z S B h I H B v b X B l I G 1 h b n V l b G x l J n F 1 b 3 Q 7 L C Z x d W 9 0 O 0 Y x L i B R d W V s b G V z I H N v b n Q g b G V z I H B y a W 5 j a X B h b G V z I H N v d X J j Z X M g Z O K A m W F w c H J v d m l z a W 9 u b m V t Z W 5 0 I G V u I G V h d S B k Y W 5 z I G N l I H F 1 Y X J 0 a W V y I D 8 v U H V p d H M g Y W 3 D q W x p b 3 L D q S Z x d W 9 0 O y w m c X V v d D t G M S 4 g U X V l b G x l c y B z b 2 5 0 I G x l c y B w c m l u Y 2 l w Y W x l c y B z b 3 V y Y 2 V z I G T i g J l h c H B y b 3 Z p c 2 l v b m 5 l b W V u d C B l b i B l Y X U g Z G F u c y B j Z S B x d W F y d G l l c i A / L 0 J s Y W R k Z X I m c X V v d D s s J n F 1 b 3 Q 7 R j E u I F F 1 Z W x s Z X M g c 2 9 u d C B s Z X M g c H J p b m N p c G F s Z X M g c 2 9 1 c m N l c y B k 4 o C Z Y X B w c m 9 2 a X N p b 2 5 u Z W 1 l b n Q g Z W 4 g Z W F 1 I G R h b n M g Y 2 U g c X V h c n R p Z X I g P y 9 F Y X U g Z G U g c 3 V y Z m F j Z S A o c m l 2 a W V y Z S w g Y 2 9 1 c n M g Z O K A m W V h d e K A p i k m c X V v d D s s J n F 1 b 3 Q 7 R j E u I F F 1 Z W x s Z X M g c 2 9 u d C B s Z X M g c H J p b m N p c G F s Z X M g c 2 9 1 c m N l c y B k 4 o C Z Y X B w c m 9 2 a X N p b 2 5 u Z W 1 l b n Q g Z W 4 g Z W F 1 I G R h b n M g Y 2 U g c X V h c n R p Z X I g P y 9 W Z W 5 k Z X V y I G T i g J l l Y X U m c X V v d D s s J n F 1 b 3 Q 7 R j E u I F F 1 Z W x s Z X M g c 2 9 u d C B s Z X M g c H J p b m N p c G F s Z X M g c 2 9 1 c m N l c y B k 4 o C Z Y X B w c m 9 2 a X N p b 2 5 u Z W 1 l b n Q g Z W 4 g Z W F 1 I G R h b n M g Y 2 U g c X V h c n R p Z X I g P y 9 D Y W 1 p b 2 4 t Y 2 l 0 Z X J u Z S Z x d W 9 0 O y w m c X V v d D t G M S 4 g U X V l b G x l c y B z b 2 5 0 I G x l c y B w c m l u Y 2 l w Y W x l c y B z b 3 V y Y 2 V z I G T i g J l h c H B y b 3 Z p c 2 l v b m 5 l b W V u d C B l b i B l Y X U g Z G F u c y B j Z S B x d W F y d G l l c i A / L 0 V h d S B j b 3 V y Y W 5 0 Z S 9 k d S B y b 2 J p b m V 0 J n F 1 b 3 Q 7 L C Z x d W 9 0 O 0 Y x L i B R d W V s b G V z I H N v b n Q g b G V z I H B y a W 5 j a X B h b G V z I H N v d X J j Z X M g Z O K A m W F w c H J v d m l z a W 9 u b m V t Z W 5 0 I G V u I G V h d S B k Y W 5 z I G N l I H F 1 Y X J 0 a W V y I D 8 v R W F 1 I G R l I H B s d W l l J n F 1 b 3 Q 7 L C Z x d W 9 0 O 0 Y y L i B R d W V s I G V z d C B s Z S B 2 b 2 x 1 b W U g Z O K A m W V h d S B h d X F 1 Z W w g b G E g b W F q b 3 J p d M O p I G R l c y B w Z X J z b 2 5 u Z X M g Z M O p c G x h Y 8 O p Z X M g Y S B h Y 2 P D q H M s I G V u I G 1 v e W V u b m U s I G N o Y X F 1 Z S B q b 3 V y I D 8 m c X V v d D s s J n F 1 b 3 Q 7 R j M u I F F 1 Z W x s Z S B l c 3 Q g b G E g Z G l z d G F u Y 2 U g c X V l I G x l c y B w Z X J z b 2 5 u Z X M g Z M O p c G x h Y 8 O p Z X M g c G F y Y 2 9 1 c m V u d C B w b 3 V y I G F j Y 8 O p Z G V y I M O g I G x h I H N v d X J j Z S B k 4 o C Z Z W F 1 I G x h I H B s d X M g c H J v Y 2 h l I D 8 m c X V v d D s s J n F 1 b 3 Q 7 R j Q u I F k t Y S 1 0 L W l s I G R l c y B w c m 9 i b M O o b W V z I G R l I H F 1 Y W x p d M O p I G T i g J l l Y X U g P y Z x d W 9 0 O y w m c X V v d D t G N C 4 x L i B T a S B v d W k s I G x l c 3 F 1 Z W x z P y A o Y 2 9 j a G V y I H R v d X R l c y B s Z X M g c s O p c G 9 u c 2 V z I H F 1 a S B z 4 o C Z Y X B w b G l x d W V u d C k m c X V v d D s s J n F 1 b 3 Q 7 R j Q u M S 4 g U 2 k g b 3 V p L C B s Z X N x d W V s c z 8 g K G N v Y 2 h l c i B 0 b 3 V 0 Z X M g b G V z I H L D q X B v b n N l c y B x d W k g c + K A m W F w c G x p c X V l b n Q p L 0 9 k Z X V y J n F 1 b 3 Q 7 L C Z x d W 9 0 O 0 Y 0 L j E u I F N p I G 9 1 a S w g b G V z c X V l b H M / I C h j b 2 N o Z X I g d G 9 1 d G V z I G x l c y B y w 6 l w b 2 5 z Z X M g c X V p I H P i g J l h c H B s a X F 1 Z W 5 0 K S 9 H b 8 O 7 d C Z x d W 9 0 O y w m c X V v d D t G N C 4 x L i B T a S B v d W k s I G x l c 3 F 1 Z W x z P y A o Y 2 9 j a G V y I H R v d X R l c y B s Z X M g c s O p c G 9 u c 2 V z I H F 1 a S B z 4 o C Z Y X B w b G l x d W V u d C k v R W F 1 I H R y b 3 V i b G U g L y B i c n V u Z S Z x d W 9 0 O y w m c X V v d D t G N C 4 x L i B T a S B v d W k s I G x l c 3 F 1 Z W x z P y A o Y 2 9 j a G V y I H R v d X R l c y B s Z X M g c s O p c G 9 u c 2 V z I H F 1 a S B z 4 o C Z Y X B w b G l x d W V u d C k v R W F 1 I G 5 v b i B w b 3 R h Y m x l J n F 1 b 3 Q 7 L C Z x d W 9 0 O 0 Y 0 L j I g U X V l b C B l c 3 Q g b F x 1 M D A y N 8 O p d G F 0 I G R l I G x h I G 1 h a m 9 y a X T D q S B k Z X M g b G F 0 c m l u Z X M g Y X U g c 2 V p b i B k Z S B j Z X R 0 Z S B j b 2 1 t d W 5 h d X T D q S B k X H U w M D I 3 Y W N j d W V p b C A / J n F 1 b 3 Q 7 L C Z x d W 9 0 O 0 Y 3 L i B Z L W E t d C 1 p b C B k Z X M g b 2 J z d G F j b G V z I G F 1 e H F 1 Z W x z I G x l c y B w Z X J z b 2 5 u Z X M g Z M O p c G x h Y 8 O p Z X M g Z m 9 u d C B m Y W N l I H B v d X I g Y W N j w 6 l k Z X I g Y X V 4 I H B v a W 5 0 c y B k 4 o C Z Z W F 1 P y Z x d W 9 0 O y w m c X V v d D t G N y 4 x L i B T a S B v d W k s I G x l c 3 F 1 Z W x z I D 8 m c X V v d D s s J n F 1 b 3 Q 7 R j c u M S 4 g U 2 k g b 3 V p L C B s Z X N x d W V s c y A / L 1 B y w 6 l z Z W 5 j Z S B k Z S B n c m 9 1 c G V z I G F y b c O p c y Z x d W 9 0 O y w m c X V v d D t G N y 4 x L i B T a S B v d W k s I G x l c 3 F 1 Z W x z I D 8 v Q 2 9 u Z m x p d C B s a c O p c y D D o C B s Y S B n Z X N 0 a W 9 u I G N v b W 1 1 b m F 1 d G F p c m U g Z G V z I H B v a W 5 0 c y B k 4 o C Z Z W F 1 J n F 1 b 3 Q 7 L C Z x d W 9 0 O 0 Y 3 L j E u I F N p I G 9 1 a S w g b G V z c X V l b H M g P y 9 W a W 9 s Z W 5 j Z S 9 h Z 3 J l c 3 N p b 2 4 g c G h 5 c 2 l x d W U m c X V v d D s s J n F 1 b 3 Q 7 R j c u M S 4 g U 2 k g b 3 V p L C B s Z X N x d W V s c y A / L 0 R p c 2 N y a W 1 p b m F 0 a W 9 u J n F 1 b 3 Q 7 L C Z x d W 9 0 O 0 Y 3 L j E u I F N p I G 9 1 a S w g b G V z c X V l b H M g P y 9 I Y X J j w 6 h s Z W 1 l b n Q m c X V v d D s s J n F 1 b 3 Q 7 R j c u M S 4 g U 2 k g b 3 V p L C B s Z X N x d W V s c y A / L 0 F y c m V z d G F 0 a W 9 u c y 9 k w 6 l 0 Z W 5 0 a W 9 u c y Z x d W 9 0 O y w m c X V v d D t G N y 4 x L i B T a S B v d W k s I G x l c 3 F 1 Z W x z I D 8 v Q X V 0 c m U s I H B y w 6 l j a X N l c i Z x d W 9 0 O y w m c X V v d D t B d X R y Z S w g c H L D q W N p c 2 V y X z k m c X V v d D s s J n F 1 b 3 Q 7 R j g u I E x l c y B w b 2 l u d H M g Z O K A m W V h d S w g b G F 0 c m l u Z X M g Z X Q g Z G 9 1 Y 2 h l c y B z b 2 5 0 L W l s c y B h Y 2 N l c 3 N p Y m x l c y B h d X g g U E R J I G V u I H N p d H V h d G l v b i B k Z S B o Y W 5 k a W N h c C B w a H l z a X F 1 Z S A / J n F 1 b 3 Q 7 L C Z x d W 9 0 O 0 c x L i B R d W V s b G V z I H N v b n Q g b G V z I H R y b 2 l z I H N v d X J j Z X M g c H J p b m N p c G F s Z X M g Z G U g b m 9 1 c n J p d H V y Z S B k Z X M g U E R J I D 8 m c X V v d D s s J n F 1 b 3 Q 7 R z E u I F F 1 Z W x s Z X M g c 2 9 u d C B s Z X M g d H J v a X M g c 2 9 1 c m N l c y B w c m l u Y 2 l w Y W x l c y B k Z S B u b 3 V y c m l 0 d X J l I G R l c y B Q R E k g P y 9 Q c m 9 k d W N 0 a W 9 u I G F n c m l j b 2 x l I G R l I H N 1 Y n N p c 3 R h b m N l J n F 1 b 3 Q 7 L C Z x d W 9 0 O 0 c x L i B R d W V s b G V z I H N v b n Q g b G V z I H R y b 2 l z I H N v d X J j Z X M g c H J p b m N p c G F s Z X M g Z G U g b m 9 1 c n J p d H V y Z S B k Z X M g U E R J I D 8 v R G 9 u I G R l c y B j b 2 1 t d W 5 h d X T D q X M g a M O 0 d G V z I G V 0 I H Z v a X N p b m V z J n F 1 b 3 Q 7 L C Z x d W 9 0 O 0 c x L i B R d W V s b G V z I H N v b n Q g b G V z I H R y b 2 l z I H N v d X J j Z X M g c H J p b m N p c G F s Z X M g Z G U g b m 9 1 c n J p d H V y Z S B k Z X M g U E R J I D 8 v Q X N z a X N 0 Y W 5 j Z S B o d W 1 h b m l 0 Y W l y Z S A o a W 5 j b H V h b n Q g Y 2 F z a C k m c X V v d D s s J n F 1 b 3 Q 7 R z E u I F F 1 Z W x s Z X M g c 2 9 u d C B s Z X M g d H J v a X M g c 2 9 1 c m N l c y B w c m l u Y 2 l w Y W x l c y B k Z S B u b 3 V y c m l 0 d X J l I G R l c y B Q R E k g P y 9 B Y 2 h h d C B z d X I g b G U g b W F y Y 2 j D q S Z x d W 9 0 O y w m c X V v d D t H M S 4 g U X V l b G x l c y B z b 2 5 0 I G x l c y B 0 c m 9 p c y B z b 3 V y Y 2 V z I H B y a W 5 j a X B h b G V z I G R l I G 5 v d X J y a X R 1 c m U g Z G V z I F B E S S A / L 0 V t c H J 1 b n Q m c X V v d D s s J n F 1 b 3 Q 7 R z E u I F F 1 Z W x s Z X M g c 2 9 u d C B s Z X M g d H J v a X M g c 2 9 1 c m N l c y B w c m l u Y 2 l w Y W x l c y B k Z S B u b 3 V y c m l 0 d X J l I G R l c y B Q R E k g P y 9 U c m 9 j I C j D q W N o Y W 5 n Z X M p J n F 1 b 3 Q 7 L C Z x d W 9 0 O 0 c x L i B R d W V s b G V z I H N v b n Q g b G V z I H R y b 2 l z I H N v d X J j Z X M g c H J p b m N p c G F s Z X M g Z G U g b m 9 1 c n J p d H V y Z S B k Z X M g U E R J I D 8 v Q X V 0 c m U s I H B y Z W N p c 2 V y J n F 1 b 3 Q 7 L C Z x d W 9 0 O 0 F 1 d H J l L C B w c m V j a X N l c i Z x d W 9 0 O y w m c X V v d D t H M i 4 g U X V l b G x l I G V z d C B s Y S B k a X N 0 Y W 5 j Z S B x d W U g b G V z I H B l c n N v b m 5 l c y B k w 6 l w b G F j w 6 l l c y B k b 2 l 2 Z W 5 0 I H B h c m N v d X J p c i B w b 3 V y I G F j Y 8 O p Z G V y I G F 1 I G 1 h c m N o w 6 k g b G U g c G x 1 c y B w c m 9 j a G U g P y Z x d W 9 0 O y w m c X V v d D t H M y 4 g T G V z I H B l c n N v b m 5 l c y B k w 6 l w b G F j w 6 l l c y B v b n Q t Z W x s Z X M g Y W N j w 6 h z I G F 1 I G 1 h c m N o w 6 k g P y Z x d W 9 0 O y w m c X V v d D t H N C 4 g U 2 k g b m 9 u L C B w b 3 V y c X V v a S A / J n F 1 b 3 Q 7 L C Z x d W 9 0 O 0 c 0 L i B T a S B u b 2 4 s I H B v d X J x d W 9 p I D 8 v R G l z Y 3 J p b W l u Y X R p b 2 4 m c X V v d D s s J n F 1 b 3 Q 7 R z Q u I F N p I G 5 v b i w g c G 9 1 c n F 1 b 2 k g P y 9 I Y X J j w 6 h s Z W 1 l b n Q m c X V v d D s s J n F 1 b 3 Q 7 R z Q u I F N p I G 5 v b i w g c G 9 1 c n F 1 b 2 k g P y 9 M Z S B t Y X J j a M O p I G V z d C B 0 c m 9 w I G x v a W 4 m c X V v d D s s J n F 1 b 3 Q 7 R z Q u I F N p I G 5 v b i w g c G 9 1 c n F 1 b 2 k g P y 9 Q c s O p c 2 V u Y 2 U g Z G U g Z 3 J v d X B l c y B h c m 3 D q X M m c X V v d D s s J n F 1 b 3 Q 7 R z Q u I F N p I G 5 v b i w g c G 9 1 c n F 1 b 2 k g P y 9 M Y S B y b 3 V 0 Z S B l c 3 Q g d H J v c C B k Y W 5 n Z X J l d X N l L 3 J p c 3 F 1 Z S B k 4 o C Z Y X R 0 Y X F 1 Z X M m c X V v d D s s J n F 1 b 3 Q 7 R z Q u I F N p I G 5 v b i w g c G 9 1 c n F 1 b 2 k g P y 9 B Y n V z I G R l c y B m b 3 J j Z X M g Z G U g c 8 O p Y 3 V y a X T D q S Z x d W 9 0 O y w m c X V v d D t H N C 4 g U 2 k g b m 9 u L C B w b 3 V y c X V v a S A / L 0 F 1 d H J l L C B w c s O p Y 2 l z Z X I m c X V v d D s s J n F 1 b 3 Q 7 Q X V 0 c m U s I H B y Z W N p c 2 V y X z E w J n F 1 b 3 Q 7 L C Z x d W 9 0 O 0 g x L i B Z L W E t d C 1 p b C B k Z X M g c 2 V y d m l j Z X M g b c O p Z G l j Y X V 4 I G R p c 3 B v b m l i b G V z I E R B T l M g Q 0 U g U V V B U l R J R V I g P y Z x d W 9 0 O y w m c X V v d D t I M i 4 g U 2 k g b 3 V p L C B x d W V s c y B 0 e X B l c y B k Z S B z Z X J 2 a W N l c y B t w 6 l k a W N h d X g g Z m 9 u Y 3 R p b 2 5 u Z W x z I H N v b n Q g Z G l z c G 9 u a W J s Z X M g P y A o Y 2 9 j a G V y I H R v d X R l c y B s Z X M g c s O p c G 9 u c 2 V z I G N v c n J l c 3 B v b m R h b n R l c y k m c X V v d D s s J n F 1 b 3 Q 7 S D I u I F N p I G 9 1 a S w g c X V l b H M g d H l w Z X M g Z G U g c 2 V y d m l j Z X M g b c O p Z G l j Y X V 4 I G Z v b m N 0 a W 9 u b m V s c y B z b 2 5 0 I G R p c 3 B v b m l i b G V z I D 8 g K G N v Y 2 h l c i B 0 b 3 V 0 Z X M g b G V z I H L D q X B v b n N l c y B j b 3 J y Z X N w b 2 5 k Y W 5 0 Z X M p L 0 N s a W 5 p c X V l I G 1 v Y m l s Z S Z x d W 9 0 O y w m c X V v d D t I M i 4 g U 2 k g b 3 V p L C B x d W V s c y B 0 e X B l c y B k Z S B z Z X J 2 a W N l c y B t w 6 l k a W N h d X g g Z m 9 u Y 3 R p b 2 5 u Z W x z I H N v b n Q g Z G l z c G 9 u a W J s Z X M g P y A o Y 2 9 j a G V y I H R v d X R l c y B s Z X M g c s O p c G 9 u c 2 V z I G N v c n J l c 3 B v b m R h b n R l c y k v S M O 0 c G l 0 Y W w m c X V v d D s s J n F 1 b 3 Q 7 S D I u I F N p I G 9 1 a S w g c X V l b H M g d H l w Z X M g Z G U g c 2 V y d m l j Z X M g b c O p Z G l j Y X V 4 I G Z v b m N 0 a W 9 u b m V s c y B z b 2 5 0 I G R p c 3 B v b m l i b G V z I D 8 g K G N v Y 2 h l c i B 0 b 3 V 0 Z X M g b G V z I H L D q X B v b n N l c y B j b 3 J y Z X N w b 2 5 k Y W 5 0 Z X M p L 0 N l b n R y Z S B k Z S B z Y W 5 0 w 6 k m c X V v d D s s J n F 1 b 3 Q 7 S D I u I F N p I G 9 1 a S w g c X V l b H M g d H l w Z X M g Z G U g c 2 V y d m l j Z X M g b c O p Z G l j Y X V 4 I G Z v b m N 0 a W 9 u b m V s c y B z b 2 5 0 I G R p c 3 B v b m l i b G V z I D 8 g K G N v Y 2 h l c i B 0 b 3 V 0 Z X M g b G V z I H L D q X B v b n N l c y B j b 3 J y Z X N w b 2 5 k Y W 5 0 Z X M p L 0 N s a W 5 p c X V l I H B y a X b D q W U m c X V v d D s s J n F 1 b 3 Q 7 S D I u I F N p I G 9 1 a S w g c X V l b H M g d H l w Z X M g Z G U g c 2 V y d m l j Z X M g b c O p Z G l j Y X V 4 I G Z v b m N 0 a W 9 u b m V s c y B z b 2 5 0 I G R p c 3 B v b m l i b G V z I D 8 g K G N v Y 2 h l c i B 0 b 3 V 0 Z X M g b G V z I H L D q X B v b n N l c y B j b 3 J y Z X N w b 2 5 k Y W 5 0 Z X M p L 0 F 1 d H J l c y A o w 6 A g c H L D q W N p c 2 V y K S Z x d W 9 0 O y w m c X V v d D t B d X R y Z S w g c H L D q W N p c 2 V y X z E x J n F 1 b 3 Q 7 L C Z x d W 9 0 O 0 g z L i B M Z X M g c G V y c 2 9 u b m V z I G T D q X B s Y W P D q W V z I G 9 u d C 1 l b G x l c y B h Y 2 P D q H M g Y X V 4 I G N l b n R y Z X M g Z G U g c 2 F u d M O p c y B k a X N w b 2 5 p Y m x l c y A / J n F 1 b 3 Q 7 L C Z x d W 9 0 O 0 g 0 L i B R d W V s b G U g Z X N 0 I G x h I G R p c 3 R h b m N l I H F 1 Z S B s Z X M g c G V y c 2 9 u b m V z I G T D q X B s Y W P D q W V z I H B h c m N v d X J l b n Q g c G 9 1 c i B h Y 2 P D q W R l c i B h d X g g c 2 V y d m l j Z X M g b c O p Z G l j Y X V 4 I D 8 g K M O g I H B p Z W Q p J n F 1 b 3 Q 7 L C Z x d W 9 0 O 0 g 1 I E x l c y B w Z X J z b 2 5 u Z X M g Z M O p c G x h Y 8 O p Z X M g c m V u Y 2 9 u d H J l b n Q t Z W x s Z X M g Z G V z I G R p Z m Z p Y 3 V s d M O p c y B w b 3 V y I G F j Y 8 O p Z G V y I G F 1 e C B z Z X J 2 a W N l c y B k Z S B z Y W 5 0 w 6 k / J n F 1 b 3 Q 7 L C Z x d W 9 0 O 0 g 1 L j E g U 2 k g b 3 V p L C B w b 3 V y c X V v a S A / I C h N Y X g g d H J v a X M g c s O p c G 9 u c 2 V z K S Z x d W 9 0 O y w m c X V v d D t I N S 4 x I F N p I G 9 1 a S w g c G 9 1 c n F 1 b 2 k g P y A o T W F 4 I H R y b 2 l z I H L D q X B v b n N l c y k v R G l z Y 3 J p b W l u Y X R p b 2 4 m c X V v d D s s J n F 1 b 3 Q 7 S D U u M S B T a S B v d W k s I H B v d X J x d W 9 p I D 8 g K E 1 h e C B 0 c m 9 p c y B y w 6 l w b 2 5 z Z X M p L 0 x l I H N l c n Z p Y 2 U g Z X N 0 I H R y b 3 A g b G 9 p b i Z x d W 9 0 O y w m c X V v d D t I N S 4 x I F N p I G 9 1 a S w g c G 9 1 c n F 1 b 2 k g P y A o T W F 4 I H R y b 2 l z I H L D q X B v b n N l c y k v T W F u c X V l I G R l I G 1 v e W V u c y B m a W 5 h b m N p Z X J z J n F 1 b 3 Q 7 L C Z x d W 9 0 O 0 g 1 L j E g U 2 k g b 3 V p L C B w b 3 V y c X V v a S A / I C h N Y X g g d H J v a X M g c s O p c G 9 u c 2 V z K S 9 M Y S B y b 3 V 0 Z X M g Z X N 0 I G R h b m d l c m V 1 c 2 U v c m l z c X V l I G T i g J l h d H R h c X V l J n F 1 b 3 Q 7 L C Z x d W 9 0 O 0 g 1 L j E g U 2 k g b 3 V p L C B w b 3 V y c X V v a S A / I C h N Y X g g d H J v a X M g c s O p c G 9 u c 2 V z K S 9 Q c s O p c 2 V u Y 2 U g Z G U g Z 3 J v d X B l c y B h c m 3 D q X M m c X V v d D s s J n F 1 b 3 Q 7 S D U u M S B T a S B v d W k s I H B v d X J x d W 9 p I D 8 g K E 1 h e C B 0 c m 9 p c y B y w 6 l w b 2 5 z Z X M p L 0 F i c 2 V u Y 2 U g Z G U g c G V y c 2 9 u b m V s I G 3 D q W R p Y 2 F s J n F 1 b 3 Q 7 L C Z x d W 9 0 O 0 g 1 L j E g U 2 k g b 3 V p L C B w b 3 V y c X V v a S A / I C h N Y X g g d H J v a X M g c s O p c G 9 u c 2 V z K S 9 Q Y X M g Z G U g b c O p Z G l j Y W 1 l b n R z I G 9 1 I G T i g J n D q X F 1 a X B l b W V u d H M m c X V v d D s s J n F 1 b 3 Q 7 S D Y g U X V l b G x l c y B z b 2 5 0 I G x l c y B 0 c m 9 p c y B w c m 9 i b M O o b W V z I G R l I H N h b n T D q S B s Z X M g c G x 1 c y B y w 6 l w Y W 5 k d X M g Z G F u c y B s Z S B x d W F y d G l l c i B w Y X J t a S B s Z X M g c G 9 w d W x h d G l v b n M g Z M O p c G x h Y 8 O p Z X M g P y Z x d W 9 0 O y w m c X V v d D t I N i B R d W V s b G V z I H N v b n Q g b G V z I H R y b 2 l z I H B y b 2 J s w 6 h t Z X M g Z G U g c 2 F u d M O p I G x l c y B w b H V z I H L D q X B h b m R 1 c y B k Y W 5 z I G x l I H F 1 Y X J 0 a W V y I H B h c m 1 p I G x l c y B w b 3 B 1 b G F 0 a W 9 u c y B k w 6 l w b G F j w 6 l l c y A / L 0 R p Y X J y a M O p Z S Z x d W 9 0 O y w m c X V v d D t I N i B R d W V s b G V z I H N v b n Q g b G V z I H R y b 2 l z I H B y b 2 J s w 6 h t Z X M g Z G U g c 2 F u d M O p I G x l c y B w b H V z I H L D q X B h b m R 1 c y B k Y W 5 z I G x l I H F 1 Y X J 0 a W V y I H B h c m 1 p I G x l c y B w b 3 B 1 b G F 0 a W 9 u c y B k w 6 l w b G F j w 6 l l c y A / L 1 B h b H V k a X N t Z S Z x d W 9 0 O y w m c X V v d D t I N i B R d W V s b G V z I H N v b n Q g b G V z I H R y b 2 l z I H B y b 2 J s w 6 h t Z X M g Z G U g c 2 F u d M O p I G x l c y B w b H V z I H L D q X B h b m R 1 c y B k Y W 5 z I G x l I H F 1 Y X J 0 a W V y I H B h c m 1 p I G x l c y B w b 3 B 1 b G F 0 a W 9 u c y B k w 6 l w b G F j w 6 l l c y A / L 0 1 h b G 5 1 d H J p d G l v b i Z x d W 9 0 O y w m c X V v d D t I N i B R d W V s b G V z I H N v b n Q g b G V z I H R y b 2 l z I H B y b 2 J s w 6 h t Z X M g Z G U g c 2 F u d M O p I G x l c y B w b H V z I H L D q X B h b m R 1 c y B k Y W 5 z I G x l I H F 1 Y X J 0 a W V y I H B h c m 1 p I G x l c y B w b 3 B 1 b G F 0 a W 9 u c y B k w 6 l w b G F j w 6 l l c y A / L 0 l u Z m V j d G l v b i B k Z S B w b G F p Z S Z x d W 9 0 O y w m c X V v d D t I N i B R d W V s b G V z I H N v b n Q g b G V z I H R y b 2 l z I H B y b 2 J s w 6 h t Z X M g Z G U g c 2 F u d M O p I G x l c y B w b H V z I H L D q X B h b m R 1 c y B k Y W 5 z I G x l I H F 1 Y X J 0 a W V y I H B h c m 1 p I G x l c y B w b 3 B 1 b G F 0 a W 9 u c y B k w 6 l w b G F j w 6 l l c y A / L 0 1 h b G F k a W U g Z G U g c G V h d S Z x d W 9 0 O y w m c X V v d D t I N i B R d W V s b G V z I H N v b n Q g b G V z I H R y b 2 l z I H B y b 2 J s w 6 h t Z X M g Z G U g c 2 F u d M O p I G x l c y B w b H V z I H L D q X B h b m R 1 c y B k Y W 5 z I G x l I H F 1 Y X J 0 a W V y I H B h c m 1 p I G x l c y B w b 3 B 1 b G F 0 a W 9 u c y B k w 6 l w b G F j w 6 l l c y A / L 0 Z p w 6 h 2 c m U m c X V v d D s s J n F 1 b 3 Q 7 S D Y g U X V l b G x l c y B z b 2 5 0 I G x l c y B 0 c m 9 p c y B w c m 9 i b M O o b W V z I G R l I H N h b n T D q S B s Z X M g c G x 1 c y B y w 6 l w Y W 5 k d X M g Z G F u c y B s Z S B x d W F y d G l l c i B w Y X J t a S B s Z X M g c G 9 w d W x h d G l v b n M g Z M O p c G x h Y 8 O p Z X M g P y 9 U b 3 V 4 J n F 1 b 3 Q 7 L C Z x d W 9 0 O 0 g 2 I F F 1 Z W x s Z X M g c 2 9 u d C B s Z X M g d H J v a X M g c H J v Y m z D q G 1 l c y B k Z S B z Y W 5 0 w 6 k g b G V z I H B s d X M g c s O p c G F u Z H V z I G R h b n M g b G U g c X V h c n R p Z X I g c G F y b W k g b G V z I H B v c H V s Y X R p b 2 5 z I G T D q X B s Y W P D q W V z I D 8 v T W F 1 e C B k Z S B 0 w 6 p 0 Z S Z x d W 9 0 O y w m c X V v d D t I N i B R d W V s b G V z I H N v b n Q g b G V z I H R y b 2 l z I H B y b 2 J s w 6 h t Z X M g Z G U g c 2 F u d M O p I G x l c y B w b H V z I H L D q X B h b m R 1 c y B k Y W 5 z I G x l I H F 1 Y X J 0 a W V y I H B h c m 1 p I G x l c y B w b 3 B 1 b G F 0 a W 9 u c y B k w 6 l w b G F j w 6 l l c y A / L 0 1 h d X g g Z G U g d m V u d H J l J n F 1 b 3 Q 7 L C Z x d W 9 0 O 0 g 2 I F F 1 Z W x s Z X M g c 2 9 u d C B s Z X M g d H J v a X M g c H J v Y m z D q G 1 l c y B k Z S B z Y W 5 0 w 6 k g b G V z I H B s d X M g c s O p c G F u Z H V z I G R h b n M g b G U g c X V h c n R p Z X I g c G F y b W k g b G V z I H B v c H V s Y X R p b 2 5 z I G T D q X B s Y W P D q W V z I D 8 v V k l I L 1 N p Z G E m c X V v d D s s J n F 1 b 3 Q 7 S D Y g U X V l b G x l c y B z b 2 5 0 I G x l c y B 0 c m 9 p c y B w c m 9 i b M O o b W V z I G R l I H N h b n T D q S B s Z X M g c G x 1 c y B y w 6 l w Y W 5 k d X M g Z G F u c y B s Z S B x d W F y d G l l c i B w Y X J t a S B s Z X M g c G 9 w d W x h d G l v b n M g Z M O p c G x h Y 8 O p Z X M g P y 9 Q c m 9 i b M O o b W V z I G R l I H R l b n N p b 2 5 z J n F 1 b 3 Q 7 L C Z x d W 9 0 O 0 g 2 I F F 1 Z W x s Z X M g c 2 9 u d C B s Z X M g d H J v a X M g c H J v Y m z D q G 1 l c y B k Z S B z Y W 5 0 w 6 k g b G V z I H B s d X M g c s O p c G F u Z H V z I G R h b n M g b G U g c X V h c n R p Z X I g c G F y b W k g b G V z I H B v c H V s Y X R p b 2 5 z I G T D q X B s Y W P D q W V z I D 8 v Q X V 0 c m U m c X V v d D s s J n F 1 b 3 Q 7 Q X V 0 c m U g b W F s Y W R p Z S D D o C B w c s O p Y 2 l z Z X I m c X V v d D s s J n F 1 b 3 Q 7 S T E u I E V z d C 1 j Z S B x d W U g b G E g b W F q b 3 J p d M O p I G R l c y B l b m Z h b n R z I G R l I G 3 D q W 5 h Z 2 V z I G T D q X B s Y W P D q X M g c 3 V p d G U g Y X V 4 I H B s d W l l c y B 0 b 3 J y Z W 5 0 a W V s b G V z I G Z y w 6 l x d W V u d G V u d C B 1 b m U g w 6 l j b 2 x l I E F D V F V F T E x F T U V O V C A / J n F 1 b 3 Q 7 L C Z x d W 9 0 O 0 k x L j E u I F N p I E V O I F B B U l R J R S B v d S B O T 0 4 s I F B v d X J x d W 9 p I E N l c y B l b m Z h b n R z I F B E S S B u Z S B m c s O p c X V l b n R l b n Q g c G F z I G T i g J n D q W N v b G U g Y W N 0 d W V s b G V t Z W 5 0 I D 8 m c X V v d D s s J n F 1 b 3 Q 7 S T E u M S 4 g U 2 k g R U 4 g U E F S V E l F I G 9 1 I E 5 P T i w g U G 9 1 c n F 1 b 2 k g Q 2 V z I G V u Z m F u d H M g U E R J I G 5 l I G Z y w 6 l x d W V u d G V u d C B w Y X M g Z O K A m c O p Y 2 9 s Z S B h Y 3 R 1 Z W x s Z W 1 l b n Q g P y 9 Q Y X M g Z F x 1 M D A y N 8 O p Y 2 9 s Z S Z x d W 9 0 O y w m c X V v d D t J M S 4 x L i B T a S B F T i B Q Q V J U S U U g b 3 U g T k 9 O L C B Q b 3 V y c X V v a S B D Z X M g Z W 5 m Y W 5 0 c y B Q R E k g b m U g Z n L D q X F 1 Z W 5 0 Z W 5 0 I H B h c y B k 4 o C Z w 6 l j b 2 x l I G F j d H V l b G x l b W V u d C A / L 0 V j b 2 x l I G T D q X R y d W l 0 Z S B v d S B l b m R v b W 1 h Z 8 O p Z S Z x d W 9 0 O y w m c X V v d D t J M S 4 x L i B T a S B F T i B Q Q V J U S U U g b 3 U g T k 9 O L C B Q b 3 V y c X V v a S B D Z X M g Z W 5 m Y W 5 0 c y B Q R E k g b m U g Z n L D q X F 1 Z W 5 0 Z W 5 0 I H B h c y B k 4 o C Z w 6 l j b 2 x l I G F j d H V l b G x l b W V u d C A / L 0 V j b 2 x l I G 9 j Y 3 V w w 6 l l I H B h c i B k Z X M g U E R J J n F 1 b 3 Q 7 L C Z x d W 9 0 O 0 k x L j E u I F N p I E V O I F B B U l R J R S B v d S B O T 0 4 s I F B v d X J x d W 9 p I E N l c y B l b m Z h b n R z I F B E S S B u Z S B m c s O p c X V l b n R l b n Q g c G F z I G T i g J n D q W N v b G U g Y W N 0 d W V s b G V t Z W 5 0 I D 8 v R W N v b G U g d H J v c C B s b 2 l u J n F 1 b 3 Q 7 L C Z x d W 9 0 O 0 k x L j E u I F N p I E V O I F B B U l R J R S B v d S B O T 0 4 s I F B v d X J x d W 9 p I E N l c y B l b m Z h b n R z I F B E S S B u Z S B m c s O p c X V l b n R l b n Q g c G F z I G T i g J n D q W N v b G U g Y W N 0 d W V s b G V t Z W 5 0 I D 8 v Q 2 h l b W l u I G R h b m d l c m V 1 e C Z x d W 9 0 O y w m c X V v d D t J M S 4 x L i B T a S B F T i B Q Q V J U S U U g b 3 U g T k 9 O L C B Q b 3 V y c X V v a S B D Z X M g Z W 5 m Y W 5 0 c y B Q R E k g b m U g Z n L D q X F 1 Z W 5 0 Z W 5 0 I H B h c y B k 4 o C Z w 6 l j b 2 x l I G F j d H V l b G x l b W V u d C A / L 0 R p c 2 N y a W 1 p b m F 0 a W 9 u a X M m c X V v d D s s J n F 1 b 3 Q 7 S T E u M S 4 g U 2 k g R U 4 g U E F S V E l F I G 9 1 I E 5 P T i w g U G 9 1 c n F 1 b 2 k g Q 2 V z I G V u Z m F u d H M g U E R J I G 5 l I G Z y w 6 l x d W V u d G V u d C B w Y X M g Z O K A m c O p Y 2 9 s Z S B h Y 3 R 1 Z W x s Z W 1 l b n Q g P y 9 N Y W 5 x d W U g Z G U g b W 9 5 Z W 5 z I G Z p b m F u Y 2 l l c n M g K H R y Y W 5 z c G 9 y d C w g Z X R j K S Z x d W 9 0 O y w m c X V v d D t J M S 4 x L i B T a S B F T i B Q Q V J U S U U g b 3 U g T k 9 O L C B Q b 3 V y c X V v a S B D Z X M g Z W 5 m Y W 5 0 c y B Q R E k g b m U g Z n L D q X F 1 Z W 5 0 Z W 5 0 I H B h c y B k 4 o C Z w 6 l j b 2 x l I G F j d H V l b G x l b W V u d C A / L 1 B y b 2 J s w 6 h t Z X M g Z G U g Y 2 9 o Y W J p d G F 0 a W 9 u I G F 2 Z W M g b G E g Y 2 9 t b X V u Y X V 0 w 6 k g b 8 O 5 I H N l I H R y b 3 V 2 Z S B s X H U w M D I 3 w 6 l j b 2 x l J n F 1 b 3 Q 7 L C Z x d W 9 0 O 0 k x L j E u I F N p I E V O I F B B U l R J R S B v d S B O T 0 4 s I F B v d X J x d W 9 p I E N l c y B l b m Z h b n R z I F B E S S B u Z S B m c s O p c X V l b n R l b n Q g c G F z I G T i g J n D q W N v b G U g Y W N 0 d W V s b G V t Z W 5 0 I D 8 v T W F u c X V l I G R l I H B l c n N v b m 5 l b C B l b n N l a W d u Y W 5 0 J n F 1 b 3 Q 7 L C Z x d W 9 0 O 0 k x L j E u I F N p I E V O I F B B U l R J R S B v d S B O T 0 4 s I F B v d X J x d W 9 p I E N l c y B l b m Z h b n R z I F B E S S B u Z S B m c s O p c X V l b n R l b n Q g c G F z I G T i g J n D q W N v b G U g Y W N 0 d W V s b G V t Z W 5 0 I D 8 v U G F z I G R c d T A w M j d p b n T D q X L D q n Q g c G 9 1 c i B s X H U w M D I 3 w 6 l k d W N h d G l v b i B k Z X M g Z W 5 m Y W 5 0 c y Z x d W 9 0 O y w m c X V v d D t J M S 4 x L i B T a S B F T i B Q Q V J U S U U g b 3 U g T k 9 O L C B Q b 3 V y c X V v a S B D Z X M g Z W 5 m Y W 5 0 c y B Q R E k g b m U g Z n L D q X F 1 Z W 5 0 Z W 5 0 I H B h c y B k 4 o C Z w 6 l j b 2 x l I G F j d H V l b G x l b W V u d C A / L 0 F 1 d H J l L C B w c s O p Y 2 l z Z X I m c X V v d D s s J n F 1 b 3 Q 7 Q X V 0 c m U s I H N w w 6 l j a W Z p Z X I m c X V v d D s s J n F 1 b 3 Q 7 S T I u I F F 1 Z W x s Z S B k a X N 0 Y W 5 j Z S B s Y S B t Y W p v c m l 0 w 6 k g Z G V z I G V u Z m F u d H M g Z G V w b G F j Z X M g Z G 9 p d m V u d C 1 p b H M g c G F y Y 2 9 1 c m l y I H B v d X I g Y W N j w 6 l k Z X I g w 6 A g b O K A m c O p Y 2 9 s Z S B s Y S B w b H V z I H B y b 2 N o Z S A / I C j D o C B w a W V k K S Z x d W 9 0 O y w m c X V v d D t K N C 4 g U X V l b H M g c 2 9 u d C B s Z X M g c 3 V q Z X R z I M O g I H B y b 3 B v c y B k Z X N x d W V s c y B s Z X M g c G V y c 2 9 u b m V z I G T D q X B s Y W P D q W V z I G R h b n M g Y 2 U g c X V h c n R p Z X I g Z G U g Y 2 U g c 2 l 0 Z S B 2 b 3 V k c m F p d C B w b H V z I G T i g J l p b m Z v c m 1 h d G l v b n M g P y Z x d W 9 0 O y w m c X V v d D t K N C 4 g U X V l b H M g c 2 9 u d C B s Z X M g c 3 V q Z X R z I M O g I H B y b 3 B v c y B k Z X N x d W V s c y B s Z X M g c G V y c 2 9 u b m V z I G T D q X B s Y W P D q W V z I G R h b n M g Y 2 U g c X V h c n R p Z X I g Z G U g Y 2 U g c 2 l 0 Z S B 2 b 3 V k c m F p d C B w b H V z I G T i g J l p b m Z v c m 1 h d G l v b n M g P y 9 B c 3 N p c 3 R h b m N l I G h 1 b W F u a X R h a X J l J n F 1 b 3 Q 7 L C Z x d W 9 0 O 0 o 0 L i B R d W V s c y B z b 2 5 0 I G x l c y B z d W p l d H M g w 6 A g c H J v c G 9 z I G R l c 3 F 1 Z W x z I G x l c y B w Z X J z b 2 5 u Z X M g Z M O p c G x h Y 8 O p Z X M g Z G F u c y B j Z S B x d W F y d G l l c i B k Z S B j Z S B z a X R l I H Z v d W R y Y W l 0 I H B s d X M g Z O K A m W l u Z m 9 y b W F 0 a W 9 u c y A / L 1 N p d H V h d G l v b i B k Y W 5 z I G x l I G x p Z X U g Z O K A m W 9 y a W d p b m U m c X V v d D s s J n F 1 b 3 Q 7 S j Q u I F F 1 Z W x z I H N v b n Q g b G V z I H N 1 a m V 0 c y D D o C B w c m 9 w b 3 M g Z G V z c X V l b H M g b G V z I H B l c n N v b m 5 l c y B k w 6 l w b G F j w 6 l l c y B k Y W 5 z I G N l I H F 1 Y X J 0 a W V y I G R l I G N l I H N p d G U g d m 9 1 Z H J h a X Q g c G x 1 c y B k 4 o C Z a W 5 m b 3 J t Y X R p b 2 5 z I D 8 v U 2 l 0 d W F 0 a W 9 u I G R l c y B t Z W 1 i c m V z I G R l I G x h I G Z h b W l s b G U m c X V v d D s s J n F 1 b 3 Q 7 S j Q u I F F 1 Z W x z I H N v b n Q g b G V z I H N 1 a m V 0 c y D D o C B w c m 9 w b 3 M g Z G V z c X V l b H M g b G V z I H B l c n N v b m 5 l c y B k w 6 l w b G F j w 6 l l c y B k Y W 5 z I G N l I H F 1 Y X J 0 a W V y I G R l I G N l I H N p d G U g d m 9 1 Z H J h a X Q g c G x 1 c y B k 4 o C Z a W 5 m b 3 J t Y X R p b 2 5 z I D 8 v Q W N j w 6 h z I G F 1 e C B z Z X J 2 a W N l c y B k Z S B i Y X N l J n F 1 b 3 Q 7 L C Z x d W 9 0 O 0 o 0 L i B R d W V s c y B z b 2 5 0 I G x l c y B z d W p l d H M g w 6 A g c H J v c G 9 z I G R l c 3 F 1 Z W x z I G x l c y B w Z X J z b 2 5 u Z X M g Z M O p c G x h Y 8 O p Z X M g Z G F u c y B j Z S B x d W F y d G l l c i B k Z S B j Z S B z a X R l I H Z v d W R y Y W l 0 I H B s d X M g Z O K A m W l u Z m 9 y b W F 0 a W 9 u c y A / L 1 B v c 3 N p Y m l s a X T D q X M g Z G U g c m V 0 b 3 V y I C h l d G F 0 I G R 1 I G x p Z X U g Z O K A m W 9 y a W d p b m U s I G F p Z G U g a H V t Y W 5 p d G F p c m X i g K Y p J n F 1 b 3 Q 7 L C Z x d W 9 0 O 0 o 0 L i B R d W V s c y B z b 2 5 0 I G x l c y B z d W p l d H M g w 6 A g c H J v c G 9 z I G R l c 3 F 1 Z W x z I G x l c y B w Z X J z b 2 5 u Z X M g Z M O p c G x h Y 8 O p Z X M g Z G F u c y B j Z S B x d W F y d G l l c i B k Z S B j Z S B z a X R l I H Z v d W R y Y W l 0 I H B s d X M g Z O K A m W l u Z m 9 y b W F 0 a W 9 u c y A / L 0 R v Y 3 V t Z W 5 0 Y X R p b 2 4 g K G N l c n R p Z m l j Y X Q g Z G U g b m F p c 3 N h b m N l L C B l d G M u K S Z x d W 9 0 O y w m c X V v d D t L M S 5 R d W V s I G V z d C B s Z S B w c m V t a W V y c y B i Z X N v a W 4 g c H J p b 3 J p d G F p c m U g Z G V z I H B v c H V s Y X R p b 2 5 z I G T D q X B s Y W P D q W V z I G R h b n M g Y 2 U g c X V h c n R p Z X I g P y Z x d W 9 0 O y w m c X V v d D t L M S 5 R d W V s I G V z d C B s Z S B k Z X V 4 a c O o b W U g Y m V z b 2 l u I H B y a W 9 y a X R h a X J l I G R l c y B w b 3 B 1 b G F 0 a W 9 u c y B k w 6 l w b G F j w 6 l l c y B k Y W 5 z I G N l I H F 1 Y X J 0 a W V y I D 8 m c X V v d D s s J n F 1 b 3 Q 7 S z E u U X V l b C B l c 3 Q g b G U g d H J v a X h p w 6 h t Z S B i Z X N v a W 4 g c H J p b 3 J p d G F p c m U g Z G V z I H B v c H V s Y X R p b 2 5 z I G T D q X B s Y W P D q W V z I G R h b n M g Y 2 U g c X V h c n R p Z X I g P y Z x d W 9 0 O y w m c X V v d D t B d X R y Z S B i Z X N v a W 4 g w 6 A g c H L D q W N p c 2 V y J n F 1 b 3 Q 7 L C Z x d W 9 0 O 0 o w L i B D b 2 1 i a W V u I G R c d T A w M j d v c m d h b m l z Y X R p b 2 5 z I G 9 u d C B m b 3 V y b m k g d W 5 l I G F z c 2 l z d G F u Y 2 U g Y X V 4 I G T D q X B s Y W P D q X M g Z G V w d W l z I G x l d X I g Y X J y a X b D q W U g Z G F u c y B j Z X R 0 Z S B s b 2 N h b G l 0 w 6 k g c 3 V p d G U g Y X V 4 I G l u b 2 5 k Y X R p b 2 5 z P y Z x d W 9 0 O y w m c X V v d D t D Z C 4 x I E 1 l b n R p b 2 5 u Z X o g b G U g b m 9 t Y n J l I G R l I G 3 D q W 5 h Z 2 V z I F B E S S B k b 2 5 0 I H Z v d X M g Y X Z l e i B s Y S B j b 2 1 w b 3 N p d G l v b i B l e G F j d G U m c X V v d D s s J n F 1 b 3 Q 7 Q 2 9 t b W V u d G F p c m V z I G f D q W 7 D q X J h d X g g c 3 V y I G x h I H B v c H V s Y X R p b 2 4 g Z M O p c G x h Y 8 O p Z S B k Y W 5 z I G x l I H F 1 Y X J 0 a W V y L C B l d C B h d X R y Z X M g Z m F j d G V 1 c n M g Z G l y Z W N 0 Z W 1 l b n Q g b 3 U g a W 5 k a X J l Y 3 R l b W V u d C B s a c O p c y D D o C B s Z X V y c y B j b 2 5 k a X R p b 2 5 z I G R l I H Z p Z S 4 m c X V v d D s s J n F 1 b 3 Q 7 X 2 l k J n F 1 b 3 Q 7 L C Z x d W 9 0 O 1 9 1 d W l k J n F 1 b 3 Q 7 L C Z x d W 9 0 O 1 9 z d W J t a X N z a W 9 u X 3 R p b W U m c X V v d D s s J n F 1 b 3 Q 7 X 3 Z h b G l k Y X R p b 2 5 f c 3 R h d H V z J n F 1 b 3 Q 7 L C Z x d W 9 0 O 1 9 p b m R l e C Z x d W 9 0 O 1 0 i I C 8 + P E V u d H J 5 I F R 5 c G U 9 I k Z p b G x D b 3 V u d C I g V m F s d W U 9 I m w 4 M C I g L z 4 8 R W 5 0 c n k g V H l w Z T 0 i Q W R k Z W R U b 0 R h d G F N b 2 R l b C I g V m F s d W U 9 I m w w I i A v P j x F b n R y e S B U e X B l P S J G a W x s U 3 R h d H V z I i B W Y W x 1 Z T 0 i c 0 N v b X B s Z X R l I i A v P j x F b n R y e S B U e X B l P S J S Z W x h d G l v b n N o a X B J b m Z v Q 2 9 u d G F p b m V y I i B W Y W x 1 Z T 0 i c 3 s m c X V v d D t j b 2 x 1 b W 5 D b 3 V u d C Z x d W 9 0 O z o x O D A s J n F 1 b 3 Q 7 a 2 V 5 Q 2 9 s d W 1 u T m F t Z X M m c X V v d D s 6 W 1 0 s J n F 1 b 3 Q 7 c X V l c n l S Z W x h d G l v b n N o a X B z J n F 1 b 3 Q 7 O l t d L C Z x d W 9 0 O 2 N v b H V t b k l k Z W 5 0 a X R p Z X M m c X V v d D s 6 W y Z x d W 9 0 O 1 N l Y 3 R p b 2 4 x L 0 R U T V 9 D Q V J f Q j J G X 0 l u b 2 5 k Y X R p b 2 4 v Q 2 h h b m d l Z C B U e X B l L n t B M S 4 g R G F 0 Z S B k Z S B s X H U w M D I 3 w 6 l 2 Y W x 1 Y X R p b 2 4 s N 3 0 m c X V v d D s s J n F 1 b 3 Q 7 U 2 V j d G l v b j E v R F R N X 0 N B U l 9 C M k Z f S W 5 v b m R h d G l v b i 9 D a G F u Z 2 V k I F R 5 c G U u e 0 E y L i B O b 2 0 g Z W 5 x d c O q d G V 1 c i w 4 f S Z x d W 9 0 O y w m c X V v d D t T Z W N 0 a W 9 u M S 9 E V E 1 f Q 0 F S X 0 I y R l 9 J b m 9 u Z G F 0 a W 9 u L 0 N o Y W 5 n Z W Q g V H l w Z S 5 7 Q T Q u I F B y w 6 l m Z W N 0 d X J l I G R c d T A w M j d l d m F s d W F 0 a W 9 u L D E w f S Z x d W 9 0 O y w m c X V v d D t T Z W N 0 a W 9 u M S 9 E V E 1 f Q 0 F S X 0 I y R l 9 J b m 9 u Z G F 0 a W 9 u L 0 N o Y W 5 n Z W Q g V H l w Z S 5 7 Q T U u U 2 9 1 c y 1 w c s O p Z m V j d H V y Z S B k X H U w M D I 3 Z X Z h b H V h d G l v b i w x M X 0 m c X V v d D s s J n F 1 b 3 Q 7 U 2 V j d G l v b j E v R F R N X 0 N B U l 9 C M k Z f S W 5 v b m R h d G l v b i 9 D a G F u Z 2 V k I F R 5 c G U u e 0 E 2 L i B B c n J v b m R p c 3 N l b W V u d C B k X H U w M D I 3 Z X Z h b H V h d G l v b i w x M n 0 m c X V v d D s s J n F 1 b 3 Q 7 U 2 V j d G l v b j E v R F R N X 0 N B U l 9 C M k Z f S W 5 v b m R h d G l v b i 9 D a G F u Z 2 V k I F R 5 c G U y L n t B O C 4 g U X V h c n R p Z X I g Z F x 1 M D A y N 2 V 2 Y W x 1 Y X R p b 2 4 s N X 0 m c X V v d D s s J n F 1 b 3 Q 7 U 2 V j d G l v b j E v R F R N X 0 N B U l 9 C M k Z f S W 5 v b m R h d G l v b i 9 S Z X B s Y W N l Z C B W Y W x 1 Z T I u e 0 E 5 L i B U e X B l I G R l I H F 1 Y X J 0 a W V y L D d 9 J n F 1 b 3 Q 7 L C Z x d W 9 0 O 1 N l Y 3 R p b 2 4 x L 0 R U T V 9 D Q V J f Q j J G X 0 l u b 2 5 k Y X R p b 2 4 v Q 2 h h b m d l Z C B U e X B l L n t B d m V 6 L X Z v d X M g d W 5 l I H R h Y m x l d H R l I H B v d X I g b G V z I E d Q U y A / L D I x f S Z x d W 9 0 O y w m c X V v d D t T Z W N 0 a W 9 u M S 9 E V E 1 f Q 0 F S X 0 I y R l 9 J b m 9 u Z G F 0 a W 9 u L 0 N o Y W 5 n Z W Q g V H l w Z S 5 7 X 0 E 3 L i B D b 2 9 y Z G 9 u b s O p Z X M g R 1 B T I G R 1 I E x p Z X V f b G F 0 a X R 1 Z G U s M j N 9 J n F 1 b 3 Q 7 L C Z x d W 9 0 O 1 N l Y 3 R p b 2 4 x L 0 R U T V 9 D Q V J f Q j J G X 0 l u b 2 5 k Y X R p b 2 4 v Q 2 h h b m d l Z C B U e X B l L n t f Q T c u I E N v b 3 J k b 2 5 u w 6 l l c y B H U F M g Z H U g T G l l d V 9 s b 2 5 n a X R 1 Z G U s M j R 9 J n F 1 b 3 Q 7 L C Z x d W 9 0 O 1 N l Y 3 R p b 2 4 x L 0 R U T V 9 D Q V J f Q j J G X 0 l u b 2 5 k Y X R p b 2 4 v Q 2 h h b m d l Z C B U e X B l L n t f Q T c u I E N v b 3 J k b 2 5 u w 6 l l c y B H U F M g Z H U g T G l l d V 9 h b H R p d H V k Z S w y N X 0 m c X V v d D s s J n F 1 b 3 Q 7 U 2 V j d G l v b j E v R F R N X 0 N B U l 9 C M k Z f S W 5 v b m R h d G l v b i 9 D a G F u Z 2 V k I F R 5 c G U u e 1 9 B N y 4 g Q 2 9 v c m R v b m 7 D q W V z I E d Q U y B k d S B M a W V 1 X 3 B y Z W N p c 2 l v b i w y N n 0 m c X V v d D s s J n F 1 b 3 Q 7 U 2 V j d G l v b j E v R F R N X 0 N B U l 9 C M k Z f S W 5 v b m R h d G l v b i 9 D a G F u Z 2 V k I F R 5 c G U u e 0 k w L i B D b 2 1 i a W V u I G R c d T A w M j d p b m Z v c m 1 h d G V 1 c n M g Y 2 z D q X M g Y X Z l e i 1 2 b 3 V z I G l k Z W 5 0 a W Z p w 6 k / L D I 3 f S Z x d W 9 0 O y w m c X V v d D t T Z W N 0 a W 9 u M S 9 E V E 1 f Q 0 F S X 0 I y R l 9 J b m 9 u Z G F 0 a W 9 u L 0 N o Y W 5 n Z W Q g V H l w Z S 5 7 Q j E u I E V z d C 1 j Z S B x d e K A m W l s I H k g Y S B h Y 3 R 1 Z W x s Z W 1 l b n Q g Z G V z I G 3 D q W 5 h Z 2 V z I G 9 1 I G l u Z G l 2 a W R 1 c y B k w 6 l w b G F j w 6 l z I G l u d G V y b m V z I M O g I G N h d X N l I G R l c y B w b H V p Z X M g d G 9 y c m V u d G l l b G x l c y w g c X V p I H Z p d m V u d C B k Y W 5 z I G N l I H F 1 Y X J 0 a W V y P y w y O H 0 m c X V v d D s s J n F 1 b 3 Q 7 U 2 V j d G l v b j E v R F R N X 0 N B U l 9 C M k Z f S W 5 v b m R h d G l v b i 9 D a G F u Z 2 V k I F R 5 c G U x L n t C M S 4 x L i B O b 2 1 i c m U g V E 9 U Q U w g Z G U g T c O p b m F n Z X M g U E R J I G F j d H V l b H M s M T V 9 J n F 1 b 3 Q 7 L C Z x d W 9 0 O 1 N l Y 3 R p b 2 4 x L 0 R U T V 9 D Q V J f Q j J G X 0 l u b 2 5 k Y X R p b 2 4 v Q 2 h h b m d l Z C B U e X B l M S 5 7 Q j E u M i 4 g T m 9 t Y n J l I F R P V E F M I G R c d T A w M j d p b m R p d m l k d X M g U E R J I G F j d H V l b H M s M T Z 9 J n F 1 b 3 Q 7 L C Z x d W 9 0 O 1 N l Y 3 R p b 2 4 x L 0 R U T V 9 D Q V J f Q j J G X 0 l u b 2 5 k Y X R p b 2 4 v Q 2 h h b m d l Z C B U e X B l L n t C M i B Q b 3 V y I H F 1 Z W w g b W 9 0 a W Y g b G E g b W F q b 3 J p d M O p I G R l c y B w Z X J z b 2 5 u Z X M g Z M O p c G x h Y 8 O p Z X M g Y S 1 0 L W V s b G U g w 6 l 0 w 6 k g Z M O p c G x h Y 8 O p Z S A / L D M x f S Z x d W 9 0 O y w m c X V v d D t T Z W N 0 a W 9 u M S 9 E V E 1 f Q 0 F S X 0 I y R l 9 J b m 9 u Z G F 0 a W 9 u L 0 N o Y W 5 n Z W Q g V H l w Z S 5 7 Q X V 0 c m U s I H B y w 6 l j a X N l c i w z M n 0 m c X V v d D s s J n F 1 b 3 Q 7 U 2 V j d G l v b j E v R F R N X 0 N B U l 9 C M k Z f S W 5 v b m R h d G l v b i 9 D a G F u Z 2 V k I F R 5 c G U u e 0 I 2 L j E g T m 9 t Y n J l I G R l I G 3 D q W 5 h Z 2 V z I F B E S S B o w 6 l i Z X J n w 6 l z I G d y Y X R 1 a X R l b W V u d C B w Y X I g d W 5 l I G Z h b W l s b G U g Z O K A m W F j Y 3 V l a W w s N D V 9 J n F 1 b 3 Q 7 L C Z x d W 9 0 O 1 N l Y 3 R p b 2 4 x L 0 R U T V 9 D Q V J f Q j J G X 0 l u b 2 5 k Y X R p b 2 4 v Q 2 h h b m d l Z C B U e X B l L n t C N i 4 y I E 5 v b W J y Z S B k Z S B t w 6 l u Y W d l c y B Q R E k g Z W 4 g b G 9 j Y X R p b 2 4 g Y X U g c 2 V p b i B k Z S B s Y S B j b 2 1 t d W 5 h d X T D q S B k X H U w M D I 3 Y W N j d W V p b C w 0 N n 0 m c X V v d D s s J n F 1 b 3 Q 7 U 2 V j d G l v b j E v R F R N X 0 N B U l 9 C M k Z f S W 5 v b m R h d G l v b i 9 D a G F u Z 2 V k I F R 5 c G U u e 0 I 2 L j M g I E 5 v b W J y Z S B k Z S B t w 6 l u Y W d l c y B Q R E k g d m l 2 Y W 5 0 I G R h b n M g Z G V z I G F i c m l z I G R l I G Z v c n R 1 b m U v Y W J y a S B k 4 o C Z d X J n Z W 5 j Z S A o d G V u d G U s I G J h Y 2 h l 4 o C m K S w 0 N 3 0 m c X V v d D s s J n F 1 b 3 Q 7 U 2 V j d G l v b j E v R F R N X 0 N B U l 9 C M k Z f S W 5 v b m R h d G l v b i 9 D a G F u Z 2 V k I F R 5 c G U u e 0 I 2 L j Q g T m 9 t Y n J l I G R l I G 3 D q W 5 h Z 2 V z I F B E S S B 2 a X Z h b n Q g w 6 A g b O K A m W F p c i B s a W J y Z S 9 w Y X M g Z O K A m W F i c m k s N D h 9 J n F 1 b 3 Q 7 L C Z x d W 9 0 O 1 N l Y 3 R p b 2 4 x L 0 R U T V 9 D Q V J f Q j J G X 0 l u b 2 5 k Y X R p b 2 4 v Q 2 h h b m d l Z C B U e X B l L n t E L j E u M S 4 g T m 9 t Y n J l I G R l I G 3 D q W 5 h Z 2 V z I G R h b n M g b G V z I E F i c m l z I G R 1 c m F i b G V z I C h t d X J z I C s g V M O 0 b G U p L D U 2 f S Z x d W 9 0 O y w m c X V v d D t T Z W N 0 a W 9 u M S 9 E V E 1 f Q 0 F S X 0 I y R l 9 J b m 9 u Z G F 0 a W 9 u L 0 N o Y W 5 n Z W Q g V H l w Z S 5 7 R C 4 x L j I u I E 5 v b W J y Z S B k Z S B t w 6 l u Y W d l c y B k Y W 5 z I G x l c y B B Y n J p c y B z Z W 1 p L W R 1 c m F i b G V z I C h t d X I g K y B 0 b 2 l 0 d X J l I G V u I H B h a W x s Z S 9 i w 6 J j a G U p L D U 3 f S Z x d W 9 0 O y w m c X V v d D t T Z W N 0 a W 9 u M S 9 E V E 1 f Q 0 F S X 0 I y R l 9 J b m 9 u Z G F 0 a W 9 u L 0 N o Y W 5 n Z W Q g V H l w Z S 5 7 R C 4 x L j M u I E 5 v b W J y Z S B k Z S B t w 6 l u Y W d l c y B k Y W 5 z I G x l c y B B Y n J p c y B k 4 o C Z d X J n Z W 5 j Z S A o U 2 V 1 b G V t Z W 5 0 I G L D o m N o Z S w g c G F p b G x l L C B w b G F z d G l x d W U p L D U 4 f S Z x d W 9 0 O y w m c X V v d D t T Z W N 0 a W 9 u M S 9 E V E 1 f Q 0 F S X 0 I y R l 9 J b m 9 u Z G F 0 a W 9 u L 0 N o Y W 5 n Z W Q g V H l w Z S 5 7 Y W J y a X N f Y 2 h l Y 2 s s N T l 9 J n F 1 b 3 Q 7 L C Z x d W 9 0 O 1 N l Y 3 R p b 2 4 x L 0 R U T V 9 D Q V J f Q j J G X 0 l u b 2 5 k Y X R p b 2 4 v Q 2 h h b m d l Z C B U e X B l L n t E M i 4 g R G F u c y B x d W V s I M O p d G F 0 I H N l I H R y b 3 V 2 Z S B s Y S B N Q U p P U k l U R S B k Z X M g Y W J y a X M g c X X i g J l v Y 2 N 1 c G V u d C B s Z X M g b c O p b m F n Z X M g Z M O p c G x h Y 8 O p c y B p b n R l c m 5 l c y A / L D Y x f S Z x d W 9 0 O y w m c X V v d D t T Z W N 0 a W 9 u M S 9 E V E 1 f Q 0 F S X 0 I y R l 9 J b m 9 u Z G F 0 a W 9 u L 0 N o Y W 5 n Z W Q g V H l w Z S 5 7 R D M u I E F 2 Y W 5 0 I G x l I G T D q X B s Y W N l b W V u d C w g b G E g b W F q b 3 J p d M O p I G R l c y B t w 6 l u Y W d l c y B Q R E k g c s O p c 2 l k Y W 5 0 I G R h b n M g Y 2 U g c X V h c n R p Z X I g w 6 l 0 Y W l 0 L W V s b G U g c H J v c H J p w 6 l 0 Y W l y Z S B k d S B s b 2 d l b W V u d C B k Y W 5 z I G x l d X I g b G l l d S B k 4 o C Z b 3 J p Z 2 l u Z S A / L D Y z f S Z x d W 9 0 O y w m c X V v d D t T Z W N 0 a W 9 u M S 9 E V E 1 f Q 0 F S X 0 I y R l 9 J b m 9 u Z G F 0 a W 9 u L 0 N o Y W 5 n Z W Q g V H l w Z S 5 7 R D Q u I C B M Y S B t Y W p v c m l 0 w 6 k g Z G V z I G 3 D q W 5 h Z 2 V z I H B y b 3 B y a c O p d G F p c m V z I G V z d C 1 l b G x l I G V u I H B v c 3 N l c 3 N p b 2 4 g Z O K A m X V u I G R v Y 3 V t Z W 5 0 I G T i g J l h d H R l c 3 R h d G l v b i B k Z S B w c m 9 w c m n D q X T D q S A / L D Y 0 f S Z x d W 9 0 O y w m c X V v d D t T Z W N 0 a W 9 u M S 9 E V E 1 f Q 0 F S X 0 I y R l 9 J b m 9 u Z G F 0 a W 9 u L 0 N o Y W 5 n Z W Q g V H l w Z S 5 7 R D Q u M i 4 g U 2 k g b 3 V p L C B x d W k g Y S B v Y 3 R y b 3 n D q S B s Z S B k b 2 N 1 b W V u d C B k Z S B w c m 9 w c m n D q X T D q S A / L D Y 1 f S Z x d W 9 0 O y w m c X V v d D t T Z W N 0 a W 9 u M S 9 E V E 1 f Q 0 F S X 0 I y R l 9 J b m 9 u Z G F 0 a W 9 u L 0 N o Y W 5 n Z W Q g V H l w Z S 5 7 Q X V 0 c m U s I H B y w 6 l j a X N l c l 8 2 L D Y 2 f S Z x d W 9 0 O y w m c X V v d D t T Z W N 0 a W 9 u M S 9 E V E 1 f Q 0 F S X 0 I y R l 9 J b m 9 u Z G F 0 a W 9 u L 0 N o Y W 5 n Z W Q g V H l w Z S 5 7 R D U u I C B B I H F 1 Z W x s Z S B o Y X V 0 Z X V y I G R 1 I H N v b C B s Z X M g Z m 9 u Z G F 0 a W 9 u c y B k Z S B s Y S B t Y W p v c m l 0 w 6 k g Z G V z I G 1 h a X N v b n M g Z G F u c y B s Z X M g b G l l d X g g Z O K A m W 9 y a W d p b m U g Z G V z I G 3 D q W 5 h Z 2 V z I G T D q X B s Y W P D q X M g c 2 U g d H J v d X Z l b n Q t Z W x s Z X M g P y w 2 N 3 0 m c X V v d D s s J n F 1 b 3 Q 7 U 2 V j d G l v b j E v R F R N X 0 N B U l 9 C M k Z f S W 5 v b m R h d G l v b i 9 D a G F u Z 2 V k I F R 5 c G U u e 0 U x L j E g R G V z I G Z l b W 1 l c y B l b m N l a W 5 0 Z X M g b 3 U g Y W x s Y W l 0 Y W 5 0 Z X M g P y w 2 O H 0 m c X V v d D s s J n F 1 b 3 Q 7 U 2 V j d G l v b j E v R F R N X 0 N B U l 9 C M k Z f S W 5 v b m R h d G l v b i 9 D a G F u Z 2 V k I F R 5 c G U u e 0 U 2 L j E u M S B T a S B v d W k s I G N v b W J p Z W 4 g P y w 2 O X 0 m c X V v d D s s J n F 1 b 3 Q 7 U 2 V j d G l v b j E v R F R N X 0 N B U l 9 C M k Z f S W 5 v b m R h d G l v b i 9 D a G F u Z 2 V k I F R 5 c G U u e 0 U x L j I g R G V z I G 1 p b m V 1 c n M g c 8 O p c G F y w 6 l z I G 9 1 I G 5 v b i B h Y 2 N v b X B h Z 2 7 D q X M g P y w 3 M H 0 m c X V v d D s s J n F 1 b 3 Q 7 U 2 V j d G l v b j E v R F R N X 0 N B U l 9 C M k Z f S W 5 v b m R h d G l v b i 9 D a G F u Z 2 V k I F R 5 c G U u e 0 U 2 L j I u M S B T a S B v d W k s I G N v b W J p Z W 4 g P y w 3 M X 0 m c X V v d D s s J n F 1 b 3 Q 7 U 2 V j d G l v b j E v R F R N X 0 N B U l 9 C M k Z f S W 5 v b m R h d G l v b i 9 D a G F u Z 2 V k I F R 5 c G U u e 0 U x L j M g R G V z I G l u Z G l 2 a W R 1 c y B l b i B z a X R 1 Y X R p b 2 4 g Z G U g a G F u Z G l j Y X A g c G h 5 c 2 l x d W U g b 3 U g b W V u d G F s I D 8 s N z J 9 J n F 1 b 3 Q 7 L C Z x d W 9 0 O 1 N l Y 3 R p b 2 4 x L 0 R U T V 9 D Q V J f Q j J G X 0 l u b 2 5 k Y X R p b 2 4 v Q 2 h h b m d l Z C B U e X B l L n t F N i 4 z L j E g U 2 k g b 3 V p L C B j b 2 1 i a W V u I D 8 s N z N 9 J n F 1 b 3 Q 7 L C Z x d W 9 0 O 1 N l Y 3 R p b 2 4 x L 0 R U T V 9 D Q V J f Q j J G X 0 l u b 2 5 k Y X R p b 2 4 v Q 2 h h b m d l Z C B U e X B l L n t F M S 4 0 I E R l c y B w Z X J z b 2 5 u Z X M g d m l j d G l t Z X M g Z G U g d m l v b G V u Y 2 V z I H N l e H V l b G x l c y B v d S B i Y X P D q W V z I H N 1 c i B s Z S B n Z W 5 y Z S A / L D c 0 f S Z x d W 9 0 O y w m c X V v d D t T Z W N 0 a W 9 u M S 9 E V E 1 f Q 0 F S X 0 I y R l 9 J b m 9 u Z G F 0 a W 9 u L 0 N o Y W 5 n Z W Q g V H l w Z S 5 7 R T Y u N C 4 x I F N p I G 9 1 a S w g Y 2 9 t Y m l l b i A / L D c 1 f S Z x d W 9 0 O y w m c X V v d D t T Z W N 0 a W 9 u M S 9 E V E 1 f Q 0 F S X 0 I y R l 9 J b m 9 u Z G F 0 a W 9 u L 0 N o Y W 5 n Z W Q g V H l w Z S 5 7 R T E u N S B E Z X M g Z m V t b W V z I G N o Z W Z m Z X M g Z G U g b c O p b m F n Z S A / L D c 2 f S Z x d W 9 0 O y w m c X V v d D t T Z W N 0 a W 9 u M S 9 E V E 1 f Q 0 F S X 0 I y R l 9 J b m 9 u Z G F 0 a W 9 u L 0 N o Y W 5 n Z W Q g V H l w Z S 5 7 R T Y u N S 4 x I F N p I G 9 1 a S w g Y 2 9 t Y m l l b i A / L D c 3 f S Z x d W 9 0 O y w m c X V v d D t T Z W N 0 a W 9 u M S 9 E V E 1 f Q 0 F S X 0 I y R l 9 J b m 9 u Z G F 0 a W 9 u L 0 N o Y W 5 n Z W Q g V H l w Z S 5 7 R T I u T G E g c 8 O p Y 3 V y a X T D q S B l c 3 Q t Z W x s Z S B h c 3 N 1 c s O p Z S B k Y W 5 z I G x l I H F 1 Y X J 0 a W V y I D 8 s N z h 9 J n F 1 b 3 Q 7 L C Z x d W 9 0 O 1 N l Y 3 R p b 2 4 x L 0 R U T V 9 D Q V J f Q j J G X 0 l u b 2 5 k Y X R p b 2 4 v Q 2 h h b m d l Z C B U e X B l L n t T a S B P d W k s I H F 1 a S B h c 3 N 1 c m U g b G E g c 8 O p Y 3 V y a X T D q S A / L D c 5 f S Z x d W 9 0 O y w m c X V v d D t T Z W N 0 a W 9 u M S 9 E V E 1 f Q 0 F S X 0 I y R l 9 J b m 9 u Z G F 0 a W 9 u L 0 N o Y W 5 n Z W Q g V H l w Z S 5 7 Q X V 0 c m U s I H B y w 6 l j a X N l c l 8 3 L D g w f S Z x d W 9 0 O y w m c X V v d D t T Z W N 0 a W 9 u M S 9 E V E 1 f Q 0 F S X 0 I y R l 9 J b m 9 u Z G F 0 a W 9 u L 0 N o Y W 5 n Z W Q g V H l w Z S 5 7 R T M u I F F 1 Z W x z I H N v b n Q g b G V z I H B y a W 5 j a X B h d X g g c m l z c X V l c y B k Z S B z w 6 l j d X J p d M O p I H B v d X I g b G V z I H B v c H V s Y X R p b 2 5 z I G T D q X B s Y W P D q W V z I G R h b n M g b G U g c X V h c n R p Z X I / L D g x f S Z x d W 9 0 O y w m c X V v d D t T Z W N 0 a W 9 u M S 9 E V E 1 f Q 0 F S X 0 I y R l 9 J b m 9 u Z G F 0 a W 9 u L 0 N o Y W 5 n Z W Q g V H l w Z S 5 7 R T M u I F F 1 Z W x z I H N v b n Q g b G V z I H B y a W 5 j a X B h d X g g c m l z c X V l c y B k Z S B z w 6 l j d X J p d M O p I H B v d X I g b G V z I H B v c H V s Y X R p b 2 5 z I G T D q X B s Y W P D q W V z I G R h b n M g b G U g c X V h c n R p Z X I / L 1 Z v b C 9 j Y W 1 i c m l v b G F n Z S w 4 M n 0 m c X V v d D s s J n F 1 b 3 Q 7 U 2 V j d G l v b j E v R F R N X 0 N B U l 9 C M k Z f S W 5 v b m R h d G l v b i 9 D a G F u Z 2 V k I F R 5 c G U u e 0 U z L i B R d W V s c y B z b 2 5 0 I G x l c y B w c m l u Y 2 l w Y X V 4 I H J p c 3 F 1 Z X M g Z G U g c 8 O p Y 3 V y a X T D q S B w b 3 V y I G x l c y B w b 3 B 1 b G F 0 a W 9 u c y B k w 6 l w b G F j w 6 l l c y B k Y W 5 z I G x l I H F 1 Y X J 0 a W V y P y 9 Q c s O p c 2 V u Y 2 U g Z G U g Z 3 J v d X B l c y B h c m 3 D q X M s O D N 9 J n F 1 b 3 Q 7 L C Z x d W 9 0 O 1 N l Y 3 R p b 2 4 x L 0 R U T V 9 D Q V J f Q j J G X 0 l u b 2 5 k Y X R p b 2 4 v Q 2 h h b m d l Z C B U e X B l L n t F M y 4 g U X V l b H M g c 2 9 u d C B s Z X M g c H J p b m N p c G F 1 e C B y a X N x d W V z I G R l I H P D q W N 1 c m l 0 w 6 k g c G 9 1 c i B s Z X M g c G 9 w d W x h d G l v b n M g Z M O p c G x h Y 8 O p Z X M g Z G F u c y B s Z S B x d W F y d G l l c j 8 v Q W J 1 c y B k Z X M g Z m 9 y Y 2 V z I G R l I H P D q W N 1 c m l 0 w 6 k s O D R 9 J n F 1 b 3 Q 7 L C Z x d W 9 0 O 1 N l Y 3 R p b 2 4 x L 0 R U T V 9 D Q V J f Q j J G X 0 l u b 2 5 k Y X R p b 2 4 v Q 2 h h b m d l Z C B U e X B l L n t F M y 4 g U X V l b H M g c 2 9 u d C B s Z X M g c H J p b m N p c G F 1 e C B y a X N x d W V z I G R l I H P D q W N 1 c m l 0 w 6 k g c G 9 1 c i B s Z X M g c G 9 w d W x h d G l v b n M g Z M O p c G x h Y 8 O p Z X M g Z G F u c y B s Z S B x d W F y d G l l c j 8 v Q 2 9 u d H L D t G x l c y B v d S B h c n J l c 3 R h d G l v b n M g Y X J i a X R y Y W l y Z X M s O D V 9 J n F 1 b 3 Q 7 L C Z x d W 9 0 O 1 N l Y 3 R p b 2 4 x L 0 R U T V 9 D Q V J f Q j J G X 0 l u b 2 5 k Y X R p b 2 4 v Q 2 h h b m d l Z C B U e X B l L n t F M y 4 g U X V l b H M g c 2 9 u d C B s Z X M g c H J p b m N p c G F 1 e C B y a X N x d W V z I G R l I H P D q W N 1 c m l 0 w 6 k g c G 9 1 c i B s Z X M g c G 9 w d W x h d G l v b n M g Z M O p c G x h Y 8 O p Z X M g Z G F u c y B s Z S B x d W F y d G l l c j 8 v V m l v b G V u Y 2 V z I H N l e H V l b G x l c y B v d S B i Y X P D q W V z I H N 1 c i B s Z S B n Z W 5 y Z S w 4 N n 0 m c X V v d D s s J n F 1 b 3 Q 7 U 2 V j d G l v b j E v R F R N X 0 N B U l 9 C M k Z f S W 5 v b m R h d G l v b i 9 D a G F u Z 2 V k I F R 5 c G U u e 0 U z L i B R d W V s c y B z b 2 5 0 I G x l c y B w c m l u Y 2 l w Y X V 4 I H J p c 3 F 1 Z X M g Z G U g c 8 O p Y 3 V y a X T D q S B w b 3 V y I G x l c y B w b 3 B 1 b G F 0 a W 9 u c y B k w 6 l w b G F j w 6 l l c y B k Y W 5 z I G x l I H F 1 Y X J 0 a W V y P y 9 F e H R v c n N p b 2 4 g b 3 U g d G F 4 Z X M g a W x s w 6 l n Y W x l c y w 4 N 3 0 m c X V v d D s s J n F 1 b 3 Q 7 U 2 V j d G l v b j E v R F R N X 0 N B U l 9 C M k Z f S W 5 v b m R h d G l v b i 9 D a G F u Z 2 V k I F R 5 c G U u e 0 U z L i B R d W V s c y B z b 2 5 0 I G x l c y B w c m l u Y 2 l w Y X V 4 I H J p c 3 F 1 Z X M g Z G U g c 8 O p Y 3 V y a X T D q S B w b 3 V y I G x l c y B w b 3 B 1 b G F 0 a W 9 u c y B k w 6 l w b G F j w 6 l l c y B k Y W 5 z I G x l I H F 1 Y X J 0 a W V y P y 9 F b m z D q H Z l b W V u d H M s O D h 9 J n F 1 b 3 Q 7 L C Z x d W 9 0 O 1 N l Y 3 R p b 2 4 x L 0 R U T V 9 D Q V J f Q j J G X 0 l u b 2 5 k Y X R p b 2 4 v Q 2 h h b m d l Z C B U e X B l L n t F M y 4 g U X V l b H M g c 2 9 u d C B s Z X M g c H J p b m N p c G F 1 e C B y a X N x d W V z I G R l I H P D q W N 1 c m l 0 w 6 k g c G 9 1 c i B s Z X M g c G 9 w d W x h d G l v b n M g Z M O p c G x h Y 8 O p Z X M g Z G F u c y B s Z S B x d W F y d G l l c j 8 v V H J h d m F p b C B m b 3 J j w 6 k g Z G U g b W l u Z X V y c y w 4 O X 0 m c X V v d D s s J n F 1 b 3 Q 7 U 2 V j d G l v b j E v R F R N X 0 N B U l 9 C M k Z f S W 5 v b m R h d G l v b i 9 D a G F u Z 2 V k I F R 5 c G U u e 0 U 0 L k x l c y B m Z W 1 t Z X M g c 2 U g c 2 V u d G V u d C 1 l b G x l c y B l b i B z Z W N 1 c m l 0 w 6 k g Z G F u c y B j Z X R 0 Z S B s b 2 N h b G l 0 w 6 k g P y w 5 M H 0 m c X V v d D s s J n F 1 b 3 Q 7 U 2 V j d G l v b j E v R F R N X 0 N B U l 9 C M k Z f S W 5 v b m R h d G l v b i 9 D a G F u Z 2 V k I F R 5 c G U u e 0 U 1 L k x l c y B o b 2 1 t Z S B z Z S B z Z W 5 0 Z W 5 0 L W l s c y B l b i B z Z W N 1 c m l 0 w 6 k g Z G F u c y B j Z S B z a X R l L y B j Z X R 0 Z S B s b 2 N h b G l 0 w 6 k g P y w 5 M X 0 m c X V v d D s s J n F 1 b 3 Q 7 U 2 V j d G l v b j E v R F R N X 0 N B U l 9 C M k Z f S W 5 v b m R h d G l v b i 9 D a G F u Z 2 V k I F R 5 c G U u e 0 U 2 L k x l c y B l b m Z h b n R z I H N l I H N l b n R l b n Q t a W x z I G V u I H N l Y 3 V y a X T D q S B k Y W 5 z I G N l I H N p d G U v I G N l d H R l I G x v Y 2 F s a X T D q S A / L D k y f S Z x d W 9 0 O y w m c X V v d D t T Z W N 0 a W 9 u M S 9 E V E 1 f Q 0 F S X 0 I y R l 9 J b m 9 u Z G F 0 a W 9 u L 0 N o Y W 5 n Z W Q g V H l w Z S 5 7 R T c u I E R l c y B y Z W N l b n R z I G l u Y 2 l k Z W 5 0 c y B n c m F 2 Z X M g Z G U g c 2 V j d X J p d M O p I G 9 u d C 1 p b H M g w 6 l 0 w 6 k g c m F w c G 9 y d M O p I G R h b n M g Y 2 U g c 2 l 0 Z S 9 s b 2 N h b G l 0 w 6 k g P y w 5 M 3 0 m c X V v d D s s J n F 1 b 3 Q 7 U 2 V j d G l v b j E v R F R N X 0 N B U l 9 C M k Z f S W 5 v b m R h d G l v b i 9 D a G F u Z 2 V k I F R 5 c G U u e 0 U 4 L i B Z L W E t d C 1 p b C B 1 b i B t w 6 l j Y W 5 p c 2 1 l I G F 1 I H R y Y X Z l c n M g b G V x d W V s I G x l c y B w Z X J z b 2 5 u Z X M g Z M O p c G x h Y 8 O p Z X M g c G V 1 d m V u d C B z a W d u Y W x l c i B k Z X M g d m l v b G F 0 a W 9 u c y A / L D k 0 f S Z x d W 9 0 O y w m c X V v d D t T Z W N 0 a W 9 u M S 9 E V E 1 f Q 0 F S X 0 I y R l 9 J b m 9 u Z G F 0 a W 9 u L 0 N o Y W 5 n Z W Q g V H l w Z S 5 7 U 2 k g b 3 V p L C B s Z X F 1 Z W w g P y w 5 N X 0 m c X V v d D s s J n F 1 b 3 Q 7 U 2 V j d G l v b j E v R F R N X 0 N B U l 9 C M k Z f S W 5 v b m R h d G l v b i 9 D a G F u Z 2 V k I F R 5 c G U u e 0 F 1 d H J l L C B w c s O p Y 2 l z Z X J f O C w 5 N n 0 m c X V v d D s s J n F 1 b 3 Q 7 U 2 V j d G l v b j E v R F R N X 0 N B U l 9 C M k Z f S W 5 v b m R h d G l v b i 9 D a G F u Z 2 V k I F R 5 c G U u e 0 U 5 L k N v b W 1 l b n Q g Y 2 F y Y W N 0 w 6 l y a X N l c m l l e i 1 2 b 3 V z I G x l c y B y Z W x h d G l v b n M g Z W 5 0 c m U g b G E g Y 2 9 t b X V u Y X V 0 w 6 k g a M O 0 d G U g Z X Q g b G V z I G 3 D q W 5 h Z 2 V z I G T D q X B s Y W P D q X M g c 3 V p d G U g Y X V 4 I G l u b 2 5 k Y X R p b 2 5 z P y w 5 N 3 0 m c X V v d D s s J n F 1 b 3 Q 7 U 2 V j d G l v b j E v R F R N X 0 N B U l 9 C M k Z f S W 5 v b m R h d G l v b i 9 D a G F u Z 2 V k I F R 5 c G U u e 0 U x M C 4 g U 2 k g V H L D q H M g d G V u Z H V l I G 9 1 I H B h c m Z v a X M g d G V u Z H V l c y w g U H L D q W N p c 2 V 6 I H B v d X I g c X V l b G x l c y B y Y W l v b n M g c 3 Z w P y w 5 O H 0 m c X V v d D s s J n F 1 b 3 Q 7 U 2 V j d G l v b j E v R F R N X 0 N B U l 9 C M k Z f S W 5 v b m R h d G l v b i 9 D a G F u Z 2 V k I F R 5 c G U u e 0 Y x L i B R d W V s b G V z I H N v b n Q g b G V z I H B y a W 5 j a X B h b G V z I H N v d X J j Z X M g Z O K A m W F w c H J v d m l z a W 9 u b m V t Z W 5 0 I G V u I G V h d S B k Y W 5 z I G N l I H F 1 Y X J 0 a W V y I D 8 s O T l 9 J n F 1 b 3 Q 7 L C Z x d W 9 0 O 1 N l Y 3 R p b 2 4 x L 0 R U T V 9 D Q V J f Q j J G X 0 l u b 2 5 k Y X R p b 2 4 v Q 2 h h b m d l Z C B U e X B l L n t G M S 4 g U X V l b G x l c y B z b 2 5 0 I G x l c y B w c m l u Y 2 l w Y W x l c y B z b 3 V y Y 2 V z I G T i g J l h c H B y b 3 Z p c 2 l v b m 5 l b W V u d C B l b i B l Y X U g Z G F u c y B j Z S B x d W F y d G l l c i A / L 1 B 1 a X R z I H R y Y W R p d G l v b m 5 l b C 9 B I G N p Z W w g b 3 V 2 Z X J 0 L D E w M H 0 m c X V v d D s s J n F 1 b 3 Q 7 U 2 V j d G l v b j E v R F R N X 0 N B U l 9 C M k Z f S W 5 v b m R h d G l v b i 9 D a G F u Z 2 V k I F R 5 c G U u e 0 Y x L i B R d W V s b G V z I H N v b n Q g b G V z I H B y a W 5 j a X B h b G V z I H N v d X J j Z X M g Z O K A m W F w c H J v d m l z a W 9 u b m V t Z W 5 0 I G V u I G V h d S B k Y W 5 z I G N l I H F 1 Y X J 0 a W V y I D 8 v R m 9 y Y W d l I G E g c G 9 t c G U g b W F u d W V s b G U s M T A x f S Z x d W 9 0 O y w m c X V v d D t T Z W N 0 a W 9 u M S 9 E V E 1 f Q 0 F S X 0 I y R l 9 J b m 9 u Z G F 0 a W 9 u L 0 N o Y W 5 n Z W Q g V H l w Z S 5 7 R j E u I F F 1 Z W x s Z X M g c 2 9 u d C B s Z X M g c H J p b m N p c G F s Z X M g c 2 9 1 c m N l c y B k 4 o C Z Y X B w c m 9 2 a X N p b 2 5 u Z W 1 l b n Q g Z W 4 g Z W F 1 I G R h b n M g Y 2 U g c X V h c n R p Z X I g P y 9 Q d W l 0 c y B h b c O p b G l v c s O p L D E w M n 0 m c X V v d D s s J n F 1 b 3 Q 7 U 2 V j d G l v b j E v R F R N X 0 N B U l 9 C M k Z f S W 5 v b m R h d G l v b i 9 D a G F u Z 2 V k I F R 5 c G U u e 0 Y x L i B R d W V s b G V z I H N v b n Q g b G V z I H B y a W 5 j a X B h b G V z I H N v d X J j Z X M g Z O K A m W F w c H J v d m l z a W 9 u b m V t Z W 5 0 I G V u I G V h d S B k Y W 5 z I G N l I H F 1 Y X J 0 a W V y I D 8 v Q m x h Z G R l c i w x M D N 9 J n F 1 b 3 Q 7 L C Z x d W 9 0 O 1 N l Y 3 R p b 2 4 x L 0 R U T V 9 D Q V J f Q j J G X 0 l u b 2 5 k Y X R p b 2 4 v Q 2 h h b m d l Z C B U e X B l L n t G M S 4 g U X V l b G x l c y B z b 2 5 0 I G x l c y B w c m l u Y 2 l w Y W x l c y B z b 3 V y Y 2 V z I G T i g J l h c H B y b 3 Z p c 2 l v b m 5 l b W V u d C B l b i B l Y X U g Z G F u c y B j Z S B x d W F y d G l l c i A / L 0 V h d S B k Z S B z d X J m Y W N l I C h y a X Z p Z X J l L C B j b 3 V y c y B k 4 o C Z Z W F 1 4 o C m K S w x M D R 9 J n F 1 b 3 Q 7 L C Z x d W 9 0 O 1 N l Y 3 R p b 2 4 x L 0 R U T V 9 D Q V J f Q j J G X 0 l u b 2 5 k Y X R p b 2 4 v Q 2 h h b m d l Z C B U e X B l L n t G M S 4 g U X V l b G x l c y B z b 2 5 0 I G x l c y B w c m l u Y 2 l w Y W x l c y B z b 3 V y Y 2 V z I G T i g J l h c H B y b 3 Z p c 2 l v b m 5 l b W V u d C B l b i B l Y X U g Z G F u c y B j Z S B x d W F y d G l l c i A / L 1 Z l b m R l d X I g Z O K A m W V h d S w x M D V 9 J n F 1 b 3 Q 7 L C Z x d W 9 0 O 1 N l Y 3 R p b 2 4 x L 0 R U T V 9 D Q V J f Q j J G X 0 l u b 2 5 k Y X R p b 2 4 v Q 2 h h b m d l Z C B U e X B l L n t G M S 4 g U X V l b G x l c y B z b 2 5 0 I G x l c y B w c m l u Y 2 l w Y W x l c y B z b 3 V y Y 2 V z I G T i g J l h c H B y b 3 Z p c 2 l v b m 5 l b W V u d C B l b i B l Y X U g Z G F u c y B j Z S B x d W F y d G l l c i A / L 0 N h b W l v b i 1 j a X R l c m 5 l L D E w N n 0 m c X V v d D s s J n F 1 b 3 Q 7 U 2 V j d G l v b j E v R F R N X 0 N B U l 9 C M k Z f S W 5 v b m R h d G l v b i 9 D a G F u Z 2 V k I F R 5 c G U u e 0 Y x L i B R d W V s b G V z I H N v b n Q g b G V z I H B y a W 5 j a X B h b G V z I H N v d X J j Z X M g Z O K A m W F w c H J v d m l z a W 9 u b m V t Z W 5 0 I G V u I G V h d S B k Y W 5 z I G N l I H F 1 Y X J 0 a W V y I D 8 v R W F 1 I G N v d X J h b n R l L 2 R 1 I H J v Y m l u Z X Q s M T A 3 f S Z x d W 9 0 O y w m c X V v d D t T Z W N 0 a W 9 u M S 9 E V E 1 f Q 0 F S X 0 I y R l 9 J b m 9 u Z G F 0 a W 9 u L 0 N o Y W 5 n Z W Q g V H l w Z S 5 7 R j E u I F F 1 Z W x s Z X M g c 2 9 u d C B s Z X M g c H J p b m N p c G F s Z X M g c 2 9 1 c m N l c y B k 4 o C Z Y X B w c m 9 2 a X N p b 2 5 u Z W 1 l b n Q g Z W 4 g Z W F 1 I G R h b n M g Y 2 U g c X V h c n R p Z X I g P y 9 F Y X U g Z G U g c G x 1 a W U s M T A 4 f S Z x d W 9 0 O y w m c X V v d D t T Z W N 0 a W 9 u M S 9 E V E 1 f Q 0 F S X 0 I y R l 9 J b m 9 u Z G F 0 a W 9 u L 0 N o Y W 5 n Z W Q g V H l w Z S 5 7 R j I u I F F 1 Z W w g Z X N 0 I G x l I H Z v b H V t Z S B k 4 o C Z Z W F 1 I G F 1 c X V l b C B s Y S B t Y W p v c m l 0 w 6 k g Z G V z I H B l c n N v b m 5 l c y B k w 6 l w b G F j w 6 l l c y B h I G F j Y 8 O o c y w g Z W 4 g b W 9 5 Z W 5 u Z S w g Y 2 h h c X V l I G p v d X I g P y w x M D l 9 J n F 1 b 3 Q 7 L C Z x d W 9 0 O 1 N l Y 3 R p b 2 4 x L 0 R U T V 9 D Q V J f Q j J G X 0 l u b 2 5 k Y X R p b 2 4 v Q 2 h h b m d l Z C B U e X B l L n t G M y 4 g U X V l b G x l I G V z d C B s Y S B k a X N 0 Y W 5 j Z S B x d W U g b G V z I H B l c n N v b m 5 l c y B k w 6 l w b G F j w 6 l l c y B w Y X J j b 3 V y Z W 5 0 I H B v d X I g Y W N j w 6 l k Z X I g w 6 A g b G E g c 2 9 1 c m N l I G T i g J l l Y X U g b G E g c G x 1 c y B w c m 9 j a G U g P y w x M T B 9 J n F 1 b 3 Q 7 L C Z x d W 9 0 O 1 N l Y 3 R p b 2 4 x L 0 R U T V 9 D Q V J f Q j J G X 0 l u b 2 5 k Y X R p b 2 4 v Q 2 h h b m d l Z C B U e X B l L n t G N C 4 g W S 1 h L X Q t a W w g Z G V z I H B y b 2 J s w 6 h t Z X M g Z G U g c X V h b G l 0 w 6 k g Z O K A m W V h d S A / L D E x M X 0 m c X V v d D s s J n F 1 b 3 Q 7 U 2 V j d G l v b j E v R F R N X 0 N B U l 9 C M k Z f S W 5 v b m R h d G l v b i 9 D a G F u Z 2 V k I F R 5 c G U u e 0 Y 0 L j E u I F N p I G 9 1 a S w g b G V z c X V l b H M / I C h j b 2 N o Z X I g d G 9 1 d G V z I G x l c y B y w 6 l w b 2 5 z Z X M g c X V p I H P i g J l h c H B s a X F 1 Z W 5 0 K S w x M T J 9 J n F 1 b 3 Q 7 L C Z x d W 9 0 O 1 N l Y 3 R p b 2 4 x L 0 R U T V 9 D Q V J f Q j J G X 0 l u b 2 5 k Y X R p b 2 4 v Q 2 h h b m d l Z C B U e X B l L n t G N C 4 x L i B T a S B v d W k s I G x l c 3 F 1 Z W x z P y A o Y 2 9 j a G V y I H R v d X R l c y B s Z X M g c s O p c G 9 u c 2 V z I H F 1 a S B z 4 o C Z Y X B w b G l x d W V u d C k v T 2 R l d X I s M T E z f S Z x d W 9 0 O y w m c X V v d D t T Z W N 0 a W 9 u M S 9 E V E 1 f Q 0 F S X 0 I y R l 9 J b m 9 u Z G F 0 a W 9 u L 0 N o Y W 5 n Z W Q g V H l w Z S 5 7 R j Q u M S 4 g U 2 k g b 3 V p L C B s Z X N x d W V s c z 8 g K G N v Y 2 h l c i B 0 b 3 V 0 Z X M g b G V z I H L D q X B v b n N l c y B x d W k g c + K A m W F w c G x p c X V l b n Q p L 0 d v w 7 t 0 L D E x N H 0 m c X V v d D s s J n F 1 b 3 Q 7 U 2 V j d G l v b j E v R F R N X 0 N B U l 9 C M k Z f S W 5 v b m R h d G l v b i 9 D a G F u Z 2 V k I F R 5 c G U u e 0 Y 0 L j E u I F N p I G 9 1 a S w g b G V z c X V l b H M / I C h j b 2 N o Z X I g d G 9 1 d G V z I G x l c y B y w 6 l w b 2 5 z Z X M g c X V p I H P i g J l h c H B s a X F 1 Z W 5 0 K S 9 F Y X U g d H J v d W J s Z S A v I G J y d W 5 l L D E x N X 0 m c X V v d D s s J n F 1 b 3 Q 7 U 2 V j d G l v b j E v R F R N X 0 N B U l 9 C M k Z f S W 5 v b m R h d G l v b i 9 D a G F u Z 2 V k I F R 5 c G U u e 0 Y 0 L j E u I F N p I G 9 1 a S w g b G V z c X V l b H M / I C h j b 2 N o Z X I g d G 9 1 d G V z I G x l c y B y w 6 l w b 2 5 z Z X M g c X V p I H P i g J l h c H B s a X F 1 Z W 5 0 K S 9 F Y X U g b m 9 u I H B v d G F i b G U s M T E 2 f S Z x d W 9 0 O y w m c X V v d D t T Z W N 0 a W 9 u M S 9 E V E 1 f Q 0 F S X 0 I y R l 9 J b m 9 u Z G F 0 a W 9 u L 0 N o Y W 5 n Z W Q g V H l w Z S 5 7 R j Q u M i B R d W V s I G V z d C B s X H U w M D I 3 w 6 l 0 Y X Q g Z G U g b G E g b W F q b 3 J p d M O p I G R l c y B s Y X R y a W 5 l c y B h d S B z Z W l u I G R l I G N l d H R l I G N v b W 1 1 b m F 1 d M O p I G R c d T A w M j d h Y 2 N 1 Z W l s I D 8 s M T E 3 f S Z x d W 9 0 O y w m c X V v d D t T Z W N 0 a W 9 u M S 9 E V E 1 f Q 0 F S X 0 I y R l 9 J b m 9 u Z G F 0 a W 9 u L 0 N o Y W 5 n Z W Q g V H l w Z S 5 7 R j c u I F k t Y S 1 0 L W l s I G R l c y B v Y n N 0 Y W N s Z X M g Y X V 4 c X V l b H M g b G V z I H B l c n N v b m 5 l c y B k w 6 l w b G F j w 6 l l c y B m b 2 5 0 I G Z h Y 2 U g c G 9 1 c i B h Y 2 P D q W R l c i B h d X g g c G 9 p b n R z I G T i g J l l Y X U / L D E x O H 0 m c X V v d D s s J n F 1 b 3 Q 7 U 2 V j d G l v b j E v R F R N X 0 N B U l 9 C M k Z f S W 5 v b m R h d G l v b i 9 D a G F u Z 2 V k I F R 5 c G U u e 0 Y 3 L j E u I F N p I G 9 1 a S w g b G V z c X V l b H M g P y w x M T l 9 J n F 1 b 3 Q 7 L C Z x d W 9 0 O 1 N l Y 3 R p b 2 4 x L 0 R U T V 9 D Q V J f Q j J G X 0 l u b 2 5 k Y X R p b 2 4 v Q 2 h h b m d l Z C B U e X B l L n t G N y 4 x L i B T a S B v d W k s I G x l c 3 F 1 Z W x z I D 8 v U H L D q X N l b m N l I G R l I G d y b 3 V w Z X M g Y X J t w 6 l z L D E y M H 0 m c X V v d D s s J n F 1 b 3 Q 7 U 2 V j d G l v b j E v R F R N X 0 N B U l 9 C M k Z f S W 5 v b m R h d G l v b i 9 D a G F u Z 2 V k I F R 5 c G U u e 0 Y 3 L j E u I F N p I G 9 1 a S w g b G V z c X V l b H M g P y 9 D b 2 5 m b G l 0 I G x p w 6 l z I M O g I G x h I G d l c 3 R p b 2 4 g Y 2 9 t b X V u Y X V 0 Y W l y Z S B k Z X M g c G 9 p b n R z I G T i g J l l Y X U s M T I x f S Z x d W 9 0 O y w m c X V v d D t T Z W N 0 a W 9 u M S 9 E V E 1 f Q 0 F S X 0 I y R l 9 J b m 9 u Z G F 0 a W 9 u L 0 N o Y W 5 n Z W Q g V H l w Z S 5 7 R j c u M S 4 g U 2 k g b 3 V p L C B s Z X N x d W V s c y A / L 1 Z p b 2 x l b m N l L 2 F n c m V z c 2 l v b i B w a H l z a X F 1 Z S w x M j J 9 J n F 1 b 3 Q 7 L C Z x d W 9 0 O 1 N l Y 3 R p b 2 4 x L 0 R U T V 9 D Q V J f Q j J G X 0 l u b 2 5 k Y X R p b 2 4 v Q 2 h h b m d l Z C B U e X B l L n t G N y 4 x L i B T a S B v d W k s I G x l c 3 F 1 Z W x z I D 8 v R G l z Y 3 J p b W l u Y X R p b 2 4 s M T I z f S Z x d W 9 0 O y w m c X V v d D t T Z W N 0 a W 9 u M S 9 E V E 1 f Q 0 F S X 0 I y R l 9 J b m 9 u Z G F 0 a W 9 u L 0 N o Y W 5 n Z W Q g V H l w Z S 5 7 R j c u M S 4 g U 2 k g b 3 V p L C B s Z X N x d W V s c y A / L 0 h h c m P D q G x l b W V u d C w x M j R 9 J n F 1 b 3 Q 7 L C Z x d W 9 0 O 1 N l Y 3 R p b 2 4 x L 0 R U T V 9 D Q V J f Q j J G X 0 l u b 2 5 k Y X R p b 2 4 v Q 2 h h b m d l Z C B U e X B l L n t G N y 4 x L i B T a S B v d W k s I G x l c 3 F 1 Z W x z I D 8 v Q X J y Z X N 0 Y X R p b 2 5 z L 2 T D q X R l b n R p b 2 5 z L D E y N X 0 m c X V v d D s s J n F 1 b 3 Q 7 U 2 V j d G l v b j E v R F R N X 0 N B U l 9 C M k Z f S W 5 v b m R h d G l v b i 9 D a G F u Z 2 V k I F R 5 c G U u e 0 Y 3 L j E u I F N p I G 9 1 a S w g b G V z c X V l b H M g P y 9 B d X R y Z S w g c H L D q W N p c 2 V y L D E y N n 0 m c X V v d D s s J n F 1 b 3 Q 7 U 2 V j d G l v b j E v R F R N X 0 N B U l 9 C M k Z f S W 5 v b m R h d G l v b i 9 D a G F u Z 2 V k I F R 5 c G U u e 0 F 1 d H J l L C B w c s O p Y 2 l z Z X J f O S w x M j d 9 J n F 1 b 3 Q 7 L C Z x d W 9 0 O 1 N l Y 3 R p b 2 4 x L 0 R U T V 9 D Q V J f Q j J G X 0 l u b 2 5 k Y X R p b 2 4 v Q 2 h h b m d l Z C B U e X B l L n t G O C 4 g T G V z I H B v a W 5 0 c y B k 4 o C Z Z W F 1 L C B s Y X R y a W 5 l c y B l d C B k b 3 V j a G V z I H N v b n Q t a W x z I G F j Y 2 V z c 2 l i b G V z I G F 1 e C B Q R E k g Z W 4 g c 2 l 0 d W F 0 a W 9 u I G R l I G h h b m R p Y 2 F w I H B o e X N p c X V l I D 8 s M T I 4 f S Z x d W 9 0 O y w m c X V v d D t T Z W N 0 a W 9 u M S 9 E V E 1 f Q 0 F S X 0 I y R l 9 J b m 9 u Z G F 0 a W 9 u L 0 N o Y W 5 n Z W Q g V H l w Z S 5 7 R z E u I F F 1 Z W x s Z X M g c 2 9 u d C B s Z X M g d H J v a X M g c 2 9 1 c m N l c y B w c m l u Y 2 l w Y W x l c y B k Z S B u b 3 V y c m l 0 d X J l I G R l c y B Q R E k g P y w x M j l 9 J n F 1 b 3 Q 7 L C Z x d W 9 0 O 1 N l Y 3 R p b 2 4 x L 0 R U T V 9 D Q V J f Q j J G X 0 l u b 2 5 k Y X R p b 2 4 v Q 2 h h b m d l Z C B U e X B l L n t H M S 4 g U X V l b G x l c y B z b 2 5 0 I G x l c y B 0 c m 9 p c y B z b 3 V y Y 2 V z I H B y a W 5 j a X B h b G V z I G R l I G 5 v d X J y a X R 1 c m U g Z G V z I F B E S S A / L 1 B y b 2 R 1 Y 3 R p b 2 4 g Y W d y a W N v b G U g Z G U g c 3 V i c 2 l z d G F u Y 2 U s M T M w f S Z x d W 9 0 O y w m c X V v d D t T Z W N 0 a W 9 u M S 9 E V E 1 f Q 0 F S X 0 I y R l 9 J b m 9 u Z G F 0 a W 9 u L 0 N o Y W 5 n Z W Q g V H l w Z S 5 7 R z E u I F F 1 Z W x s Z X M g c 2 9 u d C B s Z X M g d H J v a X M g c 2 9 1 c m N l c y B w c m l u Y 2 l w Y W x l c y B k Z S B u b 3 V y c m l 0 d X J l I G R l c y B Q R E k g P y 9 E b 2 4 g Z G V z I G N v b W 1 1 b m F 1 d M O p c y B o w 7 R 0 Z X M g Z X Q g d m 9 p c 2 l u Z X M s M T M x f S Z x d W 9 0 O y w m c X V v d D t T Z W N 0 a W 9 u M S 9 E V E 1 f Q 0 F S X 0 I y R l 9 J b m 9 u Z G F 0 a W 9 u L 0 N o Y W 5 n Z W Q g V H l w Z S 5 7 R z E u I F F 1 Z W x s Z X M g c 2 9 u d C B s Z X M g d H J v a X M g c 2 9 1 c m N l c y B w c m l u Y 2 l w Y W x l c y B k Z S B u b 3 V y c m l 0 d X J l I G R l c y B Q R E k g P y 9 B c 3 N p c 3 R h b m N l I G h 1 b W F u a X R h a X J l I C h p b m N s d W F u d C B j Y X N o K S w x M z J 9 J n F 1 b 3 Q 7 L C Z x d W 9 0 O 1 N l Y 3 R p b 2 4 x L 0 R U T V 9 D Q V J f Q j J G X 0 l u b 2 5 k Y X R p b 2 4 v Q 2 h h b m d l Z C B U e X B l L n t H M S 4 g U X V l b G x l c y B z b 2 5 0 I G x l c y B 0 c m 9 p c y B z b 3 V y Y 2 V z I H B y a W 5 j a X B h b G V z I G R l I G 5 v d X J y a X R 1 c m U g Z G V z I F B E S S A / L 0 F j a G F 0 I H N 1 c i B s Z S B t Y X J j a M O p L D E z M 3 0 m c X V v d D s s J n F 1 b 3 Q 7 U 2 V j d G l v b j E v R F R N X 0 N B U l 9 C M k Z f S W 5 v b m R h d G l v b i 9 D a G F u Z 2 V k I F R 5 c G U u e 0 c x L i B R d W V s b G V z I H N v b n Q g b G V z I H R y b 2 l z I H N v d X J j Z X M g c H J p b m N p c G F s Z X M g Z G U g b m 9 1 c n J p d H V y Z S B k Z X M g U E R J I D 8 v R W 1 w c n V u d C w x M z R 9 J n F 1 b 3 Q 7 L C Z x d W 9 0 O 1 N l Y 3 R p b 2 4 x L 0 R U T V 9 D Q V J f Q j J G X 0 l u b 2 5 k Y X R p b 2 4 v Q 2 h h b m d l Z C B U e X B l L n t H M S 4 g U X V l b G x l c y B z b 2 5 0 I G x l c y B 0 c m 9 p c y B z b 3 V y Y 2 V z I H B y a W 5 j a X B h b G V z I G R l I G 5 v d X J y a X R 1 c m U g Z G V z I F B E S S A / L 1 R y b 2 M g K M O p Y 2 h h b m d l c y k s M T M 1 f S Z x d W 9 0 O y w m c X V v d D t T Z W N 0 a W 9 u M S 9 E V E 1 f Q 0 F S X 0 I y R l 9 J b m 9 u Z G F 0 a W 9 u L 0 N o Y W 5 n Z W Q g V H l w Z S 5 7 R z E u I F F 1 Z W x s Z X M g c 2 9 u d C B s Z X M g d H J v a X M g c 2 9 1 c m N l c y B w c m l u Y 2 l w Y W x l c y B k Z S B u b 3 V y c m l 0 d X J l I G R l c y B Q R E k g P y 9 B d X R y Z S w g c H J l Y 2 l z Z X I s M T M 2 f S Z x d W 9 0 O y w m c X V v d D t T Z W N 0 a W 9 u M S 9 E V E 1 f Q 0 F S X 0 I y R l 9 J b m 9 u Z G F 0 a W 9 u L 0 N o Y W 5 n Z W Q g V H l w Z S 5 7 Q X V 0 c m U s I H B y Z W N p c 2 V y L D E z N 3 0 m c X V v d D s s J n F 1 b 3 Q 7 U 2 V j d G l v b j E v R F R N X 0 N B U l 9 C M k Z f S W 5 v b m R h d G l v b i 9 D a G F u Z 2 V k I F R 5 c G U u e 0 c y L i B R d W V s b G U g Z X N 0 I G x h I G R p c 3 R h b m N l I H F 1 Z S B s Z X M g c G V y c 2 9 u b m V z I G T D q X B s Y W P D q W V z I G R v a X Z l b n Q g c G F y Y 2 9 1 c m l y I H B v d X I g Y W N j w 6 l k Z X I g Y X U g b W F y Y 2 j D q S B s Z S B w b H V z I H B y b 2 N o Z S A / L D E z O H 0 m c X V v d D s s J n F 1 b 3 Q 7 U 2 V j d G l v b j E v R F R N X 0 N B U l 9 C M k Z f S W 5 v b m R h d G l v b i 9 D a G F u Z 2 V k I F R 5 c G U u e 0 c z L i B M Z X M g c G V y c 2 9 u b m V z I G T D q X B s Y W P D q W V z I G 9 u d C 1 l b G x l c y B h Y 2 P D q H M g Y X U g b W F y Y 2 j D q S A / L D E z O X 0 m c X V v d D s s J n F 1 b 3 Q 7 U 2 V j d G l v b j E v R F R N X 0 N B U l 9 C M k Z f S W 5 v b m R h d G l v b i 9 D a G F u Z 2 V k I F R 5 c G U u e 0 c 0 L i B T a S B u b 2 4 s I H B v d X J x d W 9 p I D 8 s M T Q w f S Z x d W 9 0 O y w m c X V v d D t T Z W N 0 a W 9 u M S 9 E V E 1 f Q 0 F S X 0 I y R l 9 J b m 9 u Z G F 0 a W 9 u L 0 N o Y W 5 n Z W Q g V H l w Z S 5 7 R z Q u I F N p I G 5 v b i w g c G 9 1 c n F 1 b 2 k g P y 9 E a X N j c m l t a W 5 h d G l v b i w x N D F 9 J n F 1 b 3 Q 7 L C Z x d W 9 0 O 1 N l Y 3 R p b 2 4 x L 0 R U T V 9 D Q V J f Q j J G X 0 l u b 2 5 k Y X R p b 2 4 v Q 2 h h b m d l Z C B U e X B l L n t H N C 4 g U 2 k g b m 9 u L C B w b 3 V y c X V v a S A / L 0 h h c m P D q G x l b W V u d C w x N D J 9 J n F 1 b 3 Q 7 L C Z x d W 9 0 O 1 N l Y 3 R p b 2 4 x L 0 R U T V 9 D Q V J f Q j J G X 0 l u b 2 5 k Y X R p b 2 4 v Q 2 h h b m d l Z C B U e X B l L n t H N C 4 g U 2 k g b m 9 u L C B w b 3 V y c X V v a S A / L 0 x l I G 1 h c m N o w 6 k g Z X N 0 I H R y b 3 A g b G 9 p b i w x N D N 9 J n F 1 b 3 Q 7 L C Z x d W 9 0 O 1 N l Y 3 R p b 2 4 x L 0 R U T V 9 D Q V J f Q j J G X 0 l u b 2 5 k Y X R p b 2 4 v Q 2 h h b m d l Z C B U e X B l L n t H N C 4 g U 2 k g b m 9 u L C B w b 3 V y c X V v a S A / L 1 B y w 6 l z Z W 5 j Z S B k Z S B n c m 9 1 c G V z I G F y b c O p c y w x N D R 9 J n F 1 b 3 Q 7 L C Z x d W 9 0 O 1 N l Y 3 R p b 2 4 x L 0 R U T V 9 D Q V J f Q j J G X 0 l u b 2 5 k Y X R p b 2 4 v Q 2 h h b m d l Z C B U e X B l L n t H N C 4 g U 2 k g b m 9 u L C B w b 3 V y c X V v a S A / L 0 x h I H J v d X R l I G V z d C B 0 c m 9 w I G R h b m d l c m V 1 c 2 U v c m l z c X V l I G T i g J l h d H R h c X V l c y w x N D V 9 J n F 1 b 3 Q 7 L C Z x d W 9 0 O 1 N l Y 3 R p b 2 4 x L 0 R U T V 9 D Q V J f Q j J G X 0 l u b 2 5 k Y X R p b 2 4 v Q 2 h h b m d l Z C B U e X B l L n t H N C 4 g U 2 k g b m 9 u L C B w b 3 V y c X V v a S A / L 0 F i d X M g Z G V z I G Z v c m N l c y B k Z S B z w 6 l j d X J p d M O p L D E 0 N n 0 m c X V v d D s s J n F 1 b 3 Q 7 U 2 V j d G l v b j E v R F R N X 0 N B U l 9 C M k Z f S W 5 v b m R h d G l v b i 9 D a G F u Z 2 V k I F R 5 c G U u e 0 c 0 L i B T a S B u b 2 4 s I H B v d X J x d W 9 p I D 8 v Q X V 0 c m U s I H B y w 6 l j a X N l c i w x N D d 9 J n F 1 b 3 Q 7 L C Z x d W 9 0 O 1 N l Y 3 R p b 2 4 x L 0 R U T V 9 D Q V J f Q j J G X 0 l u b 2 5 k Y X R p b 2 4 v Q 2 h h b m d l Z C B U e X B l L n t B d X R y Z S w g c H J l Y 2 l z Z X J f M T A s M T Q 4 f S Z x d W 9 0 O y w m c X V v d D t T Z W N 0 a W 9 u M S 9 E V E 1 f Q 0 F S X 0 I y R l 9 J b m 9 u Z G F 0 a W 9 u L 0 N o Y W 5 n Z W Q g V H l w Z S 5 7 S D E u I F k t Y S 1 0 L W l s I G R l c y B z Z X J 2 a W N l c y B t w 6 l k a W N h d X g g Z G l z c G 9 u a W J s Z X M g R E F O U y B D R S B R V U F S V E l F U i A / L D E 0 O X 0 m c X V v d D s s J n F 1 b 3 Q 7 U 2 V j d G l v b j E v R F R N X 0 N B U l 9 C M k Z f S W 5 v b m R h d G l v b i 9 D a G F u Z 2 V k I F R 5 c G U u e 0 g y L i B T a S B v d W k s I H F 1 Z W x z I H R 5 c G V z I G R l I H N l c n Z p Y 2 V z I G 3 D q W R p Y 2 F 1 e C B m b 2 5 j d G l v b m 5 l b H M g c 2 9 u d C B k a X N w b 2 5 p Y m x l c y A / I C h j b 2 N o Z X I g d G 9 1 d G V z I G x l c y B y w 6 l w b 2 5 z Z X M g Y 2 9 y c m V z c G 9 u Z G F u d G V z K S w x N T B 9 J n F 1 b 3 Q 7 L C Z x d W 9 0 O 1 N l Y 3 R p b 2 4 x L 0 R U T V 9 D Q V J f Q j J G X 0 l u b 2 5 k Y X R p b 2 4 v Q 2 h h b m d l Z C B U e X B l L n t I M i 4 g U 2 k g b 3 V p L C B x d W V s c y B 0 e X B l c y B k Z S B z Z X J 2 a W N l c y B t w 6 l k a W N h d X g g Z m 9 u Y 3 R p b 2 5 u Z W x z I H N v b n Q g Z G l z c G 9 u a W J s Z X M g P y A o Y 2 9 j a G V y I H R v d X R l c y B s Z X M g c s O p c G 9 u c 2 V z I G N v c n J l c 3 B v b m R h b n R l c y k v Q 2 x p b m l x d W U g b W 9 i a W x l L D E 1 M X 0 m c X V v d D s s J n F 1 b 3 Q 7 U 2 V j d G l v b j E v R F R N X 0 N B U l 9 C M k Z f S W 5 v b m R h d G l v b i 9 D a G F u Z 2 V k I F R 5 c G U u e 0 g y L i B T a S B v d W k s I H F 1 Z W x z I H R 5 c G V z I G R l I H N l c n Z p Y 2 V z I G 3 D q W R p Y 2 F 1 e C B m b 2 5 j d G l v b m 5 l b H M g c 2 9 u d C B k a X N w b 2 5 p Y m x l c y A / I C h j b 2 N o Z X I g d G 9 1 d G V z I G x l c y B y w 6 l w b 2 5 z Z X M g Y 2 9 y c m V z c G 9 u Z G F u d G V z K S 9 I w 7 R w a X R h b C w x N T J 9 J n F 1 b 3 Q 7 L C Z x d W 9 0 O 1 N l Y 3 R p b 2 4 x L 0 R U T V 9 D Q V J f Q j J G X 0 l u b 2 5 k Y X R p b 2 4 v Q 2 h h b m d l Z C B U e X B l L n t I M i 4 g U 2 k g b 3 V p L C B x d W V s c y B 0 e X B l c y B k Z S B z Z X J 2 a W N l c y B t w 6 l k a W N h d X g g Z m 9 u Y 3 R p b 2 5 u Z W x z I H N v b n Q g Z G l z c G 9 u a W J s Z X M g P y A o Y 2 9 j a G V y I H R v d X R l c y B s Z X M g c s O p c G 9 u c 2 V z I G N v c n J l c 3 B v b m R h b n R l c y k v Q 2 V u d H J l I G R l I H N h b n T D q S w x N T N 9 J n F 1 b 3 Q 7 L C Z x d W 9 0 O 1 N l Y 3 R p b 2 4 x L 0 R U T V 9 D Q V J f Q j J G X 0 l u b 2 5 k Y X R p b 2 4 v Q 2 h h b m d l Z C B U e X B l L n t I M i 4 g U 2 k g b 3 V p L C B x d W V s c y B 0 e X B l c y B k Z S B z Z X J 2 a W N l c y B t w 6 l k a W N h d X g g Z m 9 u Y 3 R p b 2 5 u Z W x z I H N v b n Q g Z G l z c G 9 u a W J s Z X M g P y A o Y 2 9 j a G V y I H R v d X R l c y B s Z X M g c s O p c G 9 u c 2 V z I G N v c n J l c 3 B v b m R h b n R l c y k v Q 2 x p b m l x d W U g c H J p d s O p Z S w x N T R 9 J n F 1 b 3 Q 7 L C Z x d W 9 0 O 1 N l Y 3 R p b 2 4 x L 0 R U T V 9 D Q V J f Q j J G X 0 l u b 2 5 k Y X R p b 2 4 v Q 2 h h b m d l Z C B U e X B l L n t I M i 4 g U 2 k g b 3 V p L C B x d W V s c y B 0 e X B l c y B k Z S B z Z X J 2 a W N l c y B t w 6 l k a W N h d X g g Z m 9 u Y 3 R p b 2 5 u Z W x z I H N v b n Q g Z G l z c G 9 u a W J s Z X M g P y A o Y 2 9 j a G V y I H R v d X R l c y B s Z X M g c s O p c G 9 u c 2 V z I G N v c n J l c 3 B v b m R h b n R l c y k v Q X V 0 c m V z I C j D o C B w c s O p Y 2 l z Z X I p L D E 1 N X 0 m c X V v d D s s J n F 1 b 3 Q 7 U 2 V j d G l v b j E v R F R N X 0 N B U l 9 C M k Z f S W 5 v b m R h d G l v b i 9 D a G F u Z 2 V k I F R 5 c G U u e 0 F 1 d H J l L C B w c s O p Y 2 l z Z X J f M T E s M T U 2 f S Z x d W 9 0 O y w m c X V v d D t T Z W N 0 a W 9 u M S 9 E V E 1 f Q 0 F S X 0 I y R l 9 J b m 9 u Z G F 0 a W 9 u L 0 N o Y W 5 n Z W Q g V H l w Z S 5 7 S D M u I E x l c y B w Z X J z b 2 5 u Z X M g Z M O p c G x h Y 8 O p Z X M g b 2 5 0 L W V s b G V z I G F j Y 8 O o c y B h d X g g Y 2 V u d H J l c y B k Z S B z Y W 5 0 w 6 l z I G R p c 3 B v b m l i b G V z I D 8 s M T U 3 f S Z x d W 9 0 O y w m c X V v d D t T Z W N 0 a W 9 u M S 9 E V E 1 f Q 0 F S X 0 I y R l 9 J b m 9 u Z G F 0 a W 9 u L 0 N o Y W 5 n Z W Q g V H l w Z S 5 7 S D Q u I F F 1 Z W x s Z S B l c 3 Q g b G E g Z G l z d G F u Y 2 U g c X V l I G x l c y B w Z X J z b 2 5 u Z X M g Z M O p c G x h Y 8 O p Z X M g c G F y Y 2 9 1 c m V u d C B w b 3 V y I G F j Y 8 O p Z G V y I G F 1 e C B z Z X J 2 a W N l c y B t w 6 l k a W N h d X g g P y A o w 6 A g c G l l Z C k s M T U 4 f S Z x d W 9 0 O y w m c X V v d D t T Z W N 0 a W 9 u M S 9 E V E 1 f Q 0 F S X 0 I y R l 9 J b m 9 u Z G F 0 a W 9 u L 0 N o Y W 5 n Z W Q g V H l w Z S 5 7 S D U g T G V z I H B l c n N v b m 5 l c y B k w 6 l w b G F j w 6 l l c y B y Z W 5 j b 2 5 0 c m V u d C 1 l b G x l c y B k Z X M g Z G l m Z m l j d W x 0 w 6 l z I H B v d X I g Y W N j w 6 l k Z X I g Y X V 4 I H N l c n Z p Y 2 V z I G R l I H N h b n T D q T 8 s M T U 5 f S Z x d W 9 0 O y w m c X V v d D t T Z W N 0 a W 9 u M S 9 E V E 1 f Q 0 F S X 0 I y R l 9 J b m 9 u Z G F 0 a W 9 u L 0 N o Y W 5 n Z W Q g V H l w Z S 5 7 S D U u M S B T a S B v d W k s I H B v d X J x d W 9 p I D 8 g K E 1 h e C B 0 c m 9 p c y B y w 6 l w b 2 5 z Z X M p L D E 2 M H 0 m c X V v d D s s J n F 1 b 3 Q 7 U 2 V j d G l v b j E v R F R N X 0 N B U l 9 C M k Z f S W 5 v b m R h d G l v b i 9 D a G F u Z 2 V k I F R 5 c G U u e 0 g 1 L j E g U 2 k g b 3 V p L C B w b 3 V y c X V v a S A / I C h N Y X g g d H J v a X M g c s O p c G 9 u c 2 V z K S 9 E a X N j c m l t a W 5 h d G l v b i w x N j F 9 J n F 1 b 3 Q 7 L C Z x d W 9 0 O 1 N l Y 3 R p b 2 4 x L 0 R U T V 9 D Q V J f Q j J G X 0 l u b 2 5 k Y X R p b 2 4 v Q 2 h h b m d l Z C B U e X B l L n t I N S 4 x I F N p I G 9 1 a S w g c G 9 1 c n F 1 b 2 k g P y A o T W F 4 I H R y b 2 l z I H L D q X B v b n N l c y k v T G U g c 2 V y d m l j Z S B l c 3 Q g d H J v c C B s b 2 l u L D E 2 M n 0 m c X V v d D s s J n F 1 b 3 Q 7 U 2 V j d G l v b j E v R F R N X 0 N B U l 9 C M k Z f S W 5 v b m R h d G l v b i 9 D a G F u Z 2 V k I F R 5 c G U u e 0 g 1 L j E g U 2 k g b 3 V p L C B w b 3 V y c X V v a S A / I C h N Y X g g d H J v a X M g c s O p c G 9 u c 2 V z K S 9 N Y W 5 x d W U g Z G U g b W 9 5 Z W 5 z I G Z p b m F u Y 2 l l c n M s M T Y z f S Z x d W 9 0 O y w m c X V v d D t T Z W N 0 a W 9 u M S 9 E V E 1 f Q 0 F S X 0 I y R l 9 J b m 9 u Z G F 0 a W 9 u L 0 N o Y W 5 n Z W Q g V H l w Z S 5 7 S D U u M S B T a S B v d W k s I H B v d X J x d W 9 p I D 8 g K E 1 h e C B 0 c m 9 p c y B y w 6 l w b 2 5 z Z X M p L 0 x h I H J v d X R l c y B l c 3 Q g Z G F u Z 2 V y Z X V z Z S 9 y a X N x d W U g Z O K A m W F 0 d G F x d W U s M T Y 0 f S Z x d W 9 0 O y w m c X V v d D t T Z W N 0 a W 9 u M S 9 E V E 1 f Q 0 F S X 0 I y R l 9 J b m 9 u Z G F 0 a W 9 u L 0 N o Y W 5 n Z W Q g V H l w Z S 5 7 S D U u M S B T a S B v d W k s I H B v d X J x d W 9 p I D 8 g K E 1 h e C B 0 c m 9 p c y B y w 6 l w b 2 5 z Z X M p L 1 B y w 6 l z Z W 5 j Z S B k Z S B n c m 9 1 c G V z I G F y b c O p c y w x N j V 9 J n F 1 b 3 Q 7 L C Z x d W 9 0 O 1 N l Y 3 R p b 2 4 x L 0 R U T V 9 D Q V J f Q j J G X 0 l u b 2 5 k Y X R p b 2 4 v Q 2 h h b m d l Z C B U e X B l L n t I N S 4 x I F N p I G 9 1 a S w g c G 9 1 c n F 1 b 2 k g P y A o T W F 4 I H R y b 2 l z I H L D q X B v b n N l c y k v Q W J z Z W 5 j Z S B k Z S B w Z X J z b 2 5 u Z W w g b c O p Z G l j Y W w s M T Y 2 f S Z x d W 9 0 O y w m c X V v d D t T Z W N 0 a W 9 u M S 9 E V E 1 f Q 0 F S X 0 I y R l 9 J b m 9 u Z G F 0 a W 9 u L 0 N o Y W 5 n Z W Q g V H l w Z S 5 7 S D U u M S B T a S B v d W k s I H B v d X J x d W 9 p I D 8 g K E 1 h e C B 0 c m 9 p c y B y w 6 l w b 2 5 z Z X M p L 1 B h c y B k Z S B t w 6 l k a W N h b W V u d H M g b 3 U g Z O K A m c O p c X V p c G V t Z W 5 0 c y w x N j d 9 J n F 1 b 3 Q 7 L C Z x d W 9 0 O 1 N l Y 3 R p b 2 4 x L 0 R U T V 9 D Q V J f Q j J G X 0 l u b 2 5 k Y X R p b 2 4 v Q 2 h h b m d l Z C B U e X B l L n t I N i B R d W V s b G V z I H N v b n Q g b G V z I H R y b 2 l z I H B y b 2 J s w 6 h t Z X M g Z G U g c 2 F u d M O p I G x l c y B w b H V z I H L D q X B h b m R 1 c y B k Y W 5 z I G x l I H F 1 Y X J 0 a W V y I H B h c m 1 p I G x l c y B w b 3 B 1 b G F 0 a W 9 u c y B k w 6 l w b G F j w 6 l l c y A / L D E 2 O H 0 m c X V v d D s s J n F 1 b 3 Q 7 U 2 V j d G l v b j E v R F R N X 0 N B U l 9 C M k Z f S W 5 v b m R h d G l v b i 9 D a G F u Z 2 V k I F R 5 c G U u e 0 g 2 I F F 1 Z W x s Z X M g c 2 9 u d C B s Z X M g d H J v a X M g c H J v Y m z D q G 1 l c y B k Z S B z Y W 5 0 w 6 k g b G V z I H B s d X M g c s O p c G F u Z H V z I G R h b n M g b G U g c X V h c n R p Z X I g c G F y b W k g b G V z I H B v c H V s Y X R p b 2 5 z I G T D q X B s Y W P D q W V z I D 8 v R G l h c n J o w 6 l l L D E 2 O X 0 m c X V v d D s s J n F 1 b 3 Q 7 U 2 V j d G l v b j E v R F R N X 0 N B U l 9 C M k Z f S W 5 v b m R h d G l v b i 9 D a G F u Z 2 V k I F R 5 c G U u e 0 g 2 I F F 1 Z W x s Z X M g c 2 9 u d C B s Z X M g d H J v a X M g c H J v Y m z D q G 1 l c y B k Z S B z Y W 5 0 w 6 k g b G V z I H B s d X M g c s O p c G F u Z H V z I G R h b n M g b G U g c X V h c n R p Z X I g c G F y b W k g b G V z I H B v c H V s Y X R p b 2 5 z I G T D q X B s Y W P D q W V z I D 8 v U G F s d W R p c 2 1 l L D E 3 M H 0 m c X V v d D s s J n F 1 b 3 Q 7 U 2 V j d G l v b j E v R F R N X 0 N B U l 9 C M k Z f S W 5 v b m R h d G l v b i 9 D a G F u Z 2 V k I F R 5 c G U u e 0 g 2 I F F 1 Z W x s Z X M g c 2 9 u d C B s Z X M g d H J v a X M g c H J v Y m z D q G 1 l c y B k Z S B z Y W 5 0 w 6 k g b G V z I H B s d X M g c s O p c G F u Z H V z I G R h b n M g b G U g c X V h c n R p Z X I g c G F y b W k g b G V z I H B v c H V s Y X R p b 2 5 z I G T D q X B s Y W P D q W V z I D 8 v T W F s b n V 0 c m l 0 a W 9 u L D E 3 M X 0 m c X V v d D s s J n F 1 b 3 Q 7 U 2 V j d G l v b j E v R F R N X 0 N B U l 9 C M k Z f S W 5 v b m R h d G l v b i 9 D a G F u Z 2 V k I F R 5 c G U u e 0 g 2 I F F 1 Z W x s Z X M g c 2 9 u d C B s Z X M g d H J v a X M g c H J v Y m z D q G 1 l c y B k Z S B z Y W 5 0 w 6 k g b G V z I H B s d X M g c s O p c G F u Z H V z I G R h b n M g b G U g c X V h c n R p Z X I g c G F y b W k g b G V z I H B v c H V s Y X R p b 2 5 z I G T D q X B s Y W P D q W V z I D 8 v S W 5 m Z W N 0 a W 9 u I G R l I H B s Y W l l L D E 3 M n 0 m c X V v d D s s J n F 1 b 3 Q 7 U 2 V j d G l v b j E v R F R N X 0 N B U l 9 C M k Z f S W 5 v b m R h d G l v b i 9 D a G F u Z 2 V k I F R 5 c G U u e 0 g 2 I F F 1 Z W x s Z X M g c 2 9 u d C B s Z X M g d H J v a X M g c H J v Y m z D q G 1 l c y B k Z S B z Y W 5 0 w 6 k g b G V z I H B s d X M g c s O p c G F u Z H V z I G R h b n M g b G U g c X V h c n R p Z X I g c G F y b W k g b G V z I H B v c H V s Y X R p b 2 5 z I G T D q X B s Y W P D q W V z I D 8 v T W F s Y W R p Z S B k Z S B w Z W F 1 L D E 3 M 3 0 m c X V v d D s s J n F 1 b 3 Q 7 U 2 V j d G l v b j E v R F R N X 0 N B U l 9 C M k Z f S W 5 v b m R h d G l v b i 9 D a G F u Z 2 V k I F R 5 c G U u e 0 g 2 I F F 1 Z W x s Z X M g c 2 9 u d C B s Z X M g d H J v a X M g c H J v Y m z D q G 1 l c y B k Z S B z Y W 5 0 w 6 k g b G V z I H B s d X M g c s O p c G F u Z H V z I G R h b n M g b G U g c X V h c n R p Z X I g c G F y b W k g b G V z I H B v c H V s Y X R p b 2 5 z I G T D q X B s Y W P D q W V z I D 8 v R m n D q H Z y Z S w x N z R 9 J n F 1 b 3 Q 7 L C Z x d W 9 0 O 1 N l Y 3 R p b 2 4 x L 0 R U T V 9 D Q V J f Q j J G X 0 l u b 2 5 k Y X R p b 2 4 v Q 2 h h b m d l Z C B U e X B l L n t I N i B R d W V s b G V z I H N v b n Q g b G V z I H R y b 2 l z I H B y b 2 J s w 6 h t Z X M g Z G U g c 2 F u d M O p I G x l c y B w b H V z I H L D q X B h b m R 1 c y B k Y W 5 z I G x l I H F 1 Y X J 0 a W V y I H B h c m 1 p I G x l c y B w b 3 B 1 b G F 0 a W 9 u c y B k w 6 l w b G F j w 6 l l c y A / L 1 R v d X g s M T c 1 f S Z x d W 9 0 O y w m c X V v d D t T Z W N 0 a W 9 u M S 9 E V E 1 f Q 0 F S X 0 I y R l 9 J b m 9 u Z G F 0 a W 9 u L 0 N o Y W 5 n Z W Q g V H l w Z S 5 7 S D Y g U X V l b G x l c y B z b 2 5 0 I G x l c y B 0 c m 9 p c y B w c m 9 i b M O o b W V z I G R l I H N h b n T D q S B s Z X M g c G x 1 c y B y w 6 l w Y W 5 k d X M g Z G F u c y B s Z S B x d W F y d G l l c i B w Y X J t a S B s Z X M g c G 9 w d W x h d G l v b n M g Z M O p c G x h Y 8 O p Z X M g P y 9 N Y X V 4 I G R l I H T D q n R l L D E 3 N n 0 m c X V v d D s s J n F 1 b 3 Q 7 U 2 V j d G l v b j E v R F R N X 0 N B U l 9 C M k Z f S W 5 v b m R h d G l v b i 9 D a G F u Z 2 V k I F R 5 c G U u e 0 g 2 I F F 1 Z W x s Z X M g c 2 9 u d C B s Z X M g d H J v a X M g c H J v Y m z D q G 1 l c y B k Z S B z Y W 5 0 w 6 k g b G V z I H B s d X M g c s O p c G F u Z H V z I G R h b n M g b G U g c X V h c n R p Z X I g c G F y b W k g b G V z I H B v c H V s Y X R p b 2 5 z I G T D q X B s Y W P D q W V z I D 8 v T W F 1 e C B k Z S B 2 Z W 5 0 c m U s M T c 3 f S Z x d W 9 0 O y w m c X V v d D t T Z W N 0 a W 9 u M S 9 E V E 1 f Q 0 F S X 0 I y R l 9 J b m 9 u Z G F 0 a W 9 u L 0 N o Y W 5 n Z W Q g V H l w Z S 5 7 S D Y g U X V l b G x l c y B z b 2 5 0 I G x l c y B 0 c m 9 p c y B w c m 9 i b M O o b W V z I G R l I H N h b n T D q S B s Z X M g c G x 1 c y B y w 6 l w Y W 5 k d X M g Z G F u c y B s Z S B x d W F y d G l l c i B w Y X J t a S B s Z X M g c G 9 w d W x h d G l v b n M g Z M O p c G x h Y 8 O p Z X M g P y 9 W S U g v U 2 l k Y S w x N z h 9 J n F 1 b 3 Q 7 L C Z x d W 9 0 O 1 N l Y 3 R p b 2 4 x L 0 R U T V 9 D Q V J f Q j J G X 0 l u b 2 5 k Y X R p b 2 4 v Q 2 h h b m d l Z C B U e X B l L n t I N i B R d W V s b G V z I H N v b n Q g b G V z I H R y b 2 l z I H B y b 2 J s w 6 h t Z X M g Z G U g c 2 F u d M O p I G x l c y B w b H V z I H L D q X B h b m R 1 c y B k Y W 5 z I G x l I H F 1 Y X J 0 a W V y I H B h c m 1 p I G x l c y B w b 3 B 1 b G F 0 a W 9 u c y B k w 6 l w b G F j w 6 l l c y A / L 1 B y b 2 J s w 6 h t Z X M g Z G U g d G V u c 2 l v b n M s M T c 5 f S Z x d W 9 0 O y w m c X V v d D t T Z W N 0 a W 9 u M S 9 E V E 1 f Q 0 F S X 0 I y R l 9 J b m 9 u Z G F 0 a W 9 u L 0 N o Y W 5 n Z W Q g V H l w Z S 5 7 S D Y g U X V l b G x l c y B z b 2 5 0 I G x l c y B 0 c m 9 p c y B w c m 9 i b M O o b W V z I G R l I H N h b n T D q S B s Z X M g c G x 1 c y B y w 6 l w Y W 5 k d X M g Z G F u c y B s Z S B x d W F y d G l l c i B w Y X J t a S B s Z X M g c G 9 w d W x h d G l v b n M g Z M O p c G x h Y 8 O p Z X M g P y 9 B d X R y Z S w x O D B 9 J n F 1 b 3 Q 7 L C Z x d W 9 0 O 1 N l Y 3 R p b 2 4 x L 0 R U T V 9 D Q V J f Q j J G X 0 l u b 2 5 k Y X R p b 2 4 v Q 2 h h b m d l Z C B U e X B l L n t B d X R y Z S B t Y W x h Z G l l I M O g I H B y w 6 l j a X N l c i w x O D F 9 J n F 1 b 3 Q 7 L C Z x d W 9 0 O 1 N l Y 3 R p b 2 4 x L 0 R U T V 9 D Q V J f Q j J G X 0 l u b 2 5 k Y X R p b 2 4 v Q 2 h h b m d l Z C B U e X B l L n t J M S 4 g R X N 0 L W N l I H F 1 Z S B s Y S B t Y W p v c m l 0 w 6 k g Z G V z I G V u Z m F u d H M g Z G U g b c O p b m F n Z X M g Z M O p c G x h Y 8 O p c y B z d W l 0 Z S B h d X g g c G x 1 a W V z I H R v c n J l b n R p Z W x s Z X M g Z n L D q X F 1 Z W 5 0 Z W 5 0 I H V u Z S D D q W N v b G U g Q U N U V U V M T E V N R U 5 U I D 8 s M T g y f S Z x d W 9 0 O y w m c X V v d D t T Z W N 0 a W 9 u M S 9 E V E 1 f Q 0 F S X 0 I y R l 9 J b m 9 u Z G F 0 a W 9 u L 0 N o Y W 5 n Z W Q g V H l w Z S 5 7 S T E u M S 4 g U 2 k g R U 4 g U E F S V E l F I G 9 1 I E 5 P T i w g U G 9 1 c n F 1 b 2 k g Q 2 V z I G V u Z m F u d H M g U E R J I G 5 l I G Z y w 6 l x d W V u d G V u d C B w Y X M g Z O K A m c O p Y 2 9 s Z S B h Y 3 R 1 Z W x s Z W 1 l b n Q g P y w x O D N 9 J n F 1 b 3 Q 7 L C Z x d W 9 0 O 1 N l Y 3 R p b 2 4 x L 0 R U T V 9 D Q V J f Q j J G X 0 l u b 2 5 k Y X R p b 2 4 v Q 2 h h b m d l Z C B U e X B l L n t J M S 4 x L i B T a S B F T i B Q Q V J U S U U g b 3 U g T k 9 O L C B Q b 3 V y c X V v a S B D Z X M g Z W 5 m Y W 5 0 c y B Q R E k g b m U g Z n L D q X F 1 Z W 5 0 Z W 5 0 I H B h c y B k 4 o C Z w 6 l j b 2 x l I G F j d H V l b G x l b W V u d C A / L 1 B h c y B k X H U w M D I 3 w 6 l j b 2 x l L D E 4 N H 0 m c X V v d D s s J n F 1 b 3 Q 7 U 2 V j d G l v b j E v R F R N X 0 N B U l 9 C M k Z f S W 5 v b m R h d G l v b i 9 D a G F u Z 2 V k I F R 5 c G U u e 0 k x L j E u I F N p I E V O I F B B U l R J R S B v d S B O T 0 4 s I F B v d X J x d W 9 p I E N l c y B l b m Z h b n R z I F B E S S B u Z S B m c s O p c X V l b n R l b n Q g c G F z I G T i g J n D q W N v b G U g Y W N 0 d W V s b G V t Z W 5 0 I D 8 v R W N v b G U g Z M O p d H J 1 a X R l I G 9 1 I G V u Z G 9 t b W F n w 6 l l L D E 4 N X 0 m c X V v d D s s J n F 1 b 3 Q 7 U 2 V j d G l v b j E v R F R N X 0 N B U l 9 C M k Z f S W 5 v b m R h d G l v b i 9 D a G F u Z 2 V k I F R 5 c G U u e 0 k x L j E u I F N p I E V O I F B B U l R J R S B v d S B O T 0 4 s I F B v d X J x d W 9 p I E N l c y B l b m Z h b n R z I F B E S S B u Z S B m c s O p c X V l b n R l b n Q g c G F z I G T i g J n D q W N v b G U g Y W N 0 d W V s b G V t Z W 5 0 I D 8 v R W N v b G U g b 2 N j d X D D q W U g c G F y I G R l c y B Q R E k s M T g 2 f S Z x d W 9 0 O y w m c X V v d D t T Z W N 0 a W 9 u M S 9 E V E 1 f Q 0 F S X 0 I y R l 9 J b m 9 u Z G F 0 a W 9 u L 0 N o Y W 5 n Z W Q g V H l w Z S 5 7 S T E u M S 4 g U 2 k g R U 4 g U E F S V E l F I G 9 1 I E 5 P T i w g U G 9 1 c n F 1 b 2 k g Q 2 V z I G V u Z m F u d H M g U E R J I G 5 l I G Z y w 6 l x d W V u d G V u d C B w Y X M g Z O K A m c O p Y 2 9 s Z S B h Y 3 R 1 Z W x s Z W 1 l b n Q g P y 9 F Y 2 9 s Z S B 0 c m 9 w I G x v a W 4 s M T g 3 f S Z x d W 9 0 O y w m c X V v d D t T Z W N 0 a W 9 u M S 9 E V E 1 f Q 0 F S X 0 I y R l 9 J b m 9 u Z G F 0 a W 9 u L 0 N o Y W 5 n Z W Q g V H l w Z S 5 7 S T E u M S 4 g U 2 k g R U 4 g U E F S V E l F I G 9 1 I E 5 P T i w g U G 9 1 c n F 1 b 2 k g Q 2 V z I G V u Z m F u d H M g U E R J I G 5 l I G Z y w 6 l x d W V u d G V u d C B w Y X M g Z O K A m c O p Y 2 9 s Z S B h Y 3 R 1 Z W x s Z W 1 l b n Q g P y 9 D a G V t a W 4 g Z G F u Z 2 V y Z X V 4 L D E 4 O H 0 m c X V v d D s s J n F 1 b 3 Q 7 U 2 V j d G l v b j E v R F R N X 0 N B U l 9 C M k Z f S W 5 v b m R h d G l v b i 9 D a G F u Z 2 V k I F R 5 c G U u e 0 k x L j E u I F N p I E V O I F B B U l R J R S B v d S B O T 0 4 s I F B v d X J x d W 9 p I E N l c y B l b m Z h b n R z I F B E S S B u Z S B m c s O p c X V l b n R l b n Q g c G F z I G T i g J n D q W N v b G U g Y W N 0 d W V s b G V t Z W 5 0 I D 8 v R G l z Y 3 J p b W l u Y X R p b 2 5 p c y w x O D l 9 J n F 1 b 3 Q 7 L C Z x d W 9 0 O 1 N l Y 3 R p b 2 4 x L 0 R U T V 9 D Q V J f Q j J G X 0 l u b 2 5 k Y X R p b 2 4 v Q 2 h h b m d l Z C B U e X B l L n t J M S 4 x L i B T a S B F T i B Q Q V J U S U U g b 3 U g T k 9 O L C B Q b 3 V y c X V v a S B D Z X M g Z W 5 m Y W 5 0 c y B Q R E k g b m U g Z n L D q X F 1 Z W 5 0 Z W 5 0 I H B h c y B k 4 o C Z w 6 l j b 2 x l I G F j d H V l b G x l b W V u d C A / L 0 1 h b n F 1 Z S B k Z S B t b 3 l l b n M g Z m l u Y W 5 j a W V y c y A o d H J h b n N w b 3 J 0 L C B l d G M p L D E 5 M H 0 m c X V v d D s s J n F 1 b 3 Q 7 U 2 V j d G l v b j E v R F R N X 0 N B U l 9 C M k Z f S W 5 v b m R h d G l v b i 9 D a G F u Z 2 V k I F R 5 c G U u e 0 k x L j E u I F N p I E V O I F B B U l R J R S B v d S B O T 0 4 s I F B v d X J x d W 9 p I E N l c y B l b m Z h b n R z I F B E S S B u Z S B m c s O p c X V l b n R l b n Q g c G F z I G T i g J n D q W N v b G U g Y W N 0 d W V s b G V t Z W 5 0 I D 8 v U H J v Y m z D q G 1 l c y B k Z S B j b 2 h h Y m l 0 Y X R p b 2 4 g Y X Z l Y y B s Y S B j b 2 1 t d W 5 h d X T D q S B v w 7 k g c 2 U g d H J v d X Z l I G x c d T A w M j f D q W N v b G U s M T k x f S Z x d W 9 0 O y w m c X V v d D t T Z W N 0 a W 9 u M S 9 E V E 1 f Q 0 F S X 0 I y R l 9 J b m 9 u Z G F 0 a W 9 u L 0 N o Y W 5 n Z W Q g V H l w Z S 5 7 S T E u M S 4 g U 2 k g R U 4 g U E F S V E l F I G 9 1 I E 5 P T i w g U G 9 1 c n F 1 b 2 k g Q 2 V z I G V u Z m F u d H M g U E R J I G 5 l I G Z y w 6 l x d W V u d G V u d C B w Y X M g Z O K A m c O p Y 2 9 s Z S B h Y 3 R 1 Z W x s Z W 1 l b n Q g P y 9 N Y W 5 x d W U g Z G U g c G V y c 2 9 u b m V s I G V u c 2 V p Z 2 5 h b n Q s M T k y f S Z x d W 9 0 O y w m c X V v d D t T Z W N 0 a W 9 u M S 9 E V E 1 f Q 0 F S X 0 I y R l 9 J b m 9 u Z G F 0 a W 9 u L 0 N o Y W 5 n Z W Q g V H l w Z S 5 7 S T E u M S 4 g U 2 k g R U 4 g U E F S V E l F I G 9 1 I E 5 P T i w g U G 9 1 c n F 1 b 2 k g Q 2 V z I G V u Z m F u d H M g U E R J I G 5 l I G Z y w 6 l x d W V u d G V u d C B w Y X M g Z O K A m c O p Y 2 9 s Z S B h Y 3 R 1 Z W x s Z W 1 l b n Q g P y 9 Q Y X M g Z F x 1 M D A y N 2 l u d M O p c s O q d C B w b 3 V y I G x c d T A w M j f D q W R 1 Y 2 F 0 a W 9 u I G R l c y B l b m Z h b n R z L D E 5 M 3 0 m c X V v d D s s J n F 1 b 3 Q 7 U 2 V j d G l v b j E v R F R N X 0 N B U l 9 C M k Z f S W 5 v b m R h d G l v b i 9 D a G F u Z 2 V k I F R 5 c G U u e 0 k x L j E u I F N p I E V O I F B B U l R J R S B v d S B O T 0 4 s I F B v d X J x d W 9 p I E N l c y B l b m Z h b n R z I F B E S S B u Z S B m c s O p c X V l b n R l b n Q g c G F z I G T i g J n D q W N v b G U g Y W N 0 d W V s b G V t Z W 5 0 I D 8 v Q X V 0 c m U s I H B y w 6 l j a X N l c i w x O T R 9 J n F 1 b 3 Q 7 L C Z x d W 9 0 O 1 N l Y 3 R p b 2 4 x L 0 R U T V 9 D Q V J f Q j J G X 0 l u b 2 5 k Y X R p b 2 4 v Q 2 h h b m d l Z C B U e X B l L n t B d X R y Z S w g c 3 D D q W N p Z m l l c i w x O T V 9 J n F 1 b 3 Q 7 L C Z x d W 9 0 O 1 N l Y 3 R p b 2 4 x L 0 R U T V 9 D Q V J f Q j J G X 0 l u b 2 5 k Y X R p b 2 4 v Q 2 h h b m d l Z C B U e X B l L n t J M i 4 g U X V l b G x l I G R p c 3 R h b m N l I G x h I G 1 h a m 9 y a X T D q S B k Z X M g Z W 5 m Y W 5 0 c y B k Z X B s Y W N l c y B k b 2 l 2 Z W 5 0 L W l s c y B w Y X J j b 3 V y a X I g c G 9 1 c i B h Y 2 P D q W R l c i D D o C B s 4 o C Z w 6 l j b 2 x l I G x h I H B s d X M g c H J v Y 2 h l I D 8 g K M O g I H B p Z W Q p L D E 5 N n 0 m c X V v d D s s J n F 1 b 3 Q 7 U 2 V j d G l v b j E v R F R N X 0 N B U l 9 C M k Z f S W 5 v b m R h d G l v b i 9 D a G F u Z 2 V k I F R 5 c G U u e 0 o 0 L i B R d W V s c y B z b 2 5 0 I G x l c y B z d W p l d H M g w 6 A g c H J v c G 9 z I G R l c 3 F 1 Z W x z I G x l c y B w Z X J z b 2 5 u Z X M g Z M O p c G x h Y 8 O p Z X M g Z G F u c y B j Z S B x d W F y d G l l c i B k Z S B j Z S B z a X R l I H Z v d W R y Y W l 0 I H B s d X M g Z O K A m W l u Z m 9 y b W F 0 a W 9 u c y A / L D E 5 N 3 0 m c X V v d D s s J n F 1 b 3 Q 7 U 2 V j d G l v b j E v R F R N X 0 N B U l 9 C M k Z f S W 5 v b m R h d G l v b i 9 D a G F u Z 2 V k I F R 5 c G U u e 0 o 0 L i B R d W V s c y B z b 2 5 0 I G x l c y B z d W p l d H M g w 6 A g c H J v c G 9 z I G R l c 3 F 1 Z W x z I G x l c y B w Z X J z b 2 5 u Z X M g Z M O p c G x h Y 8 O p Z X M g Z G F u c y B j Z S B x d W F y d G l l c i B k Z S B j Z S B z a X R l I H Z v d W R y Y W l 0 I H B s d X M g Z O K A m W l u Z m 9 y b W F 0 a W 9 u c y A / L 0 F z c 2 l z d G F u Y 2 U g a H V t Y W 5 p d G F p c m U s M T k 4 f S Z x d W 9 0 O y w m c X V v d D t T Z W N 0 a W 9 u M S 9 E V E 1 f Q 0 F S X 0 I y R l 9 J b m 9 u Z G F 0 a W 9 u L 0 N o Y W 5 n Z W Q g V H l w Z S 5 7 S j Q u I F F 1 Z W x z I H N v b n Q g b G V z I H N 1 a m V 0 c y D D o C B w c m 9 w b 3 M g Z G V z c X V l b H M g b G V z I H B l c n N v b m 5 l c y B k w 6 l w b G F j w 6 l l c y B k Y W 5 z I G N l I H F 1 Y X J 0 a W V y I G R l I G N l I H N p d G U g d m 9 1 Z H J h a X Q g c G x 1 c y B k 4 o C Z a W 5 m b 3 J t Y X R p b 2 5 z I D 8 v U 2 l 0 d W F 0 a W 9 u I G R h b n M g b G U g b G l l d S B k 4 o C Z b 3 J p Z 2 l u Z S w x O T l 9 J n F 1 b 3 Q 7 L C Z x d W 9 0 O 1 N l Y 3 R p b 2 4 x L 0 R U T V 9 D Q V J f Q j J G X 0 l u b 2 5 k Y X R p b 2 4 v Q 2 h h b m d l Z C B U e X B l L n t K N C 4 g U X V l b H M g c 2 9 u d C B s Z X M g c 3 V q Z X R z I M O g I H B y b 3 B v c y B k Z X N x d W V s c y B s Z X M g c G V y c 2 9 u b m V z I G T D q X B s Y W P D q W V z I G R h b n M g Y 2 U g c X V h c n R p Z X I g Z G U g Y 2 U g c 2 l 0 Z S B 2 b 3 V k c m F p d C B w b H V z I G T i g J l p b m Z v c m 1 h d G l v b n M g P y 9 T a X R 1 Y X R p b 2 4 g Z G V z I G 1 l b W J y Z X M g Z G U g b G E g Z m F t a W x s Z S w y M D B 9 J n F 1 b 3 Q 7 L C Z x d W 9 0 O 1 N l Y 3 R p b 2 4 x L 0 R U T V 9 D Q V J f Q j J G X 0 l u b 2 5 k Y X R p b 2 4 v Q 2 h h b m d l Z C B U e X B l L n t K N C 4 g U X V l b H M g c 2 9 u d C B s Z X M g c 3 V q Z X R z I M O g I H B y b 3 B v c y B k Z X N x d W V s c y B s Z X M g c G V y c 2 9 u b m V z I G T D q X B s Y W P D q W V z I G R h b n M g Y 2 U g c X V h c n R p Z X I g Z G U g Y 2 U g c 2 l 0 Z S B 2 b 3 V k c m F p d C B w b H V z I G T i g J l p b m Z v c m 1 h d G l v b n M g P y 9 B Y 2 P D q H M g Y X V 4 I H N l c n Z p Y 2 V z I G R l I G J h c 2 U s M j A x f S Z x d W 9 0 O y w m c X V v d D t T Z W N 0 a W 9 u M S 9 E V E 1 f Q 0 F S X 0 I y R l 9 J b m 9 u Z G F 0 a W 9 u L 0 N o Y W 5 n Z W Q g V H l w Z S 5 7 S j Q u I F F 1 Z W x z I H N v b n Q g b G V z I H N 1 a m V 0 c y D D o C B w c m 9 w b 3 M g Z G V z c X V l b H M g b G V z I H B l c n N v b m 5 l c y B k w 6 l w b G F j w 6 l l c y B k Y W 5 z I G N l I H F 1 Y X J 0 a W V y I G R l I G N l I H N p d G U g d m 9 1 Z H J h a X Q g c G x 1 c y B k 4 o C Z a W 5 m b 3 J t Y X R p b 2 5 z I D 8 v U G 9 z c 2 l i a W x p d M O p c y B k Z S B y Z X R v d X I g K G V 0 Y X Q g Z H U g b G l l d S B k 4 o C Z b 3 J p Z 2 l u Z S w g Y W l k Z S B o d W 1 h b m l 0 Y W l y Z e K A p i k s M j A y f S Z x d W 9 0 O y w m c X V v d D t T Z W N 0 a W 9 u M S 9 E V E 1 f Q 0 F S X 0 I y R l 9 J b m 9 u Z G F 0 a W 9 u L 0 N o Y W 5 n Z W Q g V H l w Z S 5 7 S j Q u I F F 1 Z W x z I H N v b n Q g b G V z I H N 1 a m V 0 c y D D o C B w c m 9 w b 3 M g Z G V z c X V l b H M g b G V z I H B l c n N v b m 5 l c y B k w 6 l w b G F j w 6 l l c y B k Y W 5 z I G N l I H F 1 Y X J 0 a W V y I G R l I G N l I H N p d G U g d m 9 1 Z H J h a X Q g c G x 1 c y B k 4 o C Z a W 5 m b 3 J t Y X R p b 2 5 z I D 8 v R G 9 j d W 1 l b n R h d G l v b i A o Y 2 V y d G l m a W N h d C B k Z S B u Y W l z c 2 F u Y 2 U s I G V 0 Y y 4 p L D I w M 3 0 m c X V v d D s s J n F 1 b 3 Q 7 U 2 V j d G l v b j E v R F R N X 0 N B U l 9 C M k Z f S W 5 v b m R h d G l v b i 9 D a G F u Z 2 V k I F R 5 c G U u e 0 s x L l F 1 Z W w g Z X N 0 I G x l I H B y Z W 1 p Z X J z I G J l c 2 9 p b i B w c m l v c m l 0 Y W l y Z S B k Z X M g c G 9 w d W x h d G l v b n M g Z M O p c G x h Y 8 O p Z X M g Z G F u c y B j Z S B x d W F y d G l l c i A / L D I w N H 0 m c X V v d D s s J n F 1 b 3 Q 7 U 2 V j d G l v b j E v R F R N X 0 N B U l 9 C M k Z f S W 5 v b m R h d G l v b i 9 D a G F u Z 2 V k I F R 5 c G U u e 0 s x L l F 1 Z W w g Z X N 0 I G x l I G R l d X h p w 6 h t Z S B i Z X N v a W 4 g c H J p b 3 J p d G F p c m U g Z G V z I H B v c H V s Y X R p b 2 5 z I G T D q X B s Y W P D q W V z I G R h b n M g Y 2 U g c X V h c n R p Z X I g P y w y M D V 9 J n F 1 b 3 Q 7 L C Z x d W 9 0 O 1 N l Y 3 R p b 2 4 x L 0 R U T V 9 D Q V J f Q j J G X 0 l u b 2 5 k Y X R p b 2 4 v Q 2 h h b m d l Z C B U e X B l L n t L M S 5 R d W V s I G V z d C B s Z S B 0 c m 9 p e G n D q G 1 l I G J l c 2 9 p b i B w c m l v c m l 0 Y W l y Z S B k Z X M g c G 9 w d W x h d G l v b n M g Z M O p c G x h Y 8 O p Z X M g Z G F u c y B j Z S B x d W F y d G l l c i A / L D I w N n 0 m c X V v d D s s J n F 1 b 3 Q 7 U 2 V j d G l v b j E v R F R N X 0 N B U l 9 C M k Z f S W 5 v b m R h d G l v b i 9 D a G F u Z 2 V k I F R 5 c G U u e 0 F 1 d H J l I G J l c 2 9 p b i D D o C B w c s O p Y 2 l z Z X I s M j A 3 f S Z x d W 9 0 O y w m c X V v d D t T Z W N 0 a W 9 u M S 9 E V E 1 f Q 0 F S X 0 I y R l 9 J b m 9 u Z G F 0 a W 9 u L 0 N o Y W 5 n Z W Q g V H l w Z S 5 7 S j A u I E N v b W J p Z W 4 g Z F x 1 M D A y N 2 9 y Z 2 F u a X N h d G l v b n M g b 2 5 0 I G Z v d X J u a S B 1 b m U g Y X N z a X N 0 Y W 5 j Z S B h d X g g Z M O p c G x h Y 8 O p c y B k Z X B 1 a X M g b G V 1 c i B h c n J p d s O p Z S B k Y W 5 z I G N l d H R l I G x v Y 2 F s a X T D q S B z d W l 0 Z S B h d X g g a W 5 v b m R h d G l v b n M / L D I w O H 0 m c X V v d D s s J n F 1 b 3 Q 7 U 2 V j d G l v b j E v R F R N X 0 N B U l 9 C M k Z f S W 5 v b m R h d G l v b i 9 D a G F u Z 2 V k I F R 5 c G U u e 0 N k L j E g T W V u d G l v b m 5 l e i B s Z S B u b 2 1 i c m U g Z G U g b c O p b m F n Z X M g U E R J I G R v b n Q g d m 9 1 c y B h d m V 6 I G x h I G N v b X B v c 2 l 0 a W 9 u I G V 4 Y W N 0 Z S w y M D l 9 J n F 1 b 3 Q 7 L C Z x d W 9 0 O 1 N l Y 3 R p b 2 4 x L 0 R U T V 9 D Q V J f Q j J G X 0 l u b 2 5 k Y X R p b 2 4 v Q 2 h h b m d l Z C B U e X B l L n t D b 2 1 t Z W 5 0 Y W l y Z X M g Z 8 O p b s O p c m F 1 e C B z d X I g b G E g c G 9 w d W x h d G l v b i B k w 6 l w b G F j w 6 l l I G R h b n M g b G U g c X V h c n R p Z X I s I G V 0 I G F 1 d H J l c y B m Y W N 0 Z X V y c y B k a X J l Y 3 R l b W V u d C B v d S B p b m R p c m V j d G V t Z W 5 0 I G x p w 6 l z I M O g I G x l d X J z I G N v b m R p d G l v b n M g Z G U g d m l l L i w y M T B 9 J n F 1 b 3 Q 7 L C Z x d W 9 0 O 1 N l Y 3 R p b 2 4 x L 0 R U T V 9 D Q V J f Q j J G X 0 l u b 2 5 k Y X R p b 2 4 v Q 2 h h b m d l Z C B U e X B l L n t f a W Q s M j E x f S Z x d W 9 0 O y w m c X V v d D t T Z W N 0 a W 9 u M S 9 E V E 1 f Q 0 F S X 0 I y R l 9 J b m 9 u Z G F 0 a W 9 u L 0 N o Y W 5 n Z W Q g V H l w Z S 5 7 X 3 V 1 a W Q s M j E y f S Z x d W 9 0 O y w m c X V v d D t T Z W N 0 a W 9 u M S 9 E V E 1 f Q 0 F S X 0 I y R l 9 J b m 9 u Z G F 0 a W 9 u L 0 N o Y W 5 n Z W Q g V H l w Z S 5 7 X 3 N 1 Y m 1 p c 3 N p b 2 5 f d G l t Z S w y M T N 9 J n F 1 b 3 Q 7 L C Z x d W 9 0 O 1 N l Y 3 R p b 2 4 x L 0 R U T V 9 D Q V J f Q j J G X 0 l u b 2 5 k Y X R p b 2 4 v Q 2 h h b m d l Z C B U e X B l L n t f d m F s a W R h d G l v b l 9 z d G F 0 d X M s M j E 0 f S Z x d W 9 0 O y w m c X V v d D t T Z W N 0 a W 9 u M S 9 E V E 1 f Q 0 F S X 0 I y R l 9 J b m 9 u Z G F 0 a W 9 u L 0 N o Y W 5 n Z W Q g V H l w Z S 5 7 X 2 l u Z G V 4 L D I x N X 0 m c X V v d D t d L C Z x d W 9 0 O 0 N v b H V t b k N v d W 5 0 J n F 1 b 3 Q 7 O j E 4 M C w m c X V v d D t L Z X l D b 2 x 1 b W 5 O Y W 1 l c y Z x d W 9 0 O z p b X S w m c X V v d D t D b 2 x 1 b W 5 J Z G V u d G l 0 a W V z J n F 1 b 3 Q 7 O l s m c X V v d D t T Z W N 0 a W 9 u M S 9 E V E 1 f Q 0 F S X 0 I y R l 9 J b m 9 u Z G F 0 a W 9 u L 0 N o Y W 5 n Z W Q g V H l w Z S 5 7 Q T E u I E R h d G U g Z G U g b F x 1 M D A y N 8 O p d m F s d W F 0 a W 9 u L D d 9 J n F 1 b 3 Q 7 L C Z x d W 9 0 O 1 N l Y 3 R p b 2 4 x L 0 R U T V 9 D Q V J f Q j J G X 0 l u b 2 5 k Y X R p b 2 4 v Q 2 h h b m d l Z C B U e X B l L n t B M i 4 g T m 9 t I G V u c X X D q n R l d X I s O H 0 m c X V v d D s s J n F 1 b 3 Q 7 U 2 V j d G l v b j E v R F R N X 0 N B U l 9 C M k Z f S W 5 v b m R h d G l v b i 9 D a G F u Z 2 V k I F R 5 c G U u e 0 E 0 L i B Q c s O p Z m V j d H V y Z S B k X H U w M D I 3 Z X Z h b H V h d G l v b i w x M H 0 m c X V v d D s s J n F 1 b 3 Q 7 U 2 V j d G l v b j E v R F R N X 0 N B U l 9 C M k Z f S W 5 v b m R h d G l v b i 9 D a G F u Z 2 V k I F R 5 c G U u e 0 E 1 L l N v d X M t c H L D q W Z l Y 3 R 1 c m U g Z F x 1 M D A y N 2 V 2 Y W x 1 Y X R p b 2 4 s M T F 9 J n F 1 b 3 Q 7 L C Z x d W 9 0 O 1 N l Y 3 R p b 2 4 x L 0 R U T V 9 D Q V J f Q j J G X 0 l u b 2 5 k Y X R p b 2 4 v Q 2 h h b m d l Z C B U e X B l L n t B N i 4 g Q X J y b 2 5 k a X N z Z W 1 l b n Q g Z F x 1 M D A y N 2 V 2 Y W x 1 Y X R p b 2 4 s M T J 9 J n F 1 b 3 Q 7 L C Z x d W 9 0 O 1 N l Y 3 R p b 2 4 x L 0 R U T V 9 D Q V J f Q j J G X 0 l u b 2 5 k Y X R p b 2 4 v Q 2 h h b m d l Z C B U e X B l M i 5 7 Q T g u I F F 1 Y X J 0 a W V y I G R c d T A w M j d l d m F s d W F 0 a W 9 u L D V 9 J n F 1 b 3 Q 7 L C Z x d W 9 0 O 1 N l Y 3 R p b 2 4 x L 0 R U T V 9 D Q V J f Q j J G X 0 l u b 2 5 k Y X R p b 2 4 v U m V w b G F j Z W Q g V m F s d W U y L n t B O S 4 g V H l w Z S B k Z S B x d W F y d G l l c i w 3 f S Z x d W 9 0 O y w m c X V v d D t T Z W N 0 a W 9 u M S 9 E V E 1 f Q 0 F S X 0 I y R l 9 J b m 9 u Z G F 0 a W 9 u L 0 N o Y W 5 n Z W Q g V H l w Z S 5 7 Q X Z l e i 1 2 b 3 V z I H V u Z S B 0 Y W J s Z X R 0 Z S B w b 3 V y I G x l c y B H U F M g P y w y M X 0 m c X V v d D s s J n F 1 b 3 Q 7 U 2 V j d G l v b j E v R F R N X 0 N B U l 9 C M k Z f S W 5 v b m R h d G l v b i 9 D a G F u Z 2 V k I F R 5 c G U u e 1 9 B N y 4 g Q 2 9 v c m R v b m 7 D q W V z I E d Q U y B k d S B M a W V 1 X 2 x h d G l 0 d W R l L D I z f S Z x d W 9 0 O y w m c X V v d D t T Z W N 0 a W 9 u M S 9 E V E 1 f Q 0 F S X 0 I y R l 9 J b m 9 u Z G F 0 a W 9 u L 0 N o Y W 5 n Z W Q g V H l w Z S 5 7 X 0 E 3 L i B D b 2 9 y Z G 9 u b s O p Z X M g R 1 B T I G R 1 I E x p Z X V f b G 9 u Z 2 l 0 d W R l L D I 0 f S Z x d W 9 0 O y w m c X V v d D t T Z W N 0 a W 9 u M S 9 E V E 1 f Q 0 F S X 0 I y R l 9 J b m 9 u Z G F 0 a W 9 u L 0 N o Y W 5 n Z W Q g V H l w Z S 5 7 X 0 E 3 L i B D b 2 9 y Z G 9 u b s O p Z X M g R 1 B T I G R 1 I E x p Z X V f Y W x 0 a X R 1 Z G U s M j V 9 J n F 1 b 3 Q 7 L C Z x d W 9 0 O 1 N l Y 3 R p b 2 4 x L 0 R U T V 9 D Q V J f Q j J G X 0 l u b 2 5 k Y X R p b 2 4 v Q 2 h h b m d l Z C B U e X B l L n t f Q T c u I E N v b 3 J k b 2 5 u w 6 l l c y B H U F M g Z H U g T G l l d V 9 w c m V j a X N p b 2 4 s M j Z 9 J n F 1 b 3 Q 7 L C Z x d W 9 0 O 1 N l Y 3 R p b 2 4 x L 0 R U T V 9 D Q V J f Q j J G X 0 l u b 2 5 k Y X R p b 2 4 v Q 2 h h b m d l Z C B U e X B l L n t J M C 4 g Q 2 9 t Y m l l b i B k X H U w M D I 3 a W 5 m b 3 J t Y X R l d X J z I G N s w 6 l z I G F 2 Z X o t d m 9 1 c y B p Z G V u d G l m a c O p P y w y N 3 0 m c X V v d D s s J n F 1 b 3 Q 7 U 2 V j d G l v b j E v R F R N X 0 N B U l 9 C M k Z f S W 5 v b m R h d G l v b i 9 D a G F u Z 2 V k I F R 5 c G U u e 0 I x L i B F c 3 Q t Y 2 U g c X X i g J l p b C B 5 I G E g Y W N 0 d W V s b G V t Z W 5 0 I G R l c y B t w 6 l u Y W d l c y B v d S B p b m R p d m l k d X M g Z M O p c G x h Y 8 O p c y B p b n R l c m 5 l c y D D o C B j Y X V z Z S B k Z X M g c G x 1 a W V z I H R v c n J l b n R p Z W x s Z X M s I H F 1 a S B 2 a X Z l b n Q g Z G F u c y B j Z S B x d W F y d G l l c j 8 s M j h 9 J n F 1 b 3 Q 7 L C Z x d W 9 0 O 1 N l Y 3 R p b 2 4 x L 0 R U T V 9 D Q V J f Q j J G X 0 l u b 2 5 k Y X R p b 2 4 v Q 2 h h b m d l Z C B U e X B l M S 5 7 Q j E u M S 4 g T m 9 t Y n J l I F R P V E F M I G R l I E 3 D q W 5 h Z 2 V z I F B E S S B h Y 3 R 1 Z W x z L D E 1 f S Z x d W 9 0 O y w m c X V v d D t T Z W N 0 a W 9 u M S 9 E V E 1 f Q 0 F S X 0 I y R l 9 J b m 9 u Z G F 0 a W 9 u L 0 N o Y W 5 n Z W Q g V H l w Z T E u e 0 I x L j I u I E 5 v b W J y Z S B U T 1 R B T C B k X H U w M D I 3 a W 5 k a X Z p Z H V z I F B E S S B h Y 3 R 1 Z W x z L D E 2 f S Z x d W 9 0 O y w m c X V v d D t T Z W N 0 a W 9 u M S 9 E V E 1 f Q 0 F S X 0 I y R l 9 J b m 9 u Z G F 0 a W 9 u L 0 N o Y W 5 n Z W Q g V H l w Z S 5 7 Q j I g U G 9 1 c i B x d W V s I G 1 v d G l m I G x h I G 1 h a m 9 y a X T D q S B k Z X M g c G V y c 2 9 u b m V z I G T D q X B s Y W P D q W V z I G E t d C 1 l b G x l I M O p d M O p I G T D q X B s Y W P D q W U g P y w z M X 0 m c X V v d D s s J n F 1 b 3 Q 7 U 2 V j d G l v b j E v R F R N X 0 N B U l 9 C M k Z f S W 5 v b m R h d G l v b i 9 D a G F u Z 2 V k I F R 5 c G U u e 0 F 1 d H J l L C B w c s O p Y 2 l z Z X I s M z J 9 J n F 1 b 3 Q 7 L C Z x d W 9 0 O 1 N l Y 3 R p b 2 4 x L 0 R U T V 9 D Q V J f Q j J G X 0 l u b 2 5 k Y X R p b 2 4 v Q 2 h h b m d l Z C B U e X B l L n t C N i 4 x I E 5 v b W J y Z S B k Z S B t w 6 l u Y W d l c y B Q R E k g a M O p Y m V y Z 8 O p c y B n c m F 0 d W l 0 Z W 1 l b n Q g c G F y I H V u Z S B m Y W 1 p b G x l I G T i g J l h Y 2 N 1 Z W l s L D Q 1 f S Z x d W 9 0 O y w m c X V v d D t T Z W N 0 a W 9 u M S 9 E V E 1 f Q 0 F S X 0 I y R l 9 J b m 9 u Z G F 0 a W 9 u L 0 N o Y W 5 n Z W Q g V H l w Z S 5 7 Q j Y u M i B O b 2 1 i c m U g Z G U g b c O p b m F n Z X M g U E R J I G V u I G x v Y 2 F 0 a W 9 u I G F 1 I H N l a W 4 g Z G U g b G E g Y 2 9 t b X V u Y X V 0 w 6 k g Z F x 1 M D A y N 2 F j Y 3 V l a W w s N D Z 9 J n F 1 b 3 Q 7 L C Z x d W 9 0 O 1 N l Y 3 R p b 2 4 x L 0 R U T V 9 D Q V J f Q j J G X 0 l u b 2 5 k Y X R p b 2 4 v Q 2 h h b m d l Z C B U e X B l L n t C N i 4 z I C B O b 2 1 i c m U g Z G U g b c O p b m F n Z X M g U E R J I H Z p d m F u d C B k Y W 5 z I G R l c y B h Y n J p c y B k Z S B m b 3 J 0 d W 5 l L 2 F i c m k g Z O K A m X V y Z 2 V u Y 2 U g K H R l b n R l L C B i Y W N o Z e K A p i k s N D d 9 J n F 1 b 3 Q 7 L C Z x d W 9 0 O 1 N l Y 3 R p b 2 4 x L 0 R U T V 9 D Q V J f Q j J G X 0 l u b 2 5 k Y X R p b 2 4 v Q 2 h h b m d l Z C B U e X B l L n t C N i 4 0 I E 5 v b W J y Z S B k Z S B t w 6 l u Y W d l c y B Q R E k g d m l 2 Y W 5 0 I M O g I G z i g J l h a X I g b G l i c m U v c G F z I G T i g J l h Y n J p L D Q 4 f S Z x d W 9 0 O y w m c X V v d D t T Z W N 0 a W 9 u M S 9 E V E 1 f Q 0 F S X 0 I y R l 9 J b m 9 u Z G F 0 a W 9 u L 0 N o Y W 5 n Z W Q g V H l w Z S 5 7 R C 4 x L j E u I E 5 v b W J y Z S B k Z S B t w 6 l u Y W d l c y B k Y W 5 z I G x l c y B B Y n J p c y B k d X J h Y m x l c y A o b X V y c y A r I F T D t G x l K S w 1 N n 0 m c X V v d D s s J n F 1 b 3 Q 7 U 2 V j d G l v b j E v R F R N X 0 N B U l 9 C M k Z f S W 5 v b m R h d G l v b i 9 D a G F u Z 2 V k I F R 5 c G U u e 0 Q u M S 4 y L i B O b 2 1 i c m U g Z G U g b c O p b m F n Z X M g Z G F u c y B s Z X M g Q W J y a X M g c 2 V t a S 1 k d X J h Y m x l c y A o b X V y I C s g d G 9 p d H V y Z S B l b i B w Y W l s b G U v Y s O i Y 2 h l K S w 1 N 3 0 m c X V v d D s s J n F 1 b 3 Q 7 U 2 V j d G l v b j E v R F R N X 0 N B U l 9 C M k Z f S W 5 v b m R h d G l v b i 9 D a G F u Z 2 V k I F R 5 c G U u e 0 Q u M S 4 z L i B O b 2 1 i c m U g Z G U g b c O p b m F n Z X M g Z G F u c y B s Z X M g Q W J y a X M g Z O K A m X V y Z 2 V u Y 2 U g K F N l d W x l b W V u d C B i w 6 J j a G U s I H B h a W x s Z S w g c G x h c 3 R p c X V l K S w 1 O H 0 m c X V v d D s s J n F 1 b 3 Q 7 U 2 V j d G l v b j E v R F R N X 0 N B U l 9 C M k Z f S W 5 v b m R h d G l v b i 9 D a G F u Z 2 V k I F R 5 c G U u e 2 F i c m l z X 2 N o Z W N r L D U 5 f S Z x d W 9 0 O y w m c X V v d D t T Z W N 0 a W 9 u M S 9 E V E 1 f Q 0 F S X 0 I y R l 9 J b m 9 u Z G F 0 a W 9 u L 0 N o Y W 5 n Z W Q g V H l w Z S 5 7 R D I u I E R h b n M g c X V l b C D D q X R h d C B z Z S B 0 c m 9 1 d m U g b G E g T U F K T 1 J J V E U g Z G V z I G F i c m l z I H F 1 4 o C Z b 2 N j d X B l b n Q g b G V z I G 3 D q W 5 h Z 2 V z I G T D q X B s Y W P D q X M g a W 5 0 Z X J u Z X M g P y w 2 M X 0 m c X V v d D s s J n F 1 b 3 Q 7 U 2 V j d G l v b j E v R F R N X 0 N B U l 9 C M k Z f S W 5 v b m R h d G l v b i 9 D a G F u Z 2 V k I F R 5 c G U u e 0 Q z L i B B d m F u d C B s Z S B k w 6 l w b G F j Z W 1 l b n Q s I G x h I G 1 h a m 9 y a X T D q S B k Z X M g b c O p b m F n Z X M g U E R J I H L D q X N p Z G F u d C B k Y W 5 z I G N l I H F 1 Y X J 0 a W V y I M O p d G F p d C 1 l b G x l I H B y b 3 B y a c O p d G F p c m U g Z H U g b G 9 n Z W 1 l b n Q g Z G F u c y B s Z X V y I G x p Z X U g Z O K A m W 9 y a W d p b m U g P y w 2 M 3 0 m c X V v d D s s J n F 1 b 3 Q 7 U 2 V j d G l v b j E v R F R N X 0 N B U l 9 C M k Z f S W 5 v b m R h d G l v b i 9 D a G F u Z 2 V k I F R 5 c G U u e 0 Q 0 L i A g T G E g b W F q b 3 J p d M O p I G R l c y B t w 6 l u Y W d l c y B w c m 9 w c m n D q X R h a X J l c y B l c 3 Q t Z W x s Z S B l b i B w b 3 N z Z X N z a W 9 u I G T i g J l 1 b i B k b 2 N 1 b W V u d C B k 4 o C Z Y X R 0 Z X N 0 Y X R p b 2 4 g Z G U g c H J v c H J p w 6 l 0 w 6 k g P y w 2 N H 0 m c X V v d D s s J n F 1 b 3 Q 7 U 2 V j d G l v b j E v R F R N X 0 N B U l 9 C M k Z f S W 5 v b m R h d G l v b i 9 D a G F u Z 2 V k I F R 5 c G U u e 0 Q 0 L j I u I F N p I G 9 1 a S w g c X V p I G E g b 2 N 0 c m 9 5 w 6 k g b G U g Z G 9 j d W 1 l b n Q g Z G U g c H J v c H J p w 6 l 0 w 6 k g P y w 2 N X 0 m c X V v d D s s J n F 1 b 3 Q 7 U 2 V j d G l v b j E v R F R N X 0 N B U l 9 C M k Z f S W 5 v b m R h d G l v b i 9 D a G F u Z 2 V k I F R 5 c G U u e 0 F 1 d H J l L C B w c s O p Y 2 l z Z X J f N i w 2 N n 0 m c X V v d D s s J n F 1 b 3 Q 7 U 2 V j d G l v b j E v R F R N X 0 N B U l 9 C M k Z f S W 5 v b m R h d G l v b i 9 D a G F u Z 2 V k I F R 5 c G U u e 0 Q 1 L i A g Q S B x d W V s b G U g a G F 1 d G V 1 c i B k d S B z b 2 w g b G V z I G Z v b m R h d G l v b n M g Z G U g b G E g b W F q b 3 J p d M O p I G R l c y B t Y W l z b 2 5 z I G R h b n M g b G V z I G x p Z X V 4 I G T i g J l v c m l n a W 5 l I G R l c y B t w 6 l u Y W d l c y B k w 6 l w b G F j w 6 l z I H N l I H R y b 3 V 2 Z W 5 0 L W V s b G V z I D 8 s N j d 9 J n F 1 b 3 Q 7 L C Z x d W 9 0 O 1 N l Y 3 R p b 2 4 x L 0 R U T V 9 D Q V J f Q j J G X 0 l u b 2 5 k Y X R p b 2 4 v Q 2 h h b m d l Z C B U e X B l L n t F M S 4 x I E R l c y B m Z W 1 t Z X M g Z W 5 j Z W l u d G V z I G 9 1 I G F s b G F p d G F u d G V z I D 8 s N j h 9 J n F 1 b 3 Q 7 L C Z x d W 9 0 O 1 N l Y 3 R p b 2 4 x L 0 R U T V 9 D Q V J f Q j J G X 0 l u b 2 5 k Y X R p b 2 4 v Q 2 h h b m d l Z C B U e X B l L n t F N i 4 x L j E g U 2 k g b 3 V p L C B j b 2 1 i a W V u I D 8 s N j l 9 J n F 1 b 3 Q 7 L C Z x d W 9 0 O 1 N l Y 3 R p b 2 4 x L 0 R U T V 9 D Q V J f Q j J G X 0 l u b 2 5 k Y X R p b 2 4 v Q 2 h h b m d l Z C B U e X B l L n t F M S 4 y I E R l c y B t a W 5 l d X J z I H P D q X B h c s O p c y B v d S B u b 2 4 g Y W N j b 2 1 w Y W d u w 6 l z I D 8 s N z B 9 J n F 1 b 3 Q 7 L C Z x d W 9 0 O 1 N l Y 3 R p b 2 4 x L 0 R U T V 9 D Q V J f Q j J G X 0 l u b 2 5 k Y X R p b 2 4 v Q 2 h h b m d l Z C B U e X B l L n t F N i 4 y L j E g U 2 k g b 3 V p L C B j b 2 1 i a W V u I D 8 s N z F 9 J n F 1 b 3 Q 7 L C Z x d W 9 0 O 1 N l Y 3 R p b 2 4 x L 0 R U T V 9 D Q V J f Q j J G X 0 l u b 2 5 k Y X R p b 2 4 v Q 2 h h b m d l Z C B U e X B l L n t F M S 4 z I E R l c y B p b m R p d m l k d X M g Z W 4 g c 2 l 0 d W F 0 a W 9 u I G R l I G h h b m R p Y 2 F w I H B o e X N p c X V l I G 9 1 I G 1 l b n R h b C A / L D c y f S Z x d W 9 0 O y w m c X V v d D t T Z W N 0 a W 9 u M S 9 E V E 1 f Q 0 F S X 0 I y R l 9 J b m 9 u Z G F 0 a W 9 u L 0 N o Y W 5 n Z W Q g V H l w Z S 5 7 R T Y u M y 4 x I F N p I G 9 1 a S w g Y 2 9 t Y m l l b i A / L D c z f S Z x d W 9 0 O y w m c X V v d D t T Z W N 0 a W 9 u M S 9 E V E 1 f Q 0 F S X 0 I y R l 9 J b m 9 u Z G F 0 a W 9 u L 0 N o Y W 5 n Z W Q g V H l w Z S 5 7 R T E u N C B E Z X M g c G V y c 2 9 u b m V z I H Z p Y 3 R p b W V z I G R l I H Z p b 2 x l b m N l c y B z Z X h 1 Z W x s Z X M g b 3 U g Y m F z w 6 l l c y B z d X I g b G U g Z 2 V u c m U g P y w 3 N H 0 m c X V v d D s s J n F 1 b 3 Q 7 U 2 V j d G l v b j E v R F R N X 0 N B U l 9 C M k Z f S W 5 v b m R h d G l v b i 9 D a G F u Z 2 V k I F R 5 c G U u e 0 U 2 L j Q u M S B T a S B v d W k s I G N v b W J p Z W 4 g P y w 3 N X 0 m c X V v d D s s J n F 1 b 3 Q 7 U 2 V j d G l v b j E v R F R N X 0 N B U l 9 C M k Z f S W 5 v b m R h d G l v b i 9 D a G F u Z 2 V k I F R 5 c G U u e 0 U x L j U g R G V z I G Z l b W 1 l c y B j a G V m Z m V z I G R l I G 3 D q W 5 h Z 2 U g P y w 3 N n 0 m c X V v d D s s J n F 1 b 3 Q 7 U 2 V j d G l v b j E v R F R N X 0 N B U l 9 C M k Z f S W 5 v b m R h d G l v b i 9 D a G F u Z 2 V k I F R 5 c G U u e 0 U 2 L j U u M S B T a S B v d W k s I G N v b W J p Z W 4 g P y w 3 N 3 0 m c X V v d D s s J n F 1 b 3 Q 7 U 2 V j d G l v b j E v R F R N X 0 N B U l 9 C M k Z f S W 5 v b m R h d G l v b i 9 D a G F u Z 2 V k I F R 5 c G U u e 0 U y L k x h I H P D q W N 1 c m l 0 w 6 k g Z X N 0 L W V s b G U g Y X N z d X L D q W U g Z G F u c y B s Z S B x d W F y d G l l c i A / L D c 4 f S Z x d W 9 0 O y w m c X V v d D t T Z W N 0 a W 9 u M S 9 E V E 1 f Q 0 F S X 0 I y R l 9 J b m 9 u Z G F 0 a W 9 u L 0 N o Y W 5 n Z W Q g V H l w Z S 5 7 U 2 k g T 3 V p L C B x d W k g Y X N z d X J l I G x h I H P D q W N 1 c m l 0 w 6 k g P y w 3 O X 0 m c X V v d D s s J n F 1 b 3 Q 7 U 2 V j d G l v b j E v R F R N X 0 N B U l 9 C M k Z f S W 5 v b m R h d G l v b i 9 D a G F u Z 2 V k I F R 5 c G U u e 0 F 1 d H J l L C B w c s O p Y 2 l z Z X J f N y w 4 M H 0 m c X V v d D s s J n F 1 b 3 Q 7 U 2 V j d G l v b j E v R F R N X 0 N B U l 9 C M k Z f S W 5 v b m R h d G l v b i 9 D a G F u Z 2 V k I F R 5 c G U u e 0 U z L i B R d W V s c y B z b 2 5 0 I G x l c y B w c m l u Y 2 l w Y X V 4 I H J p c 3 F 1 Z X M g Z G U g c 8 O p Y 3 V y a X T D q S B w b 3 V y I G x l c y B w b 3 B 1 b G F 0 a W 9 u c y B k w 6 l w b G F j w 6 l l c y B k Y W 5 z I G x l I H F 1 Y X J 0 a W V y P y w 4 M X 0 m c X V v d D s s J n F 1 b 3 Q 7 U 2 V j d G l v b j E v R F R N X 0 N B U l 9 C M k Z f S W 5 v b m R h d G l v b i 9 D a G F u Z 2 V k I F R 5 c G U u e 0 U z L i B R d W V s c y B z b 2 5 0 I G x l c y B w c m l u Y 2 l w Y X V 4 I H J p c 3 F 1 Z X M g Z G U g c 8 O p Y 3 V y a X T D q S B w b 3 V y I G x l c y B w b 3 B 1 b G F 0 a W 9 u c y B k w 6 l w b G F j w 6 l l c y B k Y W 5 z I G x l I H F 1 Y X J 0 a W V y P y 9 W b 2 w v Y 2 F t Y n J p b 2 x h Z 2 U s O D J 9 J n F 1 b 3 Q 7 L C Z x d W 9 0 O 1 N l Y 3 R p b 2 4 x L 0 R U T V 9 D Q V J f Q j J G X 0 l u b 2 5 k Y X R p b 2 4 v Q 2 h h b m d l Z C B U e X B l L n t F M y 4 g U X V l b H M g c 2 9 u d C B s Z X M g c H J p b m N p c G F 1 e C B y a X N x d W V z I G R l I H P D q W N 1 c m l 0 w 6 k g c G 9 1 c i B s Z X M g c G 9 w d W x h d G l v b n M g Z M O p c G x h Y 8 O p Z X M g Z G F u c y B s Z S B x d W F y d G l l c j 8 v U H L D q X N l b m N l I G R l I G d y b 3 V w Z X M g Y X J t w 6 l z L D g z f S Z x d W 9 0 O y w m c X V v d D t T Z W N 0 a W 9 u M S 9 E V E 1 f Q 0 F S X 0 I y R l 9 J b m 9 u Z G F 0 a W 9 u L 0 N o Y W 5 n Z W Q g V H l w Z S 5 7 R T M u I F F 1 Z W x z I H N v b n Q g b G V z I H B y a W 5 j a X B h d X g g c m l z c X V l c y B k Z S B z w 6 l j d X J p d M O p I H B v d X I g b G V z I H B v c H V s Y X R p b 2 5 z I G T D q X B s Y W P D q W V z I G R h b n M g b G U g c X V h c n R p Z X I / L 0 F i d X M g Z G V z I G Z v c m N l c y B k Z S B z w 6 l j d X J p d M O p L D g 0 f S Z x d W 9 0 O y w m c X V v d D t T Z W N 0 a W 9 u M S 9 E V E 1 f Q 0 F S X 0 I y R l 9 J b m 9 u Z G F 0 a W 9 u L 0 N o Y W 5 n Z W Q g V H l w Z S 5 7 R T M u I F F 1 Z W x z I H N v b n Q g b G V z I H B y a W 5 j a X B h d X g g c m l z c X V l c y B k Z S B z w 6 l j d X J p d M O p I H B v d X I g b G V z I H B v c H V s Y X R p b 2 5 z I G T D q X B s Y W P D q W V z I G R h b n M g b G U g c X V h c n R p Z X I / L 0 N v b n R y w 7 R s Z X M g b 3 U g Y X J y Z X N 0 Y X R p b 2 5 z I G F y Y m l 0 c m F p c m V z L D g 1 f S Z x d W 9 0 O y w m c X V v d D t T Z W N 0 a W 9 u M S 9 E V E 1 f Q 0 F S X 0 I y R l 9 J b m 9 u Z G F 0 a W 9 u L 0 N o Y W 5 n Z W Q g V H l w Z S 5 7 R T M u I F F 1 Z W x z I H N v b n Q g b G V z I H B y a W 5 j a X B h d X g g c m l z c X V l c y B k Z S B z w 6 l j d X J p d M O p I H B v d X I g b G V z I H B v c H V s Y X R p b 2 5 z I G T D q X B s Y W P D q W V z I G R h b n M g b G U g c X V h c n R p Z X I / L 1 Z p b 2 x l b m N l c y B z Z X h 1 Z W x s Z X M g b 3 U g Y m F z w 6 l l c y B z d X I g b G U g Z 2 V u c m U s O D Z 9 J n F 1 b 3 Q 7 L C Z x d W 9 0 O 1 N l Y 3 R p b 2 4 x L 0 R U T V 9 D Q V J f Q j J G X 0 l u b 2 5 k Y X R p b 2 4 v Q 2 h h b m d l Z C B U e X B l L n t F M y 4 g U X V l b H M g c 2 9 u d C B s Z X M g c H J p b m N p c G F 1 e C B y a X N x d W V z I G R l I H P D q W N 1 c m l 0 w 6 k g c G 9 1 c i B s Z X M g c G 9 w d W x h d G l v b n M g Z M O p c G x h Y 8 O p Z X M g Z G F u c y B s Z S B x d W F y d G l l c j 8 v R X h 0 b 3 J z a W 9 u I G 9 1 I H R h e G V z I G l s b M O p Z 2 F s Z X M s O D d 9 J n F 1 b 3 Q 7 L C Z x d W 9 0 O 1 N l Y 3 R p b 2 4 x L 0 R U T V 9 D Q V J f Q j J G X 0 l u b 2 5 k Y X R p b 2 4 v Q 2 h h b m d l Z C B U e X B l L n t F M y 4 g U X V l b H M g c 2 9 u d C B s Z X M g c H J p b m N p c G F 1 e C B y a X N x d W V z I G R l I H P D q W N 1 c m l 0 w 6 k g c G 9 1 c i B s Z X M g c G 9 w d W x h d G l v b n M g Z M O p c G x h Y 8 O p Z X M g Z G F u c y B s Z S B x d W F y d G l l c j 8 v R W 5 s w 6 h 2 Z W 1 l b n R z L D g 4 f S Z x d W 9 0 O y w m c X V v d D t T Z W N 0 a W 9 u M S 9 E V E 1 f Q 0 F S X 0 I y R l 9 J b m 9 u Z G F 0 a W 9 u L 0 N o Y W 5 n Z W Q g V H l w Z S 5 7 R T M u I F F 1 Z W x z I H N v b n Q g b G V z I H B y a W 5 j a X B h d X g g c m l z c X V l c y B k Z S B z w 6 l j d X J p d M O p I H B v d X I g b G V z I H B v c H V s Y X R p b 2 5 z I G T D q X B s Y W P D q W V z I G R h b n M g b G U g c X V h c n R p Z X I / L 1 R y Y X Z h a W w g Z m 9 y Y 8 O p I G R l I G 1 p b m V 1 c n M s O D l 9 J n F 1 b 3 Q 7 L C Z x d W 9 0 O 1 N l Y 3 R p b 2 4 x L 0 R U T V 9 D Q V J f Q j J G X 0 l u b 2 5 k Y X R p b 2 4 v Q 2 h h b m d l Z C B U e X B l L n t F N C 5 M Z X M g Z m V t b W V z I H N l I H N l b n R l b n Q t Z W x s Z X M g Z W 4 g c 2 V j d X J p d M O p I G R h b n M g Y 2 V 0 d G U g b G 9 j Y W x p d M O p I D 8 s O T B 9 J n F 1 b 3 Q 7 L C Z x d W 9 0 O 1 N l Y 3 R p b 2 4 x L 0 R U T V 9 D Q V J f Q j J G X 0 l u b 2 5 k Y X R p b 2 4 v Q 2 h h b m d l Z C B U e X B l L n t F N S 5 M Z X M g a G 9 t b W U g c 2 U g c 2 V u d G V u d C 1 p b H M g Z W 4 g c 2 V j d X J p d M O p I G R h b n M g Y 2 U g c 2 l 0 Z S 8 g Y 2 V 0 d G U g b G 9 j Y W x p d M O p I D 8 s O T F 9 J n F 1 b 3 Q 7 L C Z x d W 9 0 O 1 N l Y 3 R p b 2 4 x L 0 R U T V 9 D Q V J f Q j J G X 0 l u b 2 5 k Y X R p b 2 4 v Q 2 h h b m d l Z C B U e X B l L n t F N i 5 M Z X M g Z W 5 m Y W 5 0 c y B z Z S B z Z W 5 0 Z W 5 0 L W l s c y B l b i B z Z W N 1 c m l 0 w 6 k g Z G F u c y B j Z S B z a X R l L y B j Z X R 0 Z S B s b 2 N h b G l 0 w 6 k g P y w 5 M n 0 m c X V v d D s s J n F 1 b 3 Q 7 U 2 V j d G l v b j E v R F R N X 0 N B U l 9 C M k Z f S W 5 v b m R h d G l v b i 9 D a G F u Z 2 V k I F R 5 c G U u e 0 U 3 L i B E Z X M g c m V j Z W 5 0 c y B p b m N p Z G V u d H M g Z 3 J h d m V z I G R l I H N l Y 3 V y a X T D q S B v b n Q t a W x z I M O p d M O p I H J h c H B v c n T D q S B k Y W 5 z I G N l I H N p d G U v b G 9 j Y W x p d M O p I D 8 s O T N 9 J n F 1 b 3 Q 7 L C Z x d W 9 0 O 1 N l Y 3 R p b 2 4 x L 0 R U T V 9 D Q V J f Q j J G X 0 l u b 2 5 k Y X R p b 2 4 v Q 2 h h b m d l Z C B U e X B l L n t F O C 4 g W S 1 h L X Q t a W w g d W 4 g b c O p Y 2 F u a X N t Z S B h d S B 0 c m F 2 Z X J z I G x l c X V l b C B s Z X M g c G V y c 2 9 u b m V z I G T D q X B s Y W P D q W V z I H B l d X Z l b n Q g c 2 l n b m F s Z X I g Z G V z I H Z p b 2 x h d G l v b n M g P y w 5 N H 0 m c X V v d D s s J n F 1 b 3 Q 7 U 2 V j d G l v b j E v R F R N X 0 N B U l 9 C M k Z f S W 5 v b m R h d G l v b i 9 D a G F u Z 2 V k I F R 5 c G U u e 1 N p I G 9 1 a S w g b G V x d W V s I D 8 s O T V 9 J n F 1 b 3 Q 7 L C Z x d W 9 0 O 1 N l Y 3 R p b 2 4 x L 0 R U T V 9 D Q V J f Q j J G X 0 l u b 2 5 k Y X R p b 2 4 v Q 2 h h b m d l Z C B U e X B l L n t B d X R y Z S w g c H L D q W N p c 2 V y X z g s O T Z 9 J n F 1 b 3 Q 7 L C Z x d W 9 0 O 1 N l Y 3 R p b 2 4 x L 0 R U T V 9 D Q V J f Q j J G X 0 l u b 2 5 k Y X R p b 2 4 v Q 2 h h b m d l Z C B U e X B l L n t F O S 5 D b 2 1 t Z W 5 0 I G N h c m F j d M O p c m l z Z X J p Z X o t d m 9 1 c y B s Z X M g c m V s Y X R p b 2 5 z I G V u d H J l I G x h I G N v b W 1 1 b m F 1 d M O p I G j D t H R l I G V 0 I G x l c y B t w 6 l u Y W d l c y B k w 6 l w b G F j w 6 l z I H N 1 a X R l I G F 1 e C B p b m 9 u Z G F 0 a W 9 u c z 8 s O T d 9 J n F 1 b 3 Q 7 L C Z x d W 9 0 O 1 N l Y 3 R p b 2 4 x L 0 R U T V 9 D Q V J f Q j J G X 0 l u b 2 5 k Y X R p b 2 4 v Q 2 h h b m d l Z C B U e X B l L n t F M T A u I F N p I F R y w 6 h z I H R l b m R 1 Z S B v d S B w Y X J m b 2 l z I H R l b m R 1 Z X M s I F B y w 6 l j a X N l e i B w b 3 V y I H F 1 Z W x s Z X M g c m F p b 2 5 z I H N 2 c D 8 s O T h 9 J n F 1 b 3 Q 7 L C Z x d W 9 0 O 1 N l Y 3 R p b 2 4 x L 0 R U T V 9 D Q V J f Q j J G X 0 l u b 2 5 k Y X R p b 2 4 v Q 2 h h b m d l Z C B U e X B l L n t G M S 4 g U X V l b G x l c y B z b 2 5 0 I G x l c y B w c m l u Y 2 l w Y W x l c y B z b 3 V y Y 2 V z I G T i g J l h c H B y b 3 Z p c 2 l v b m 5 l b W V u d C B l b i B l Y X U g Z G F u c y B j Z S B x d W F y d G l l c i A / L D k 5 f S Z x d W 9 0 O y w m c X V v d D t T Z W N 0 a W 9 u M S 9 E V E 1 f Q 0 F S X 0 I y R l 9 J b m 9 u Z G F 0 a W 9 u L 0 N o Y W 5 n Z W Q g V H l w Z S 5 7 R j E u I F F 1 Z W x s Z X M g c 2 9 u d C B s Z X M g c H J p b m N p c G F s Z X M g c 2 9 1 c m N l c y B k 4 o C Z Y X B w c m 9 2 a X N p b 2 5 u Z W 1 l b n Q g Z W 4 g Z W F 1 I G R h b n M g Y 2 U g c X V h c n R p Z X I g P y 9 Q d W l 0 c y B 0 c m F k a X R p b 2 5 u Z W w v Q S B j a W V s I G 9 1 d m V y d C w x M D B 9 J n F 1 b 3 Q 7 L C Z x d W 9 0 O 1 N l Y 3 R p b 2 4 x L 0 R U T V 9 D Q V J f Q j J G X 0 l u b 2 5 k Y X R p b 2 4 v Q 2 h h b m d l Z C B U e X B l L n t G M S 4 g U X V l b G x l c y B z b 2 5 0 I G x l c y B w c m l u Y 2 l w Y W x l c y B z b 3 V y Y 2 V z I G T i g J l h c H B y b 3 Z p c 2 l v b m 5 l b W V u d C B l b i B l Y X U g Z G F u c y B j Z S B x d W F y d G l l c i A / L 0 Z v c m F n Z S B h I H B v b X B l I G 1 h b n V l b G x l L D E w M X 0 m c X V v d D s s J n F 1 b 3 Q 7 U 2 V j d G l v b j E v R F R N X 0 N B U l 9 C M k Z f S W 5 v b m R h d G l v b i 9 D a G F u Z 2 V k I F R 5 c G U u e 0 Y x L i B R d W V s b G V z I H N v b n Q g b G V z I H B y a W 5 j a X B h b G V z I H N v d X J j Z X M g Z O K A m W F w c H J v d m l z a W 9 u b m V t Z W 5 0 I G V u I G V h d S B k Y W 5 z I G N l I H F 1 Y X J 0 a W V y I D 8 v U H V p d H M g Y W 3 D q W x p b 3 L D q S w x M D J 9 J n F 1 b 3 Q 7 L C Z x d W 9 0 O 1 N l Y 3 R p b 2 4 x L 0 R U T V 9 D Q V J f Q j J G X 0 l u b 2 5 k Y X R p b 2 4 v Q 2 h h b m d l Z C B U e X B l L n t G M S 4 g U X V l b G x l c y B z b 2 5 0 I G x l c y B w c m l u Y 2 l w Y W x l c y B z b 3 V y Y 2 V z I G T i g J l h c H B y b 3 Z p c 2 l v b m 5 l b W V u d C B l b i B l Y X U g Z G F u c y B j Z S B x d W F y d G l l c i A / L 0 J s Y W R k Z X I s M T A z f S Z x d W 9 0 O y w m c X V v d D t T Z W N 0 a W 9 u M S 9 E V E 1 f Q 0 F S X 0 I y R l 9 J b m 9 u Z G F 0 a W 9 u L 0 N o Y W 5 n Z W Q g V H l w Z S 5 7 R j E u I F F 1 Z W x s Z X M g c 2 9 u d C B s Z X M g c H J p b m N p c G F s Z X M g c 2 9 1 c m N l c y B k 4 o C Z Y X B w c m 9 2 a X N p b 2 5 u Z W 1 l b n Q g Z W 4 g Z W F 1 I G R h b n M g Y 2 U g c X V h c n R p Z X I g P y 9 F Y X U g Z G U g c 3 V y Z m F j Z S A o c m l 2 a W V y Z S w g Y 2 9 1 c n M g Z O K A m W V h d e K A p i k s M T A 0 f S Z x d W 9 0 O y w m c X V v d D t T Z W N 0 a W 9 u M S 9 E V E 1 f Q 0 F S X 0 I y R l 9 J b m 9 u Z G F 0 a W 9 u L 0 N o Y W 5 n Z W Q g V H l w Z S 5 7 R j E u I F F 1 Z W x s Z X M g c 2 9 u d C B s Z X M g c H J p b m N p c G F s Z X M g c 2 9 1 c m N l c y B k 4 o C Z Y X B w c m 9 2 a X N p b 2 5 u Z W 1 l b n Q g Z W 4 g Z W F 1 I G R h b n M g Y 2 U g c X V h c n R p Z X I g P y 9 W Z W 5 k Z X V y I G T i g J l l Y X U s M T A 1 f S Z x d W 9 0 O y w m c X V v d D t T Z W N 0 a W 9 u M S 9 E V E 1 f Q 0 F S X 0 I y R l 9 J b m 9 u Z G F 0 a W 9 u L 0 N o Y W 5 n Z W Q g V H l w Z S 5 7 R j E u I F F 1 Z W x s Z X M g c 2 9 u d C B s Z X M g c H J p b m N p c G F s Z X M g c 2 9 1 c m N l c y B k 4 o C Z Y X B w c m 9 2 a X N p b 2 5 u Z W 1 l b n Q g Z W 4 g Z W F 1 I G R h b n M g Y 2 U g c X V h c n R p Z X I g P y 9 D Y W 1 p b 2 4 t Y 2 l 0 Z X J u Z S w x M D Z 9 J n F 1 b 3 Q 7 L C Z x d W 9 0 O 1 N l Y 3 R p b 2 4 x L 0 R U T V 9 D Q V J f Q j J G X 0 l u b 2 5 k Y X R p b 2 4 v Q 2 h h b m d l Z C B U e X B l L n t G M S 4 g U X V l b G x l c y B z b 2 5 0 I G x l c y B w c m l u Y 2 l w Y W x l c y B z b 3 V y Y 2 V z I G T i g J l h c H B y b 3 Z p c 2 l v b m 5 l b W V u d C B l b i B l Y X U g Z G F u c y B j Z S B x d W F y d G l l c i A / L 0 V h d S B j b 3 V y Y W 5 0 Z S 9 k d S B y b 2 J p b m V 0 L D E w N 3 0 m c X V v d D s s J n F 1 b 3 Q 7 U 2 V j d G l v b j E v R F R N X 0 N B U l 9 C M k Z f S W 5 v b m R h d G l v b i 9 D a G F u Z 2 V k I F R 5 c G U u e 0 Y x L i B R d W V s b G V z I H N v b n Q g b G V z I H B y a W 5 j a X B h b G V z I H N v d X J j Z X M g Z O K A m W F w c H J v d m l z a W 9 u b m V t Z W 5 0 I G V u I G V h d S B k Y W 5 z I G N l I H F 1 Y X J 0 a W V y I D 8 v R W F 1 I G R l I H B s d W l l L D E w O H 0 m c X V v d D s s J n F 1 b 3 Q 7 U 2 V j d G l v b j E v R F R N X 0 N B U l 9 C M k Z f S W 5 v b m R h d G l v b i 9 D a G F u Z 2 V k I F R 5 c G U u e 0 Y y L i B R d W V s I G V z d C B s Z S B 2 b 2 x 1 b W U g Z O K A m W V h d S B h d X F 1 Z W w g b G E g b W F q b 3 J p d M O p I G R l c y B w Z X J z b 2 5 u Z X M g Z M O p c G x h Y 8 O p Z X M g Y S B h Y 2 P D q H M s I G V u I G 1 v e W V u b m U s I G N o Y X F 1 Z S B q b 3 V y I D 8 s M T A 5 f S Z x d W 9 0 O y w m c X V v d D t T Z W N 0 a W 9 u M S 9 E V E 1 f Q 0 F S X 0 I y R l 9 J b m 9 u Z G F 0 a W 9 u L 0 N o Y W 5 n Z W Q g V H l w Z S 5 7 R j M u I F F 1 Z W x s Z S B l c 3 Q g b G E g Z G l z d G F u Y 2 U g c X V l I G x l c y B w Z X J z b 2 5 u Z X M g Z M O p c G x h Y 8 O p Z X M g c G F y Y 2 9 1 c m V u d C B w b 3 V y I G F j Y 8 O p Z G V y I M O g I G x h I H N v d X J j Z S B k 4 o C Z Z W F 1 I G x h I H B s d X M g c H J v Y 2 h l I D 8 s M T E w f S Z x d W 9 0 O y w m c X V v d D t T Z W N 0 a W 9 u M S 9 E V E 1 f Q 0 F S X 0 I y R l 9 J b m 9 u Z G F 0 a W 9 u L 0 N o Y W 5 n Z W Q g V H l w Z S 5 7 R j Q u I F k t Y S 1 0 L W l s I G R l c y B w c m 9 i b M O o b W V z I G R l I H F 1 Y W x p d M O p I G T i g J l l Y X U g P y w x M T F 9 J n F 1 b 3 Q 7 L C Z x d W 9 0 O 1 N l Y 3 R p b 2 4 x L 0 R U T V 9 D Q V J f Q j J G X 0 l u b 2 5 k Y X R p b 2 4 v Q 2 h h b m d l Z C B U e X B l L n t G N C 4 x L i B T a S B v d W k s I G x l c 3 F 1 Z W x z P y A o Y 2 9 j a G V y I H R v d X R l c y B s Z X M g c s O p c G 9 u c 2 V z I H F 1 a S B z 4 o C Z Y X B w b G l x d W V u d C k s M T E y f S Z x d W 9 0 O y w m c X V v d D t T Z W N 0 a W 9 u M S 9 E V E 1 f Q 0 F S X 0 I y R l 9 J b m 9 u Z G F 0 a W 9 u L 0 N o Y W 5 n Z W Q g V H l w Z S 5 7 R j Q u M S 4 g U 2 k g b 3 V p L C B s Z X N x d W V s c z 8 g K G N v Y 2 h l c i B 0 b 3 V 0 Z X M g b G V z I H L D q X B v b n N l c y B x d W k g c + K A m W F w c G x p c X V l b n Q p L 0 9 k Z X V y L D E x M 3 0 m c X V v d D s s J n F 1 b 3 Q 7 U 2 V j d G l v b j E v R F R N X 0 N B U l 9 C M k Z f S W 5 v b m R h d G l v b i 9 D a G F u Z 2 V k I F R 5 c G U u e 0 Y 0 L j E u I F N p I G 9 1 a S w g b G V z c X V l b H M / I C h j b 2 N o Z X I g d G 9 1 d G V z I G x l c y B y w 6 l w b 2 5 z Z X M g c X V p I H P i g J l h c H B s a X F 1 Z W 5 0 K S 9 H b 8 O 7 d C w x M T R 9 J n F 1 b 3 Q 7 L C Z x d W 9 0 O 1 N l Y 3 R p b 2 4 x L 0 R U T V 9 D Q V J f Q j J G X 0 l u b 2 5 k Y X R p b 2 4 v Q 2 h h b m d l Z C B U e X B l L n t G N C 4 x L i B T a S B v d W k s I G x l c 3 F 1 Z W x z P y A o Y 2 9 j a G V y I H R v d X R l c y B s Z X M g c s O p c G 9 u c 2 V z I H F 1 a S B z 4 o C Z Y X B w b G l x d W V u d C k v R W F 1 I H R y b 3 V i b G U g L y B i c n V u Z S w x M T V 9 J n F 1 b 3 Q 7 L C Z x d W 9 0 O 1 N l Y 3 R p b 2 4 x L 0 R U T V 9 D Q V J f Q j J G X 0 l u b 2 5 k Y X R p b 2 4 v Q 2 h h b m d l Z C B U e X B l L n t G N C 4 x L i B T a S B v d W k s I G x l c 3 F 1 Z W x z P y A o Y 2 9 j a G V y I H R v d X R l c y B s Z X M g c s O p c G 9 u c 2 V z I H F 1 a S B z 4 o C Z Y X B w b G l x d W V u d C k v R W F 1 I G 5 v b i B w b 3 R h Y m x l L D E x N n 0 m c X V v d D s s J n F 1 b 3 Q 7 U 2 V j d G l v b j E v R F R N X 0 N B U l 9 C M k Z f S W 5 v b m R h d G l v b i 9 D a G F u Z 2 V k I F R 5 c G U u e 0 Y 0 L j I g U X V l b C B l c 3 Q g b F x 1 M D A y N 8 O p d G F 0 I G R l I G x h I G 1 h a m 9 y a X T D q S B k Z X M g b G F 0 c m l u Z X M g Y X U g c 2 V p b i B k Z S B j Z X R 0 Z S B j b 2 1 t d W 5 h d X T D q S B k X H U w M D I 3 Y W N j d W V p b C A / L D E x N 3 0 m c X V v d D s s J n F 1 b 3 Q 7 U 2 V j d G l v b j E v R F R N X 0 N B U l 9 C M k Z f S W 5 v b m R h d G l v b i 9 D a G F u Z 2 V k I F R 5 c G U u e 0 Y 3 L i B Z L W E t d C 1 p b C B k Z X M g b 2 J z d G F j b G V z I G F 1 e H F 1 Z W x z I G x l c y B w Z X J z b 2 5 u Z X M g Z M O p c G x h Y 8 O p Z X M g Z m 9 u d C B m Y W N l I H B v d X I g Y W N j w 6 l k Z X I g Y X V 4 I H B v a W 5 0 c y B k 4 o C Z Z W F 1 P y w x M T h 9 J n F 1 b 3 Q 7 L C Z x d W 9 0 O 1 N l Y 3 R p b 2 4 x L 0 R U T V 9 D Q V J f Q j J G X 0 l u b 2 5 k Y X R p b 2 4 v Q 2 h h b m d l Z C B U e X B l L n t G N y 4 x L i B T a S B v d W k s I G x l c 3 F 1 Z W x z I D 8 s M T E 5 f S Z x d W 9 0 O y w m c X V v d D t T Z W N 0 a W 9 u M S 9 E V E 1 f Q 0 F S X 0 I y R l 9 J b m 9 u Z G F 0 a W 9 u L 0 N o Y W 5 n Z W Q g V H l w Z S 5 7 R j c u M S 4 g U 2 k g b 3 V p L C B s Z X N x d W V s c y A / L 1 B y w 6 l z Z W 5 j Z S B k Z S B n c m 9 1 c G V z I G F y b c O p c y w x M j B 9 J n F 1 b 3 Q 7 L C Z x d W 9 0 O 1 N l Y 3 R p b 2 4 x L 0 R U T V 9 D Q V J f Q j J G X 0 l u b 2 5 k Y X R p b 2 4 v Q 2 h h b m d l Z C B U e X B l L n t G N y 4 x L i B T a S B v d W k s I G x l c 3 F 1 Z W x z I D 8 v Q 2 9 u Z m x p d C B s a c O p c y D D o C B s Y S B n Z X N 0 a W 9 u I G N v b W 1 1 b m F 1 d G F p c m U g Z G V z I H B v a W 5 0 c y B k 4 o C Z Z W F 1 L D E y M X 0 m c X V v d D s s J n F 1 b 3 Q 7 U 2 V j d G l v b j E v R F R N X 0 N B U l 9 C M k Z f S W 5 v b m R h d G l v b i 9 D a G F u Z 2 V k I F R 5 c G U u e 0 Y 3 L j E u I F N p I G 9 1 a S w g b G V z c X V l b H M g P y 9 W a W 9 s Z W 5 j Z S 9 h Z 3 J l c 3 N p b 2 4 g c G h 5 c 2 l x d W U s M T I y f S Z x d W 9 0 O y w m c X V v d D t T Z W N 0 a W 9 u M S 9 E V E 1 f Q 0 F S X 0 I y R l 9 J b m 9 u Z G F 0 a W 9 u L 0 N o Y W 5 n Z W Q g V H l w Z S 5 7 R j c u M S 4 g U 2 k g b 3 V p L C B s Z X N x d W V s c y A / L 0 R p c 2 N y a W 1 p b m F 0 a W 9 u L D E y M 3 0 m c X V v d D s s J n F 1 b 3 Q 7 U 2 V j d G l v b j E v R F R N X 0 N B U l 9 C M k Z f S W 5 v b m R h d G l v b i 9 D a G F u Z 2 V k I F R 5 c G U u e 0 Y 3 L j E u I F N p I G 9 1 a S w g b G V z c X V l b H M g P y 9 I Y X J j w 6 h s Z W 1 l b n Q s M T I 0 f S Z x d W 9 0 O y w m c X V v d D t T Z W N 0 a W 9 u M S 9 E V E 1 f Q 0 F S X 0 I y R l 9 J b m 9 u Z G F 0 a W 9 u L 0 N o Y W 5 n Z W Q g V H l w Z S 5 7 R j c u M S 4 g U 2 k g b 3 V p L C B s Z X N x d W V s c y A / L 0 F y c m V z d G F 0 a W 9 u c y 9 k w 6 l 0 Z W 5 0 a W 9 u c y w x M j V 9 J n F 1 b 3 Q 7 L C Z x d W 9 0 O 1 N l Y 3 R p b 2 4 x L 0 R U T V 9 D Q V J f Q j J G X 0 l u b 2 5 k Y X R p b 2 4 v Q 2 h h b m d l Z C B U e X B l L n t G N y 4 x L i B T a S B v d W k s I G x l c 3 F 1 Z W x z I D 8 v Q X V 0 c m U s I H B y w 6 l j a X N l c i w x M j Z 9 J n F 1 b 3 Q 7 L C Z x d W 9 0 O 1 N l Y 3 R p b 2 4 x L 0 R U T V 9 D Q V J f Q j J G X 0 l u b 2 5 k Y X R p b 2 4 v Q 2 h h b m d l Z C B U e X B l L n t B d X R y Z S w g c H L D q W N p c 2 V y X z k s M T I 3 f S Z x d W 9 0 O y w m c X V v d D t T Z W N 0 a W 9 u M S 9 E V E 1 f Q 0 F S X 0 I y R l 9 J b m 9 u Z G F 0 a W 9 u L 0 N o Y W 5 n Z W Q g V H l w Z S 5 7 R j g u I E x l c y B w b 2 l u d H M g Z O K A m W V h d S w g b G F 0 c m l u Z X M g Z X Q g Z G 9 1 Y 2 h l c y B z b 2 5 0 L W l s c y B h Y 2 N l c 3 N p Y m x l c y B h d X g g U E R J I G V u I H N p d H V h d G l v b i B k Z S B o Y W 5 k a W N h c C B w a H l z a X F 1 Z S A / L D E y O H 0 m c X V v d D s s J n F 1 b 3 Q 7 U 2 V j d G l v b j E v R F R N X 0 N B U l 9 C M k Z f S W 5 v b m R h d G l v b i 9 D a G F u Z 2 V k I F R 5 c G U u e 0 c x L i B R d W V s b G V z I H N v b n Q g b G V z I H R y b 2 l z I H N v d X J j Z X M g c H J p b m N p c G F s Z X M g Z G U g b m 9 1 c n J p d H V y Z S B k Z X M g U E R J I D 8 s M T I 5 f S Z x d W 9 0 O y w m c X V v d D t T Z W N 0 a W 9 u M S 9 E V E 1 f Q 0 F S X 0 I y R l 9 J b m 9 u Z G F 0 a W 9 u L 0 N o Y W 5 n Z W Q g V H l w Z S 5 7 R z E u I F F 1 Z W x s Z X M g c 2 9 u d C B s Z X M g d H J v a X M g c 2 9 1 c m N l c y B w c m l u Y 2 l w Y W x l c y B k Z S B u b 3 V y c m l 0 d X J l I G R l c y B Q R E k g P y 9 Q c m 9 k d W N 0 a W 9 u I G F n c m l j b 2 x l I G R l I H N 1 Y n N p c 3 R h b m N l L D E z M H 0 m c X V v d D s s J n F 1 b 3 Q 7 U 2 V j d G l v b j E v R F R N X 0 N B U l 9 C M k Z f S W 5 v b m R h d G l v b i 9 D a G F u Z 2 V k I F R 5 c G U u e 0 c x L i B R d W V s b G V z I H N v b n Q g b G V z I H R y b 2 l z I H N v d X J j Z X M g c H J p b m N p c G F s Z X M g Z G U g b m 9 1 c n J p d H V y Z S B k Z X M g U E R J I D 8 v R G 9 u I G R l c y B j b 2 1 t d W 5 h d X T D q X M g a M O 0 d G V z I G V 0 I H Z v a X N p b m V z L D E z M X 0 m c X V v d D s s J n F 1 b 3 Q 7 U 2 V j d G l v b j E v R F R N X 0 N B U l 9 C M k Z f S W 5 v b m R h d G l v b i 9 D a G F u Z 2 V k I F R 5 c G U u e 0 c x L i B R d W V s b G V z I H N v b n Q g b G V z I H R y b 2 l z I H N v d X J j Z X M g c H J p b m N p c G F s Z X M g Z G U g b m 9 1 c n J p d H V y Z S B k Z X M g U E R J I D 8 v Q X N z a X N 0 Y W 5 j Z S B o d W 1 h b m l 0 Y W l y Z S A o a W 5 j b H V h b n Q g Y 2 F z a C k s M T M y f S Z x d W 9 0 O y w m c X V v d D t T Z W N 0 a W 9 u M S 9 E V E 1 f Q 0 F S X 0 I y R l 9 J b m 9 u Z G F 0 a W 9 u L 0 N o Y W 5 n Z W Q g V H l w Z S 5 7 R z E u I F F 1 Z W x s Z X M g c 2 9 u d C B s Z X M g d H J v a X M g c 2 9 1 c m N l c y B w c m l u Y 2 l w Y W x l c y B k Z S B u b 3 V y c m l 0 d X J l I G R l c y B Q R E k g P y 9 B Y 2 h h d C B z d X I g b G U g b W F y Y 2 j D q S w x M z N 9 J n F 1 b 3 Q 7 L C Z x d W 9 0 O 1 N l Y 3 R p b 2 4 x L 0 R U T V 9 D Q V J f Q j J G X 0 l u b 2 5 k Y X R p b 2 4 v Q 2 h h b m d l Z C B U e X B l L n t H M S 4 g U X V l b G x l c y B z b 2 5 0 I G x l c y B 0 c m 9 p c y B z b 3 V y Y 2 V z I H B y a W 5 j a X B h b G V z I G R l I G 5 v d X J y a X R 1 c m U g Z G V z I F B E S S A / L 0 V t c H J 1 b n Q s M T M 0 f S Z x d W 9 0 O y w m c X V v d D t T Z W N 0 a W 9 u M S 9 E V E 1 f Q 0 F S X 0 I y R l 9 J b m 9 u Z G F 0 a W 9 u L 0 N o Y W 5 n Z W Q g V H l w Z S 5 7 R z E u I F F 1 Z W x s Z X M g c 2 9 u d C B s Z X M g d H J v a X M g c 2 9 1 c m N l c y B w c m l u Y 2 l w Y W x l c y B k Z S B u b 3 V y c m l 0 d X J l I G R l c y B Q R E k g P y 9 U c m 9 j I C j D q W N o Y W 5 n Z X M p L D E z N X 0 m c X V v d D s s J n F 1 b 3 Q 7 U 2 V j d G l v b j E v R F R N X 0 N B U l 9 C M k Z f S W 5 v b m R h d G l v b i 9 D a G F u Z 2 V k I F R 5 c G U u e 0 c x L i B R d W V s b G V z I H N v b n Q g b G V z I H R y b 2 l z I H N v d X J j Z X M g c H J p b m N p c G F s Z X M g Z G U g b m 9 1 c n J p d H V y Z S B k Z X M g U E R J I D 8 v Q X V 0 c m U s I H B y Z W N p c 2 V y L D E z N n 0 m c X V v d D s s J n F 1 b 3 Q 7 U 2 V j d G l v b j E v R F R N X 0 N B U l 9 C M k Z f S W 5 v b m R h d G l v b i 9 D a G F u Z 2 V k I F R 5 c G U u e 0 F 1 d H J l L C B w c m V j a X N l c i w x M z d 9 J n F 1 b 3 Q 7 L C Z x d W 9 0 O 1 N l Y 3 R p b 2 4 x L 0 R U T V 9 D Q V J f Q j J G X 0 l u b 2 5 k Y X R p b 2 4 v Q 2 h h b m d l Z C B U e X B l L n t H M i 4 g U X V l b G x l I G V z d C B s Y S B k a X N 0 Y W 5 j Z S B x d W U g b G V z I H B l c n N v b m 5 l c y B k w 6 l w b G F j w 6 l l c y B k b 2 l 2 Z W 5 0 I H B h c m N v d X J p c i B w b 3 V y I G F j Y 8 O p Z G V y I G F 1 I G 1 h c m N o w 6 k g b G U g c G x 1 c y B w c m 9 j a G U g P y w x M z h 9 J n F 1 b 3 Q 7 L C Z x d W 9 0 O 1 N l Y 3 R p b 2 4 x L 0 R U T V 9 D Q V J f Q j J G X 0 l u b 2 5 k Y X R p b 2 4 v Q 2 h h b m d l Z C B U e X B l L n t H M y 4 g T G V z I H B l c n N v b m 5 l c y B k w 6 l w b G F j w 6 l l c y B v b n Q t Z W x s Z X M g Y W N j w 6 h z I G F 1 I G 1 h c m N o w 6 k g P y w x M z l 9 J n F 1 b 3 Q 7 L C Z x d W 9 0 O 1 N l Y 3 R p b 2 4 x L 0 R U T V 9 D Q V J f Q j J G X 0 l u b 2 5 k Y X R p b 2 4 v Q 2 h h b m d l Z C B U e X B l L n t H N C 4 g U 2 k g b m 9 u L C B w b 3 V y c X V v a S A / L D E 0 M H 0 m c X V v d D s s J n F 1 b 3 Q 7 U 2 V j d G l v b j E v R F R N X 0 N B U l 9 C M k Z f S W 5 v b m R h d G l v b i 9 D a G F u Z 2 V k I F R 5 c G U u e 0 c 0 L i B T a S B u b 2 4 s I H B v d X J x d W 9 p I D 8 v R G l z Y 3 J p b W l u Y X R p b 2 4 s M T Q x f S Z x d W 9 0 O y w m c X V v d D t T Z W N 0 a W 9 u M S 9 E V E 1 f Q 0 F S X 0 I y R l 9 J b m 9 u Z G F 0 a W 9 u L 0 N o Y W 5 n Z W Q g V H l w Z S 5 7 R z Q u I F N p I G 5 v b i w g c G 9 1 c n F 1 b 2 k g P y 9 I Y X J j w 6 h s Z W 1 l b n Q s M T Q y f S Z x d W 9 0 O y w m c X V v d D t T Z W N 0 a W 9 u M S 9 E V E 1 f Q 0 F S X 0 I y R l 9 J b m 9 u Z G F 0 a W 9 u L 0 N o Y W 5 n Z W Q g V H l w Z S 5 7 R z Q u I F N p I G 5 v b i w g c G 9 1 c n F 1 b 2 k g P y 9 M Z S B t Y X J j a M O p I G V z d C B 0 c m 9 w I G x v a W 4 s M T Q z f S Z x d W 9 0 O y w m c X V v d D t T Z W N 0 a W 9 u M S 9 E V E 1 f Q 0 F S X 0 I y R l 9 J b m 9 u Z G F 0 a W 9 u L 0 N o Y W 5 n Z W Q g V H l w Z S 5 7 R z Q u I F N p I G 5 v b i w g c G 9 1 c n F 1 b 2 k g P y 9 Q c s O p c 2 V u Y 2 U g Z G U g Z 3 J v d X B l c y B h c m 3 D q X M s M T Q 0 f S Z x d W 9 0 O y w m c X V v d D t T Z W N 0 a W 9 u M S 9 E V E 1 f Q 0 F S X 0 I y R l 9 J b m 9 u Z G F 0 a W 9 u L 0 N o Y W 5 n Z W Q g V H l w Z S 5 7 R z Q u I F N p I G 5 v b i w g c G 9 1 c n F 1 b 2 k g P y 9 M Y S B y b 3 V 0 Z S B l c 3 Q g d H J v c C B k Y W 5 n Z X J l d X N l L 3 J p c 3 F 1 Z S B k 4 o C Z Y X R 0 Y X F 1 Z X M s M T Q 1 f S Z x d W 9 0 O y w m c X V v d D t T Z W N 0 a W 9 u M S 9 E V E 1 f Q 0 F S X 0 I y R l 9 J b m 9 u Z G F 0 a W 9 u L 0 N o Y W 5 n Z W Q g V H l w Z S 5 7 R z Q u I F N p I G 5 v b i w g c G 9 1 c n F 1 b 2 k g P y 9 B Y n V z I G R l c y B m b 3 J j Z X M g Z G U g c 8 O p Y 3 V y a X T D q S w x N D Z 9 J n F 1 b 3 Q 7 L C Z x d W 9 0 O 1 N l Y 3 R p b 2 4 x L 0 R U T V 9 D Q V J f Q j J G X 0 l u b 2 5 k Y X R p b 2 4 v Q 2 h h b m d l Z C B U e X B l L n t H N C 4 g U 2 k g b m 9 u L C B w b 3 V y c X V v a S A / L 0 F 1 d H J l L C B w c s O p Y 2 l z Z X I s M T Q 3 f S Z x d W 9 0 O y w m c X V v d D t T Z W N 0 a W 9 u M S 9 E V E 1 f Q 0 F S X 0 I y R l 9 J b m 9 u Z G F 0 a W 9 u L 0 N o Y W 5 n Z W Q g V H l w Z S 5 7 Q X V 0 c m U s I H B y Z W N p c 2 V y X z E w L D E 0 O H 0 m c X V v d D s s J n F 1 b 3 Q 7 U 2 V j d G l v b j E v R F R N X 0 N B U l 9 C M k Z f S W 5 v b m R h d G l v b i 9 D a G F u Z 2 V k I F R 5 c G U u e 0 g x L i B Z L W E t d C 1 p b C B k Z X M g c 2 V y d m l j Z X M g b c O p Z G l j Y X V 4 I G R p c 3 B v b m l i b G V z I E R B T l M g Q 0 U g U V V B U l R J R V I g P y w x N D l 9 J n F 1 b 3 Q 7 L C Z x d W 9 0 O 1 N l Y 3 R p b 2 4 x L 0 R U T V 9 D Q V J f Q j J G X 0 l u b 2 5 k Y X R p b 2 4 v Q 2 h h b m d l Z C B U e X B l L n t I M i 4 g U 2 k g b 3 V p L C B x d W V s c y B 0 e X B l c y B k Z S B z Z X J 2 a W N l c y B t w 6 l k a W N h d X g g Z m 9 u Y 3 R p b 2 5 u Z W x z I H N v b n Q g Z G l z c G 9 u a W J s Z X M g P y A o Y 2 9 j a G V y I H R v d X R l c y B s Z X M g c s O p c G 9 u c 2 V z I G N v c n J l c 3 B v b m R h b n R l c y k s M T U w f S Z x d W 9 0 O y w m c X V v d D t T Z W N 0 a W 9 u M S 9 E V E 1 f Q 0 F S X 0 I y R l 9 J b m 9 u Z G F 0 a W 9 u L 0 N o Y W 5 n Z W Q g V H l w Z S 5 7 S D I u I F N p I G 9 1 a S w g c X V l b H M g d H l w Z X M g Z G U g c 2 V y d m l j Z X M g b c O p Z G l j Y X V 4 I G Z v b m N 0 a W 9 u b m V s c y B z b 2 5 0 I G R p c 3 B v b m l i b G V z I D 8 g K G N v Y 2 h l c i B 0 b 3 V 0 Z X M g b G V z I H L D q X B v b n N l c y B j b 3 J y Z X N w b 2 5 k Y W 5 0 Z X M p L 0 N s a W 5 p c X V l I G 1 v Y m l s Z S w x N T F 9 J n F 1 b 3 Q 7 L C Z x d W 9 0 O 1 N l Y 3 R p b 2 4 x L 0 R U T V 9 D Q V J f Q j J G X 0 l u b 2 5 k Y X R p b 2 4 v Q 2 h h b m d l Z C B U e X B l L n t I M i 4 g U 2 k g b 3 V p L C B x d W V s c y B 0 e X B l c y B k Z S B z Z X J 2 a W N l c y B t w 6 l k a W N h d X g g Z m 9 u Y 3 R p b 2 5 u Z W x z I H N v b n Q g Z G l z c G 9 u a W J s Z X M g P y A o Y 2 9 j a G V y I H R v d X R l c y B s Z X M g c s O p c G 9 u c 2 V z I G N v c n J l c 3 B v b m R h b n R l c y k v S M O 0 c G l 0 Y W w s M T U y f S Z x d W 9 0 O y w m c X V v d D t T Z W N 0 a W 9 u M S 9 E V E 1 f Q 0 F S X 0 I y R l 9 J b m 9 u Z G F 0 a W 9 u L 0 N o Y W 5 n Z W Q g V H l w Z S 5 7 S D I u I F N p I G 9 1 a S w g c X V l b H M g d H l w Z X M g Z G U g c 2 V y d m l j Z X M g b c O p Z G l j Y X V 4 I G Z v b m N 0 a W 9 u b m V s c y B z b 2 5 0 I G R p c 3 B v b m l i b G V z I D 8 g K G N v Y 2 h l c i B 0 b 3 V 0 Z X M g b G V z I H L D q X B v b n N l c y B j b 3 J y Z X N w b 2 5 k Y W 5 0 Z X M p L 0 N l b n R y Z S B k Z S B z Y W 5 0 w 6 k s M T U z f S Z x d W 9 0 O y w m c X V v d D t T Z W N 0 a W 9 u M S 9 E V E 1 f Q 0 F S X 0 I y R l 9 J b m 9 u Z G F 0 a W 9 u L 0 N o Y W 5 n Z W Q g V H l w Z S 5 7 S D I u I F N p I G 9 1 a S w g c X V l b H M g d H l w Z X M g Z G U g c 2 V y d m l j Z X M g b c O p Z G l j Y X V 4 I G Z v b m N 0 a W 9 u b m V s c y B z b 2 5 0 I G R p c 3 B v b m l i b G V z I D 8 g K G N v Y 2 h l c i B 0 b 3 V 0 Z X M g b G V z I H L D q X B v b n N l c y B j b 3 J y Z X N w b 2 5 k Y W 5 0 Z X M p L 0 N s a W 5 p c X V l I H B y a X b D q W U s M T U 0 f S Z x d W 9 0 O y w m c X V v d D t T Z W N 0 a W 9 u M S 9 E V E 1 f Q 0 F S X 0 I y R l 9 J b m 9 u Z G F 0 a W 9 u L 0 N o Y W 5 n Z W Q g V H l w Z S 5 7 S D I u I F N p I G 9 1 a S w g c X V l b H M g d H l w Z X M g Z G U g c 2 V y d m l j Z X M g b c O p Z G l j Y X V 4 I G Z v b m N 0 a W 9 u b m V s c y B z b 2 5 0 I G R p c 3 B v b m l i b G V z I D 8 g K G N v Y 2 h l c i B 0 b 3 V 0 Z X M g b G V z I H L D q X B v b n N l c y B j b 3 J y Z X N w b 2 5 k Y W 5 0 Z X M p L 0 F 1 d H J l c y A o w 6 A g c H L D q W N p c 2 V y K S w x N T V 9 J n F 1 b 3 Q 7 L C Z x d W 9 0 O 1 N l Y 3 R p b 2 4 x L 0 R U T V 9 D Q V J f Q j J G X 0 l u b 2 5 k Y X R p b 2 4 v Q 2 h h b m d l Z C B U e X B l L n t B d X R y Z S w g c H L D q W N p c 2 V y X z E x L D E 1 N n 0 m c X V v d D s s J n F 1 b 3 Q 7 U 2 V j d G l v b j E v R F R N X 0 N B U l 9 C M k Z f S W 5 v b m R h d G l v b i 9 D a G F u Z 2 V k I F R 5 c G U u e 0 g z L i B M Z X M g c G V y c 2 9 u b m V z I G T D q X B s Y W P D q W V z I G 9 u d C 1 l b G x l c y B h Y 2 P D q H M g Y X V 4 I G N l b n R y Z X M g Z G U g c 2 F u d M O p c y B k a X N w b 2 5 p Y m x l c y A / L D E 1 N 3 0 m c X V v d D s s J n F 1 b 3 Q 7 U 2 V j d G l v b j E v R F R N X 0 N B U l 9 C M k Z f S W 5 v b m R h d G l v b i 9 D a G F u Z 2 V k I F R 5 c G U u e 0 g 0 L i B R d W V s b G U g Z X N 0 I G x h I G R p c 3 R h b m N l I H F 1 Z S B s Z X M g c G V y c 2 9 u b m V z I G T D q X B s Y W P D q W V z I H B h c m N v d X J l b n Q g c G 9 1 c i B h Y 2 P D q W R l c i B h d X g g c 2 V y d m l j Z X M g b c O p Z G l j Y X V 4 I D 8 g K M O g I H B p Z W Q p L D E 1 O H 0 m c X V v d D s s J n F 1 b 3 Q 7 U 2 V j d G l v b j E v R F R N X 0 N B U l 9 C M k Z f S W 5 v b m R h d G l v b i 9 D a G F u Z 2 V k I F R 5 c G U u e 0 g 1 I E x l c y B w Z X J z b 2 5 u Z X M g Z M O p c G x h Y 8 O p Z X M g c m V u Y 2 9 u d H J l b n Q t Z W x s Z X M g Z G V z I G R p Z m Z p Y 3 V s d M O p c y B w b 3 V y I G F j Y 8 O p Z G V y I G F 1 e C B z Z X J 2 a W N l c y B k Z S B z Y W 5 0 w 6 k / L D E 1 O X 0 m c X V v d D s s J n F 1 b 3 Q 7 U 2 V j d G l v b j E v R F R N X 0 N B U l 9 C M k Z f S W 5 v b m R h d G l v b i 9 D a G F u Z 2 V k I F R 5 c G U u e 0 g 1 L j E g U 2 k g b 3 V p L C B w b 3 V y c X V v a S A / I C h N Y X g g d H J v a X M g c s O p c G 9 u c 2 V z K S w x N j B 9 J n F 1 b 3 Q 7 L C Z x d W 9 0 O 1 N l Y 3 R p b 2 4 x L 0 R U T V 9 D Q V J f Q j J G X 0 l u b 2 5 k Y X R p b 2 4 v Q 2 h h b m d l Z C B U e X B l L n t I N S 4 x I F N p I G 9 1 a S w g c G 9 1 c n F 1 b 2 k g P y A o T W F 4 I H R y b 2 l z I H L D q X B v b n N l c y k v R G l z Y 3 J p b W l u Y X R p b 2 4 s M T Y x f S Z x d W 9 0 O y w m c X V v d D t T Z W N 0 a W 9 u M S 9 E V E 1 f Q 0 F S X 0 I y R l 9 J b m 9 u Z G F 0 a W 9 u L 0 N o Y W 5 n Z W Q g V H l w Z S 5 7 S D U u M S B T a S B v d W k s I H B v d X J x d W 9 p I D 8 g K E 1 h e C B 0 c m 9 p c y B y w 6 l w b 2 5 z Z X M p L 0 x l I H N l c n Z p Y 2 U g Z X N 0 I H R y b 3 A g b G 9 p b i w x N j J 9 J n F 1 b 3 Q 7 L C Z x d W 9 0 O 1 N l Y 3 R p b 2 4 x L 0 R U T V 9 D Q V J f Q j J G X 0 l u b 2 5 k Y X R p b 2 4 v Q 2 h h b m d l Z C B U e X B l L n t I N S 4 x I F N p I G 9 1 a S w g c G 9 1 c n F 1 b 2 k g P y A o T W F 4 I H R y b 2 l z I H L D q X B v b n N l c y k v T W F u c X V l I G R l I G 1 v e W V u c y B m a W 5 h b m N p Z X J z L D E 2 M 3 0 m c X V v d D s s J n F 1 b 3 Q 7 U 2 V j d G l v b j E v R F R N X 0 N B U l 9 C M k Z f S W 5 v b m R h d G l v b i 9 D a G F u Z 2 V k I F R 5 c G U u e 0 g 1 L j E g U 2 k g b 3 V p L C B w b 3 V y c X V v a S A / I C h N Y X g g d H J v a X M g c s O p c G 9 u c 2 V z K S 9 M Y S B y b 3 V 0 Z X M g Z X N 0 I G R h b m d l c m V 1 c 2 U v c m l z c X V l I G T i g J l h d H R h c X V l L D E 2 N H 0 m c X V v d D s s J n F 1 b 3 Q 7 U 2 V j d G l v b j E v R F R N X 0 N B U l 9 C M k Z f S W 5 v b m R h d G l v b i 9 D a G F u Z 2 V k I F R 5 c G U u e 0 g 1 L j E g U 2 k g b 3 V p L C B w b 3 V y c X V v a S A / I C h N Y X g g d H J v a X M g c s O p c G 9 u c 2 V z K S 9 Q c s O p c 2 V u Y 2 U g Z G U g Z 3 J v d X B l c y B h c m 3 D q X M s M T Y 1 f S Z x d W 9 0 O y w m c X V v d D t T Z W N 0 a W 9 u M S 9 E V E 1 f Q 0 F S X 0 I y R l 9 J b m 9 u Z G F 0 a W 9 u L 0 N o Y W 5 n Z W Q g V H l w Z S 5 7 S D U u M S B T a S B v d W k s I H B v d X J x d W 9 p I D 8 g K E 1 h e C B 0 c m 9 p c y B y w 6 l w b 2 5 z Z X M p L 0 F i c 2 V u Y 2 U g Z G U g c G V y c 2 9 u b m V s I G 3 D q W R p Y 2 F s L D E 2 N n 0 m c X V v d D s s J n F 1 b 3 Q 7 U 2 V j d G l v b j E v R F R N X 0 N B U l 9 C M k Z f S W 5 v b m R h d G l v b i 9 D a G F u Z 2 V k I F R 5 c G U u e 0 g 1 L j E g U 2 k g b 3 V p L C B w b 3 V y c X V v a S A / I C h N Y X g g d H J v a X M g c s O p c G 9 u c 2 V z K S 9 Q Y X M g Z G U g b c O p Z G l j Y W 1 l b n R z I G 9 1 I G T i g J n D q X F 1 a X B l b W V u d H M s M T Y 3 f S Z x d W 9 0 O y w m c X V v d D t T Z W N 0 a W 9 u M S 9 E V E 1 f Q 0 F S X 0 I y R l 9 J b m 9 u Z G F 0 a W 9 u L 0 N o Y W 5 n Z W Q g V H l w Z S 5 7 S D Y g U X V l b G x l c y B z b 2 5 0 I G x l c y B 0 c m 9 p c y B w c m 9 i b M O o b W V z I G R l I H N h b n T D q S B s Z X M g c G x 1 c y B y w 6 l w Y W 5 k d X M g Z G F u c y B s Z S B x d W F y d G l l c i B w Y X J t a S B s Z X M g c G 9 w d W x h d G l v b n M g Z M O p c G x h Y 8 O p Z X M g P y w x N j h 9 J n F 1 b 3 Q 7 L C Z x d W 9 0 O 1 N l Y 3 R p b 2 4 x L 0 R U T V 9 D Q V J f Q j J G X 0 l u b 2 5 k Y X R p b 2 4 v Q 2 h h b m d l Z C B U e X B l L n t I N i B R d W V s b G V z I H N v b n Q g b G V z I H R y b 2 l z I H B y b 2 J s w 6 h t Z X M g Z G U g c 2 F u d M O p I G x l c y B w b H V z I H L D q X B h b m R 1 c y B k Y W 5 z I G x l I H F 1 Y X J 0 a W V y I H B h c m 1 p I G x l c y B w b 3 B 1 b G F 0 a W 9 u c y B k w 6 l w b G F j w 6 l l c y A / L 0 R p Y X J y a M O p Z S w x N j l 9 J n F 1 b 3 Q 7 L C Z x d W 9 0 O 1 N l Y 3 R p b 2 4 x L 0 R U T V 9 D Q V J f Q j J G X 0 l u b 2 5 k Y X R p b 2 4 v Q 2 h h b m d l Z C B U e X B l L n t I N i B R d W V s b G V z I H N v b n Q g b G V z I H R y b 2 l z I H B y b 2 J s w 6 h t Z X M g Z G U g c 2 F u d M O p I G x l c y B w b H V z I H L D q X B h b m R 1 c y B k Y W 5 z I G x l I H F 1 Y X J 0 a W V y I H B h c m 1 p I G x l c y B w b 3 B 1 b G F 0 a W 9 u c y B k w 6 l w b G F j w 6 l l c y A / L 1 B h b H V k a X N t Z S w x N z B 9 J n F 1 b 3 Q 7 L C Z x d W 9 0 O 1 N l Y 3 R p b 2 4 x L 0 R U T V 9 D Q V J f Q j J G X 0 l u b 2 5 k Y X R p b 2 4 v Q 2 h h b m d l Z C B U e X B l L n t I N i B R d W V s b G V z I H N v b n Q g b G V z I H R y b 2 l z I H B y b 2 J s w 6 h t Z X M g Z G U g c 2 F u d M O p I G x l c y B w b H V z I H L D q X B h b m R 1 c y B k Y W 5 z I G x l I H F 1 Y X J 0 a W V y I H B h c m 1 p I G x l c y B w b 3 B 1 b G F 0 a W 9 u c y B k w 6 l w b G F j w 6 l l c y A / L 0 1 h b G 5 1 d H J p d G l v b i w x N z F 9 J n F 1 b 3 Q 7 L C Z x d W 9 0 O 1 N l Y 3 R p b 2 4 x L 0 R U T V 9 D Q V J f Q j J G X 0 l u b 2 5 k Y X R p b 2 4 v Q 2 h h b m d l Z C B U e X B l L n t I N i B R d W V s b G V z I H N v b n Q g b G V z I H R y b 2 l z I H B y b 2 J s w 6 h t Z X M g Z G U g c 2 F u d M O p I G x l c y B w b H V z I H L D q X B h b m R 1 c y B k Y W 5 z I G x l I H F 1 Y X J 0 a W V y I H B h c m 1 p I G x l c y B w b 3 B 1 b G F 0 a W 9 u c y B k w 6 l w b G F j w 6 l l c y A / L 0 l u Z m V j d G l v b i B k Z S B w b G F p Z S w x N z J 9 J n F 1 b 3 Q 7 L C Z x d W 9 0 O 1 N l Y 3 R p b 2 4 x L 0 R U T V 9 D Q V J f Q j J G X 0 l u b 2 5 k Y X R p b 2 4 v Q 2 h h b m d l Z C B U e X B l L n t I N i B R d W V s b G V z I H N v b n Q g b G V z I H R y b 2 l z I H B y b 2 J s w 6 h t Z X M g Z G U g c 2 F u d M O p I G x l c y B w b H V z I H L D q X B h b m R 1 c y B k Y W 5 z I G x l I H F 1 Y X J 0 a W V y I H B h c m 1 p I G x l c y B w b 3 B 1 b G F 0 a W 9 u c y B k w 6 l w b G F j w 6 l l c y A / L 0 1 h b G F k a W U g Z G U g c G V h d S w x N z N 9 J n F 1 b 3 Q 7 L C Z x d W 9 0 O 1 N l Y 3 R p b 2 4 x L 0 R U T V 9 D Q V J f Q j J G X 0 l u b 2 5 k Y X R p b 2 4 v Q 2 h h b m d l Z C B U e X B l L n t I N i B R d W V s b G V z I H N v b n Q g b G V z I H R y b 2 l z I H B y b 2 J s w 6 h t Z X M g Z G U g c 2 F u d M O p I G x l c y B w b H V z I H L D q X B h b m R 1 c y B k Y W 5 z I G x l I H F 1 Y X J 0 a W V y I H B h c m 1 p I G x l c y B w b 3 B 1 b G F 0 a W 9 u c y B k w 6 l w b G F j w 6 l l c y A / L 0 Z p w 6 h 2 c m U s M T c 0 f S Z x d W 9 0 O y w m c X V v d D t T Z W N 0 a W 9 u M S 9 E V E 1 f Q 0 F S X 0 I y R l 9 J b m 9 u Z G F 0 a W 9 u L 0 N o Y W 5 n Z W Q g V H l w Z S 5 7 S D Y g U X V l b G x l c y B z b 2 5 0 I G x l c y B 0 c m 9 p c y B w c m 9 i b M O o b W V z I G R l I H N h b n T D q S B s Z X M g c G x 1 c y B y w 6 l w Y W 5 k d X M g Z G F u c y B s Z S B x d W F y d G l l c i B w Y X J t a S B s Z X M g c G 9 w d W x h d G l v b n M g Z M O p c G x h Y 8 O p Z X M g P y 9 U b 3 V 4 L D E 3 N X 0 m c X V v d D s s J n F 1 b 3 Q 7 U 2 V j d G l v b j E v R F R N X 0 N B U l 9 C M k Z f S W 5 v b m R h d G l v b i 9 D a G F u Z 2 V k I F R 5 c G U u e 0 g 2 I F F 1 Z W x s Z X M g c 2 9 u d C B s Z X M g d H J v a X M g c H J v Y m z D q G 1 l c y B k Z S B z Y W 5 0 w 6 k g b G V z I H B s d X M g c s O p c G F u Z H V z I G R h b n M g b G U g c X V h c n R p Z X I g c G F y b W k g b G V z I H B v c H V s Y X R p b 2 5 z I G T D q X B s Y W P D q W V z I D 8 v T W F 1 e C B k Z S B 0 w 6 p 0 Z S w x N z Z 9 J n F 1 b 3 Q 7 L C Z x d W 9 0 O 1 N l Y 3 R p b 2 4 x L 0 R U T V 9 D Q V J f Q j J G X 0 l u b 2 5 k Y X R p b 2 4 v Q 2 h h b m d l Z C B U e X B l L n t I N i B R d W V s b G V z I H N v b n Q g b G V z I H R y b 2 l z I H B y b 2 J s w 6 h t Z X M g Z G U g c 2 F u d M O p I G x l c y B w b H V z I H L D q X B h b m R 1 c y B k Y W 5 z I G x l I H F 1 Y X J 0 a W V y I H B h c m 1 p I G x l c y B w b 3 B 1 b G F 0 a W 9 u c y B k w 6 l w b G F j w 6 l l c y A / L 0 1 h d X g g Z G U g d m V u d H J l L D E 3 N 3 0 m c X V v d D s s J n F 1 b 3 Q 7 U 2 V j d G l v b j E v R F R N X 0 N B U l 9 C M k Z f S W 5 v b m R h d G l v b i 9 D a G F u Z 2 V k I F R 5 c G U u e 0 g 2 I F F 1 Z W x s Z X M g c 2 9 u d C B s Z X M g d H J v a X M g c H J v Y m z D q G 1 l c y B k Z S B z Y W 5 0 w 6 k g b G V z I H B s d X M g c s O p c G F u Z H V z I G R h b n M g b G U g c X V h c n R p Z X I g c G F y b W k g b G V z I H B v c H V s Y X R p b 2 5 z I G T D q X B s Y W P D q W V z I D 8 v V k l I L 1 N p Z G E s M T c 4 f S Z x d W 9 0 O y w m c X V v d D t T Z W N 0 a W 9 u M S 9 E V E 1 f Q 0 F S X 0 I y R l 9 J b m 9 u Z G F 0 a W 9 u L 0 N o Y W 5 n Z W Q g V H l w Z S 5 7 S D Y g U X V l b G x l c y B z b 2 5 0 I G x l c y B 0 c m 9 p c y B w c m 9 i b M O o b W V z I G R l I H N h b n T D q S B s Z X M g c G x 1 c y B y w 6 l w Y W 5 k d X M g Z G F u c y B s Z S B x d W F y d G l l c i B w Y X J t a S B s Z X M g c G 9 w d W x h d G l v b n M g Z M O p c G x h Y 8 O p Z X M g P y 9 Q c m 9 i b M O o b W V z I G R l I H R l b n N p b 2 5 z L D E 3 O X 0 m c X V v d D s s J n F 1 b 3 Q 7 U 2 V j d G l v b j E v R F R N X 0 N B U l 9 C M k Z f S W 5 v b m R h d G l v b i 9 D a G F u Z 2 V k I F R 5 c G U u e 0 g 2 I F F 1 Z W x s Z X M g c 2 9 u d C B s Z X M g d H J v a X M g c H J v Y m z D q G 1 l c y B k Z S B z Y W 5 0 w 6 k g b G V z I H B s d X M g c s O p c G F u Z H V z I G R h b n M g b G U g c X V h c n R p Z X I g c G F y b W k g b G V z I H B v c H V s Y X R p b 2 5 z I G T D q X B s Y W P D q W V z I D 8 v Q X V 0 c m U s M T g w f S Z x d W 9 0 O y w m c X V v d D t T Z W N 0 a W 9 u M S 9 E V E 1 f Q 0 F S X 0 I y R l 9 J b m 9 u Z G F 0 a W 9 u L 0 N o Y W 5 n Z W Q g V H l w Z S 5 7 Q X V 0 c m U g b W F s Y W R p Z S D D o C B w c s O p Y 2 l z Z X I s M T g x f S Z x d W 9 0 O y w m c X V v d D t T Z W N 0 a W 9 u M S 9 E V E 1 f Q 0 F S X 0 I y R l 9 J b m 9 u Z G F 0 a W 9 u L 0 N o Y W 5 n Z W Q g V H l w Z S 5 7 S T E u I E V z d C 1 j Z S B x d W U g b G E g b W F q b 3 J p d M O p I G R l c y B l b m Z h b n R z I G R l I G 3 D q W 5 h Z 2 V z I G T D q X B s Y W P D q X M g c 3 V p d G U g Y X V 4 I H B s d W l l c y B 0 b 3 J y Z W 5 0 a W V s b G V z I G Z y w 6 l x d W V u d G V u d C B 1 b m U g w 6 l j b 2 x l I E F D V F V F T E x F T U V O V C A / L D E 4 M n 0 m c X V v d D s s J n F 1 b 3 Q 7 U 2 V j d G l v b j E v R F R N X 0 N B U l 9 C M k Z f S W 5 v b m R h d G l v b i 9 D a G F u Z 2 V k I F R 5 c G U u e 0 k x L j E u I F N p I E V O I F B B U l R J R S B v d S B O T 0 4 s I F B v d X J x d W 9 p I E N l c y B l b m Z h b n R z I F B E S S B u Z S B m c s O p c X V l b n R l b n Q g c G F z I G T i g J n D q W N v b G U g Y W N 0 d W V s b G V t Z W 5 0 I D 8 s M T g z f S Z x d W 9 0 O y w m c X V v d D t T Z W N 0 a W 9 u M S 9 E V E 1 f Q 0 F S X 0 I y R l 9 J b m 9 u Z G F 0 a W 9 u L 0 N o Y W 5 n Z W Q g V H l w Z S 5 7 S T E u M S 4 g U 2 k g R U 4 g U E F S V E l F I G 9 1 I E 5 P T i w g U G 9 1 c n F 1 b 2 k g Q 2 V z I G V u Z m F u d H M g U E R J I G 5 l I G Z y w 6 l x d W V u d G V u d C B w Y X M g Z O K A m c O p Y 2 9 s Z S B h Y 3 R 1 Z W x s Z W 1 l b n Q g P y 9 Q Y X M g Z F x 1 M D A y N 8 O p Y 2 9 s Z S w x O D R 9 J n F 1 b 3 Q 7 L C Z x d W 9 0 O 1 N l Y 3 R p b 2 4 x L 0 R U T V 9 D Q V J f Q j J G X 0 l u b 2 5 k Y X R p b 2 4 v Q 2 h h b m d l Z C B U e X B l L n t J M S 4 x L i B T a S B F T i B Q Q V J U S U U g b 3 U g T k 9 O L C B Q b 3 V y c X V v a S B D Z X M g Z W 5 m Y W 5 0 c y B Q R E k g b m U g Z n L D q X F 1 Z W 5 0 Z W 5 0 I H B h c y B k 4 o C Z w 6 l j b 2 x l I G F j d H V l b G x l b W V u d C A / L 0 V j b 2 x l I G T D q X R y d W l 0 Z S B v d S B l b m R v b W 1 h Z 8 O p Z S w x O D V 9 J n F 1 b 3 Q 7 L C Z x d W 9 0 O 1 N l Y 3 R p b 2 4 x L 0 R U T V 9 D Q V J f Q j J G X 0 l u b 2 5 k Y X R p b 2 4 v Q 2 h h b m d l Z C B U e X B l L n t J M S 4 x L i B T a S B F T i B Q Q V J U S U U g b 3 U g T k 9 O L C B Q b 3 V y c X V v a S B D Z X M g Z W 5 m Y W 5 0 c y B Q R E k g b m U g Z n L D q X F 1 Z W 5 0 Z W 5 0 I H B h c y B k 4 o C Z w 6 l j b 2 x l I G F j d H V l b G x l b W V u d C A / L 0 V j b 2 x l I G 9 j Y 3 V w w 6 l l I H B h c i B k Z X M g U E R J L D E 4 N n 0 m c X V v d D s s J n F 1 b 3 Q 7 U 2 V j d G l v b j E v R F R N X 0 N B U l 9 C M k Z f S W 5 v b m R h d G l v b i 9 D a G F u Z 2 V k I F R 5 c G U u e 0 k x L j E u I F N p I E V O I F B B U l R J R S B v d S B O T 0 4 s I F B v d X J x d W 9 p I E N l c y B l b m Z h b n R z I F B E S S B u Z S B m c s O p c X V l b n R l b n Q g c G F z I G T i g J n D q W N v b G U g Y W N 0 d W V s b G V t Z W 5 0 I D 8 v R W N v b G U g d H J v c C B s b 2 l u L D E 4 N 3 0 m c X V v d D s s J n F 1 b 3 Q 7 U 2 V j d G l v b j E v R F R N X 0 N B U l 9 C M k Z f S W 5 v b m R h d G l v b i 9 D a G F u Z 2 V k I F R 5 c G U u e 0 k x L j E u I F N p I E V O I F B B U l R J R S B v d S B O T 0 4 s I F B v d X J x d W 9 p I E N l c y B l b m Z h b n R z I F B E S S B u Z S B m c s O p c X V l b n R l b n Q g c G F z I G T i g J n D q W N v b G U g Y W N 0 d W V s b G V t Z W 5 0 I D 8 v Q 2 h l b W l u I G R h b m d l c m V 1 e C w x O D h 9 J n F 1 b 3 Q 7 L C Z x d W 9 0 O 1 N l Y 3 R p b 2 4 x L 0 R U T V 9 D Q V J f Q j J G X 0 l u b 2 5 k Y X R p b 2 4 v Q 2 h h b m d l Z C B U e X B l L n t J M S 4 x L i B T a S B F T i B Q Q V J U S U U g b 3 U g T k 9 O L C B Q b 3 V y c X V v a S B D Z X M g Z W 5 m Y W 5 0 c y B Q R E k g b m U g Z n L D q X F 1 Z W 5 0 Z W 5 0 I H B h c y B k 4 o C Z w 6 l j b 2 x l I G F j d H V l b G x l b W V u d C A / L 0 R p c 2 N y a W 1 p b m F 0 a W 9 u a X M s M T g 5 f S Z x d W 9 0 O y w m c X V v d D t T Z W N 0 a W 9 u M S 9 E V E 1 f Q 0 F S X 0 I y R l 9 J b m 9 u Z G F 0 a W 9 u L 0 N o Y W 5 n Z W Q g V H l w Z S 5 7 S T E u M S 4 g U 2 k g R U 4 g U E F S V E l F I G 9 1 I E 5 P T i w g U G 9 1 c n F 1 b 2 k g Q 2 V z I G V u Z m F u d H M g U E R J I G 5 l I G Z y w 6 l x d W V u d G V u d C B w Y X M g Z O K A m c O p Y 2 9 s Z S B h Y 3 R 1 Z W x s Z W 1 l b n Q g P y 9 N Y W 5 x d W U g Z G U g b W 9 5 Z W 5 z I G Z p b m F u Y 2 l l c n M g K H R y Y W 5 z c G 9 y d C w g Z X R j K S w x O T B 9 J n F 1 b 3 Q 7 L C Z x d W 9 0 O 1 N l Y 3 R p b 2 4 x L 0 R U T V 9 D Q V J f Q j J G X 0 l u b 2 5 k Y X R p b 2 4 v Q 2 h h b m d l Z C B U e X B l L n t J M S 4 x L i B T a S B F T i B Q Q V J U S U U g b 3 U g T k 9 O L C B Q b 3 V y c X V v a S B D Z X M g Z W 5 m Y W 5 0 c y B Q R E k g b m U g Z n L D q X F 1 Z W 5 0 Z W 5 0 I H B h c y B k 4 o C Z w 6 l j b 2 x l I G F j d H V l b G x l b W V u d C A / L 1 B y b 2 J s w 6 h t Z X M g Z G U g Y 2 9 o Y W J p d G F 0 a W 9 u I G F 2 Z W M g b G E g Y 2 9 t b X V u Y X V 0 w 6 k g b 8 O 5 I H N l I H R y b 3 V 2 Z S B s X H U w M D I 3 w 6 l j b 2 x l L D E 5 M X 0 m c X V v d D s s J n F 1 b 3 Q 7 U 2 V j d G l v b j E v R F R N X 0 N B U l 9 C M k Z f S W 5 v b m R h d G l v b i 9 D a G F u Z 2 V k I F R 5 c G U u e 0 k x L j E u I F N p I E V O I F B B U l R J R S B v d S B O T 0 4 s I F B v d X J x d W 9 p I E N l c y B l b m Z h b n R z I F B E S S B u Z S B m c s O p c X V l b n R l b n Q g c G F z I G T i g J n D q W N v b G U g Y W N 0 d W V s b G V t Z W 5 0 I D 8 v T W F u c X V l I G R l I H B l c n N v b m 5 l b C B l b n N l a W d u Y W 5 0 L D E 5 M n 0 m c X V v d D s s J n F 1 b 3 Q 7 U 2 V j d G l v b j E v R F R N X 0 N B U l 9 C M k Z f S W 5 v b m R h d G l v b i 9 D a G F u Z 2 V k I F R 5 c G U u e 0 k x L j E u I F N p I E V O I F B B U l R J R S B v d S B O T 0 4 s I F B v d X J x d W 9 p I E N l c y B l b m Z h b n R z I F B E S S B u Z S B m c s O p c X V l b n R l b n Q g c G F z I G T i g J n D q W N v b G U g Y W N 0 d W V s b G V t Z W 5 0 I D 8 v U G F z I G R c d T A w M j d p b n T D q X L D q n Q g c G 9 1 c i B s X H U w M D I 3 w 6 l k d W N h d G l v b i B k Z X M g Z W 5 m Y W 5 0 c y w x O T N 9 J n F 1 b 3 Q 7 L C Z x d W 9 0 O 1 N l Y 3 R p b 2 4 x L 0 R U T V 9 D Q V J f Q j J G X 0 l u b 2 5 k Y X R p b 2 4 v Q 2 h h b m d l Z C B U e X B l L n t J M S 4 x L i B T a S B F T i B Q Q V J U S U U g b 3 U g T k 9 O L C B Q b 3 V y c X V v a S B D Z X M g Z W 5 m Y W 5 0 c y B Q R E k g b m U g Z n L D q X F 1 Z W 5 0 Z W 5 0 I H B h c y B k 4 o C Z w 6 l j b 2 x l I G F j d H V l b G x l b W V u d C A / L 0 F 1 d H J l L C B w c s O p Y 2 l z Z X I s M T k 0 f S Z x d W 9 0 O y w m c X V v d D t T Z W N 0 a W 9 u M S 9 E V E 1 f Q 0 F S X 0 I y R l 9 J b m 9 u Z G F 0 a W 9 u L 0 N o Y W 5 n Z W Q g V H l w Z S 5 7 Q X V 0 c m U s I H N w w 6 l j a W Z p Z X I s M T k 1 f S Z x d W 9 0 O y w m c X V v d D t T Z W N 0 a W 9 u M S 9 E V E 1 f Q 0 F S X 0 I y R l 9 J b m 9 u Z G F 0 a W 9 u L 0 N o Y W 5 n Z W Q g V H l w Z S 5 7 S T I u I F F 1 Z W x s Z S B k a X N 0 Y W 5 j Z S B s Y S B t Y W p v c m l 0 w 6 k g Z G V z I G V u Z m F u d H M g Z G V w b G F j Z X M g Z G 9 p d m V u d C 1 p b H M g c G F y Y 2 9 1 c m l y I H B v d X I g Y W N j w 6 l k Z X I g w 6 A g b O K A m c O p Y 2 9 s Z S B s Y S B w b H V z I H B y b 2 N o Z S A / I C j D o C B w a W V k K S w x O T Z 9 J n F 1 b 3 Q 7 L C Z x d W 9 0 O 1 N l Y 3 R p b 2 4 x L 0 R U T V 9 D Q V J f Q j J G X 0 l u b 2 5 k Y X R p b 2 4 v Q 2 h h b m d l Z C B U e X B l L n t K N C 4 g U X V l b H M g c 2 9 u d C B s Z X M g c 3 V q Z X R z I M O g I H B y b 3 B v c y B k Z X N x d W V s c y B s Z X M g c G V y c 2 9 u b m V z I G T D q X B s Y W P D q W V z I G R h b n M g Y 2 U g c X V h c n R p Z X I g Z G U g Y 2 U g c 2 l 0 Z S B 2 b 3 V k c m F p d C B w b H V z I G T i g J l p b m Z v c m 1 h d G l v b n M g P y w x O T d 9 J n F 1 b 3 Q 7 L C Z x d W 9 0 O 1 N l Y 3 R p b 2 4 x L 0 R U T V 9 D Q V J f Q j J G X 0 l u b 2 5 k Y X R p b 2 4 v Q 2 h h b m d l Z C B U e X B l L n t K N C 4 g U X V l b H M g c 2 9 u d C B s Z X M g c 3 V q Z X R z I M O g I H B y b 3 B v c y B k Z X N x d W V s c y B s Z X M g c G V y c 2 9 u b m V z I G T D q X B s Y W P D q W V z I G R h b n M g Y 2 U g c X V h c n R p Z X I g Z G U g Y 2 U g c 2 l 0 Z S B 2 b 3 V k c m F p d C B w b H V z I G T i g J l p b m Z v c m 1 h d G l v b n M g P y 9 B c 3 N p c 3 R h b m N l I G h 1 b W F u a X R h a X J l L D E 5 O H 0 m c X V v d D s s J n F 1 b 3 Q 7 U 2 V j d G l v b j E v R F R N X 0 N B U l 9 C M k Z f S W 5 v b m R h d G l v b i 9 D a G F u Z 2 V k I F R 5 c G U u e 0 o 0 L i B R d W V s c y B z b 2 5 0 I G x l c y B z d W p l d H M g w 6 A g c H J v c G 9 z I G R l c 3 F 1 Z W x z I G x l c y B w Z X J z b 2 5 u Z X M g Z M O p c G x h Y 8 O p Z X M g Z G F u c y B j Z S B x d W F y d G l l c i B k Z S B j Z S B z a X R l I H Z v d W R y Y W l 0 I H B s d X M g Z O K A m W l u Z m 9 y b W F 0 a W 9 u c y A / L 1 N p d H V h d G l v b i B k Y W 5 z I G x l I G x p Z X U g Z O K A m W 9 y a W d p b m U s M T k 5 f S Z x d W 9 0 O y w m c X V v d D t T Z W N 0 a W 9 u M S 9 E V E 1 f Q 0 F S X 0 I y R l 9 J b m 9 u Z G F 0 a W 9 u L 0 N o Y W 5 n Z W Q g V H l w Z S 5 7 S j Q u I F F 1 Z W x z I H N v b n Q g b G V z I H N 1 a m V 0 c y D D o C B w c m 9 w b 3 M g Z G V z c X V l b H M g b G V z I H B l c n N v b m 5 l c y B k w 6 l w b G F j w 6 l l c y B k Y W 5 z I G N l I H F 1 Y X J 0 a W V y I G R l I G N l I H N p d G U g d m 9 1 Z H J h a X Q g c G x 1 c y B k 4 o C Z a W 5 m b 3 J t Y X R p b 2 5 z I D 8 v U 2 l 0 d W F 0 a W 9 u I G R l c y B t Z W 1 i c m V z I G R l I G x h I G Z h b W l s b G U s M j A w f S Z x d W 9 0 O y w m c X V v d D t T Z W N 0 a W 9 u M S 9 E V E 1 f Q 0 F S X 0 I y R l 9 J b m 9 u Z G F 0 a W 9 u L 0 N o Y W 5 n Z W Q g V H l w Z S 5 7 S j Q u I F F 1 Z W x z I H N v b n Q g b G V z I H N 1 a m V 0 c y D D o C B w c m 9 w b 3 M g Z G V z c X V l b H M g b G V z I H B l c n N v b m 5 l c y B k w 6 l w b G F j w 6 l l c y B k Y W 5 z I G N l I H F 1 Y X J 0 a W V y I G R l I G N l I H N p d G U g d m 9 1 Z H J h a X Q g c G x 1 c y B k 4 o C Z a W 5 m b 3 J t Y X R p b 2 5 z I D 8 v Q W N j w 6 h z I G F 1 e C B z Z X J 2 a W N l c y B k Z S B i Y X N l L D I w M X 0 m c X V v d D s s J n F 1 b 3 Q 7 U 2 V j d G l v b j E v R F R N X 0 N B U l 9 C M k Z f S W 5 v b m R h d G l v b i 9 D a G F u Z 2 V k I F R 5 c G U u e 0 o 0 L i B R d W V s c y B z b 2 5 0 I G x l c y B z d W p l d H M g w 6 A g c H J v c G 9 z I G R l c 3 F 1 Z W x z I G x l c y B w Z X J z b 2 5 u Z X M g Z M O p c G x h Y 8 O p Z X M g Z G F u c y B j Z S B x d W F y d G l l c i B k Z S B j Z S B z a X R l I H Z v d W R y Y W l 0 I H B s d X M g Z O K A m W l u Z m 9 y b W F 0 a W 9 u c y A / L 1 B v c 3 N p Y m l s a X T D q X M g Z G U g c m V 0 b 3 V y I C h l d G F 0 I G R 1 I G x p Z X U g Z O K A m W 9 y a W d p b m U s I G F p Z G U g a H V t Y W 5 p d G F p c m X i g K Y p L D I w M n 0 m c X V v d D s s J n F 1 b 3 Q 7 U 2 V j d G l v b j E v R F R N X 0 N B U l 9 C M k Z f S W 5 v b m R h d G l v b i 9 D a G F u Z 2 V k I F R 5 c G U u e 0 o 0 L i B R d W V s c y B z b 2 5 0 I G x l c y B z d W p l d H M g w 6 A g c H J v c G 9 z I G R l c 3 F 1 Z W x z I G x l c y B w Z X J z b 2 5 u Z X M g Z M O p c G x h Y 8 O p Z X M g Z G F u c y B j Z S B x d W F y d G l l c i B k Z S B j Z S B z a X R l I H Z v d W R y Y W l 0 I H B s d X M g Z O K A m W l u Z m 9 y b W F 0 a W 9 u c y A / L 0 R v Y 3 V t Z W 5 0 Y X R p b 2 4 g K G N l c n R p Z m l j Y X Q g Z G U g b m F p c 3 N h b m N l L C B l d G M u K S w y M D N 9 J n F 1 b 3 Q 7 L C Z x d W 9 0 O 1 N l Y 3 R p b 2 4 x L 0 R U T V 9 D Q V J f Q j J G X 0 l u b 2 5 k Y X R p b 2 4 v Q 2 h h b m d l Z C B U e X B l L n t L M S 5 R d W V s I G V z d C B s Z S B w c m V t a W V y c y B i Z X N v a W 4 g c H J p b 3 J p d G F p c m U g Z G V z I H B v c H V s Y X R p b 2 5 z I G T D q X B s Y W P D q W V z I G R h b n M g Y 2 U g c X V h c n R p Z X I g P y w y M D R 9 J n F 1 b 3 Q 7 L C Z x d W 9 0 O 1 N l Y 3 R p b 2 4 x L 0 R U T V 9 D Q V J f Q j J G X 0 l u b 2 5 k Y X R p b 2 4 v Q 2 h h b m d l Z C B U e X B l L n t L M S 5 R d W V s I G V z d C B s Z S B k Z X V 4 a c O o b W U g Y m V z b 2 l u I H B y a W 9 y a X R h a X J l I G R l c y B w b 3 B 1 b G F 0 a W 9 u c y B k w 6 l w b G F j w 6 l l c y B k Y W 5 z I G N l I H F 1 Y X J 0 a W V y I D 8 s M j A 1 f S Z x d W 9 0 O y w m c X V v d D t T Z W N 0 a W 9 u M S 9 E V E 1 f Q 0 F S X 0 I y R l 9 J b m 9 u Z G F 0 a W 9 u L 0 N o Y W 5 n Z W Q g V H l w Z S 5 7 S z E u U X V l b C B l c 3 Q g b G U g d H J v a X h p w 6 h t Z S B i Z X N v a W 4 g c H J p b 3 J p d G F p c m U g Z G V z I H B v c H V s Y X R p b 2 5 z I G T D q X B s Y W P D q W V z I G R h b n M g Y 2 U g c X V h c n R p Z X I g P y w y M D Z 9 J n F 1 b 3 Q 7 L C Z x d W 9 0 O 1 N l Y 3 R p b 2 4 x L 0 R U T V 9 D Q V J f Q j J G X 0 l u b 2 5 k Y X R p b 2 4 v Q 2 h h b m d l Z C B U e X B l L n t B d X R y Z S B i Z X N v a W 4 g w 6 A g c H L D q W N p c 2 V y L D I w N 3 0 m c X V v d D s s J n F 1 b 3 Q 7 U 2 V j d G l v b j E v R F R N X 0 N B U l 9 C M k Z f S W 5 v b m R h d G l v b i 9 D a G F u Z 2 V k I F R 5 c G U u e 0 o w L i B D b 2 1 i a W V u I G R c d T A w M j d v c m d h b m l z Y X R p b 2 5 z I G 9 u d C B m b 3 V y b m k g d W 5 l I G F z c 2 l z d G F u Y 2 U g Y X V 4 I G T D q X B s Y W P D q X M g Z G V w d W l z I G x l d X I g Y X J y a X b D q W U g Z G F u c y B j Z X R 0 Z S B s b 2 N h b G l 0 w 6 k g c 3 V p d G U g Y X V 4 I G l u b 2 5 k Y X R p b 2 5 z P y w y M D h 9 J n F 1 b 3 Q 7 L C Z x d W 9 0 O 1 N l Y 3 R p b 2 4 x L 0 R U T V 9 D Q V J f Q j J G X 0 l u b 2 5 k Y X R p b 2 4 v Q 2 h h b m d l Z C B U e X B l L n t D Z C 4 x I E 1 l b n R p b 2 5 u Z X o g b G U g b m 9 t Y n J l I G R l I G 3 D q W 5 h Z 2 V z I F B E S S B k b 2 5 0 I H Z v d X M g Y X Z l e i B s Y S B j b 2 1 w b 3 N p d G l v b i B l e G F j d G U s M j A 5 f S Z x d W 9 0 O y w m c X V v d D t T Z W N 0 a W 9 u M S 9 E V E 1 f Q 0 F S X 0 I y R l 9 J b m 9 u Z G F 0 a W 9 u L 0 N o Y W 5 n Z W Q g V H l w Z S 5 7 Q 2 9 t b W V u d G F p c m V z I G f D q W 7 D q X J h d X g g c 3 V y I G x h I H B v c H V s Y X R p b 2 4 g Z M O p c G x h Y 8 O p Z S B k Y W 5 z I G x l I H F 1 Y X J 0 a W V y L C B l d C B h d X R y Z X M g Z m F j d G V 1 c n M g Z G l y Z W N 0 Z W 1 l b n Q g b 3 U g a W 5 k a X J l Y 3 R l b W V u d C B s a c O p c y D D o C B s Z X V y c y B j b 2 5 k a X R p b 2 5 z I G R l I H Z p Z S 4 s M j E w f S Z x d W 9 0 O y w m c X V v d D t T Z W N 0 a W 9 u M S 9 E V E 1 f Q 0 F S X 0 I y R l 9 J b m 9 u Z G F 0 a W 9 u L 0 N o Y W 5 n Z W Q g V H l w Z S 5 7 X 2 l k L D I x M X 0 m c X V v d D s s J n F 1 b 3 Q 7 U 2 V j d G l v b j E v R F R N X 0 N B U l 9 C M k Z f S W 5 v b m R h d G l v b i 9 D a G F u Z 2 V k I F R 5 c G U u e 1 9 1 d W l k L D I x M n 0 m c X V v d D s s J n F 1 b 3 Q 7 U 2 V j d G l v b j E v R F R N X 0 N B U l 9 C M k Z f S W 5 v b m R h d G l v b i 9 D a G F u Z 2 V k I F R 5 c G U u e 1 9 z d W J t a X N z a W 9 u X 3 R p b W U s M j E z f S Z x d W 9 0 O y w m c X V v d D t T Z W N 0 a W 9 u M S 9 E V E 1 f Q 0 F S X 0 I y R l 9 J b m 9 u Z G F 0 a W 9 u L 0 N o Y W 5 n Z W Q g V H l w Z S 5 7 X 3 Z h b G l k Y X R p b 2 5 f c 3 R h d H V z L D I x N H 0 m c X V v d D s s J n F 1 b 3 Q 7 U 2 V j d G l v b j E v R F R N X 0 N B U l 9 C M k Z f S W 5 v b m R h d G l v b i 9 D a G F u Z 2 V k I F R 5 c G U u e 1 9 p b m R l e C w y M T V 9 J n F 1 b 3 Q 7 X S w m c X V v d D t S Z W x h d G l v b n N o a X B J b m Z v J n F 1 b 3 Q 7 O l t d f S I g L z 4 8 L 1 N 0 Y W J s Z U V u d H J p Z X M + P C 9 J d G V t P j x J d G V t P j x J d G V t T G 9 j Y X R p b 2 4 + P E l 0 Z W 1 U e X B l P k Z v c m 1 1 b G E 8 L 0 l 0 Z W 1 U e X B l P j x J d G V t U G F 0 a D 5 T Z W N 0 a W 9 u M S 9 E V E 1 f Q 0 F S X 0 I y R l 9 J b m 9 u Z G F 0 a W 9 u L 1 N v d X J j Z T w v S X R l b V B h d G g + P C 9 J d G V t T G 9 j Y X R p b 2 4 + P F N 0 Y W J s Z U V u d H J p Z X M g L z 4 8 L 0 l 0 Z W 0 + P E l 0 Z W 0 + P E l 0 Z W 1 M b 2 N h d G l v b j 4 8 S X R l b V R 5 c G U + R m 9 y b X V s Y T w v S X R l b V R 5 c G U + P E l 0 Z W 1 Q Y X R o P l N l Y 3 R p b 2 4 x L 0 R U T V 9 D Q V J f Q j J G X 0 l u b 2 5 k Y X R p b 2 4 v R F R N X 0 N B U l 9 C M k Z f S W 5 v b m R h d G l v b l 9 T a G V l d D w v S X R l b V B h d G g + P C 9 J d G V t T G 9 j Y X R p b 2 4 + P F N 0 Y W J s Z U V u d H J p Z X M g L z 4 8 L 0 l 0 Z W 0 + P E l 0 Z W 0 + P E l 0 Z W 1 M b 2 N h d G l v b j 4 8 S X R l b V R 5 c G U + R m 9 y b X V s Y T w v S X R l b V R 5 c G U + P E l 0 Z W 1 Q Y X R o P l N l Y 3 R p b 2 4 x L 0 R U T V 9 D Q V J f Q j J G X 0 l u b 2 5 k Y X R p b 2 4 v U H J v b W 9 0 Z W Q l M j B I Z W F k Z X J z P C 9 J d G V t U G F 0 a D 4 8 L 0 l 0 Z W 1 M b 2 N h d G l v b j 4 8 U 3 R h Y m x l R W 5 0 c m l l c y A v P j w v S X R l b T 4 8 S X R l b T 4 8 S X R l b U x v Y 2 F 0 a W 9 u P j x J d G V t V H l w Z T 5 G b 3 J t d W x h P C 9 J d G V t V H l w Z T 4 8 S X R l b V B h d G g + U 2 V j d G l v b j E v R F R N X 0 N B U l 9 C M k Z f S W 5 v b m R h d G l v b i 9 D a G F u Z 2 V k J T I w V H l w Z T w v S X R l b V B h d G g + P C 9 J d G V t T G 9 j Y X R p b 2 4 + P F N 0 Y W J s Z U V u d H J p Z X M g L z 4 8 L 0 l 0 Z W 0 + P E l 0 Z W 0 + P E l 0 Z W 1 M b 2 N h d G l v b j 4 8 S X R l b V R 5 c G U + R m 9 y b X V s Y T w v S X R l b V R 5 c G U + P E l 0 Z W 1 Q Y X R o P l N l Y 3 R p b 2 4 x L 0 R U T V 9 D Q V J f Q j J G X 0 l u b 2 5 k Y X R p b 2 4 v U m V t b 3 Z l Z C U y M E N v b H V t b n M 8 L 0 l 0 Z W 1 Q Y X R o P j w v S X R l b U x v Y 2 F 0 a W 9 u P j x T d G F i b G V F b n R y a W V z I C 8 + P C 9 J d G V t P j x J d G V t P j x J d G V t T G 9 j Y X R p b 2 4 + P E l 0 Z W 1 U e X B l P k Z v c m 1 1 b G E 8 L 0 l 0 Z W 1 U e X B l P j x J d G V t U G F 0 a D 5 T Z W N 0 a W 9 u M S 9 E V E 1 f Q 0 F S X 0 I y R l 9 J b m 9 u Z G F 0 a W 9 u L 0 N o Y W 5 n Z W Q l M j B U e X B l M T w v S X R l b V B h d G g + P C 9 J d G V t T G 9 j Y X R p b 2 4 + P F N 0 Y W J s Z U V u d H J p Z X M g L z 4 8 L 0 l 0 Z W 0 + P E l 0 Z W 0 + P E l 0 Z W 1 M b 2 N h d G l v b j 4 8 S X R l b V R 5 c G U + R m 9 y b X V s Y T w v S X R l b V R 5 c G U + P E l 0 Z W 1 Q Y X R o P l N l Y 3 R p b 2 4 x L 0 R U T V 9 D Q V J f Q j J G X 0 l u b 2 5 k Y X R p b 2 4 v U m V t b 3 Z l Z C U y M E N v b H V t b n M x P C 9 J d G V t U G F 0 a D 4 8 L 0 l 0 Z W 1 M b 2 N h d G l v b j 4 8 U 3 R h Y m x l R W 5 0 c m l l c y A v P j w v S X R l b T 4 8 S X R l b T 4 8 S X R l b U x v Y 2 F 0 a W 9 u P j x J d G V t V H l w Z T 5 G b 3 J t d W x h P C 9 J d G V t V H l w Z T 4 8 S X R l b V B h d G g + U 2 V j d G l v b j E v a W R w P C 9 J d G V t U G F 0 a D 4 8 L 0 l 0 Z W 1 M b 2 N h d G l v b j 4 8 U 3 R h Y m x l R W 5 0 c m l l c z 4 8 R W 5 0 c n k g V H l w Z T 0 i S X N Q c m l 2 Y X R l I i B W Y W x 1 Z T 0 i b D A i I C 8 + P E V u d H J 5 I F R 5 c G U 9 I k Z p b G x F b m F i b G V k I i B W Y W x 1 Z T 0 i b D E i I C 8 + P E V u d H J 5 I F R 5 c G U 9 I k Z p b G x P Y m p l Y 3 R U e X B l I i B W Y W x 1 Z T 0 i c 1 R h Y m x l I i A v P j x F b n R y e S B U e X B l P S J G a W x s V G 9 E Y X R h T W 9 k Z W x F b m F i b G V k I i B W Y W x 1 Z T 0 i b D A i I C 8 + P E V u d H J 5 I F R 5 c G U 9 I k J 1 Z m Z l c k 5 l e H R S Z W Z y Z X N o I i B W Y W x 1 Z T 0 i b D E i I C 8 + P E V u d H J 5 I F R 5 c G U 9 I l J l c 3 V s d F R 5 c G U i I F Z h b H V l P S J z R X h j Z X B 0 a W 9 u I i A v P j x F b n R y e S B U e X B l P S J O Y W 1 l V X B k Y X R l Z E F m d G V y R m l s b C I g V m F s d W U 9 I m w w I i A v P j x F b n R y e S B U e X B l P S J O Y X Z p Z 2 F 0 a W 9 u U 3 R l c E 5 h b W U i I F Z h b H V l P S J z T m F 2 a W d h d G l v b i I g L z 4 8 R W 5 0 c n k g V H l w Z T 0 i U m V j b 3 Z l c n l U Y X J n Z X R S b 3 c i I F Z h b H V l P S J s M S I g L z 4 8 R W 5 0 c n k g V H l w Z T 0 i U m V j b 3 Z l c n l U Y X J n Z X R D b 2 x 1 b W 4 i I F Z h b H V l P S J s M S I g L z 4 8 R W 5 0 c n k g V H l w Z T 0 i U m V j b 3 Z l c n l U Y X J n Z X R T a G V l d C I g V m F s d W U 9 I n N y Y X d f a W R w I i A v P j x F b n R y e S B U e X B l P S J G a W x s V G F y Z 2 V 0 I i B W Y W x 1 Z T 0 i c 2 l k c C I g L z 4 8 R W 5 0 c n k g V H l w Z T 0 i R m l s b G V k Q 2 9 t c G x l d G V S Z X N 1 b H R U b 1 d v c m t z a G V l d C I g V m F s d W U 9 I m w x I i A v P j x F b n R y e S B U e X B l P S J S Z W x h d G l v b n N o a X B J b m Z v Q 2 9 u d G F p b m V y I i B W Y W x 1 Z T 0 i c 3 s m c X V v d D t j b 2 x 1 b W 5 D b 3 V u d C Z x d W 9 0 O z o x N i w m c X V v d D t r Z X l D b 2 x 1 b W 5 O Y W 1 l c y Z x d W 9 0 O z p b X S w m c X V v d D t x d W V y e V J l b G F 0 a W 9 u c 2 h p c H M m c X V v d D s 6 W 1 0 s J n F 1 b 3 Q 7 Y 2 9 s d W 1 u S W R l b n R p d G l l c y Z x d W 9 0 O z p b J n F 1 b 3 Q 7 U 2 V j d G l v b j E v a W R w L 0 F w c G V u Z G V k I F F 1 Z X J 5 L n t B N C 4 g U H L D q W Z l Y 3 R 1 c m U g Z F x 1 M D A y N 2 V 2 Y W x 1 Y X R p b 2 4 s M H 0 m c X V v d D s s J n F 1 b 3 Q 7 U 2 V j d G l v b j E v a W R w L 0 F w c G V u Z G V k I F F 1 Z X J 5 L n t B N S 5 T b 3 V z L X B y w 6 l m Z W N 0 d X J l I G R c d T A w M j d l d m F s d W F 0 a W 9 u L D F 9 J n F 1 b 3 Q 7 L C Z x d W 9 0 O 1 N l Y 3 R p b 2 4 x L 2 l k c C 9 B c H B l b m R l Z C B R d W V y e S 5 7 Q T Y u I E F y c m 9 u Z G l z c 2 V t Z W 5 0 I G R c d T A w M j d l d m F s d W F 0 a W 9 u L D J 9 J n F 1 b 3 Q 7 L C Z x d W 9 0 O 1 N l Y 3 R p b 2 4 x L 2 l k c C 9 B c H B l b m R l Z C B R d W V y e S 5 7 Q T g u I F F 1 Y X J 0 a W V y I G R c d T A w M j d l d m F s d W F 0 a W 9 u L D N 9 J n F 1 b 3 Q 7 L C Z x d W 9 0 O 1 N l Y 3 R p b 2 4 x L 2 l k c C 9 B c H B l b m R l Z C B R d W V y e S 5 7 U G V y a W 9 k Z S B k X H U w M D I 3 Y X J y a X b D q W U s N H 0 m c X V v d D s s J n F 1 b 3 Q 7 U 2 V j d G l v b j E v a W R w L 0 F w c G V u Z G V k I F F 1 Z X J 5 L n t N w 6 l u Y W d l c y w 1 f S Z x d W 9 0 O y w m c X V v d D t T Z W N 0 a W 9 u M S 9 p Z H A v Q X B w Z W 5 k Z W Q g U X V l c n k u e 0 l u Z G l 2 a W R 1 c y w 2 f S Z x d W 9 0 O y w m c X V v d D t T Z W N 0 a W 9 u M S 9 p Z H A v Q X B w Z W 5 k Z W Q g U X V l c n k u e 0 I 0 L i B Q c m 9 2 Z W 5 h b m N l I G R l I G x h I G 1 h a m 9 y a X T D q S B k Z X M g Z M O p c G x h Y 8 O p c y B p b n R l c m 5 l c y w 3 f S Z x d W 9 0 O y w m c X V v d D t T Z W N 0 a W 9 u M S 9 p Z H A v Q X B w Z W 5 k Z W Q g U X V l c n k u e 3 B y b 3 Z f Y W R t M V 9 j L D h 9 J n F 1 b 3 Q 7 L C Z x d W 9 0 O 1 N l Y 3 R p b 2 4 x L 2 l k c C 9 B c H B l b m R l Z C B R d W V y e S 5 7 U H J l Z m V j d H V y Z S w 5 f S Z x d W 9 0 O y w m c X V v d D t T Z W N 0 a W 9 u M S 9 p Z H A v Q X B w Z W 5 k Z W Q g U X V l c n k u e 3 B y b 3 Z f Y W R t M l 9 j L D E w f S Z x d W 9 0 O y w m c X V v d D t T Z W N 0 a W 9 u M S 9 p Z H A v Q X B w Z W 5 k Z W Q g U X V l c n k u e 1 N v d X N f U H J l Z m V j d H V y Z S w x M X 0 m c X V v d D s s J n F 1 b 3 Q 7 U 2 V j d G l v b j E v a W R w L 0 F w c G V u Z G V k I F F 1 Z X J 5 L n t Q c m 9 2 X 2 F k b T M s M T J 9 J n F 1 b 3 Q 7 L C Z x d W 9 0 O 1 N l Y 3 R p b 2 4 x L 2 l k c C 9 B c H B l b m R l Z C B R d W V y e S 5 7 Q 2 9 t b X V u Z S w x M 3 0 m c X V v d D s s J n F 1 b 3 Q 7 U 2 V j d G l v b j E v a W R w L 0 F w c G V u Z G V k I F F 1 Z X J 5 L n t w c m 9 2 X 2 F k b T N f Y y w x N H 0 m c X V v d D s s J n F 1 b 3 Q 7 U 2 V j d G l v b j E v a W R w L 0 F w c G V u Z G V k I F F 1 Z X J 5 L n t M b 2 N h b G l 0 Z X M s M T V 9 J n F 1 b 3 Q 7 X S w m c X V v d D t D b 2 x 1 b W 5 D b 3 V u d C Z x d W 9 0 O z o x N i w m c X V v d D t L Z X l D b 2 x 1 b W 5 O Y W 1 l c y Z x d W 9 0 O z p b X S w m c X V v d D t D b 2 x 1 b W 5 J Z G V u d G l 0 a W V z J n F 1 b 3 Q 7 O l s m c X V v d D t T Z W N 0 a W 9 u M S 9 p Z H A v Q X B w Z W 5 k Z W Q g U X V l c n k u e 0 E 0 L i B Q c s O p Z m V j d H V y Z S B k X H U w M D I 3 Z X Z h b H V h d G l v b i w w f S Z x d W 9 0 O y w m c X V v d D t T Z W N 0 a W 9 u M S 9 p Z H A v Q X B w Z W 5 k Z W Q g U X V l c n k u e 0 E 1 L l N v d X M t c H L D q W Z l Y 3 R 1 c m U g Z F x 1 M D A y N 2 V 2 Y W x 1 Y X R p b 2 4 s M X 0 m c X V v d D s s J n F 1 b 3 Q 7 U 2 V j d G l v b j E v a W R w L 0 F w c G V u Z G V k I F F 1 Z X J 5 L n t B N i 4 g Q X J y b 2 5 k a X N z Z W 1 l b n Q g Z F x 1 M D A y N 2 V 2 Y W x 1 Y X R p b 2 4 s M n 0 m c X V v d D s s J n F 1 b 3 Q 7 U 2 V j d G l v b j E v a W R w L 0 F w c G V u Z G V k I F F 1 Z X J 5 L n t B O C 4 g U X V h c n R p Z X I g Z F x 1 M D A y N 2 V 2 Y W x 1 Y X R p b 2 4 s M 3 0 m c X V v d D s s J n F 1 b 3 Q 7 U 2 V j d G l v b j E v a W R w L 0 F w c G V u Z G V k I F F 1 Z X J 5 L n t Q Z X J p b 2 R l I G R c d T A w M j d h c n J p d s O p Z S w 0 f S Z x d W 9 0 O y w m c X V v d D t T Z W N 0 a W 9 u M S 9 p Z H A v Q X B w Z W 5 k Z W Q g U X V l c n k u e 0 3 D q W 5 h Z 2 V z L D V 9 J n F 1 b 3 Q 7 L C Z x d W 9 0 O 1 N l Y 3 R p b 2 4 x L 2 l k c C 9 B c H B l b m R l Z C B R d W V y e S 5 7 S W 5 k a X Z p Z H V z L D Z 9 J n F 1 b 3 Q 7 L C Z x d W 9 0 O 1 N l Y 3 R p b 2 4 x L 2 l k c C 9 B c H B l b m R l Z C B R d W V y e S 5 7 Q j Q u I F B y b 3 Z l b m F u Y 2 U g Z G U g b G E g b W F q b 3 J p d M O p I G R l c y B k w 6 l w b G F j w 6 l z I G l u d G V y b m V z L D d 9 J n F 1 b 3 Q 7 L C Z x d W 9 0 O 1 N l Y 3 R p b 2 4 x L 2 l k c C 9 B c H B l b m R l Z C B R d W V y e S 5 7 c H J v d l 9 h Z G 0 x X 2 M s O H 0 m c X V v d D s s J n F 1 b 3 Q 7 U 2 V j d G l v b j E v a W R w L 0 F w c G V u Z G V k I F F 1 Z X J 5 L n t Q c m V m Z W N 0 d X J l L D l 9 J n F 1 b 3 Q 7 L C Z x d W 9 0 O 1 N l Y 3 R p b 2 4 x L 2 l k c C 9 B c H B l b m R l Z C B R d W V y e S 5 7 c H J v d l 9 h Z G 0 y X 2 M s M T B 9 J n F 1 b 3 Q 7 L C Z x d W 9 0 O 1 N l Y 3 R p b 2 4 x L 2 l k c C 9 B c H B l b m R l Z C B R d W V y e S 5 7 U 2 9 1 c 1 9 Q c m V m Z W N 0 d X J l L D E x f S Z x d W 9 0 O y w m c X V v d D t T Z W N 0 a W 9 u M S 9 p Z H A v Q X B w Z W 5 k Z W Q g U X V l c n k u e 1 B y b 3 Z f Y W R t M y w x M n 0 m c X V v d D s s J n F 1 b 3 Q 7 U 2 V j d G l v b j E v a W R w L 0 F w c G V u Z G V k I F F 1 Z X J 5 L n t D b 2 1 t d W 5 l L D E z f S Z x d W 9 0 O y w m c X V v d D t T Z W N 0 a W 9 u M S 9 p Z H A v Q X B w Z W 5 k Z W Q g U X V l c n k u e 3 B y b 3 Z f Y W R t M 1 9 j L D E 0 f S Z x d W 9 0 O y w m c X V v d D t T Z W N 0 a W 9 u M S 9 p Z H A v Q X B w Z W 5 k Z W Q g U X V l c n k u e 0 x v Y 2 F s a X R l c y w x N X 0 m c X V v d D t d L C Z x d W 9 0 O 1 J l b G F 0 a W 9 u c 2 h p c E l u Z m 8 m c X V v d D s 6 W 1 1 9 I i A v P j x F b n R y e S B U e X B l P S J G a W x s Q 2 9 s d W 1 u V H l w Z X M i I F Z h b H V l P S J z Q m d Z R 0 J n W U R B d 1 l H Q m d Z R 0 F B W U F B Q T 0 9 I i A v P j x F b n R y e S B U e X B l P S J G a W x s T G F z d F V w Z G F 0 Z W Q i I F Z h b H V l P S J k M j A x O S 0 x M S 0 x M l Q x N z o w O T o z N S 4 2 N z c 0 M z Y 3 W i I g L z 4 8 R W 5 0 c n k g V H l w Z T 0 i R m l s b E V y c m 9 y Q 2 9 k Z S I g V m F s d W U 9 I n N V b m t u b 3 d u I i A v P j x F b n R y e S B U e X B l P S J G a W x s Q 2 9 1 b n Q i I F Z h b H V l P S J s M T Y y I i A v P j x F b n R y e S B U e X B l P S J R d W V y e U l E I i B W Y W x 1 Z T 0 i c 2 E 0 Y j V m N j U 5 L W I 5 M m E t N D E 4 Z S 0 4 O W Z j L W Q 5 Z W M x O G V m Y T R h N C I g L z 4 8 R W 5 0 c n k g V H l w Z T 0 i R m l s b F N 0 Y X R 1 c y I g V m F s d W U 9 I n N D b 2 1 w b G V 0 Z S I g L z 4 8 R W 5 0 c n k g V H l w Z T 0 i R m l s b E N v b H V t b k 5 h b W V z I i B W Y W x 1 Z T 0 i c 1 s m c X V v d D t B N C 4 g U H L D q W Z l Y 3 R 1 c m U g Z F x 1 M D A y N 2 V 2 Y W x 1 Y X R p b 2 4 m c X V v d D s s J n F 1 b 3 Q 7 Q T U u U 2 9 1 c y 1 w c s O p Z m V j d H V y Z S B k X H U w M D I 3 Z X Z h b H V h d G l v b i Z x d W 9 0 O y w m c X V v d D t B N i 4 g Q X J y b 2 5 k a X N z Z W 1 l b n Q g Z F x 1 M D A y N 2 V 2 Y W x 1 Y X R p b 2 4 m c X V v d D s s J n F 1 b 3 Q 7 Q T g u I F F 1 Y X J 0 a W V y I G R c d T A w M j d l d m F s d W F 0 a W 9 u J n F 1 b 3 Q 7 L C Z x d W 9 0 O 1 B l c m l v Z G U g Z F x 1 M D A y N 2 F y c m l 2 w 6 l l J n F 1 b 3 Q 7 L C Z x d W 9 0 O 0 3 D q W 5 h Z 2 V z J n F 1 b 3 Q 7 L C Z x d W 9 0 O 0 l u Z G l 2 a W R 1 c y Z x d W 9 0 O y w m c X V v d D t C N C 4 g U H J v d m V u Y W 5 j Z S B k Z S B s Y S B t Y W p v c m l 0 w 6 k g Z G V z I G T D q X B s Y W P D q X M g a W 5 0 Z X J u Z X M m c X V v d D s s J n F 1 b 3 Q 7 c H J v d l 9 h Z G 0 x X 2 M m c X V v d D s s J n F 1 b 3 Q 7 U H J l Z m V j d H V y Z S Z x d W 9 0 O y w m c X V v d D t w c m 9 2 X 2 F k b T J f Y y Z x d W 9 0 O y w m c X V v d D t T b 3 V z X 1 B y Z W Z l Y 3 R 1 c m U m c X V v d D s s J n F 1 b 3 Q 7 U H J v d l 9 h Z G 0 z J n F 1 b 3 Q 7 L C Z x d W 9 0 O 0 N v b W 1 1 b m U m c X V v d D s s J n F 1 b 3 Q 7 c H J v d l 9 h Z G 0 z X 2 M m c X V v d D s s J n F 1 b 3 Q 7 T G 9 j Y W x p d G V z J n F 1 b 3 Q 7 X S I g L z 4 8 R W 5 0 c n k g V H l w Z T 0 i R m l s b E V y c m 9 y Q 2 9 1 b n Q i I F Z h b H V l P S J s M C I g L z 4 8 R W 5 0 c n k g V H l w Z T 0 i Q W R k Z W R U b 0 R h d G F N b 2 R l b C I g V m F s d W U 9 I m w w I i A v P j w v U 3 R h Y m x l R W 5 0 c m l l c z 4 8 L 0 l 0 Z W 0 + P E l 0 Z W 0 + P E l 0 Z W 1 M b 2 N h d G l v b j 4 8 S X R l b V R 5 c G U + R m 9 y b X V s Y T w v S X R l b V R 5 c G U + P E l 0 Z W 1 Q Y X R o P l N l Y 3 R p b 2 4 x L 2 l k c C 9 T b 3 V y Y 2 U 8 L 0 l 0 Z W 1 Q Y X R o P j w v S X R l b U x v Y 2 F 0 a W 9 u P j x T d G F i b G V F b n R y a W V z I C 8 + P C 9 J d G V t P j x J d G V t P j x J d G V t T G 9 j Y X R p b 2 4 + P E l 0 Z W 1 U e X B l P k Z v c m 1 1 b G E 8 L 0 l 0 Z W 1 U e X B l P j x J d G V t U G F 0 a D 5 T Z W N 0 a W 9 u M S 9 p Z H A v a W R w X 1 N o Z W V 0 P C 9 J d G V t U G F 0 a D 4 8 L 0 l 0 Z W 1 M b 2 N h d G l v b j 4 8 U 3 R h Y m x l R W 5 0 c m l l c y A v P j w v S X R l b T 4 8 S X R l b T 4 8 S X R l b U x v Y 2 F 0 a W 9 u P j x J d G V t V H l w Z T 5 G b 3 J t d W x h P C 9 J d G V t V H l w Z T 4 8 S X R l b V B h d G g + U 2 V j d G l v b j E v a W R w L 1 B y b 2 1 v d G V k J T I w S G V h Z G V y c z w v S X R l b V B h d G g + P C 9 J d G V t T G 9 j Y X R p b 2 4 + P F N 0 Y W J s Z U V u d H J p Z X M g L z 4 8 L 0 l 0 Z W 0 + P E l 0 Z W 0 + P E l 0 Z W 1 M b 2 N h d G l v b j 4 8 S X R l b V R 5 c G U + R m 9 y b X V s Y T w v S X R l b V R 5 c G U + P E l 0 Z W 1 Q Y X R o P l N l Y 3 R p b 2 4 x L 2 l k c C 9 D a G F u Z 2 V k J T I w V H l w Z T w v S X R l b V B h d G g + P C 9 J d G V t T G 9 j Y X R p b 2 4 + P F N 0 Y W J s Z U V u d H J p Z X M g L z 4 8 L 0 l 0 Z W 0 + P E l 0 Z W 0 + P E l 0 Z W 1 M b 2 N h d G l v b j 4 8 S X R l b V R 5 c G U + R m 9 y b X V s Y T w v S X R l b V R 5 c G U + P E l 0 Z W 1 Q Y X R o P l N l Y 3 R p b 2 4 x L 2 l k c C 9 S Z W 1 v d m V k J T I w Q 2 9 s d W 1 u c z w v S X R l b V B h d G g + P C 9 J d G V t T G 9 j Y X R p b 2 4 + P F N 0 Y W J s Z U V u d H J p Z X M g L z 4 8 L 0 l 0 Z W 0 + P E l 0 Z W 0 + P E l 0 Z W 1 M b 2 N h d G l v b j 4 8 S X R l b V R 5 c G U + R m 9 y b X V s Y T w v S X R l b V R 5 c G U + P E l 0 Z W 1 Q Y X R o P l N l Y 3 R p b 2 4 x L 0 R U T V 9 D Q V J f Q j J G X 0 l u b 2 5 k Y X R p b 2 4 v U m V w b G F j Z W Q l M j B W Y W x 1 Z T w v S X R l b V B h d G g + P C 9 J d G V t T G 9 j Y X R p b 2 4 + P F N 0 Y W J s Z U V u d H J p Z X M g L z 4 8 L 0 l 0 Z W 0 + P E l 0 Z W 0 + P E l 0 Z W 1 M b 2 N h d G l v b j 4 8 S X R l b V R 5 c G U + R m 9 y b X V s Y T w v S X R l b V R 5 c G U + P E l 0 Z W 1 Q Y X R o P l N l Y 3 R p b 2 4 x L 0 R U T V 9 D Q V J f Q j J G X 0 l u b 2 5 k Y X R p b 2 4 v U m V w b G F j Z W Q l M j B W Y W x 1 Z T E 8 L 0 l 0 Z W 1 Q Y X R o P j w v S X R l b U x v Y 2 F 0 a W 9 u P j x T d G F i b G V F b n R y a W V z I C 8 + P C 9 J d G V t P j x J d G V t P j x J d G V t T G 9 j Y X R p b 2 4 + P E l 0 Z W 1 U e X B l P k Z v c m 1 1 b G E 8 L 0 l 0 Z W 1 U e X B l P j x J d G V t U G F 0 a D 5 T Z W N 0 a W 9 u M S 9 E V E 1 f Q 0 F S X 0 I y R l 9 J b m 9 u Z G F 0 a W 9 u L 1 J l c G x h Y 2 V k J T I w V m F s d W U y P C 9 J d G V t U G F 0 a D 4 8 L 0 l 0 Z W 1 M b 2 N h d G l v b j 4 8 U 3 R h Y m x l R W 5 0 c m l l c y A v P j w v S X R l b T 4 8 S X R l b T 4 8 S X R l b U x v Y 2 F 0 a W 9 u P j x J d G V t V H l w Z T 5 G b 3 J t d W x h P C 9 J d G V t V H l w Z T 4 8 S X R l b V B h d G g + U 2 V j d G l v b j E v Y W R t a W 4 x P C 9 J d G V t U G F 0 a D 4 8 L 0 l 0 Z W 1 M b 2 N h d G l v b j 4 8 U 3 R h Y m x l R W 5 0 c m l l c z 4 8 R W 5 0 c n k g V H l w Z T 0 i S X N Q c m l 2 Y X R l I i B W Y W x 1 Z T 0 i b D A i I C 8 + P E V u d H J 5 I F R 5 c G U 9 I k Z p b G x F b m F i b G V k I i B W Y W x 1 Z T 0 i b D A i I C 8 + P E V u d H J 5 I F R 5 c G U 9 I k Z p b G x P Y m p l Y 3 R U e X B l I i B W Y W x 1 Z T 0 i c 0 N v b m 5 l Y 3 R p b 2 5 P b m x 5 I i A v P j x F b n R y e S B U e X B l P S J G a W x s V G 9 E Y X R h T W 9 k Z W x F b m F i b G V k I i B W Y W x 1 Z T 0 i b D A i I C 8 + P E V u d H J 5 I F R 5 c G U 9 I k 5 h d m l n Y X R p b 2 5 T d G V w T m F t Z S I g V m F s d W U 9 I n N O Y X Z p Z 2 F 0 a W 9 u I i A v P j x F b n R y e S B U e X B l P S J C d W Z m Z X J O Z X h 0 U m V m c m V z a C I g V m F s d W U 9 I m w x I i A v P j x F b n R y e S B U e X B l P S J S Z X N 1 b H R U e X B l I i B W Y W x 1 Z T 0 i c 1 R h Y m x l I i A v P j x F b n R y e S B U e X B l P S J O Y W 1 l V X B k Y X R l Z E F m d G V y R m l s b C I g V m F s d W U 9 I m w w I i A v P j x F b n R y e S B U e X B l P S J G a W x s Z W R D b 2 1 w b G V 0 Z V J l c 3 V s d F R v V 2 9 y a 3 N o Z W V 0 I i B W Y W x 1 Z T 0 i b D E i I C 8 + P E V u d H J 5 I F R 5 c G U 9 I k Z p b G x D b 3 V u d C I g V m F s d W U 9 I m w x N y I g L z 4 8 R W 5 0 c n k g V H l w Z T 0 i R m l s b E V y c m 9 y Q 2 9 k Z S I g V m F s d W U 9 I n N V b m t u b 3 d u I i A v P j x F b n R y e S B U e X B l P S J G a W x s R X J y b 3 J D b 3 V u d C I g V m F s d W U 9 I m w w I i A v P j x F b n R y e S B U e X B l P S J G a W x s T G F z d F V w Z G F 0 Z W Q i I F Z h b H V l P S J k M j A x O S 0 x M S 0 x M V Q w O T o 1 M T o w N C 4 z N z k z N z Y 1 W i I g L z 4 8 R W 5 0 c n k g V H l w Z T 0 i R m l s b E N v b H V t b l R 5 c G V z I i B W Y W x 1 Z T 0 i c 0 J n W U d C Z z 0 9 I i A v P j x F b n R y e S B U e X B l P S J G a W x s Q 2 9 s d W 1 u T m F t Z X M i I F Z h b H V l P S J z W y Z x d W 9 0 O 0 x l d m V s J n F 1 b 3 Q 7 L C Z x d W 9 0 O 1 B j b 2 R f Y W R t a W 4 x J n F 1 b 3 Q 7 L C Z x d W 9 0 O 1 B y Z W Z l Y 3 R 1 c m U m c X V v d D s s J n F 1 b 3 Q 7 U G N v Z F 9 h Z G 1 p b j A m c X V v d D t d I i A v P j x F b n R y e S B U e X B l P S J G a W x s U 3 R h d H V z I i B W Y W x 1 Z T 0 i c 0 N v b X B s Z X R l I i A v P j x F b n R y e S B U e X B l P S J R d W V y e U l E I i B W Y W x 1 Z T 0 i c z d i Z m E 2 O W N j L T l l M m E t N D Q x N i 1 h Y j d i L T Y w N z g 3 N j Q 5 M z k 1 M C I g L z 4 8 R W 5 0 c n k g V H l w Z T 0 i Q W R k Z W R U b 0 R h d G F N b 2 R l b C I g V m F s d W U 9 I m w w I i A v P j x F b n R y e S B U e X B l P S J S Z W x h d G l v b n N o a X B J b m Z v Q 2 9 u d G F p b m V y I i B W Y W x 1 Z T 0 i c 3 s m c X V v d D t j b 2 x 1 b W 5 D b 3 V u d C Z x d W 9 0 O z o 0 L C Z x d W 9 0 O 2 t l e U N v b H V t b k 5 h b W V z J n F 1 b 3 Q 7 O l t d L C Z x d W 9 0 O 3 F 1 Z X J 5 U m V s Y X R p b 2 5 z a G l w c y Z x d W 9 0 O z p b X S w m c X V v d D t j b 2 x 1 b W 5 J Z G V u d G l 0 a W V z J n F 1 b 3 Q 7 O l s m c X V v d D t T Z W N 0 a W 9 u M S 9 h Z G 1 p b j E v Q 2 h h b m d l Z C B U e X B l L n t M Z X Z l b C w w f S Z x d W 9 0 O y w m c X V v d D t T Z W N 0 a W 9 u M S 9 h Z G 1 p b j E v Q 2 h h b m d l Z C B U e X B l L n t Q Y 2 9 k X 2 F k b W l u M S w x f S Z x d W 9 0 O y w m c X V v d D t T Z W N 0 a W 9 u M S 9 h Z G 1 p b j E v Q 2 h h b m d l Z C B U e X B l L n t Q c m V m Z W N 0 d X J l L D J 9 J n F 1 b 3 Q 7 L C Z x d W 9 0 O 1 N l Y 3 R p b 2 4 x L 2 F k b W l u M S 9 D a G F u Z 2 V k I F R 5 c G U u e 1 B j b 2 R f Y W R t a W 4 w L D N 9 J n F 1 b 3 Q 7 X S w m c X V v d D t D b 2 x 1 b W 5 D b 3 V u d C Z x d W 9 0 O z o 0 L C Z x d W 9 0 O 0 t l e U N v b H V t b k 5 h b W V z J n F 1 b 3 Q 7 O l t d L C Z x d W 9 0 O 0 N v b H V t b k l k Z W 5 0 a X R p Z X M m c X V v d D s 6 W y Z x d W 9 0 O 1 N l Y 3 R p b 2 4 x L 2 F k b W l u M S 9 D a G F u Z 2 V k I F R 5 c G U u e 0 x l d m V s L D B 9 J n F 1 b 3 Q 7 L C Z x d W 9 0 O 1 N l Y 3 R p b 2 4 x L 2 F k b W l u M S 9 D a G F u Z 2 V k I F R 5 c G U u e 1 B j b 2 R f Y W R t a W 4 x L D F 9 J n F 1 b 3 Q 7 L C Z x d W 9 0 O 1 N l Y 3 R p b 2 4 x L 2 F k b W l u M S 9 D a G F u Z 2 V k I F R 5 c G U u e 1 B y Z W Z l Y 3 R 1 c m U s M n 0 m c X V v d D s s J n F 1 b 3 Q 7 U 2 V j d G l v b j E v Y W R t a W 4 x L 0 N o Y W 5 n Z W Q g V H l w Z S 5 7 U G N v Z F 9 h Z G 1 p b j A s M 3 0 m c X V v d D t d L C Z x d W 9 0 O 1 J l b G F 0 a W 9 u c 2 h p c E l u Z m 8 m c X V v d D s 6 W 1 1 9 I i A v P j w v U 3 R h Y m x l R W 5 0 c m l l c z 4 8 L 0 l 0 Z W 0 + P E l 0 Z W 0 + P E l 0 Z W 1 M b 2 N h d G l v b j 4 8 S X R l b V R 5 c G U + R m 9 y b X V s Y T w v S X R l b V R 5 c G U + P E l 0 Z W 1 Q Y X R o P l N l Y 3 R p b 2 4 x L 2 F k b W l u M S 9 T b 3 V y Y 2 U 8 L 0 l 0 Z W 1 Q Y X R o P j w v S X R l b U x v Y 2 F 0 a W 9 u P j x T d G F i b G V F b n R y a W V z I C 8 + P C 9 J d G V t P j x J d G V t P j x J d G V t T G 9 j Y X R p b 2 4 + P E l 0 Z W 1 U e X B l P k Z v c m 1 1 b G E 8 L 0 l 0 Z W 1 U e X B l P j x J d G V t U G F 0 a D 5 T Z W N 0 a W 9 u M S 9 h Z G 1 p b j E v Q 2 h h b m d l Z C U y M F R 5 c G U 8 L 0 l 0 Z W 1 Q Y X R o P j w v S X R l b U x v Y 2 F 0 a W 9 u P j x T d G F i b G V F b n R y a W V z I C 8 + P C 9 J d G V t P j x J d G V t P j x J d G V t T G 9 j Y X R p b 2 4 + P E l 0 Z W 1 U e X B l P k Z v c m 1 1 b G E 8 L 0 l 0 Z W 1 U e X B l P j x J d G V t U G F 0 a D 5 T Z W N 0 a W 9 u M S 9 h Z G 1 p b j I 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T m F 2 a W d h d G l v b l N 0 Z X B O Y W 1 l I i B W Y W x 1 Z T 0 i c 0 5 h d m l n Y X R p b 2 4 i I C 8 + P E V u d H J 5 I F R 5 c G U 9 I k J 1 Z m Z l c k 5 l e H R S Z W Z y Z X N o I i B W Y W x 1 Z T 0 i b D E i I C 8 + P E V u d H J 5 I F R 5 c G U 9 I l J l c 3 V s d F R 5 c G U i I F Z h b H V l P S J z V G F i b G U i I C 8 + P E V u d H J 5 I F R 5 c G U 9 I k 5 h b W V V c G R h d G V k Q W Z 0 Z X J G a W x s I i B W Y W x 1 Z T 0 i b D A i I C 8 + P E V u d H J 5 I F R 5 c G U 9 I k Z p b G x l Z E N v b X B s Z X R l U m V z d W x 0 V G 9 X b 3 J r c 2 h l Z X Q i I F Z h b H V l P S J s M S I g L z 4 8 R W 5 0 c n k g V H l w Z T 0 i R m l s b E N v d W 5 0 I i B W Y W x 1 Z T 0 i b D c y I i A v P j x F b n R y e S B U e X B l P S J G a W x s R X J y b 3 J D b 2 R l I i B W Y W x 1 Z T 0 i c 1 V u a 2 5 v d 2 4 i I C 8 + P E V u d H J 5 I F R 5 c G U 9 I k Z p b G x F c n J v c k N v d W 5 0 I i B W Y W x 1 Z T 0 i b D A i I C 8 + P E V u d H J 5 I F R 5 c G U 9 I k Z p b G x M Y X N 0 V X B k Y X R l Z C I g V m F s d W U 9 I m Q y M D E 5 L T E x L T E x V D A 5 O j U x O j A 0 L j I y O T Q 4 M z B a I i A v P j x F b n R y e S B U e X B l P S J G a W x s Q 2 9 s d W 1 u V H l w Z X M i I F Z h b H V l P S J z Q m d Z R 0 J n W T 0 i I C 8 + P E V u d H J 5 I F R 5 c G U 9 I k Z p b G x D b 2 x 1 b W 5 O Y W 1 l c y I g V m F s d W U 9 I n N b J n F 1 b 3 Q 7 T G V 2 Z W w m c X V v d D s s J n F 1 b 3 Q 7 U G N v Z F 9 h Z G 1 p b j I m c X V v d D s s J n F 1 b 3 Q 7 U 2 9 1 c 1 9 Q c m V m Z W N 0 d X J l J n F 1 b 3 Q 7 L C Z x d W 9 0 O 1 B j b 2 R f Y W R t a W 4 w J n F 1 b 3 Q 7 L C Z x d W 9 0 O 1 B j b 2 R f Y W R t a W 4 x J n F 1 b 3 Q 7 X S I g L z 4 8 R W 5 0 c n k g V H l w Z T 0 i R m l s b F N 0 Y X R 1 c y I g V m F s d W U 9 I n N D b 2 1 w b G V 0 Z S I g L z 4 8 R W 5 0 c n k g V H l w Z T 0 i U m V j b 3 Z l c n l U Y X J n Z X R T a G V l d C I g V m F s d W U 9 I n N T a G V l d D Q i I C 8 + P E V u d H J 5 I F R 5 c G U 9 I l J l Y 2 9 2 Z X J 5 V G F y Z 2 V 0 Q 2 9 s d W 1 u I i B W Y W x 1 Z T 0 i b D E i I C 8 + P E V u d H J 5 I F R 5 c G U 9 I l J l Y 2 9 2 Z X J 5 V G F y Z 2 V 0 U m 9 3 I i B W Y W x 1 Z T 0 i b D E i I C 8 + P E V u d H J 5 I F R 5 c G U 9 I l F 1 Z X J 5 S U Q i I F Z h b H V l P S J z M W E w Z T Y z Y 2 Y t N G M 5 M S 0 0 N W N h L W E x Y m Q t Z G E y N T Q w O D Y y N W I 1 I i A v P j x F b n R y e S B U e X B l P S J B Z G R l Z F R v R G F 0 Y U 1 v Z G V s I i B W Y W x 1 Z T 0 i b D A i I C 8 + P E V u d H J 5 I F R 5 c G U 9 I l J l b G F 0 a W 9 u c 2 h p c E l u Z m 9 D b 2 5 0 Y W l u Z X I i I F Z h b H V l P S J z e y Z x d W 9 0 O 2 N v b H V t b k N v d W 5 0 J n F 1 b 3 Q 7 O j U s J n F 1 b 3 Q 7 a 2 V 5 Q 2 9 s d W 1 u T m F t Z X M m c X V v d D s 6 W 1 0 s J n F 1 b 3 Q 7 c X V l c n l S Z W x h d G l v b n N o a X B z J n F 1 b 3 Q 7 O l t d L C Z x d W 9 0 O 2 N v b H V t b k l k Z W 5 0 a X R p Z X M m c X V v d D s 6 W y Z x d W 9 0 O 1 N l Y 3 R p b 2 4 x L 2 F k b W l u M i 9 D a G F u Z 2 V k I F R 5 c G U u e 0 x l d m V s L D B 9 J n F 1 b 3 Q 7 L C Z x d W 9 0 O 1 N l Y 3 R p b 2 4 x L 2 F k b W l u M i 9 D a G F u Z 2 V k I F R 5 c G U u e 1 B j b 2 R f Y W R t a W 4 y L D F 9 J n F 1 b 3 Q 7 L C Z x d W 9 0 O 1 N l Y 3 R p b 2 4 x L 2 F k b W l u M i 9 D a G F u Z 2 V k I F R 5 c G U u e 1 N v d X N f U H J l Z m V j d H V y Z S w y f S Z x d W 9 0 O y w m c X V v d D t T Z W N 0 a W 9 u M S 9 h Z G 1 p b j I v Q 2 h h b m d l Z C B U e X B l L n t Q Y 2 9 k X 2 F k b W l u M C w z f S Z x d W 9 0 O y w m c X V v d D t T Z W N 0 a W 9 u M S 9 h Z G 1 p b j I v Q 2 h h b m d l Z C B U e X B l L n t Q Y 2 9 k X 2 F k b W l u M S w 0 f S Z x d W 9 0 O 1 0 s J n F 1 b 3 Q 7 Q 2 9 s d W 1 u Q 2 9 1 b n Q m c X V v d D s 6 N S w m c X V v d D t L Z X l D b 2 x 1 b W 5 O Y W 1 l c y Z x d W 9 0 O z p b X S w m c X V v d D t D b 2 x 1 b W 5 J Z G V u d G l 0 a W V z J n F 1 b 3 Q 7 O l s m c X V v d D t T Z W N 0 a W 9 u M S 9 h Z G 1 p b j I v Q 2 h h b m d l Z C B U e X B l L n t M Z X Z l b C w w f S Z x d W 9 0 O y w m c X V v d D t T Z W N 0 a W 9 u M S 9 h Z G 1 p b j I v Q 2 h h b m d l Z C B U e X B l L n t Q Y 2 9 k X 2 F k b W l u M i w x f S Z x d W 9 0 O y w m c X V v d D t T Z W N 0 a W 9 u M S 9 h Z G 1 p b j I v Q 2 h h b m d l Z C B U e X B l L n t T b 3 V z X 1 B y Z W Z l Y 3 R 1 c m U s M n 0 m c X V v d D s s J n F 1 b 3 Q 7 U 2 V j d G l v b j E v Y W R t a W 4 y L 0 N o Y W 5 n Z W Q g V H l w Z S 5 7 U G N v Z F 9 h Z G 1 p b j A s M 3 0 m c X V v d D s s J n F 1 b 3 Q 7 U 2 V j d G l v b j E v Y W R t a W 4 y L 0 N o Y W 5 n Z W Q g V H l w Z S 5 7 U G N v Z F 9 h Z G 1 p b j E s N H 0 m c X V v d D t d L C Z x d W 9 0 O 1 J l b G F 0 a W 9 u c 2 h p c E l u Z m 8 m c X V v d D s 6 W 1 1 9 I i A v P j w v U 3 R h Y m x l R W 5 0 c m l l c z 4 8 L 0 l 0 Z W 0 + P E l 0 Z W 0 + P E l 0 Z W 1 M b 2 N h d G l v b j 4 8 S X R l b V R 5 c G U + R m 9 y b X V s Y T w v S X R l b V R 5 c G U + P E l 0 Z W 1 Q Y X R o P l N l Y 3 R p b 2 4 x L 2 F k b W l u M i 9 T b 3 V y Y 2 U 8 L 0 l 0 Z W 1 Q Y X R o P j w v S X R l b U x v Y 2 F 0 a W 9 u P j x T d G F i b G V F b n R y a W V z I C 8 + P C 9 J d G V t P j x J d G V t P j x J d G V t T G 9 j Y X R p b 2 4 + P E l 0 Z W 1 U e X B l P k Z v c m 1 1 b G E 8 L 0 l 0 Z W 1 U e X B l P j x J d G V t U G F 0 a D 5 T Z W N 0 a W 9 u M S 9 h Z G 1 p b j I v Q 2 h h b m d l Z C U y M F R 5 c G U 8 L 0 l 0 Z W 1 Q Y X R o P j w v S X R l b U x v Y 2 F 0 a W 9 u P j x T d G F i b G V F b n R y a W V z I C 8 + P C 9 J d G V t P j x J d G V t P j x J d G V t T G 9 j Y X R p b 2 4 + P E l 0 Z W 1 U e X B l P k Z v c m 1 1 b G E 8 L 0 l 0 Z W 1 U e X B l P j x J d G V t U G F 0 a D 5 T Z W N 0 a W 9 u M S 9 h Z G 1 p b j M 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T m F 2 a W d h d G l v b l N 0 Z X B O Y W 1 l I i B W Y W x 1 Z T 0 i c 0 5 h d m l n Y X R p b 2 4 i I C 8 + P E V u d H J 5 I F R 5 c G U 9 I k J 1 Z m Z l c k 5 l e H R S Z W Z y Z X N o I i B W Y W x 1 Z T 0 i b D E i I C 8 + P E V u d H J 5 I F R 5 c G U 9 I l J l c 3 V s d F R 5 c G U i I F Z h b H V l P S J z V G F i b G U i I C 8 + P E V u d H J 5 I F R 5 c G U 9 I k 5 h b W V V c G R h d G V k Q W Z 0 Z X J G a W x s I i B W Y W x 1 Z T 0 i b D A i I C 8 + P E V u d H J 5 I F R 5 c G U 9 I k Z p b G x l Z E N v b X B s Z X R l U m V z d W x 0 V G 9 X b 3 J r c 2 h l Z X Q i I F Z h b H V l P S J s M S I g L z 4 8 R W 5 0 c n k g V H l w Z T 0 i R m l s b E N v d W 5 0 I i B W Y W x 1 Z T 0 i b D E 3 N S I g L z 4 8 R W 5 0 c n k g V H l w Z T 0 i R m l s b E V y c m 9 y Q 2 9 k Z S I g V m F s d W U 9 I n N V b m t u b 3 d u I i A v P j x F b n R y e S B U e X B l P S J G a W x s R X J y b 3 J D b 3 V u d C I g V m F s d W U 9 I m w w I i A v P j x F b n R y e S B U e X B l P S J G a W x s T G F z d F V w Z G F 0 Z W Q i I F Z h b H V l P S J k M j A x O S 0 x M S 0 x M V Q w O T o 1 M T o w M S 4 3 O D M 4 N D I 2 W i I g L z 4 8 R W 5 0 c n k g V H l w Z T 0 i R m l s b E N v b H V t b l R 5 c G V z I i B W Y W x 1 Z T 0 i c 0 J n W U d C Z 1 l H I i A v P j x F b n R y e S B U e X B l P S J G a W x s Q 2 9 s d W 1 u T m F t Z X M i I F Z h b H V l P S J z W y Z x d W 9 0 O 0 x l d m V s J n F 1 b 3 Q 7 L C Z x d W 9 0 O 1 B j b 2 R f Y W R t a W 4 z J n F 1 b 3 Q 7 L C Z x d W 9 0 O 0 N v b W 1 1 b m U m c X V v d D s s J n F 1 b 3 Q 7 U G N v Z F 9 h Z G 1 p b j A m c X V v d D s s J n F 1 b 3 Q 7 U G N v Z F 9 h Z G 1 p b j E m c X V v d D s s J n F 1 b 3 Q 7 U G N v Z F 9 h Z G 1 p b j I m c X V v d D t d I i A v P j x F b n R y e S B U e X B l P S J G a W x s U 3 R h d H V z I i B W Y W x 1 Z T 0 i c 0 N v b X B s Z X R l I i A v P j x F b n R y e S B U e X B l P S J R d W V y e U l E I i B W Y W x 1 Z T 0 i c z Y w N z k 1 M D l l L T c 0 M z Q t N G N k Y i 1 h M j k x L T c w N j h m Y T d j N 2 E y O C I g L z 4 8 R W 5 0 c n k g V H l w Z T 0 i Q W R k Z W R U b 0 R h d G F N b 2 R l b C I g V m F s d W U 9 I m w w I i A v P j x F b n R y e S B U e X B l P S J S Z W x h d G l v b n N o a X B J b m Z v Q 2 9 u d G F p b m V y I i B W Y W x 1 Z T 0 i c 3 s m c X V v d D t j b 2 x 1 b W 5 D b 3 V u d C Z x d W 9 0 O z o 2 L C Z x d W 9 0 O 2 t l e U N v b H V t b k 5 h b W V z J n F 1 b 3 Q 7 O l t d L C Z x d W 9 0 O 3 F 1 Z X J 5 U m V s Y X R p b 2 5 z a G l w c y Z x d W 9 0 O z p b X S w m c X V v d D t j b 2 x 1 b W 5 J Z G V u d G l 0 a W V z J n F 1 b 3 Q 7 O l s m c X V v d D t T Z W N 0 a W 9 u M S 9 h Z G 1 p b j M v Q 2 h h b m d l Z C B U e X B l L n t M Z X Z l b C w w f S Z x d W 9 0 O y w m c X V v d D t T Z W N 0 a W 9 u M S 9 h Z G 1 p b j M v Q 2 h h b m d l Z C B U e X B l L n t Q Y 2 9 k X 2 F k b W l u M y w x f S Z x d W 9 0 O y w m c X V v d D t T Z W N 0 a W 9 u M S 9 h Z G 1 p b j M v Q 2 h h b m d l Z C B U e X B l L n t D b 2 1 t d W 5 l L D J 9 J n F 1 b 3 Q 7 L C Z x d W 9 0 O 1 N l Y 3 R p b 2 4 x L 2 F k b W l u M y 9 D a G F u Z 2 V k I F R 5 c G U u e 1 B j b 2 R f Y W R t a W 4 w L D N 9 J n F 1 b 3 Q 7 L C Z x d W 9 0 O 1 N l Y 3 R p b 2 4 x L 2 F k b W l u M y 9 D a G F u Z 2 V k I F R 5 c G U u e 1 B j b 2 R f Y W R t a W 4 x L D R 9 J n F 1 b 3 Q 7 L C Z x d W 9 0 O 1 N l Y 3 R p b 2 4 x L 2 F k b W l u M y 9 D a G F u Z 2 V k I F R 5 c G U u e 1 B j b 2 R f Y W R t a W 4 y L D V 9 J n F 1 b 3 Q 7 X S w m c X V v d D t D b 2 x 1 b W 5 D b 3 V u d C Z x d W 9 0 O z o 2 L C Z x d W 9 0 O 0 t l e U N v b H V t b k 5 h b W V z J n F 1 b 3 Q 7 O l t d L C Z x d W 9 0 O 0 N v b H V t b k l k Z W 5 0 a X R p Z X M m c X V v d D s 6 W y Z x d W 9 0 O 1 N l Y 3 R p b 2 4 x L 2 F k b W l u M y 9 D a G F u Z 2 V k I F R 5 c G U u e 0 x l d m V s L D B 9 J n F 1 b 3 Q 7 L C Z x d W 9 0 O 1 N l Y 3 R p b 2 4 x L 2 F k b W l u M y 9 D a G F u Z 2 V k I F R 5 c G U u e 1 B j b 2 R f Y W R t a W 4 z L D F 9 J n F 1 b 3 Q 7 L C Z x d W 9 0 O 1 N l Y 3 R p b 2 4 x L 2 F k b W l u M y 9 D a G F u Z 2 V k I F R 5 c G U u e 0 N v b W 1 1 b m U s M n 0 m c X V v d D s s J n F 1 b 3 Q 7 U 2 V j d G l v b j E v Y W R t a W 4 z L 0 N o Y W 5 n Z W Q g V H l w Z S 5 7 U G N v Z F 9 h Z G 1 p b j A s M 3 0 m c X V v d D s s J n F 1 b 3 Q 7 U 2 V j d G l v b j E v Y W R t a W 4 z L 0 N o Y W 5 n Z W Q g V H l w Z S 5 7 U G N v Z F 9 h Z G 1 p b j E s N H 0 m c X V v d D s s J n F 1 b 3 Q 7 U 2 V j d G l v b j E v Y W R t a W 4 z L 0 N o Y W 5 n Z W Q g V H l w Z S 5 7 U G N v Z F 9 h Z G 1 p b j I s N X 0 m c X V v d D t d L C Z x d W 9 0 O 1 J l b G F 0 a W 9 u c 2 h p c E l u Z m 8 m c X V v d D s 6 W 1 1 9 I i A v P j w v U 3 R h Y m x l R W 5 0 c m l l c z 4 8 L 0 l 0 Z W 0 + P E l 0 Z W 0 + P E l 0 Z W 1 M b 2 N h d G l v b j 4 8 S X R l b V R 5 c G U + R m 9 y b X V s Y T w v S X R l b V R 5 c G U + P E l 0 Z W 1 Q Y X R o P l N l Y 3 R p b 2 4 x L 2 F k b W l u M y 9 T b 3 V y Y 2 U 8 L 0 l 0 Z W 1 Q Y X R o P j w v S X R l b U x v Y 2 F 0 a W 9 u P j x T d G F i b G V F b n R y a W V z I C 8 + P C 9 J d G V t P j x J d G V t P j x J d G V t T G 9 j Y X R p b 2 4 + P E l 0 Z W 1 U e X B l P k Z v c m 1 1 b G E 8 L 0 l 0 Z W 1 U e X B l P j x J d G V t U G F 0 a D 5 T Z W N 0 a W 9 u M S 9 h Z G 1 p b j M v Q 2 h h b m d l Z C U y M F R 5 c G U 8 L 0 l 0 Z W 1 Q Y X R o P j w v S X R l b U x v Y 2 F 0 a W 9 u P j x T d G F i b G V F b n R y a W V z I C 8 + P C 9 J d G V t P j x J d G V t P j x J d G V t T G 9 j Y X R p b 2 4 + P E l 0 Z W 1 U e X B l P k Z v c m 1 1 b G E 8 L 0 l 0 Z W 1 U e X B l P j x J d G V t U G F 0 a D 5 T Z W N 0 a W 9 u M S 9 h Z G 1 p b j Q 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T m F 2 a W d h d G l v b l N 0 Z X B O Y W 1 l I i B W Y W x 1 Z T 0 i c 0 5 h d m l n Y X R p b 2 4 i I C 8 + P E V u d H J 5 I F R 5 c G U 9 I k J 1 Z m Z l c k 5 l e H R S Z W Z y Z X N o I i B W Y W x 1 Z T 0 i b D E i I C 8 + P E V u d H J 5 I F R 5 c G U 9 I l J l c 3 V s d F R 5 c G U i I F Z h b H V l P S J z V G F i b G U i I C 8 + P E V u d H J 5 I F R 5 c G U 9 I k 5 h b W V V c G R h d G V k Q W Z 0 Z X J G a W x s I i B W Y W x 1 Z T 0 i b D A i I C 8 + P E V u d H J 5 I F R 5 c G U 9 I k Z p b G x l Z E N v b X B s Z X R l U m V z d W x 0 V G 9 X b 3 J r c 2 h l Z X Q i I F Z h b H V l P S J s M S I g L z 4 8 R W 5 0 c n k g V H l w Z T 0 i R m l s b E N v d W 5 0 I i B W Y W x 1 Z T 0 i b D E 3 M D M i I C 8 + P E V u d H J 5 I F R 5 c G U 9 I k Z p b G x F c n J v c k N v Z G U i I F Z h b H V l P S J z V W 5 r b m 9 3 b i I g L z 4 8 R W 5 0 c n k g V H l w Z T 0 i R m l s b E V y c m 9 y Q 2 9 1 b n Q i I F Z h b H V l P S J s M C I g L z 4 8 R W 5 0 c n k g V H l w Z T 0 i R m l s b E x h c 3 R V c G R h d G V k I i B W Y W x 1 Z T 0 i Z D I w M T k t M T E t M T F U M D k 6 N T E 6 M D E u N z E 1 M j M z N l o i I C 8 + P E V u d H J 5 I F R 5 c G U 9 I k Z p b G x D b 2 x 1 b W 5 U e X B l c y I g V m F s d W U 9 I n N C Z 1 l H Q m d Z R y I g L z 4 8 R W 5 0 c n k g V H l w Z T 0 i R m l s b E N v b H V t b k 5 h b W V z I i B W Y W x 1 Z T 0 i c 1 s m c X V v d D t M Z X Z l b C Z x d W 9 0 O y w m c X V v d D t Q Y 2 9 k X 2 F k b W l u N C Z x d W 9 0 O y w m c X V v d D t M b 2 N h b G l 0 Z X M m c X V v d D s s J n F 1 b 3 Q 7 U G N v Z F 9 h Z G 1 p b j E m c X V v d D s s J n F 1 b 3 Q 7 U G N v Z F 9 h Z G 1 p b j I m c X V v d D s s J n F 1 b 3 Q 7 U G N v Z F 9 h Z G 1 p b j M m c X V v d D t d I i A v P j x F b n R y e S B U e X B l P S J G a W x s U 3 R h d H V z I i B W Y W x 1 Z T 0 i c 0 N v b X B s Z X R l I i A v P j x F b n R y e S B U e X B l P S J R d W V y e U l E I i B W Y W x 1 Z T 0 i c 2 R m O T R l Y T k 5 L W E y O T U t N G Y 2 Y y 1 h M j Z l L W Y 3 M D g z N T J k O T l m Z C I g L z 4 8 R W 5 0 c n k g V H l w Z T 0 i Q W R k Z W R U b 0 R h d G F N b 2 R l b C I g V m F s d W U 9 I m w w I i A v P j x F b n R y e S B U e X B l P S J S Z W x h d G l v b n N o a X B J b m Z v Q 2 9 u d G F p b m V y I i B W Y W x 1 Z T 0 i c 3 s m c X V v d D t j b 2 x 1 b W 5 D b 3 V u d C Z x d W 9 0 O z o 2 L C Z x d W 9 0 O 2 t l e U N v b H V t b k 5 h b W V z J n F 1 b 3 Q 7 O l t d L C Z x d W 9 0 O 3 F 1 Z X J 5 U m V s Y X R p b 2 5 z a G l w c y Z x d W 9 0 O z p b X S w m c X V v d D t j b 2 x 1 b W 5 J Z G V u d G l 0 a W V z J n F 1 b 3 Q 7 O l s m c X V v d D t T Z W N 0 a W 9 u M S 9 h Z G 1 p b j Q v Q 2 h h b m d l Z C B U e X B l L n t M Z X Z l b C w w f S Z x d W 9 0 O y w m c X V v d D t T Z W N 0 a W 9 u M S 9 h Z G 1 p b j Q v Q 2 h h b m d l Z C B U e X B l L n t Q Y 2 9 k X 2 F k b W l u N C w x f S Z x d W 9 0 O y w m c X V v d D t T Z W N 0 a W 9 u M S 9 h Z G 1 p b j Q v Q 2 h h b m d l Z C B U e X B l L n t M b 2 N h b G l 0 Z X M s M n 0 m c X V v d D s s J n F 1 b 3 Q 7 U 2 V j d G l v b j E v Y W R t a W 4 0 L 0 N o Y W 5 n Z W Q g V H l w Z S 5 7 U G N v Z F 9 h Z G 1 p b j E s M 3 0 m c X V v d D s s J n F 1 b 3 Q 7 U 2 V j d G l v b j E v Y W R t a W 4 0 L 0 N o Y W 5 n Z W Q g V H l w Z S 5 7 U G N v Z F 9 h Z G 1 p b j I s N H 0 m c X V v d D s s J n F 1 b 3 Q 7 U 2 V j d G l v b j E v Y W R t a W 4 0 L 0 N o Y W 5 n Z W Q g V H l w Z S 5 7 U G N v Z F 9 h Z G 1 p b j M s N X 0 m c X V v d D t d L C Z x d W 9 0 O 0 N v b H V t b k N v d W 5 0 J n F 1 b 3 Q 7 O j Y s J n F 1 b 3 Q 7 S 2 V 5 Q 2 9 s d W 1 u T m F t Z X M m c X V v d D s 6 W 1 0 s J n F 1 b 3 Q 7 Q 2 9 s d W 1 u S W R l b n R p d G l l c y Z x d W 9 0 O z p b J n F 1 b 3 Q 7 U 2 V j d G l v b j E v Y W R t a W 4 0 L 0 N o Y W 5 n Z W Q g V H l w Z S 5 7 T G V 2 Z W w s M H 0 m c X V v d D s s J n F 1 b 3 Q 7 U 2 V j d G l v b j E v Y W R t a W 4 0 L 0 N o Y W 5 n Z W Q g V H l w Z S 5 7 U G N v Z F 9 h Z G 1 p b j Q s M X 0 m c X V v d D s s J n F 1 b 3 Q 7 U 2 V j d G l v b j E v Y W R t a W 4 0 L 0 N o Y W 5 n Z W Q g V H l w Z S 5 7 T G 9 j Y W x p d G V z L D J 9 J n F 1 b 3 Q 7 L C Z x d W 9 0 O 1 N l Y 3 R p b 2 4 x L 2 F k b W l u N C 9 D a G F u Z 2 V k I F R 5 c G U u e 1 B j b 2 R f Y W R t a W 4 x L D N 9 J n F 1 b 3 Q 7 L C Z x d W 9 0 O 1 N l Y 3 R p b 2 4 x L 2 F k b W l u N C 9 D a G F u Z 2 V k I F R 5 c G U u e 1 B j b 2 R f Y W R t a W 4 y L D R 9 J n F 1 b 3 Q 7 L C Z x d W 9 0 O 1 N l Y 3 R p b 2 4 x L 2 F k b W l u N C 9 D a G F u Z 2 V k I F R 5 c G U u e 1 B j b 2 R f Y W R t a W 4 z L D V 9 J n F 1 b 3 Q 7 X S w m c X V v d D t S Z W x h d G l v b n N o a X B J b m Z v J n F 1 b 3 Q 7 O l t d f S I g L z 4 8 L 1 N 0 Y W J s Z U V u d H J p Z X M + P C 9 J d G V t P j x J d G V t P j x J d G V t T G 9 j Y X R p b 2 4 + P E l 0 Z W 1 U e X B l P k Z v c m 1 1 b G E 8 L 0 l 0 Z W 1 U e X B l P j x J d G V t U G F 0 a D 5 T Z W N 0 a W 9 u M S 9 h Z G 1 p b j Q v U 2 9 1 c m N l P C 9 J d G V t U G F 0 a D 4 8 L 0 l 0 Z W 1 M b 2 N h d G l v b j 4 8 U 3 R h Y m x l R W 5 0 c m l l c y A v P j w v S X R l b T 4 8 S X R l b T 4 8 S X R l b U x v Y 2 F 0 a W 9 u P j x J d G V t V H l w Z T 5 G b 3 J t d W x h P C 9 J d G V t V H l w Z T 4 8 S X R l b V B h d G g + U 2 V j d G l v b j E v Y W R t a W 4 0 L 0 N o Y W 5 n Z W Q l M j B U e X B l P C 9 J d G V t U G F 0 a D 4 8 L 0 l 0 Z W 1 M b 2 N h d G l v b j 4 8 U 3 R h Y m x l R W 5 0 c m l l c y A v P j w v S X R l b T 4 8 S X R l b T 4 8 S X R l b U x v Y 2 F 0 a W 9 u P j x J d G V t V H l w Z T 5 G b 3 J t d W x h P C 9 J d G V t V H l w Z T 4 8 S X R l b V B h d G g + U 2 V j d G l v b j E v a W R w L 0 1 l c m d l Z C U y M F F 1 Z X J p Z X M 8 L 0 l 0 Z W 1 Q Y X R o P j w v S X R l b U x v Y 2 F 0 a W 9 u P j x T d G F i b G V F b n R y a W V z I C 8 + P C 9 J d G V t P j x J d G V t P j x J d G V t T G 9 j Y X R p b 2 4 + P E l 0 Z W 1 U e X B l P k Z v c m 1 1 b G E 8 L 0 l 0 Z W 1 U e X B l P j x J d G V t U G F 0 a D 5 T Z W N 0 a W 9 u M S 9 p Z H A v U m V v c m R l c m V k J T I w Q 2 9 s d W 1 u c z w v S X R l b V B h d G g + P C 9 J d G V t T G 9 j Y X R p b 2 4 + P F N 0 Y W J s Z U V u d H J p Z X M g L z 4 8 L 0 l 0 Z W 0 + P E l 0 Z W 0 + P E l 0 Z W 1 M b 2 N h d G l v b j 4 8 S X R l b V R 5 c G U + R m 9 y b X V s Y T w v S X R l b V R 5 c G U + P E l 0 Z W 1 Q Y X R o P l N l Y 3 R p b 2 4 x L 2 l k c C 9 F e H B h b m R l Z C U y M E R U T V 9 D Q V J f Q j J G X 0 l u b 2 5 k Y X R p b 2 4 8 L 0 l 0 Z W 1 Q Y X R o P j w v S X R l b U x v Y 2 F 0 a W 9 u P j x T d G F i b G V F b n R y a W V z I C 8 + P C 9 J d G V t P j x J d G V t P j x J d G V t T G 9 j Y X R p b 2 4 + P E l 0 Z W 1 U e X B l P k Z v c m 1 1 b G E 8 L 0 l 0 Z W 1 U e X B l P j x J d G V t U G F 0 a D 5 T Z W N 0 a W 9 u M S 9 p Z H A v U m V u Y W 1 l Z C U y M E N v b H V t b n M 8 L 0 l 0 Z W 1 Q Y X R o P j w v S X R l b U x v Y 2 F 0 a W 9 u P j x T d G F i b G V F b n R y a W V z I C 8 + P C 9 J d G V t P j x J d G V t P j x J d G V t T G 9 j Y X R p b 2 4 + P E l 0 Z W 1 U e X B l P k Z v c m 1 1 b G E 8 L 0 l 0 Z W 1 U e X B l P j x J d G V t U G F 0 a D 5 T Z W N 0 a W 9 u M S 9 p Z H A v T W V y Z 2 V k J T I w U X V l c m l l c z E 8 L 0 l 0 Z W 1 Q Y X R o P j w v S X R l b U x v Y 2 F 0 a W 9 u P j x T d G F i b G V F b n R y a W V z I C 8 + P C 9 J d G V t P j x J d G V t P j x J d G V t T G 9 j Y X R p b 2 4 + P E l 0 Z W 1 U e X B l P k Z v c m 1 1 b G E 8 L 0 l 0 Z W 1 U e X B l P j x J d G V t U G F 0 a D 5 T Z W N 0 a W 9 u M S 9 p Z H A v U m V v c m R l c m V k J T I w Q 2 9 s d W 1 u c z E 8 L 0 l 0 Z W 1 Q Y X R o P j w v S X R l b U x v Y 2 F 0 a W 9 u P j x T d G F i b G V F b n R y a W V z I C 8 + P C 9 J d G V t P j x J d G V t P j x J d G V t T G 9 j Y X R p b 2 4 + P E l 0 Z W 1 U e X B l P k Z v c m 1 1 b G E 8 L 0 l 0 Z W 1 U e X B l P j x J d G V t U G F 0 a D 5 T Z W N 0 a W 9 u M S 9 p Z H A v R X h w Y W 5 k Z W Q l M j B h Z G 1 p b j E 8 L 0 l 0 Z W 1 Q Y X R o P j w v S X R l b U x v Y 2 F 0 a W 9 u P j x T d G F i b G V F b n R y a W V z I C 8 + P C 9 J d G V t P j x J d G V t P j x J d G V t T G 9 j Y X R p b 2 4 + P E l 0 Z W 1 U e X B l P k Z v c m 1 1 b G E 8 L 0 l 0 Z W 1 U e X B l P j x J d G V t U G F 0 a D 5 T Z W N 0 a W 9 u M S 9 p Z H A v U m V t b 3 Z l Z C U y M E N v b H V t b n M x P C 9 J d G V t U G F 0 a D 4 8 L 0 l 0 Z W 1 M b 2 N h d G l v b j 4 8 U 3 R h Y m x l R W 5 0 c m l l c y A v P j w v S X R l b T 4 8 S X R l b T 4 8 S X R l b U x v Y 2 F 0 a W 9 u P j x J d G V t V H l w Z T 5 G b 3 J t d W x h P C 9 J d G V t V H l w Z T 4 8 S X R l b V B h d G g + U 2 V j d G l v b j E v a W R w L 0 1 l c m d l Z C U y M F F 1 Z X J p Z X M y P C 9 J d G V t U G F 0 a D 4 8 L 0 l 0 Z W 1 M b 2 N h d G l v b j 4 8 U 3 R h Y m x l R W 5 0 c m l l c y A v P j w v S X R l b T 4 8 S X R l b T 4 8 S X R l b U x v Y 2 F 0 a W 9 u P j x J d G V t V H l w Z T 5 G b 3 J t d W x h P C 9 J d G V t V H l w Z T 4 8 S X R l b V B h d G g + U 2 V j d G l v b j E v a W R w L 1 J l b 3 J k Z X J l Z C U y M E N v b H V t b n M y P C 9 J d G V t U G F 0 a D 4 8 L 0 l 0 Z W 1 M b 2 N h d G l v b j 4 8 U 3 R h Y m x l R W 5 0 c m l l c y A v P j w v S X R l b T 4 8 S X R l b T 4 8 S X R l b U x v Y 2 F 0 a W 9 u P j x J d G V t V H l w Z T 5 G b 3 J t d W x h P C 9 J d G V t V H l w Z T 4 8 S X R l b V B h d G g + U 2 V j d G l v b j E v a W R w L 0 V 4 c G F u Z G V k J T I w Y W R t a W 4 y P C 9 J d G V t U G F 0 a D 4 8 L 0 l 0 Z W 1 M b 2 N h d G l v b j 4 8 U 3 R h Y m x l R W 5 0 c m l l c y A v P j w v S X R l b T 4 8 S X R l b T 4 8 S X R l b U x v Y 2 F 0 a W 9 u P j x J d G V t V H l w Z T 5 G b 3 J t d W x h P C 9 J d G V t V H l w Z T 4 8 S X R l b V B h d G g + U 2 V j d G l v b j E v a W R w L 1 J l b W 9 2 Z W Q l M j B D b 2 x 1 b W 5 z M j w v S X R l b V B h d G g + P C 9 J d G V t T G 9 j Y X R p b 2 4 + P F N 0 Y W J s Z U V u d H J p Z X M g L z 4 8 L 0 l 0 Z W 0 + P E l 0 Z W 0 + P E l 0 Z W 1 M b 2 N h d G l v b j 4 8 S X R l b V R 5 c G U + R m 9 y b X V s Y T w v S X R l b V R 5 c G U + P E l 0 Z W 1 Q Y X R o P l N l Y 3 R p b 2 4 x L 2 l k c C 9 B Z G R l Z C U y M E N 1 c 3 R v b T w v S X R l b V B h d G g + P C 9 J d G V t T G 9 j Y X R p b 2 4 + P F N 0 Y W J s Z U V u d H J p Z X M g L z 4 8 L 0 l 0 Z W 0 + P E l 0 Z W 0 + P E l 0 Z W 1 M b 2 N h d G l v b j 4 8 S X R l b V R 5 c G U + R m 9 y b X V s Y T w v S X R l b V R 5 c G U + P E l 0 Z W 1 Q Y X R o P l N l Y 3 R p b 2 4 x L 2 l k c C 9 N Z X J n Z W Q l M j B R d W V y a W V z M z w v S X R l b V B h d G g + P C 9 J d G V t T G 9 j Y X R p b 2 4 + P F N 0 Y W J s Z U V u d H J p Z X M g L z 4 8 L 0 l 0 Z W 0 + P E l 0 Z W 0 + P E l 0 Z W 1 M b 2 N h d G l v b j 4 8 S X R l b V R 5 c G U + R m 9 y b X V s Y T w v S X R l b V R 5 c G U + P E l 0 Z W 1 Q Y X R o P l N l Y 3 R p b 2 4 x L 2 l k c C 9 S Z W 9 y Z G V y Z W Q l M j B D b 2 x 1 b W 5 z M z w v S X R l b V B h d G g + P C 9 J d G V t T G 9 j Y X R p b 2 4 + P F N 0 Y W J s Z U V u d H J p Z X M g L z 4 8 L 0 l 0 Z W 0 + P E l 0 Z W 0 + P E l 0 Z W 1 M b 2 N h d G l v b j 4 8 S X R l b V R 5 c G U + R m 9 y b X V s Y T w v S X R l b V R 5 c G U + P E l 0 Z W 1 Q Y X R o P l N l Y 3 R p b 2 4 x L 2 l k c C 9 F e H B h b m R l Z C U y M G F k b W l u M z w v S X R l b V B h d G g + P C 9 J d G V t T G 9 j Y X R p b 2 4 + P F N 0 Y W J s Z U V u d H J p Z X M g L z 4 8 L 0 l 0 Z W 0 + P E l 0 Z W 0 + P E l 0 Z W 1 M b 2 N h d G l v b j 4 8 S X R l b V R 5 c G U + R m 9 y b X V s Y T w v S X R l b V R 5 c G U + P E l 0 Z W 1 Q Y X R o P l N l Y 3 R p b 2 4 x L 2 l k c C 9 S Z W 1 v d m V k J T I w Q 2 9 s d W 1 u c z M 8 L 0 l 0 Z W 1 Q Y X R o P j w v S X R l b U x v Y 2 F 0 a W 9 u P j x T d G F i b G V F b n R y a W V z I C 8 + P C 9 J d G V t P j x J d G V t P j x J d G V t T G 9 j Y X R p b 2 4 + P E l 0 Z W 1 U e X B l P k Z v c m 1 1 b G E 8 L 0 l 0 Z W 1 U e X B l P j x J d G V t U G F 0 a D 5 T Z W N 0 a W 9 u M S 9 p Z H A v Q W R k Z W Q l M j B D d X N 0 b 2 0 x P C 9 J d G V t U G F 0 a D 4 8 L 0 l 0 Z W 1 M b 2 N h d G l v b j 4 8 U 3 R h Y m x l R W 5 0 c m l l c y A v P j w v S X R l b T 4 8 S X R l b T 4 8 S X R l b U x v Y 2 F 0 a W 9 u P j x J d G V t V H l w Z T 5 G b 3 J t d W x h P C 9 J d G V t V H l w Z T 4 8 S X R l b V B h d G g + U 2 V j d G l v b j E v Q 2 9 u b m V j d G l v b l 9 p Z H A 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T m F 2 a W d h d G l v b l N 0 Z X B O Y W 1 l I i B W Y W x 1 Z T 0 i c 0 5 h d m l n Y X R p b 2 4 i I C 8 + P E V u d H J 5 I F R 5 c G U 9 I k 5 h b W V V c G R h d G V k Q W Z 0 Z X J G a W x s I i B W Y W x 1 Z T 0 i b D E i I C 8 + P E V u d H J 5 I F R 5 c G U 9 I l J l c 3 V s d F R 5 c G U i I F Z h b H V l P S J z R X h j Z X B 0 a W 9 u I i A v P j x F b n R y e S B U e X B l P S J C d W Z m Z X J O Z X h 0 U m V m c m V z a C I g V m F s d W U 9 I m w x I i A v P j x F b n R y e S B U e X B l P S J G a W x s Z W R D b 2 1 w b G V 0 Z V J l c 3 V s d F R v V 2 9 y a 3 N o Z W V 0 I i B W Y W x 1 Z T 0 i b D A i I C 8 + P E V u d H J 5 I F R 5 c G U 9 I k Z p b G x D b 2 x 1 b W 5 U e X B l c y I g V m F s d W U 9 I n N C Z 1 l H Q m d Z R E F 3 W U d C Z 1 l H Q U F Z R 0 J n W U R B d 0 E 9 I i A v P j x F b n R y e S B U e X B l P S J G a W x s T G F z d F V w Z G F 0 Z W Q i I F Z h b H V l P S J k M j A x O S 0 x M S 0 x M l Q x N z o w N z o x O C 4 x M D E 4 N z A 1 W i I g L z 4 8 R W 5 0 c n k g V H l w Z T 0 i R m l s b E V y c m 9 y Q 2 9 k Z S I g V m F s d W U 9 I n N V b m t u b 3 d u I i A v P j x F b n R y e S B U e X B l P S J B Z G R l Z F R v R G F 0 Y U 1 v Z G V s I i B W Y W x 1 Z T 0 i b D A i I C 8 + P E V u d H J 5 I F R 5 c G U 9 I k Z p b G x D b 2 x 1 b W 5 O Y W 1 l c y I g V m F s d W U 9 I n N b J n F 1 b 3 Q 7 Q T Q u I F B y w 6 l m Z W N 0 d X J l I G R c d T A w M j d l d m F s d W F 0 a W 9 u J n F 1 b 3 Q 7 L C Z x d W 9 0 O 0 E 1 L l N v d X M t c H L D q W Z l Y 3 R 1 c m U g Z F x 1 M D A y N 2 V 2 Y W x 1 Y X R p b 2 4 m c X V v d D s s J n F 1 b 3 Q 7 Q T Y u I E F y c m 9 u Z G l z c 2 V t Z W 5 0 I G R c d T A w M j d l d m F s d W F 0 a W 9 u J n F 1 b 3 Q 7 L C Z x d W 9 0 O 0 E 4 L i B R d W F y d G l l c i B k X H U w M D I 3 Z X Z h b H V h d G l v b i Z x d W 9 0 O y w m c X V v d D t Q Z X J p b 2 R l I G R c d T A w M j d h c n J p d s O p Z S Z x d W 9 0 O y w m c X V v d D t N w 6 l u Y W d l c y Z x d W 9 0 O y w m c X V v d D t J b m R p d m l k d X M m c X V v d D s s J n F 1 b 3 Q 7 Q j Q u I F B y b 3 Z l b m F u Y 2 U g Z G U g b G E g b W F q b 3 J p d M O p I G R l c y B k w 6 l w b G F j w 6 l z I G l u d G V y b m V z J n F 1 b 3 Q 7 L C Z x d W 9 0 O 3 B y b 3 Z f Y W R t M V 9 j J n F 1 b 3 Q 7 L C Z x d W 9 0 O 1 B y Z W Z l Y 3 R 1 c m U m c X V v d D s s J n F 1 b 3 Q 7 c H J v d l 9 h Z G 0 y X 2 M m c X V v d D s s J n F 1 b 3 Q 7 U 2 9 1 c 1 9 Q c m V m Z W N 0 d X J l J n F 1 b 3 Q 7 L C Z x d W 9 0 O 1 B y b 3 Z f Y W R t M y Z x d W 9 0 O y w m c X V v d D t D b 2 1 t d W 5 l J n F 1 b 3 Q 7 L C Z x d W 9 0 O 0 I 0 L j Q g U 3 D D q W N p Z m l l e i A g b G U g c X V h c n R p Z X I g Z G U g c H J v d m V u Y W 5 j Z S B k Z X M g U E R J I G R l I C g k e 2 F u b m V l X 2 l k c H 0 p J n F 1 b 3 Q 7 L C Z x d W 9 0 O 0 I 0 L j Q g U 3 D D q W N p Z m l l e i B j Z X Q g Q V V U U k U g d m l s b G F n Z S B k Z S B w c m 9 2 Z W 5 h b m N l I G R l c y B Q R E k g Z G U g K C R 7 Y W 5 u Z W V f a W R w f S k m c X V v d D s s J n F 1 b 3 Q 7 c H J v d l 9 h Z G 0 z X 2 M m c X V v d D s s J n F 1 b 3 Q 7 X 2 l u Z G V 4 J n F 1 b 3 Q 7 L C Z x d W 9 0 O 1 9 w Y X J l b n R f a W 5 k Z X g m c X V v d D s s J n F 1 b 3 Q 7 T G 9 j Y W x p d G U m c X V v d D t d I i A v P j x F b n R y e S B U e X B l P S J G a W x s U 3 R h d H V z I i B W Y W x 1 Z T 0 i c 0 N v b X B s Z X R l I i A v P j x F b n R y e S B U e X B l P S J S Z W x h d G l v b n N o a X B J b m Z v Q 2 9 u d G F p b m V y I i B W Y W x 1 Z T 0 i c 3 s m c X V v d D t j b 2 x 1 b W 5 D b 3 V u d C Z x d W 9 0 O z o y M C w m c X V v d D t r Z X l D b 2 x 1 b W 5 O Y W 1 l c y Z x d W 9 0 O z p b X S w m c X V v d D t x d W V y e V J l b G F 0 a W 9 u c 2 h p c H M m c X V v d D s 6 W 3 s m c X V v d D t r Z X l D b 2 x 1 b W 5 D b 3 V u d C Z x d W 9 0 O z o x L C Z x d W 9 0 O 2 t l e U N v b H V t b i Z x d W 9 0 O z o x O C w m c X V v d D t v d G h l c k t l e U N v b H V t b k l k Z W 5 0 a X R 5 J n F 1 b 3 Q 7 O i Z x d W 9 0 O 1 N l Y 3 R p b 2 4 x L 0 R U T V 9 D Q V J f Q j J G X 0 l u b 2 5 k Y X R p b 2 4 v Q 2 h h b m d l Z C B U e X B l L n t f a W 5 k Z X g s M j E 1 f S Z x d W 9 0 O y w m c X V v d D t L Z X l D b 2 x 1 b W 5 D b 3 V u d C Z x d W 9 0 O z o x f S x 7 J n F 1 b 3 Q 7 a 2 V 5 Q 2 9 s d W 1 u Q 2 9 1 b n Q m c X V v d D s 6 M S w m c X V v d D t r Z X l D b 2 x 1 b W 4 m c X V v d D s 6 O C w m c X V v d D t v d G h l c k t l e U N v b H V t b k l k Z W 5 0 a X R 5 J n F 1 b 3 Q 7 O i Z x d W 9 0 O 1 N l Y 3 R p b 2 4 x L 2 F k b W l u M S 9 D a G F u Z 2 V k I F R 5 c G U u e 1 B j b 2 R f Y W R t a W 4 x L D F 9 J n F 1 b 3 Q 7 L C Z x d W 9 0 O 0 t l e U N v b H V t b k N v d W 5 0 J n F 1 b 3 Q 7 O j F 9 L H s m c X V v d D t r Z X l D b 2 x 1 b W 5 D b 3 V u d C Z x d W 9 0 O z o x L C Z x d W 9 0 O 2 t l e U N v b H V t b i Z x d W 9 0 O z o x M C w m c X V v d D t v d G h l c k t l e U N v b H V t b k l k Z W 5 0 a X R 5 J n F 1 b 3 Q 7 O i Z x d W 9 0 O 1 N l Y 3 R p b 2 4 x L 2 F k b W l u M i 9 D a G F u Z 2 V k I F R 5 c G U u e 1 B j b 2 R f Y W R t a W 4 y L D F 9 J n F 1 b 3 Q 7 L C Z x d W 9 0 O 0 t l e U N v b H V t b k N v d W 5 0 J n F 1 b 3 Q 7 O j F 9 L H s m c X V v d D t r Z X l D b 2 x 1 b W 5 D b 3 V u d C Z x d W 9 0 O z o x L C Z x d W 9 0 O 2 t l e U N v b H V t b i Z x d W 9 0 O z o x M i w m c X V v d D t v d G h l c k t l e U N v b H V t b k l k Z W 5 0 a X R 5 J n F 1 b 3 Q 7 O i Z x d W 9 0 O 1 N l Y 3 R p b 2 4 x L 2 F k b W l u M y 9 D a G F u Z 2 V k I F R 5 c G U u e 1 B j b 2 R f Y W R t a W 4 z L D F 9 J n F 1 b 3 Q 7 L C Z x d W 9 0 O 0 t l e U N v b H V t b k N v d W 5 0 J n F 1 b 3 Q 7 O j F 9 X S w m c X V v d D t j b 2 x 1 b W 5 J Z G V u d G l 0 a W V z J n F 1 b 3 Q 7 O l s m c X V v d D t T Z W N 0 a W 9 u M S 9 E V E 1 f Q 0 F S X 0 I y R l 9 J b m 9 u Z G F 0 a W 9 u L 0 N o Y W 5 n Z W Q g V H l w Z S 5 7 Q T Q u I F B y w 6 l m Z W N 0 d X J l I G R c d T A w M j d l d m F s d W F 0 a W 9 u L D E w f S Z x d W 9 0 O y w m c X V v d D t T Z W N 0 a W 9 u M S 9 E V E 1 f Q 0 F S X 0 I y R l 9 J b m 9 u Z G F 0 a W 9 u L 0 N o Y W 5 n Z W Q g V H l w Z S 5 7 Q T U u U 2 9 1 c y 1 w c s O p Z m V j d H V y Z S B k X H U w M D I 3 Z X Z h b H V h d G l v b i w x M X 0 m c X V v d D s s J n F 1 b 3 Q 7 U 2 V j d G l v b j E v R F R N X 0 N B U l 9 C M k Z f S W 5 v b m R h d G l v b i 9 D a G F u Z 2 V k I F R 5 c G U u e 0 E 2 L i B B c n J v b m R p c 3 N l b W V u d C B k X H U w M D I 3 Z X Z h b H V h d G l v b i w x M n 0 m c X V v d D s s J n F 1 b 3 Q 7 U 2 V j d G l v b j E v R F R N X 0 N B U l 9 C M k Z f S W 5 v b m R h d G l v b i 9 D a G F u Z 2 V k I F R 5 c G U u e 0 E 4 L i B R d W F y d G l l c i B k X H U w M D I 3 Z X Z h b H V h d G l v b i w x M 3 0 m c X V v d D s s J n F 1 b 3 Q 7 U 2 V j d G l v b j E v a W R w I C g y K S 9 D a G F u Z 2 V k I F R 5 c G U u e 2 F u b m V l X 2 l k c C w w f S Z x d W 9 0 O y w m c X V v d D t T Z W N 0 a W 9 u M S 9 p Z H A g K D I p L 0 N o Y W 5 n Z W Q g V H l w Z S 5 7 Q j M u M i 4 x L i B O b 2 1 i c m U g Z G U g T c O p b m F n Z X M g I C g k e 3 t h b m 5 l Z V 9 p Z H B 9 K S w x f S Z x d W 9 0 O y w m c X V v d D t T Z W N 0 a W 9 u M S 9 p Z H A g K D I p L 0 N o Y W 5 n Z W Q g V H l w Z S 5 7 Q j M u M i 4 y L i B O b 2 1 i c m U g Z F x 1 M D A y N 0 l u Z G l 2 a W R 1 c y A o J H t 7 Y W 5 u Z W V f a W R w f S k s M n 0 m c X V v d D s s J n F 1 b 3 Q 7 U 2 V j d G l v b j E v a W R w I C g y K S 9 D a G F u Z 2 V k I F R 5 c G U u e 0 I 0 L i B Q c m 9 2 Z W 5 h b m N l I G R l I G x h I G 1 h a m 9 y a X T D q S B k Z X M g Z M O p c G x h Y 8 O p c y B p b n R l c m 5 l c y A o J H t 7 Y W 5 u Z W V f a W R w f S k s M 3 0 m c X V v d D s s J n F 1 b 3 Q 7 U 2 V j d G l v b j E v a W R w I C g y K S 9 D a G F u Z 2 V k I F R 5 c G U u e 3 B y b 3 Z f Y W R t M V 9 j L D V 9 J n F 1 b 3 Q 7 L C Z x d W 9 0 O 1 N l Y 3 R p b 2 4 x L 2 F k b W l u M S 9 D a G F u Z 2 V k I F R 5 c G U u e 1 B y Z W Z l Y 3 R 1 c m U s M n 0 m c X V v d D s s J n F 1 b 3 Q 7 U 2 V j d G l v b j E v a W R w I C g y K S 9 D a G F u Z 2 V k I F R 5 c G U u e 3 B y b 3 Z f Y W R t M l 9 j L D d 9 J n F 1 b 3 Q 7 L C Z x d W 9 0 O 1 N l Y 3 R p b 2 4 x L 2 F k b W l u M i 9 D a G F u Z 2 V k I F R 5 c G U u e 1 N v d X N f U H J l Z m V j d H V y Z S w y f S Z x d W 9 0 O y w m c X V v d D t T Z W N 0 a W 9 u M S 9 p Z H A g K D I p L 0 F k Z G V k I E N 1 c 3 R v b S 5 7 U H J v d l 9 h Z G 0 z L D E 4 f S Z x d W 9 0 O y w m c X V v d D t T Z W N 0 a W 9 u M S 9 h Z G 1 p b j M v Q 2 h h b m d l Z C B U e X B l L n t D b 2 1 t d W 5 l L D J 9 J n F 1 b 3 Q 7 L C Z x d W 9 0 O 1 N l Y 3 R p b 2 4 x L 2 l k c C A o M i k v Q 2 h h b m d l Z C B U e X B l L n t C N C 4 0 I F N w w 6 l j a W Z p Z X o g I G x l I H F 1 Y X J 0 a W V y I G R l I H B y b 3 Z l b m F u Y 2 U g Z G V z I F B E S S B k Z S A o J H t 7 Y W 5 u Z W V f a W R w f S k s O X 0 m c X V v d D s s J n F 1 b 3 Q 7 U 2 V j d G l v b j E v a W R w I C g y K S 9 D a G F u Z 2 V k I F R 5 c G U u e 0 I 0 L j Q g U 3 D D q W N p Z m l l e i B j Z X Q g Q V V U U k U g d m l s b G F n Z S B k Z S B w c m 9 2 Z W 5 h b m N l I G R l c y B Q R E k g Z G U g K C R 7 e 2 F u b m V l X 2 l k c H 0 p L D E w f S Z x d W 9 0 O y w m c X V v d D t T Z W N 0 a W 9 u M S 9 p Z H A g K D I p L 0 N o Y W 5 n Z W Q g V H l w Z S 5 7 c H J v d l 9 h Z G 0 z X 2 M s M T F 9 J n F 1 b 3 Q 7 L C Z x d W 9 0 O 1 N l Y 3 R p b 2 4 x L 2 l k c C A o M i k v Q 2 h h b m d l Z C B U e X B l L n t f a W 5 k Z X g s M T J 9 J n F 1 b 3 Q 7 L C Z x d W 9 0 O 1 N l Y 3 R p b 2 4 x L 2 l k c C A o M i k v Q 2 h h b m d l Z C B U e X B l L n t f c G F y Z W 5 0 X 2 l u Z G V 4 L D E 0 f S Z x d W 9 0 O y w m c X V v d D t T Z W N 0 a W 9 u M S 9 p Z H A g K D I p L 0 F k Z G V k I E N 1 c 3 R v b T E u e 0 x v Y 2 F s a X R l L D E 5 f S Z x d W 9 0 O 1 0 s J n F 1 b 3 Q 7 Q 2 9 s d W 1 u Q 2 9 1 b n Q m c X V v d D s 6 M j A s J n F 1 b 3 Q 7 S 2 V 5 Q 2 9 s d W 1 u T m F t Z X M m c X V v d D s 6 W 1 0 s J n F 1 b 3 Q 7 Q 2 9 s d W 1 u S W R l b n R p d G l l c y Z x d W 9 0 O z p b J n F 1 b 3 Q 7 U 2 V j d G l v b j E v R F R N X 0 N B U l 9 C M k Z f S W 5 v b m R h d G l v b i 9 D a G F u Z 2 V k I F R 5 c G U u e 0 E 0 L i B Q c s O p Z m V j d H V y Z S B k X H U w M D I 3 Z X Z h b H V h d G l v b i w x M H 0 m c X V v d D s s J n F 1 b 3 Q 7 U 2 V j d G l v b j E v R F R N X 0 N B U l 9 C M k Z f S W 5 v b m R h d G l v b i 9 D a G F u Z 2 V k I F R 5 c G U u e 0 E 1 L l N v d X M t c H L D q W Z l Y 3 R 1 c m U g Z F x 1 M D A y N 2 V 2 Y W x 1 Y X R p b 2 4 s M T F 9 J n F 1 b 3 Q 7 L C Z x d W 9 0 O 1 N l Y 3 R p b 2 4 x L 0 R U T V 9 D Q V J f Q j J G X 0 l u b 2 5 k Y X R p b 2 4 v Q 2 h h b m d l Z C B U e X B l L n t B N i 4 g Q X J y b 2 5 k a X N z Z W 1 l b n Q g Z F x 1 M D A y N 2 V 2 Y W x 1 Y X R p b 2 4 s M T J 9 J n F 1 b 3 Q 7 L C Z x d W 9 0 O 1 N l Y 3 R p b 2 4 x L 0 R U T V 9 D Q V J f Q j J G X 0 l u b 2 5 k Y X R p b 2 4 v Q 2 h h b m d l Z C B U e X B l L n t B O C 4 g U X V h c n R p Z X I g Z F x 1 M D A y N 2 V 2 Y W x 1 Y X R p b 2 4 s M T N 9 J n F 1 b 3 Q 7 L C Z x d W 9 0 O 1 N l Y 3 R p b 2 4 x L 2 l k c C A o M i k v Q 2 h h b m d l Z C B U e X B l L n t h b m 5 l Z V 9 p Z H A s M H 0 m c X V v d D s s J n F 1 b 3 Q 7 U 2 V j d G l v b j E v a W R w I C g y K S 9 D a G F u Z 2 V k I F R 5 c G U u e 0 I z L j I u M S 4 g T m 9 t Y n J l I G R l I E 3 D q W 5 h Z 2 V z I C A o J H t 7 Y W 5 u Z W V f a W R w f S k s M X 0 m c X V v d D s s J n F 1 b 3 Q 7 U 2 V j d G l v b j E v a W R w I C g y K S 9 D a G F u Z 2 V k I F R 5 c G U u e 0 I z L j I u M i 4 g T m 9 t Y n J l I G R c d T A w M j d J b m R p d m l k d X M g K C R 7 e 2 F u b m V l X 2 l k c H 0 p L D J 9 J n F 1 b 3 Q 7 L C Z x d W 9 0 O 1 N l Y 3 R p b 2 4 x L 2 l k c C A o M i k v Q 2 h h b m d l Z C B U e X B l L n t C N C 4 g U H J v d m V u Y W 5 j Z S B k Z S B s Y S B t Y W p v c m l 0 w 6 k g Z G V z I G T D q X B s Y W P D q X M g a W 5 0 Z X J u Z X M g K C R 7 e 2 F u b m V l X 2 l k c H 0 p L D N 9 J n F 1 b 3 Q 7 L C Z x d W 9 0 O 1 N l Y 3 R p b 2 4 x L 2 l k c C A o M i k v Q 2 h h b m d l Z C B U e X B l L n t w c m 9 2 X 2 F k b T F f Y y w 1 f S Z x d W 9 0 O y w m c X V v d D t T Z W N 0 a W 9 u M S 9 h Z G 1 p b j E v Q 2 h h b m d l Z C B U e X B l L n t Q c m V m Z W N 0 d X J l L D J 9 J n F 1 b 3 Q 7 L C Z x d W 9 0 O 1 N l Y 3 R p b 2 4 x L 2 l k c C A o M i k v Q 2 h h b m d l Z C B U e X B l L n t w c m 9 2 X 2 F k b T J f Y y w 3 f S Z x d W 9 0 O y w m c X V v d D t T Z W N 0 a W 9 u M S 9 h Z G 1 p b j I v Q 2 h h b m d l Z C B U e X B l L n t T b 3 V z X 1 B y Z W Z l Y 3 R 1 c m U s M n 0 m c X V v d D s s J n F 1 b 3 Q 7 U 2 V j d G l v b j E v a W R w I C g y K S 9 B Z G R l Z C B D d X N 0 b 2 0 u e 1 B y b 3 Z f Y W R t M y w x O H 0 m c X V v d D s s J n F 1 b 3 Q 7 U 2 V j d G l v b j E v Y W R t a W 4 z L 0 N o Y W 5 n Z W Q g V H l w Z S 5 7 Q 2 9 t b X V u Z S w y f S Z x d W 9 0 O y w m c X V v d D t T Z W N 0 a W 9 u M S 9 p Z H A g K D I p L 0 N o Y W 5 n Z W Q g V H l w Z S 5 7 Q j Q u N C B T c M O p Y 2 l m a W V 6 I C B s Z S B x d W F y d G l l c i B k Z S B w c m 9 2 Z W 5 h b m N l I G R l c y B Q R E k g Z G U g K C R 7 e 2 F u b m V l X 2 l k c H 0 p L D l 9 J n F 1 b 3 Q 7 L C Z x d W 9 0 O 1 N l Y 3 R p b 2 4 x L 2 l k c C A o M i k v Q 2 h h b m d l Z C B U e X B l L n t C N C 4 0 I F N w w 6 l j a W Z p Z X o g Y 2 V 0 I E F V V F J F I H Z p b G x h Z 2 U g Z G U g c H J v d m V u Y W 5 j Z S B k Z X M g U E R J I G R l I C g k e 3 t h b m 5 l Z V 9 p Z H B 9 K S w x M H 0 m c X V v d D s s J n F 1 b 3 Q 7 U 2 V j d G l v b j E v a W R w I C g y K S 9 D a G F u Z 2 V k I F R 5 c G U u e 3 B y b 3 Z f Y W R t M 1 9 j L D E x f S Z x d W 9 0 O y w m c X V v d D t T Z W N 0 a W 9 u M S 9 p Z H A g K D I p L 0 N o Y W 5 n Z W Q g V H l w Z S 5 7 X 2 l u Z G V 4 L D E y f S Z x d W 9 0 O y w m c X V v d D t T Z W N 0 a W 9 u M S 9 p Z H A g K D I p L 0 N o Y W 5 n Z W Q g V H l w Z S 5 7 X 3 B h c m V u d F 9 p b m R l e C w x N H 0 m c X V v d D s s J n F 1 b 3 Q 7 U 2 V j d G l v b j E v a W R w I C g y K S 9 B Z G R l Z C B D d X N 0 b 2 0 x L n t M b 2 N h b G l 0 Z S w x O X 0 m c X V v d D t d L C Z x d W 9 0 O 1 J l b G F 0 a W 9 u c 2 h p c E l u Z m 8 m c X V v d D s 6 W 3 s m c X V v d D t r Z X l D b 2 x 1 b W 5 D b 3 V u d C Z x d W 9 0 O z o x L C Z x d W 9 0 O 2 t l e U N v b H V t b i Z x d W 9 0 O z o x O C w m c X V v d D t v d G h l c k t l e U N v b H V t b k l k Z W 5 0 a X R 5 J n F 1 b 3 Q 7 O i Z x d W 9 0 O 1 N l Y 3 R p b 2 4 x L 0 R U T V 9 D Q V J f Q j J G X 0 l u b 2 5 k Y X R p b 2 4 v Q 2 h h b m d l Z C B U e X B l L n t f a W 5 k Z X g s M j E 1 f S Z x d W 9 0 O y w m c X V v d D t L Z X l D b 2 x 1 b W 5 D b 3 V u d C Z x d W 9 0 O z o x f S x 7 J n F 1 b 3 Q 7 a 2 V 5 Q 2 9 s d W 1 u Q 2 9 1 b n Q m c X V v d D s 6 M S w m c X V v d D t r Z X l D b 2 x 1 b W 4 m c X V v d D s 6 O C w m c X V v d D t v d G h l c k t l e U N v b H V t b k l k Z W 5 0 a X R 5 J n F 1 b 3 Q 7 O i Z x d W 9 0 O 1 N l Y 3 R p b 2 4 x L 2 F k b W l u M S 9 D a G F u Z 2 V k I F R 5 c G U u e 1 B j b 2 R f Y W R t a W 4 x L D F 9 J n F 1 b 3 Q 7 L C Z x d W 9 0 O 0 t l e U N v b H V t b k N v d W 5 0 J n F 1 b 3 Q 7 O j F 9 L H s m c X V v d D t r Z X l D b 2 x 1 b W 5 D b 3 V u d C Z x d W 9 0 O z o x L C Z x d W 9 0 O 2 t l e U N v b H V t b i Z x d W 9 0 O z o x M C w m c X V v d D t v d G h l c k t l e U N v b H V t b k l k Z W 5 0 a X R 5 J n F 1 b 3 Q 7 O i Z x d W 9 0 O 1 N l Y 3 R p b 2 4 x L 2 F k b W l u M i 9 D a G F u Z 2 V k I F R 5 c G U u e 1 B j b 2 R f Y W R t a W 4 y L D F 9 J n F 1 b 3 Q 7 L C Z x d W 9 0 O 0 t l e U N v b H V t b k N v d W 5 0 J n F 1 b 3 Q 7 O j F 9 L H s m c X V v d D t r Z X l D b 2 x 1 b W 5 D b 3 V u d C Z x d W 9 0 O z o x L C Z x d W 9 0 O 2 t l e U N v b H V t b i Z x d W 9 0 O z o x M i w m c X V v d D t v d G h l c k t l e U N v b H V t b k l k Z W 5 0 a X R 5 J n F 1 b 3 Q 7 O i Z x d W 9 0 O 1 N l Y 3 R p b 2 4 x L 2 F k b W l u M y 9 D a G F u Z 2 V k I F R 5 c G U u e 1 B j b 2 R f Y W R t a W 4 z L D F 9 J n F 1 b 3 Q 7 L C Z x d W 9 0 O 0 t l e U N v b H V t b k N v d W 5 0 J n F 1 b 3 Q 7 O j F 9 X X 0 i I C 8 + P C 9 T d G F i b G V F b n R y a W V z P j w v S X R l b T 4 8 S X R l b T 4 8 S X R l b U x v Y 2 F 0 a W 9 u P j x J d G V t V H l w Z T 5 G b 3 J t d W x h P C 9 J d G V t V H l w Z T 4 8 S X R l b V B h d G g + U 2 V j d G l v b j E v Q 2 9 u b m V j d G l v b l 9 p Z H A v U 2 9 1 c m N l P C 9 J d G V t U G F 0 a D 4 8 L 0 l 0 Z W 1 M b 2 N h d G l v b j 4 8 U 3 R h Y m x l R W 5 0 c m l l c y A v P j w v S X R l b T 4 8 S X R l b T 4 8 S X R l b U x v Y 2 F 0 a W 9 u P j x J d G V t V H l w Z T 5 G b 3 J t d W x h P C 9 J d G V t V H l w Z T 4 8 S X R l b V B h d G g + U 2 V j d G l v b j E v Q 2 9 u b m V j d G l v b l 9 p Z H A v a W R w X 1 N o Z W V 0 P C 9 J d G V t U G F 0 a D 4 8 L 0 l 0 Z W 1 M b 2 N h d G l v b j 4 8 U 3 R h Y m x l R W 5 0 c m l l c y A v P j w v S X R l b T 4 8 S X R l b T 4 8 S X R l b U x v Y 2 F 0 a W 9 u P j x J d G V t V H l w Z T 5 G b 3 J t d W x h P C 9 J d G V t V H l w Z T 4 8 S X R l b V B h d G g + U 2 V j d G l v b j E v Q 2 9 u b m V j d G l v b l 9 p Z H A v U H J v b W 9 0 Z W Q l M j B I Z W F k Z X J z P C 9 J d G V t U G F 0 a D 4 8 L 0 l 0 Z W 1 M b 2 N h d G l v b j 4 8 U 3 R h Y m x l R W 5 0 c m l l c y A v P j w v S X R l b T 4 8 S X R l b T 4 8 S X R l b U x v Y 2 F 0 a W 9 u P j x J d G V t V H l w Z T 5 G b 3 J t d W x h P C 9 J d G V t V H l w Z T 4 8 S X R l b V B h d G g + U 2 V j d G l v b j E v Q 2 9 u b m V j d G l v b l 9 p Z H A v Q 2 h h b m d l Z C U y M F R 5 c G U 8 L 0 l 0 Z W 1 Q Y X R o P j w v S X R l b U x v Y 2 F 0 a W 9 u P j x T d G F i b G V F b n R y a W V z I C 8 + P C 9 J d G V t P j x J d G V t P j x J d G V t T G 9 j Y X R p b 2 4 + P E l 0 Z W 1 U e X B l P k Z v c m 1 1 b G E 8 L 0 l 0 Z W 1 U e X B l P j x J d G V t U G F 0 a D 5 T Z W N 0 a W 9 u M S 9 D b 2 5 u Z W N 0 a W 9 u X 2 l k c C 9 S Z W 1 v d m V k J T I w Q 2 9 s d W 1 u c z w v S X R l b V B h d G g + P C 9 J d G V t T G 9 j Y X R p b 2 4 + P F N 0 Y W J s Z U V u d H J p Z X M g L z 4 8 L 0 l 0 Z W 0 + P E l 0 Z W 0 + P E l 0 Z W 1 M b 2 N h d G l v b j 4 8 S X R l b V R 5 c G U + R m 9 y b X V s Y T w v S X R l b V R 5 c G U + P E l 0 Z W 1 Q Y X R o P l N l Y 3 R p b 2 4 x L 0 N v b m 5 l Y 3 R p b 2 5 f a W R w L 0 1 l c m d l Z C U y M F F 1 Z X J p Z X M 8 L 0 l 0 Z W 1 Q Y X R o P j w v S X R l b U x v Y 2 F 0 a W 9 u P j x T d G F i b G V F b n R y a W V z I C 8 + P C 9 J d G V t P j x J d G V t P j x J d G V t T G 9 j Y X R p b 2 4 + P E l 0 Z W 1 U e X B l P k Z v c m 1 1 b G E 8 L 0 l 0 Z W 1 U e X B l P j x J d G V t U G F 0 a D 5 T Z W N 0 a W 9 u M S 9 D b 2 5 u Z W N 0 a W 9 u X 2 l k c C 9 S Z W 9 y Z G V y Z W Q l M j B D b 2 x 1 b W 5 z P C 9 J d G V t U G F 0 a D 4 8 L 0 l 0 Z W 1 M b 2 N h d G l v b j 4 8 U 3 R h Y m x l R W 5 0 c m l l c y A v P j w v S X R l b T 4 8 S X R l b T 4 8 S X R l b U x v Y 2 F 0 a W 9 u P j x J d G V t V H l w Z T 5 G b 3 J t d W x h P C 9 J d G V t V H l w Z T 4 8 S X R l b V B h d G g + U 2 V j d G l v b j E v Q 2 9 u b m V j d G l v b l 9 p Z H A v R X h w Y W 5 k Z W Q l M j B E V E 1 f Q 0 F S X 0 I y R l 9 J b m 9 u Z G F 0 a W 9 u P C 9 J d G V t U G F 0 a D 4 8 L 0 l 0 Z W 1 M b 2 N h d G l v b j 4 8 U 3 R h Y m x l R W 5 0 c m l l c y A v P j w v S X R l b T 4 8 S X R l b T 4 8 S X R l b U x v Y 2 F 0 a W 9 u P j x J d G V t V H l w Z T 5 G b 3 J t d W x h P C 9 J d G V t V H l w Z T 4 8 S X R l b V B h d G g + U 2 V j d G l v b j E v Q 2 9 u b m V j d G l v b l 9 p Z H A v U m V u Y W 1 l Z C U y M E N v b H V t b n M 8 L 0 l 0 Z W 1 Q Y X R o P j w v S X R l b U x v Y 2 F 0 a W 9 u P j x T d G F i b G V F b n R y a W V z I C 8 + P C 9 J d G V t P j x J d G V t P j x J d G V t T G 9 j Y X R p b 2 4 + P E l 0 Z W 1 U e X B l P k Z v c m 1 1 b G E 8 L 0 l 0 Z W 1 U e X B l P j x J d G V t U G F 0 a D 5 T Z W N 0 a W 9 u M S 9 D b 2 5 u Z W N 0 a W 9 u X 2 l k c C 9 N Z X J n Z W Q l M j B R d W V y a W V z M T w v S X R l b V B h d G g + P C 9 J d G V t T G 9 j Y X R p b 2 4 + P F N 0 Y W J s Z U V u d H J p Z X M g L z 4 8 L 0 l 0 Z W 0 + P E l 0 Z W 0 + P E l 0 Z W 1 M b 2 N h d G l v b j 4 8 S X R l b V R 5 c G U + R m 9 y b X V s Y T w v S X R l b V R 5 c G U + P E l 0 Z W 1 Q Y X R o P l N l Y 3 R p b 2 4 x L 0 N v b m 5 l Y 3 R p b 2 5 f a W R w L 1 J l b 3 J k Z X J l Z C U y M E N v b H V t b n M x P C 9 J d G V t U G F 0 a D 4 8 L 0 l 0 Z W 1 M b 2 N h d G l v b j 4 8 U 3 R h Y m x l R W 5 0 c m l l c y A v P j w v S X R l b T 4 8 S X R l b T 4 8 S X R l b U x v Y 2 F 0 a W 9 u P j x J d G V t V H l w Z T 5 G b 3 J t d W x h P C 9 J d G V t V H l w Z T 4 8 S X R l b V B h d G g + U 2 V j d G l v b j E v Q 2 9 u b m V j d G l v b l 9 p Z H A v R X h w Y W 5 k Z W Q l M j B h Z G 1 p b j E 8 L 0 l 0 Z W 1 Q Y X R o P j w v S X R l b U x v Y 2 F 0 a W 9 u P j x T d G F i b G V F b n R y a W V z I C 8 + P C 9 J d G V t P j x J d G V t P j x J d G V t T G 9 j Y X R p b 2 4 + P E l 0 Z W 1 U e X B l P k Z v c m 1 1 b G E 8 L 0 l 0 Z W 1 U e X B l P j x J d G V t U G F 0 a D 5 T Z W N 0 a W 9 u M S 9 D b 2 5 u Z W N 0 a W 9 u X 2 l k c C 9 S Z W 1 v d m V k J T I w Q 2 9 s d W 1 u c z E 8 L 0 l 0 Z W 1 Q Y X R o P j w v S X R l b U x v Y 2 F 0 a W 9 u P j x T d G F i b G V F b n R y a W V z I C 8 + P C 9 J d G V t P j x J d G V t P j x J d G V t T G 9 j Y X R p b 2 4 + P E l 0 Z W 1 U e X B l P k Z v c m 1 1 b G E 8 L 0 l 0 Z W 1 U e X B l P j x J d G V t U G F 0 a D 5 T Z W N 0 a W 9 u M S 9 D b 2 5 u Z W N 0 a W 9 u X 2 l k c C 9 N Z X J n Z W Q l M j B R d W V y a W V z M j w v S X R l b V B h d G g + P C 9 J d G V t T G 9 j Y X R p b 2 4 + P F N 0 Y W J s Z U V u d H J p Z X M g L z 4 8 L 0 l 0 Z W 0 + P E l 0 Z W 0 + P E l 0 Z W 1 M b 2 N h d G l v b j 4 8 S X R l b V R 5 c G U + R m 9 y b X V s Y T w v S X R l b V R 5 c G U + P E l 0 Z W 1 Q Y X R o P l N l Y 3 R p b 2 4 x L 0 N v b m 5 l Y 3 R p b 2 5 f a W R w L 1 J l b 3 J k Z X J l Z C U y M E N v b H V t b n M y P C 9 J d G V t U G F 0 a D 4 8 L 0 l 0 Z W 1 M b 2 N h d G l v b j 4 8 U 3 R h Y m x l R W 5 0 c m l l c y A v P j w v S X R l b T 4 8 S X R l b T 4 8 S X R l b U x v Y 2 F 0 a W 9 u P j x J d G V t V H l w Z T 5 G b 3 J t d W x h P C 9 J d G V t V H l w Z T 4 8 S X R l b V B h d G g + U 2 V j d G l v b j E v Q 2 9 u b m V j d G l v b l 9 p Z H A v R X h w Y W 5 k Z W Q l M j B h Z G 1 p b j I 8 L 0 l 0 Z W 1 Q Y X R o P j w v S X R l b U x v Y 2 F 0 a W 9 u P j x T d G F i b G V F b n R y a W V z I C 8 + P C 9 J d G V t P j x J d G V t P j x J d G V t T G 9 j Y X R p b 2 4 + P E l 0 Z W 1 U e X B l P k Z v c m 1 1 b G E 8 L 0 l 0 Z W 1 U e X B l P j x J d G V t U G F 0 a D 5 T Z W N 0 a W 9 u M S 9 D b 2 5 u Z W N 0 a W 9 u X 2 l k c C 9 S Z W 1 v d m V k J T I w Q 2 9 s d W 1 u c z I 8 L 0 l 0 Z W 1 Q Y X R o P j w v S X R l b U x v Y 2 F 0 a W 9 u P j x T d G F i b G V F b n R y a W V z I C 8 + P C 9 J d G V t P j x J d G V t P j x J d G V t T G 9 j Y X R p b 2 4 + P E l 0 Z W 1 U e X B l P k Z v c m 1 1 b G E 8 L 0 l 0 Z W 1 U e X B l P j x J d G V t U G F 0 a D 5 T Z W N 0 a W 9 u M S 9 D b 2 5 u Z W N 0 a W 9 u X 2 l k c C 9 B Z G R l Z C U y M E N 1 c 3 R v b T w v S X R l b V B h d G g + P C 9 J d G V t T G 9 j Y X R p b 2 4 + P F N 0 Y W J s Z U V u d H J p Z X M g L z 4 8 L 0 l 0 Z W 0 + P E l 0 Z W 0 + P E l 0 Z W 1 M b 2 N h d G l v b j 4 8 S X R l b V R 5 c G U + R m 9 y b X V s Y T w v S X R l b V R 5 c G U + P E l 0 Z W 1 Q Y X R o P l N l Y 3 R p b 2 4 x L 0 N v b m 5 l Y 3 R p b 2 5 f a W R w L 0 1 l c m d l Z C U y M F F 1 Z X J p Z X M z P C 9 J d G V t U G F 0 a D 4 8 L 0 l 0 Z W 1 M b 2 N h d G l v b j 4 8 U 3 R h Y m x l R W 5 0 c m l l c y A v P j w v S X R l b T 4 8 S X R l b T 4 8 S X R l b U x v Y 2 F 0 a W 9 u P j x J d G V t V H l w Z T 5 G b 3 J t d W x h P C 9 J d G V t V H l w Z T 4 8 S X R l b V B h d G g + U 2 V j d G l v b j E v Q 2 9 u b m V j d G l v b l 9 p Z H A v U m V v c m R l c m V k J T I w Q 2 9 s d W 1 u c z M 8 L 0 l 0 Z W 1 Q Y X R o P j w v S X R l b U x v Y 2 F 0 a W 9 u P j x T d G F i b G V F b n R y a W V z I C 8 + P C 9 J d G V t P j x J d G V t P j x J d G V t T G 9 j Y X R p b 2 4 + P E l 0 Z W 1 U e X B l P k Z v c m 1 1 b G E 8 L 0 l 0 Z W 1 U e X B l P j x J d G V t U G F 0 a D 5 T Z W N 0 a W 9 u M S 9 D b 2 5 u Z W N 0 a W 9 u X 2 l k c C 9 F e H B h b m R l Z C U y M G F k b W l u M z w v S X R l b V B h d G g + P C 9 J d G V t T G 9 j Y X R p b 2 4 + P F N 0 Y W J s Z U V u d H J p Z X M g L z 4 8 L 0 l 0 Z W 0 + P E l 0 Z W 0 + P E l 0 Z W 1 M b 2 N h d G l v b j 4 8 S X R l b V R 5 c G U + R m 9 y b X V s Y T w v S X R l b V R 5 c G U + P E l 0 Z W 1 Q Y X R o P l N l Y 3 R p b 2 4 x L 0 N v b m 5 l Y 3 R p b 2 5 f a W R w L 1 J l b W 9 2 Z W Q l M j B D b 2 x 1 b W 5 z M z w v S X R l b V B h d G g + P C 9 J d G V t T G 9 j Y X R p b 2 4 + P F N 0 Y W J s Z U V u d H J p Z X M g L z 4 8 L 0 l 0 Z W 0 + P E l 0 Z W 0 + P E l 0 Z W 1 M b 2 N h d G l v b j 4 8 S X R l b V R 5 c G U + R m 9 y b X V s Y T w v S X R l b V R 5 c G U + P E l 0 Z W 1 Q Y X R o P l N l Y 3 R p b 2 4 x L 0 N v b m 5 l Y 3 R p b 2 5 f a W R w L 0 Z p b H R l c m V k J T I w U m 9 3 c z w v S X R l b V B h d G g + P C 9 J d G V t T G 9 j Y X R p b 2 4 + P F N 0 Y W J s Z U V u d H J p Z X M g L z 4 8 L 0 l 0 Z W 0 + P E l 0 Z W 0 + P E l 0 Z W 1 M b 2 N h d G l v b j 4 8 S X R l b V R 5 c G U + R m 9 y b X V s Y T w v S X R l b V R 5 c G U + P E l 0 Z W 1 Q Y X R o P l N l Y 3 R p b 2 4 x L 2 l k c C 9 G a W x 0 Z X J l Z C U y M F J v d 3 M 8 L 0 l 0 Z W 1 Q Y X R o P j w v S X R l b U x v Y 2 F 0 a W 9 u P j x T d G F i b G V F b n R y a W V z I C 8 + P C 9 J d G V t P j x J d G V t P j x J d G V t T G 9 j Y X R p b 2 4 + P E l 0 Z W 1 U e X B l P k Z v c m 1 1 b G E 8 L 0 l 0 Z W 1 U e X B l P j x J d G V t U G F 0 a D 5 T Z W N 0 a W 9 u M S 9 p Z H A v Q W R k Z W Q l M j B D d X N 0 b 2 0 y P C 9 J d G V t U G F 0 a D 4 8 L 0 l 0 Z W 1 M b 2 N h d G l v b j 4 8 U 3 R h Y m x l R W 5 0 c m l l c y A v P j w v S X R l b T 4 8 S X R l b T 4 8 S X R l b U x v Y 2 F 0 a W 9 u P j x J d G V t V H l w Z T 5 G b 3 J t d W x h P C 9 J d G V t V H l w Z T 4 8 S X R l b V B h d G g + U 2 V j d G l v b j E v a W R w L 1 J l c G x h Y 2 V k J T I w V m F s d W U 8 L 0 l 0 Z W 1 Q Y X R o P j w v S X R l b U x v Y 2 F 0 a W 9 u P j x T d G F i b G V F b n R y a W V z I C 8 + P C 9 J d G V t P j x J d G V t P j x J d G V t T G 9 j Y X R p b 2 4 + P E l 0 Z W 1 U e X B l P k Z v c m 1 1 b G E 8 L 0 l 0 Z W 1 U e X B l P j x J d G V t U G F 0 a D 5 T Z W N 0 a W 9 u M S 9 p Z H A v T W V y Z 2 V k J T I w U X V l c m l l c z Q 8 L 0 l 0 Z W 1 Q Y X R o P j w v S X R l b U x v Y 2 F 0 a W 9 u P j x T d G F i b G V F b n R y a W V z I C 8 + P C 9 J d G V t P j x J d G V t P j x J d G V t T G 9 j Y X R p b 2 4 + P E l 0 Z W 1 U e X B l P k Z v c m 1 1 b G E 8 L 0 l 0 Z W 1 U e X B l P j x J d G V t U G F 0 a D 5 T Z W N 0 a W 9 u M S 9 p Z H A v R X h w Y W 5 k Z W Q l M j B h Z G 1 p b j Q 8 L 0 l 0 Z W 1 Q Y X R o P j w v S X R l b U x v Y 2 F 0 a W 9 u P j x T d G F i b G V F b n R y a W V z I C 8 + P C 9 J d G V t P j x J d G V t P j x J d G V t T G 9 j Y X R p b 2 4 + P E l 0 Z W 1 U e X B l P k Z v c m 1 1 b G E 8 L 0 l 0 Z W 1 U e X B l P j x J d G V t U G F 0 a D 5 T Z W N 0 a W 9 u M S 9 p Z H A v Q W R k Z W Q l M j B D d X N 0 b 2 0 z P C 9 J d G V t U G F 0 a D 4 8 L 0 l 0 Z W 1 M b 2 N h d G l v b j 4 8 U 3 R h Y m x l R W 5 0 c m l l c y A v P j w v S X R l b T 4 8 S X R l b T 4 8 S X R l b U x v Y 2 F 0 a W 9 u P j x J d G V t V H l w Z T 5 G b 3 J t d W x h P C 9 J d G V t V H l w Z T 4 8 S X R l b V B h d G g + U 2 V j d G l v b j E v a W R w L 0 F k Z G V k J T I w Q 3 V z d G 9 t N D w v S X R l b V B h d G g + P C 9 J d G V t T G 9 j Y X R p b 2 4 + P F N 0 Y W J s Z U V u d H J p Z X M g L z 4 8 L 0 l 0 Z W 0 + P E l 0 Z W 0 + P E l 0 Z W 1 M b 2 N h d G l v b j 4 8 S X R l b V R 5 c G U + R m 9 y b X V s Y T w v S X R l b V R 5 c G U + P E l 0 Z W 1 Q Y X R o P l N l Y 3 R p b 2 4 x L 2 l k c C 9 S Z W 1 v d m V k J T I w Q 2 9 s d W 1 u c z Q 8 L 0 l 0 Z W 1 Q Y X R o P j w v S X R l b U x v Y 2 F 0 a W 9 u P j x T d G F i b G V F b n R y a W V z I C 8 + P C 9 J d G V t P j x J d G V t P j x J d G V t T G 9 j Y X R p b 2 4 + P E l 0 Z W 1 U e X B l P k Z v c m 1 1 b G E 8 L 0 l 0 Z W 1 U e X B l P j x J d G V t U G F 0 a D 5 T Z W N 0 a W 9 u M S 9 p Z H A v U m V v c m R l c m V k J T I w Q 2 9 s d W 1 u c z Q 8 L 0 l 0 Z W 1 Q Y X R o P j w v S X R l b U x v Y 2 F 0 a W 9 u P j x T d G F i b G V F b n R y a W V z I C 8 + P C 9 J d G V t P j x J d G V t P j x J d G V t T G 9 j Y X R p b 2 4 + P E l 0 Z W 1 U e X B l P k Z v c m 1 1 b G E 8 L 0 l 0 Z W 1 U e X B l P j x J d G V t U G F 0 a D 5 T Z W N 0 a W 9 u M S 9 p Z H A v U m V u Y W 1 l Z C U y M E N v b H V t b n M x P C 9 J d G V t U G F 0 a D 4 8 L 0 l 0 Z W 1 M b 2 N h d G l v b j 4 8 U 3 R h Y m x l R W 5 0 c m l l c y A v P j w v S X R l b T 4 8 S X R l b T 4 8 S X R l b U x v Y 2 F 0 a W 9 u P j x J d G V t V H l w Z T 5 G b 3 J t d W x h P C 9 J d G V t V H l w Z T 4 8 S X R l b V B h d G g + U 2 V j d G l v b j E v Q 2 9 u b m V j d G l v b l 9 p Z H A v Q W R k Z W Q l M j B D d X N 0 b 2 0 x P C 9 J d G V t U G F 0 a D 4 8 L 0 l 0 Z W 1 M b 2 N h d G l v b j 4 8 U 3 R h Y m x l R W 5 0 c m l l c y A v P j w v S X R l b T 4 8 S X R l b T 4 8 S X R l b U x v Y 2 F 0 a W 9 u P j x J d G V t V H l w Z T 5 G b 3 J t d W x h P C 9 J d G V t V H l w Z T 4 8 S X R l b V B h d G g + U 2 V j d G l v b j E v Q 2 9 u b m V j d G l v b l 9 p Z H A v U m V t b 3 Z l Z C U y M E N v b H V t b n M 0 P C 9 J d G V t U G F 0 a D 4 8 L 0 l 0 Z W 1 M b 2 N h d G l v b j 4 8 U 3 R h Y m x l R W 5 0 c m l l c y A v P j w v S X R l b T 4 8 S X R l b T 4 8 S X R l b U x v Y 2 F 0 a W 9 u P j x J d G V t V H l w Z T 5 G b 3 J t d W x h P C 9 J d G V t V H l w Z T 4 8 S X R l b V B h d G g + U 2 V j d G l v b j E v Q 2 9 u b m V j d G l v b l 9 p Z H A v U m V u Y W 1 l Z C U y M E N v b H V t b n M x P C 9 J d G V t U G F 0 a D 4 8 L 0 l 0 Z W 1 M b 2 N h d G l v b j 4 8 U 3 R h Y m x l R W 5 0 c m l l c y A v P j w v S X R l b T 4 8 S X R l b T 4 8 S X R l b U x v Y 2 F 0 a W 9 u P j x J d G V t V H l w Z T 5 G b 3 J t d W x h P C 9 J d G V t V H l w Z T 4 8 S X R l b V B h d G g + U 2 V j d G l v b j E v a W R w L 0 F w c G V u Z G V k J T I w U X V l c n k 8 L 0 l 0 Z W 1 Q Y X R o P j w v S X R l b U x v Y 2 F 0 a W 9 u P j x T d G F i b G V F b n R y a W V z I C 8 + P C 9 J d G V t P j x J d G V t P j x J d G V t T G 9 j Y X R p b 2 4 + P E l 0 Z W 1 U e X B l P k Z v c m 1 1 b G E 8 L 0 l 0 Z W 1 U e X B l P j x J d G V t U G F 0 a D 5 T Z W N 0 a W 9 u M S 9 E V E 1 f Q 0 F S X 0 I y R l 9 J b m 9 u Z G F 0 a W 9 u L 0 F k Z G V k J T I w Q 3 V z d G 9 t P C 9 J d G V t U G F 0 a D 4 8 L 0 l 0 Z W 1 M b 2 N h d G l v b j 4 8 U 3 R h Y m x l R W 5 0 c m l l c y A v P j w v S X R l b T 4 8 S X R l b T 4 8 S X R l b U x v Y 2 F 0 a W 9 u P j x J d G V t V H l w Z T 5 G b 3 J t d W x h P C 9 J d G V t V H l w Z T 4 8 S X R l b V B h d G g + U 2 V j d G l v b j E v R G V t b 2 d y Y X B o a W U 8 L 0 l 0 Z W 1 Q Y X R o P j w v S X R l b U x v Y 2 F 0 a W 9 u P j x T d G F i b G V F b n R y a W V z P j x F b n R y e S B U e X B l P S J J c 1 B y a X Z h d G U i I F Z h b H V l P S J s M C I g L z 4 8 R W 5 0 c n k g V H l w Z T 0 i T m F 2 a W d h d G l v b l N 0 Z X B O Y W 1 l I i B W Y W x 1 Z T 0 i c 0 5 h d m l n Y X R p b 2 4 i I C 8 + P E V u d H J 5 I F R 5 c G U 9 I k Z p b G x F b m F i b G V k I i B W Y W x 1 Z T 0 i b D A i I C 8 + P E V u d H J 5 I F R 5 c G U 9 I k Z p b G x P Y m p l Y 3 R U e X B l I i B W Y W x 1 Z T 0 i c 0 N v b m 5 l Y 3 R p b 2 5 P b m x 5 I i A v P j x F b n R y e S B U e X B l P S J G a W x s V G 9 E Y X R h T W 9 k Z W x F b m F i b G V k I i B W Y W x 1 Z T 0 i b D A i I C 8 + P E V u d H J 5 I F R 5 c G U 9 I k 5 h b W V V c G R h d G V k Q W Z 0 Z X J G a W x s I i B W Y W x 1 Z T 0 i b D A i I C 8 + P E V u d H J 5 I F R 5 c G U 9 I l J l c 3 V s d F R 5 c G U i I F Z h b H V l P S J z R X h j Z X B 0 a W 9 u I i A v P j x F b n R y e S B U e X B l P S J C d W Z m Z X J O Z X h 0 U m V m c m V z a C I g V m F s d W U 9 I m w x I i A v P j x F b n R y e S B U e X B l P S J S Z W N v d m V y e V R h c m d l d F N o Z W V 0 I i B W Y W x 1 Z T 0 i c 0 Z l d W l s M S I g L z 4 8 R W 5 0 c n k g V H l w Z T 0 i U m V j b 3 Z l c n l U Y X J n Z X R D b 2 x 1 b W 4 i I F Z h b H V l P S J s M S I g L z 4 8 R W 5 0 c n k g V H l w Z T 0 i U m V j b 3 Z l c n l U Y X J n Z X R S b 3 c i I F Z h b H V l P S J s M S I g L z 4 8 R W 5 0 c n k g V H l w Z T 0 i R m l s b G V k Q 2 9 t c G x l d G V S Z X N 1 b H R U b 1 d v c m t z a G V l d C I g V m F s d W U 9 I m w x I i A v P j x F b n R y e S B U e X B l P S J S Z W x h d G l v b n N o a X B J b m Z v Q 2 9 u d G F p b m V y I i B W Y W x 1 Z T 0 i c 3 s m c X V v d D t j b 2 x 1 b W 5 D b 3 V u d C Z x d W 9 0 O z o y M C w m c X V v d D t r Z X l D b 2 x 1 b W 5 O Y W 1 l c y Z x d W 9 0 O z p b X S w m c X V v d D t x d W V y e V J l b G F 0 a W 9 u c 2 h p c H M m c X V v d D s 6 W 1 0 s J n F 1 b 3 Q 7 Y 2 9 s d W 1 u S W R l b n R p d G l l c y Z x d W 9 0 O z p b J n F 1 b 3 Q 7 U 2 V j d G l v b j E v R F R N X 0 N B U l 9 C M k Z f S W 5 v b m R h d G l v b i 9 D a G F u Z 2 V k I F R 5 c G U u e 0 E 0 L i B Q c s O p Z m V j d H V y Z S B k X H U w M D I 3 Z X Z h b H V h d G l v b i w x M H 0 m c X V v d D s s J n F 1 b 3 Q 7 U 2 V j d G l v b j E v R F R N X 0 N B U l 9 C M k Z f S W 5 v b m R h d G l v b i 9 D a G F u Z 2 V k I F R 5 c G U u e 0 E 1 L l N v d X M t c H L D q W Z l Y 3 R 1 c m U g Z F x 1 M D A y N 2 V 2 Y W x 1 Y X R p b 2 4 s M T F 9 J n F 1 b 3 Q 7 L C Z x d W 9 0 O 1 N l Y 3 R p b 2 4 x L 0 R U T V 9 D Q V J f Q j J G X 0 l u b 2 5 k Y X R p b 2 4 v Q 2 h h b m d l Z C B U e X B l L n t B N i 4 g Q X J y b 2 5 k a X N z Z W 1 l b n Q g Z F x 1 M D A y N 2 V 2 Y W x 1 Y X R p b 2 4 s M T J 9 J n F 1 b 3 Q 7 L C Z x d W 9 0 O 1 N l Y 3 R p b 2 4 x L 0 R U T V 9 D Q V J f Q j J G X 0 l u b 2 5 k Y X R p b 2 4 v Q 2 h h b m d l Z C B U e X B l M i 5 7 Q T g u I F F 1 Y X J 0 a W V y I G R c d T A w M j d l d m F s d W F 0 a W 9 u L D V 9 J n F 1 b 3 Q 7 L C Z x d W 9 0 O 1 N l Y 3 R p b 2 4 x L 0 R U T V 9 D Q V J f Q j J G X 0 l u b 2 5 k Y X R p b 2 4 v U m V w b G F j Z W Q g V m F s d W U y L n t B O S 4 g V H l w Z S B k Z S B x d W F y d G l l c i w 3 f S Z x d W 9 0 O y w m c X V v d D t T Z W N 0 a W 9 u M S 9 E Z W 1 v Z 3 J h c G h p Z S 9 U e X B l I G 1 v Z G l m a c O p L n t O b 2 1 i c m U g Z G U g R 2 F y w 6 d v b n M g K D A g w 6 A g M i B h b n M p L D F 9 J n F 1 b 3 Q 7 L C Z x d W 9 0 O 1 N l Y 3 R p b 2 4 x L 0 R l b W 9 n c m F w a G l l L 1 R 5 c G U g b W 9 k a W Z p w 6 k u e 0 5 v b W J y Z S B k Z S B G a W x s Z X M g K D A g w 6 A g M i B h b n M p L D J 9 J n F 1 b 3 Q 7 L C Z x d W 9 0 O 1 N l Y 3 R p b 2 4 x L 0 R l b W 9 n c m F w a G l l L 1 R 5 c G U g b W 9 k a W Z p w 6 k u e 0 5 v b W J y Z S B k Z S B H Y X L D p 2 9 u c y A o M y D D o C A 1 I G F u c y k s M 3 0 m c X V v d D s s J n F 1 b 3 Q 7 U 2 V j d G l v b j E v R G V t b 2 d y Y X B o a W U v V H l w Z S B t b 2 R p Z m n D q S 5 7 T m 9 t Y n J l I G R l I E Z p b G x l c y A o M y D D o C A 1 I G F u c y k s N H 0 m c X V v d D s s J n F 1 b 3 Q 7 U 2 V j d G l v b j E v R G V t b 2 d y Y X B o a W U v V H l w Z S B t b 2 R p Z m n D q S 5 7 T m 9 t Y n J l I G R l I E d h c s O n b 2 5 z I C g 2 I M O g I D E x I G F u c y k s N X 0 m c X V v d D s s J n F 1 b 3 Q 7 U 2 V j d G l v b j E v R G V t b 2 d y Y X B o a W U v V H l w Z S B t b 2 R p Z m n D q S 5 7 T m 9 t Y n J l I G R l I E Z p b G x l c y A o N i D D o C A x M S B h b n M p L D Z 9 J n F 1 b 3 Q 7 L C Z x d W 9 0 O 1 N l Y 3 R p b 2 4 x L 0 R l b W 9 n c m F w a G l l L 1 R 5 c G U g b W 9 k a W Z p w 6 k u e 0 5 v b W J y Z S B k Z S B H Y X L D p 2 9 u c y A o M T I g w 6 A g M T c g Y W 5 z K S w 3 f S Z x d W 9 0 O y w m c X V v d D t T Z W N 0 a W 9 u M S 9 E Z W 1 v Z 3 J h c G h p Z S 9 U e X B l I G 1 v Z G l m a c O p L n t O b 2 1 i c m U g Z G U g R m l s b G V z I C g x M i D D o C A x N y B h b n M p L D h 9 J n F 1 b 3 Q 7 L C Z x d W 9 0 O 1 N l Y 3 R p b 2 4 x L 0 R l b W 9 n c m F w a G l l L 1 R 5 c G U g b W 9 k a W Z p w 6 k u e 0 5 v b W J y Z S B k X H U w M D I 3 S G 9 t b W V z I C g x O C D D o C A 1 O S B h b n M p L D l 9 J n F 1 b 3 Q 7 L C Z x d W 9 0 O 1 N l Y 3 R p b 2 4 x L 0 R l b W 9 n c m F w a G l l L 1 R 5 c G U g b W 9 k a W Z p w 6 k u e 0 5 v b W J y Z S B k Z S B G Z W 1 t Z X M g K D E 4 I M O g I D U 5 I G F u c y k s M T B 9 J n F 1 b 3 Q 7 L C Z x d W 9 0 O 1 N l Y 3 R p b 2 4 x L 0 R l b W 9 n c m F w a G l l L 1 R 5 c G U g b W 9 k a W Z p w 6 k u e 0 5 v b W J y Z S B k X H U w M D I 3 S G 9 t b W V z I C h w b H V z I G R l I D Y w I G F u c y k s M T F 9 J n F 1 b 3 Q 7 L C Z x d W 9 0 O 1 N l Y 3 R p b 2 4 x L 0 R l b W 9 n c m F w a G l l L 1 R 5 c G U g b W 9 k a W Z p w 6 k u e 0 5 v b W J y Z S B k Z S B G Z W 1 t Z X M g K H B s d X M g Z G U g N j A g Y W 5 z K S w x M n 0 m c X V v d D s s J n F 1 b 3 Q 7 U 2 V j d G l v b j E v R G V t b 2 d y Y X B o a W U v V H l w Z S B t b 2 R p Z m n D q S 5 7 T m 9 t Y n J l I G R c d T A w M j d I b 2 1 t Z X M s M T N 9 J n F 1 b 3 Q 7 L C Z x d W 9 0 O 1 N l Y 3 R p b 2 4 x L 0 R l b W 9 n c m F w a G l l L 1 R 5 c G U g b W 9 k a W Z p w 6 k u e 0 5 v b W J y Z S B k Z S B G Z W 1 t Z X M s M T R 9 J n F 1 b 3 Q 7 L C Z x d W 9 0 O 1 N l Y 3 R p b 2 4 x L 0 R l b W 9 n c m F w a G l l L 1 R 5 c G U g b W 9 k a W Z p w 6 k u e 1 R v d G F s I G R c d T A w M j d J b m R p d m l k d X M s M T V 9 J n F 1 b 3 Q 7 X S w m c X V v d D t D b 2 x 1 b W 5 D b 3 V u d C Z x d W 9 0 O z o y M C w m c X V v d D t L Z X l D b 2 x 1 b W 5 O Y W 1 l c y Z x d W 9 0 O z p b X S w m c X V v d D t D b 2 x 1 b W 5 J Z G V u d G l 0 a W V z J n F 1 b 3 Q 7 O l s m c X V v d D t T Z W N 0 a W 9 u M S 9 E V E 1 f Q 0 F S X 0 I y R l 9 J b m 9 u Z G F 0 a W 9 u L 0 N o Y W 5 n Z W Q g V H l w Z S 5 7 Q T Q u I F B y w 6 l m Z W N 0 d X J l I G R c d T A w M j d l d m F s d W F 0 a W 9 u L D E w f S Z x d W 9 0 O y w m c X V v d D t T Z W N 0 a W 9 u M S 9 E V E 1 f Q 0 F S X 0 I y R l 9 J b m 9 u Z G F 0 a W 9 u L 0 N o Y W 5 n Z W Q g V H l w Z S 5 7 Q T U u U 2 9 1 c y 1 w c s O p Z m V j d H V y Z S B k X H U w M D I 3 Z X Z h b H V h d G l v b i w x M X 0 m c X V v d D s s J n F 1 b 3 Q 7 U 2 V j d G l v b j E v R F R N X 0 N B U l 9 C M k Z f S W 5 v b m R h d G l v b i 9 D a G F u Z 2 V k I F R 5 c G U u e 0 E 2 L i B B c n J v b m R p c 3 N l b W V u d C B k X H U w M D I 3 Z X Z h b H V h d G l v b i w x M n 0 m c X V v d D s s J n F 1 b 3 Q 7 U 2 V j d G l v b j E v R F R N X 0 N B U l 9 C M k Z f S W 5 v b m R h d G l v b i 9 D a G F u Z 2 V k I F R 5 c G U y L n t B O C 4 g U X V h c n R p Z X I g Z F x 1 M D A y N 2 V 2 Y W x 1 Y X R p b 2 4 s N X 0 m c X V v d D s s J n F 1 b 3 Q 7 U 2 V j d G l v b j E v R F R N X 0 N B U l 9 C M k Z f S W 5 v b m R h d G l v b i 9 S Z X B s Y W N l Z C B W Y W x 1 Z T I u e 0 E 5 L i B U e X B l I G R l I H F 1 Y X J 0 a W V y L D d 9 J n F 1 b 3 Q 7 L C Z x d W 9 0 O 1 N l Y 3 R p b 2 4 x L 0 R l b W 9 n c m F w a G l l L 1 R 5 c G U g b W 9 k a W Z p w 6 k u e 0 5 v b W J y Z S B k Z S B H Y X L D p 2 9 u c y A o M C D D o C A y I G F u c y k s M X 0 m c X V v d D s s J n F 1 b 3 Q 7 U 2 V j d G l v b j E v R G V t b 2 d y Y X B o a W U v V H l w Z S B t b 2 R p Z m n D q S 5 7 T m 9 t Y n J l I G R l I E Z p b G x l c y A o M C D D o C A y I G F u c y k s M n 0 m c X V v d D s s J n F 1 b 3 Q 7 U 2 V j d G l v b j E v R G V t b 2 d y Y X B o a W U v V H l w Z S B t b 2 R p Z m n D q S 5 7 T m 9 t Y n J l I G R l I E d h c s O n b 2 5 z I C g z I M O g I D U g Y W 5 z K S w z f S Z x d W 9 0 O y w m c X V v d D t T Z W N 0 a W 9 u M S 9 E Z W 1 v Z 3 J h c G h p Z S 9 U e X B l I G 1 v Z G l m a c O p L n t O b 2 1 i c m U g Z G U g R m l s b G V z I C g z I M O g I D U g Y W 5 z K S w 0 f S Z x d W 9 0 O y w m c X V v d D t T Z W N 0 a W 9 u M S 9 E Z W 1 v Z 3 J h c G h p Z S 9 U e X B l I G 1 v Z G l m a c O p L n t O b 2 1 i c m U g Z G U g R 2 F y w 6 d v b n M g K D Y g w 6 A g M T E g Y W 5 z K S w 1 f S Z x d W 9 0 O y w m c X V v d D t T Z W N 0 a W 9 u M S 9 E Z W 1 v Z 3 J h c G h p Z S 9 U e X B l I G 1 v Z G l m a c O p L n t O b 2 1 i c m U g Z G U g R m l s b G V z I C g 2 I M O g I D E x I G F u c y k s N n 0 m c X V v d D s s J n F 1 b 3 Q 7 U 2 V j d G l v b j E v R G V t b 2 d y Y X B o a W U v V H l w Z S B t b 2 R p Z m n D q S 5 7 T m 9 t Y n J l I G R l I E d h c s O n b 2 5 z I C g x M i D D o C A x N y B h b n M p L D d 9 J n F 1 b 3 Q 7 L C Z x d W 9 0 O 1 N l Y 3 R p b 2 4 x L 0 R l b W 9 n c m F w a G l l L 1 R 5 c G U g b W 9 k a W Z p w 6 k u e 0 5 v b W J y Z S B k Z S B G a W x s Z X M g K D E y I M O g I D E 3 I G F u c y k s O H 0 m c X V v d D s s J n F 1 b 3 Q 7 U 2 V j d G l v b j E v R G V t b 2 d y Y X B o a W U v V H l w Z S B t b 2 R p Z m n D q S 5 7 T m 9 t Y n J l I G R c d T A w M j d I b 2 1 t Z X M g K D E 4 I M O g I D U 5 I G F u c y k s O X 0 m c X V v d D s s J n F 1 b 3 Q 7 U 2 V j d G l v b j E v R G V t b 2 d y Y X B o a W U v V H l w Z S B t b 2 R p Z m n D q S 5 7 T m 9 t Y n J l I G R l I E Z l b W 1 l c y A o M T g g w 6 A g N T k g Y W 5 z K S w x M H 0 m c X V v d D s s J n F 1 b 3 Q 7 U 2 V j d G l v b j E v R G V t b 2 d y Y X B o a W U v V H l w Z S B t b 2 R p Z m n D q S 5 7 T m 9 t Y n J l I G R c d T A w M j d I b 2 1 t Z X M g K H B s d X M g Z G U g N j A g Y W 5 z K S w x M X 0 m c X V v d D s s J n F 1 b 3 Q 7 U 2 V j d G l v b j E v R G V t b 2 d y Y X B o a W U v V H l w Z S B t b 2 R p Z m n D q S 5 7 T m 9 t Y n J l I G R l I E Z l b W 1 l c y A o c G x 1 c y B k Z S A 2 M C B h b n M p L D E y f S Z x d W 9 0 O y w m c X V v d D t T Z W N 0 a W 9 u M S 9 E Z W 1 v Z 3 J h c G h p Z S 9 U e X B l I G 1 v Z G l m a c O p L n t O b 2 1 i c m U g Z F x 1 M D A y N 0 h v b W 1 l c y w x M 3 0 m c X V v d D s s J n F 1 b 3 Q 7 U 2 V j d G l v b j E v R G V t b 2 d y Y X B o a W U v V H l w Z S B t b 2 R p Z m n D q S 5 7 T m 9 t Y n J l I G R l I E Z l b W 1 l c y w x N H 0 m c X V v d D s s J n F 1 b 3 Q 7 U 2 V j d G l v b j E v R G V t b 2 d y Y X B o a W U v V H l w Z S B t b 2 R p Z m n D q S 5 7 V G 9 0 Y W w g Z F x 1 M D A y N 0 l u Z G l 2 a W R 1 c y w x N X 0 m c X V v d D t d L C Z x d W 9 0 O 1 J l b G F 0 a W 9 u c 2 h p c E l u Z m 8 m c X V v d D s 6 W 1 1 9 I i A v P j x F b n R y e S B U e X B l P S J G a W x s U 3 R h d H V z I i B W Y W x 1 Z T 0 i c 0 N v b X B s Z X R l I i A v P j x F b n R y e S B U e X B l P S J G a W x s Q 2 9 s d W 1 u T m F t Z X M i I F Z h b H V l P S J z W y Z x d W 9 0 O 0 E 0 L i B Q c s O p Z m V j d H V y Z S B k X H U w M D I 3 Z X Z h b H V h d G l v b i Z x d W 9 0 O y w m c X V v d D t B N S 5 T b 3 V z L X B y w 6 l m Z W N 0 d X J l I G R c d T A w M j d l d m F s d W F 0 a W 9 u J n F 1 b 3 Q 7 L C Z x d W 9 0 O 0 E 2 L i B B c n J v b m R p c 3 N l b W V u d C B k X H U w M D I 3 Z X Z h b H V h d G l v b i Z x d W 9 0 O y w m c X V v d D t B O C 4 g U X V h c n R p Z X I g Z F x 1 M D A y N 2 V 2 Y W x 1 Y X R p b 2 4 m c X V v d D s s J n F 1 b 3 Q 7 Q T k u I F R 5 c G U g Z G U g c X V h c n R p Z X I m c X V v d D s s J n F 1 b 3 Q 7 T m 9 t Y n J l I G R l I E d h c s O n b 2 5 z I C g w I M O g I D I g Y W 5 z K S Z x d W 9 0 O y w m c X V v d D t O b 2 1 i c m U g Z G U g R m l s b G V z I C g w I M O g I D I g Y W 5 z K S Z x d W 9 0 O y w m c X V v d D t O b 2 1 i c m U g Z G U g R 2 F y w 6 d v b n M g K D M g w 6 A g N S B h b n M p J n F 1 b 3 Q 7 L C Z x d W 9 0 O 0 5 v b W J y Z S B k Z S B G a W x s Z X M g K D M g w 6 A g N S B h b n M p J n F 1 b 3 Q 7 L C Z x d W 9 0 O 0 5 v b W J y Z S B k Z S B H Y X L D p 2 9 u c y A o N i D D o C A x M S B h b n M p J n F 1 b 3 Q 7 L C Z x d W 9 0 O 0 5 v b W J y Z S B k Z S B G a W x s Z X M g K D Y g w 6 A g M T E g Y W 5 z K S Z x d W 9 0 O y w m c X V v d D t O b 2 1 i c m U g Z G U g R 2 F y w 6 d v b n M g K D E y I M O g I D E 3 I G F u c y k m c X V v d D s s J n F 1 b 3 Q 7 T m 9 t Y n J l I G R l I E Z p b G x l c y A o M T I g w 6 A g M T c g Y W 5 z K S Z x d W 9 0 O y w m c X V v d D t O b 2 1 i c m U g Z F x 1 M D A y N 0 h v b W 1 l c y A o M T g g w 6 A g N T k g Y W 5 z K S Z x d W 9 0 O y w m c X V v d D t O b 2 1 i c m U g Z G U g R m V t b W V z I C g x O C D D o C A 1 O S B h b n M p J n F 1 b 3 Q 7 L C Z x d W 9 0 O 0 5 v b W J y Z S B k X H U w M D I 3 S G 9 t b W V z I C h w b H V z I G R l I D Y w I G F u c y k m c X V v d D s s J n F 1 b 3 Q 7 T m 9 t Y n J l I G R l I E Z l b W 1 l c y A o c G x 1 c y B k Z S A 2 M C B h b n M p J n F 1 b 3 Q 7 L C Z x d W 9 0 O 0 5 v b W J y Z S B k X H U w M D I 3 S G 9 t b W V z J n F 1 b 3 Q 7 L C Z x d W 9 0 O 0 5 v b W J y Z S B k Z S B G Z W 1 t Z X M m c X V v d D s s J n F 1 b 3 Q 7 V G 9 0 Y W w g Z F x 1 M D A y N 0 l u Z G l 2 a W R 1 c y Z x d W 9 0 O 1 0 i I C 8 + P E V u d H J 5 I F R 5 c G U 9 I k Z p b G x D b 2 x 1 b W 5 U e X B l c y I g V m F s d W U 9 I n N C Z 1 l H Q m d Z R E F 3 T U R B d 0 1 E Q X d N R E F 3 T U R B d 0 0 9 I i A v P j x F b n R y e S B U e X B l P S J G a W x s T G F z d F V w Z G F 0 Z W Q i I F Z h b H V l P S J k M j A x O S 0 x M S 0 x M l Q x N z o x N D o 1 M S 4 w N j I y M T c 0 W i I g L z 4 8 R W 5 0 c n k g V H l w Z T 0 i R m l s b E V y c m 9 y Q 2 9 1 b n Q i I F Z h b H V l P S J s M C I g L z 4 8 R W 5 0 c n k g V H l w Z T 0 i R m l s b E V y c m 9 y Q 2 9 k Z S I g V m F s d W U 9 I n N V b m t u b 3 d u I i A v P j x F b n R y e S B U e X B l P S J G a W x s Q 2 9 1 b n Q i I F Z h b H V l P S J s N z U 4 I i A v P j x F b n R y e S B U e X B l P S J R d W V y e U l E I i B W Y W x 1 Z T 0 i c z N k N j I 2 M 2 M 3 L W Z m M j I t N D B m N S 1 h Z m U z L T k z Z G Z k M j g 3 Y W Y 3 Y S I g L z 4 8 R W 5 0 c n k g V H l w Z T 0 i Q W R k Z W R U b 0 R h d G F N b 2 R l b C I g V m F s d W U 9 I m w w I i A v P j w v U 3 R h Y m x l R W 5 0 c m l l c z 4 8 L 0 l 0 Z W 0 + P E l 0 Z W 0 + P E l 0 Z W 1 M b 2 N h d G l v b j 4 8 S X R l b V R 5 c G U + R m 9 y b X V s Y T w v S X R l b V R 5 c G U + P E l 0 Z W 1 Q Y X R o P l N l Y 3 R p b 2 4 x L 0 R l b W 9 n c m F w a G l l L 1 N v d X J j Z T w v S X R l b V B h d G g + P C 9 J d G V t T G 9 j Y X R p b 2 4 + P F N 0 Y W J s Z U V u d H J p Z X M g L z 4 8 L 0 l 0 Z W 0 + P E l 0 Z W 0 + P E l 0 Z W 1 M b 2 N h d G l v b j 4 8 S X R l b V R 5 c G U + R m 9 y b X V s Y T w v S X R l b V R 5 c G U + P E l 0 Z W 1 Q Y X R o P l N l Y 3 R p b 2 4 x L 0 R l b W 9 n c m F w a G l l L 0 R l b W 9 n c m F w a G l l X 1 N o Z W V 0 P C 9 J d G V t U G F 0 a D 4 8 L 0 l 0 Z W 1 M b 2 N h d G l v b j 4 8 U 3 R h Y m x l R W 5 0 c m l l c y A v P j w v S X R l b T 4 8 S X R l b T 4 8 S X R l b U x v Y 2 F 0 a W 9 u P j x J d G V t V H l w Z T 5 G b 3 J t d W x h P C 9 J d G V t V H l w Z T 4 8 S X R l b V B h d G g + U 2 V j d G l v b j E v R G V t b 2 d y Y X B o a W U v R W 4 t d C V D M y V B Q X R l c y U y M H B y b 2 1 1 c z w v S X R l b V B h d G g + P C 9 J d G V t T G 9 j Y X R p b 2 4 + P F N 0 Y W J s Z U V u d H J p Z X M g L z 4 8 L 0 l 0 Z W 0 + P E l 0 Z W 0 + P E l 0 Z W 1 M b 2 N h d G l v b j 4 8 S X R l b V R 5 c G U + R m 9 y b X V s Y T w v S X R l b V R 5 c G U + P E l 0 Z W 1 Q Y X R o P l N l Y 3 R p b 2 4 x L 0 R l b W 9 n c m F w a G l l L 1 R 5 c G U l M j B t b 2 R p Z m k l Q z M l Q T k 8 L 0 l 0 Z W 1 Q Y X R o P j w v S X R l b U x v Y 2 F 0 a W 9 u P j x T d G F i b G V F b n R y a W V z I C 8 + P C 9 J d G V t P j x J d G V t P j x J d G V t T G 9 j Y X R p b 2 4 + P E l 0 Z W 1 U e X B l P k Z v c m 1 1 b G E 8 L 0 l 0 Z W 1 U e X B l P j x J d G V t U G F 0 a D 5 T Z W N 0 a W 9 u M S 9 E V E 1 f Q 0 F S X 0 I y R l 9 J b m 9 u Z G F 0 a W 9 u L 0 N v b G 9 u b m V z J T I w c G V y b X V 0 J U M z J U E 5 Z X M 8 L 0 l 0 Z W 1 Q Y X R o P j w v S X R l b U x v Y 2 F 0 a W 9 u P j x T d G F i b G V F b n R y a W V z I C 8 + P C 9 J d G V t P j x J d G V t P j x J d G V t T G 9 j Y X R p b 2 4 + P E l 0 Z W 1 U e X B l P k Z v c m 1 1 b G E 8 L 0 l 0 Z W 1 U e X B l P j x J d G V t U G F 0 a D 5 T Z W N 0 a W 9 u M S 9 P c m d h b m l z Y X R p b 2 5 z P C 9 J d G V t U G F 0 a D 4 8 L 0 l 0 Z W 1 M b 2 N h d G l v b j 4 8 U 3 R h Y m x l R W 5 0 c m l l c z 4 8 R W 5 0 c n k g V H l w Z T 0 i S X N Q c m l 2 Y X R l I i B W Y W x 1 Z T 0 i b D A i I C 8 + P E V u d H J 5 I F R 5 c G U 9 I k 5 h d m l n Y X R p b 2 5 T d G V w T m F t Z S I g V m F s d W U 9 I n N O Y X Z p Z 2 F 0 a W 9 u I i A v P j x F b n R y e S B U e X B l P S J G a W x s R W 5 h Y m x l Z C I g V m F s d W U 9 I m w x I i A v P j x F b n R y e S B U e X B l P S J G a W x s T 2 J q Z W N 0 V H l w Z S I g V m F s d W U 9 I n N U Y W J s Z S I g L z 4 8 R W 5 0 c n k g V H l w Z T 0 i R m l s b F R v R G F 0 Y U 1 v Z G V s R W 5 h Y m x l Z C I g V m F s d W U 9 I m w w I i A v P j x F b n R y e S B U e X B l P S J O Y W 1 l V X B k Y X R l Z E F m d G V y R m l s b C I g V m F s d W U 9 I m w w I i A v P j x F b n R y e S B U e X B l P S J S Z X N 1 b H R U e X B l I i B W Y W x 1 Z T 0 i c 0 V 4 Y 2 V w d G l v b i I g L z 4 8 R W 5 0 c n k g V H l w Z T 0 i Q n V m Z m V y T m V 4 d F J l Z n J l c 2 g i I F Z h b H V l P S J s M S I g L z 4 8 R W 5 0 c n k g V H l w Z T 0 i R m l s b F R h c m d l d C I g V m F s d W U 9 I n N P c m d h b m l z Y X R p b 2 5 z I i A v P j x F b n R y e S B U e X B l P S J G a W x s Z W R D b 2 1 w b G V 0 Z V J l c 3 V s d F R v V 2 9 y a 3 N o Z W V 0 I i B W Y W x 1 Z T 0 i b D E i I C 8 + P E V u d H J 5 I F R 5 c G U 9 I k Z p b G x D b 3 V u d C I g V m F s d W U 9 I m w y N C I g L z 4 8 R W 5 0 c n k g V H l w Z T 0 i R m l s b E V y c m 9 y Q 2 9 k Z S I g V m F s d W U 9 I n N V b m t u b 3 d u I i A v P j x F b n R y e S B U e X B l P S J G a W x s R X J y b 3 J D b 3 V u d C I g V m F s d W U 9 I m w w I i A v P j x F b n R y e S B U e X B l P S J G a W x s T G F z d F V w Z G F 0 Z W Q i I F Z h b H V l P S J k M j A x O S 0 x M S 0 x M l Q x N z o y M D o z N S 4 3 M z I 0 M j A 5 W i I g L z 4 8 R W 5 0 c n k g V H l w Z T 0 i R m l s b E N v b H V t b l R 5 c G V z I i B W Y W x 1 Z T 0 i c 0 J n W U d C Z 1 l H Q m d Z R E F 3 T U R B d 0 1 E Q X d N Q S I g L z 4 8 R W 5 0 c n k g V H l w Z T 0 i R m l s b E N v b H V t b k 5 h b W V z I i B W Y W x 1 Z T 0 i c 1 s m c X V v d D t B N C 4 g U H L D q W Z l Y 3 R 1 c m U g Z F x 1 M D A y N 2 V 2 Y W x 1 Y X R p b 2 4 m c X V v d D s s J n F 1 b 3 Q 7 Q T U u U 2 9 1 c y 1 w c s O p Z m V j d H V y Z S B k X H U w M D I 3 Z X Z h b H V h d G l v b i Z x d W 9 0 O y w m c X V v d D t B N i 4 g Q X J y b 2 5 k a X N z Z W 1 l b n Q g Z F x 1 M D A y N 2 V 2 Y W x 1 Y X R p b 2 4 m c X V v d D s s J n F 1 b 3 Q 7 Q T g u I F F 1 Y X J 0 a W V y I G R c d T A w M j d l d m F s d W F 0 a W 9 u J n F 1 b 3 Q 7 L C Z x d W 9 0 O 0 E 5 L i B U e X B l I G R l I H F 1 Y X J 0 a W V y J n F 1 b 3 Q 7 L C Z x d W 9 0 O 0 o x L i B O b 2 0 g Z G U g b F x 1 M D A y N 0 9 y Z 2 F u a X N h d G l v b i Z x d W 9 0 O y w m c X V v d D t K M i 4 g V H l w Z S B k X H U w M D I 3 T 3 J n Y W 5 p c 2 F 0 a W 9 u J n F 1 b 3 Q 7 L C Z x d W 9 0 O 0 o z L i B U e X B l I G R c d T A w M j d B c 3 N p c 3 R h b m N l I G Z v d X J u a W U m c X V v d D s s J n F 1 b 3 Q 7 S j M u I F R 5 c G U g Z F x 1 M D A y N 0 F z c 2 l z d G F u Y 2 U g Z m 9 1 c m 5 p Z S 9 F Y X U t S H l n a W V u Z S 1 B c 3 N h a W 5 p c 3 N l b W V u d C Z x d W 9 0 O y w m c X V v d D t K M y 4 g V H l w Z S B k X H U w M D I 3 Q X N z a X N 0 Y W 5 j Z S B m b 3 V y b m l l L 1 N h b n T D q S Z x d W 9 0 O y w m c X V v d D t K M y 4 g V H l w Z S B k X H U w M D I 3 Q X N z a X N 0 Y W 5 j Z S B m b 3 V y b m l l L 0 V k d W N h d G l v b i Z x d W 9 0 O y w m c X V v d D t K M y 4 g V H l w Z S B k X H U w M D I 3 Q X N z a X N 0 Y W 5 j Z S B m b 3 V y b m l l L 1 Z p d n J l c y Z x d W 9 0 O y w m c X V v d D t K M y 4 g V H l w Z S B k X H U w M D I 3 Q X N z a X N 0 Y W 5 j Z S B m b 3 V y b m l l L 0 F i c m l z J n F 1 b 3 Q 7 L C Z x d W 9 0 O 0 o z L i B U e X B l I G R c d T A w M j d B c 3 N p c 3 R h b m N l I G Z v d X J u a W U v U H N 5 Y 2 h v c 2 9 j a W F s J n F 1 b 3 Q 7 L C Z x d W 9 0 O 0 o z L i B U e X B l I G R c d T A w M j d B c 3 N p c 3 R h b m N l I G Z v d X J u a W U v Q 2 F z a C Z x d W 9 0 O y w m c X V v d D t K M y 4 g V H l w Z S B k X H U w M D I 3 Q X N z a X N 0 Y W 5 j Z S B m b 3 V y b m l l L 0 F H U i Z x d W 9 0 O y w m c X V v d D t K M y 4 g V H l w Z S B k X H U w M D I 3 Q X N z a X N 0 Y W 5 j Z S B m b 3 V y b m l l L 0 F 1 d H J l J n F 1 b 3 Q 7 L C Z x d W 9 0 O 0 F 1 d H J l L C B w c s O p Y 2 l z Z X I m c X V v d D t d I i A v P j x F b n R y e S B U e X B l P S J G a W x s U 3 R h d H V z I i B W Y W x 1 Z T 0 i c 0 N v b X B s Z X R l I i A v P j x F b n R y e S B U e X B l P S J S Z W x h d G l v b n N o a X B J b m Z v Q 2 9 u d G F p b m V y I i B W Y W x 1 Z T 0 i c 3 s m c X V v d D t j b 2 x 1 b W 5 D b 3 V u d C Z x d W 9 0 O z o x O C w m c X V v d D t r Z X l D b 2 x 1 b W 5 O Y W 1 l c y Z x d W 9 0 O z p b X S w m c X V v d D t x d W V y e V J l b G F 0 a W 9 u c 2 h p c H M m c X V v d D s 6 W 1 0 s J n F 1 b 3 Q 7 Y 2 9 s d W 1 u S W R l b n R p d G l l c y Z x d W 9 0 O z p b J n F 1 b 3 Q 7 U 2 V j d G l v b j E v R F R N X 0 N B U l 9 C M k Z f S W 5 v b m R h d G l v b i 9 D a G F u Z 2 V k I F R 5 c G U u e 0 E 0 L i B Q c s O p Z m V j d H V y Z S B k X H U w M D I 3 Z X Z h b H V h d G l v b i w x M H 0 m c X V v d D s s J n F 1 b 3 Q 7 U 2 V j d G l v b j E v R F R N X 0 N B U l 9 C M k Z f S W 5 v b m R h d G l v b i 9 D a G F u Z 2 V k I F R 5 c G U u e 0 E 1 L l N v d X M t c H L D q W Z l Y 3 R 1 c m U g Z F x 1 M D A y N 2 V 2 Y W x 1 Y X R p b 2 4 s M T F 9 J n F 1 b 3 Q 7 L C Z x d W 9 0 O 1 N l Y 3 R p b 2 4 x L 0 R U T V 9 D Q V J f Q j J G X 0 l u b 2 5 k Y X R p b 2 4 v Q 2 h h b m d l Z C B U e X B l L n t B N i 4 g Q X J y b 2 5 k a X N z Z W 1 l b n Q g Z F x 1 M D A y N 2 V 2 Y W x 1 Y X R p b 2 4 s M T J 9 J n F 1 b 3 Q 7 L C Z x d W 9 0 O 1 N l Y 3 R p b 2 4 x L 0 R U T V 9 D Q V J f Q j J G X 0 l u b 2 5 k Y X R p b 2 4 v Q 2 h h b m d l Z C B U e X B l M i 5 7 Q T g u I F F 1 Y X J 0 a W V y I G R c d T A w M j d l d m F s d W F 0 a W 9 u L D V 9 J n F 1 b 3 Q 7 L C Z x d W 9 0 O 1 N l Y 3 R p b 2 4 x L 0 R U T V 9 D Q V J f Q j J G X 0 l u b 2 5 k Y X R p b 2 4 v U m V w b G F j Z W Q g V m F s d W U y L n t B O S 4 g V H l w Z S B k Z S B x d W F y d G l l c i w 3 f S Z x d W 9 0 O y w m c X V v d D t T Z W N 0 a W 9 u M S 9 P c m d h b m l z Y X R p b 2 5 z L 1 J l c G x h Y 2 V k I F Z h b H V l L n t K M S 4 g T m 9 t I G R l I G x c d T A w M j d P c m d h b m l z Y X R p b 2 4 s N X 0 m c X V v d D s s J n F 1 b 3 Q 7 U 2 V j d G l v b j E v T 3 J n Y W 5 p c 2 F 0 a W 9 u c y 9 U e X B l I G 1 v Z G l m a c O p L n t K M i 4 g V H l w Z S B k X H U w M D I 3 T 3 J n Y W 5 p c 2 F 0 a W 9 u L D F 9 J n F 1 b 3 Q 7 L C Z x d W 9 0 O 1 N l Y 3 R p b 2 4 x L 0 9 y Z 2 F u a X N h d G l v b n M v V H l w Z S B t b 2 R p Z m n D q S 5 7 S j M u I F R 5 c G U g Z F x 1 M D A y N 0 F z c 2 l z d G F u Y 2 U g Z m 9 1 c m 5 p Z S w y f S Z x d W 9 0 O y w m c X V v d D t T Z W N 0 a W 9 u M S 9 P c m d h b m l z Y X R p b 2 5 z L 1 R 5 c G U g b W 9 k a W Z p w 6 k u e 0 o z L i B U e X B l I G R c d T A w M j d B c 3 N p c 3 R h b m N l I G Z v d X J u a W U v R W F 1 L U h 5 Z 2 l l b m U t Q X N z Y W l u a X N z Z W 1 l b n Q s M 3 0 m c X V v d D s s J n F 1 b 3 Q 7 U 2 V j d G l v b j E v T 3 J n Y W 5 p c 2 F 0 a W 9 u c y 9 U e X B l I G 1 v Z G l m a c O p L n t K M y 4 g V H l w Z S B k X H U w M D I 3 Q X N z a X N 0 Y W 5 j Z S B m b 3 V y b m l l L 1 N h b n T D q S w 0 f S Z x d W 9 0 O y w m c X V v d D t T Z W N 0 a W 9 u M S 9 P c m d h b m l z Y X R p b 2 5 z L 1 R 5 c G U g b W 9 k a W Z p w 6 k u e 0 o z L i B U e X B l I G R c d T A w M j d B c 3 N p c 3 R h b m N l I G Z v d X J u a W U v R W R 1 Y 2 F 0 a W 9 u L D V 9 J n F 1 b 3 Q 7 L C Z x d W 9 0 O 1 N l Y 3 R p b 2 4 x L 0 9 y Z 2 F u a X N h d G l v b n M v V H l w Z S B t b 2 R p Z m n D q S 5 7 S j M u I F R 5 c G U g Z F x 1 M D A y N 0 F z c 2 l z d G F u Y 2 U g Z m 9 1 c m 5 p Z S 9 W a X Z y Z X M s N n 0 m c X V v d D s s J n F 1 b 3 Q 7 U 2 V j d G l v b j E v T 3 J n Y W 5 p c 2 F 0 a W 9 u c y 9 U e X B l I G 1 v Z G l m a c O p L n t K M y 4 g V H l w Z S B k X H U w M D I 3 Q X N z a X N 0 Y W 5 j Z S B m b 3 V y b m l l L 0 F i c m l z L D d 9 J n F 1 b 3 Q 7 L C Z x d W 9 0 O 1 N l Y 3 R p b 2 4 x L 0 9 y Z 2 F u a X N h d G l v b n M v V H l w Z S B t b 2 R p Z m n D q S 5 7 S j M u I F R 5 c G U g Z F x 1 M D A y N 0 F z c 2 l z d G F u Y 2 U g Z m 9 1 c m 5 p Z S 9 Q c 3 l j a G 9 z b 2 N p Y W w s O H 0 m c X V v d D s s J n F 1 b 3 Q 7 U 2 V j d G l v b j E v T 3 J n Y W 5 p c 2 F 0 a W 9 u c y 9 U e X B l I G 1 v Z G l m a c O p L n t K M y 4 g V H l w Z S B k X H U w M D I 3 Q X N z a X N 0 Y W 5 j Z S B m b 3 V y b m l l L 0 N h c 2 g s O X 0 m c X V v d D s s J n F 1 b 3 Q 7 U 2 V j d G l v b j E v T 3 J n Y W 5 p c 2 F 0 a W 9 u c y 9 U e X B l I G 1 v Z G l m a c O p L n t K M y 4 g V H l w Z S B k X H U w M D I 3 Q X N z a X N 0 Y W 5 j Z S B m b 3 V y b m l l L 0 F H U i w x M H 0 m c X V v d D s s J n F 1 b 3 Q 7 U 2 V j d G l v b j E v T 3 J n Y W 5 p c 2 F 0 a W 9 u c y 9 U e X B l I G 1 v Z G l m a c O p L n t K M y 4 g V H l w Z S B k X H U w M D I 3 Q X N z a X N 0 Y W 5 j Z S B m b 3 V y b m l l L 0 F 1 d H J l L D E x f S Z x d W 9 0 O y w m c X V v d D t T Z W N 0 a W 9 u M S 9 P c m d h b m l z Y X R p b 2 5 z L 1 R 5 c G U g b W 9 k a W Z p w 6 k u e 0 F 1 d H J l L C B w c s O p Y 2 l z Z X I s M T J 9 J n F 1 b 3 Q 7 X S w m c X V v d D t D b 2 x 1 b W 5 D b 3 V u d C Z x d W 9 0 O z o x O C w m c X V v d D t L Z X l D b 2 x 1 b W 5 O Y W 1 l c y Z x d W 9 0 O z p b X S w m c X V v d D t D b 2 x 1 b W 5 J Z G V u d G l 0 a W V z J n F 1 b 3 Q 7 O l s m c X V v d D t T Z W N 0 a W 9 u M S 9 E V E 1 f Q 0 F S X 0 I y R l 9 J b m 9 u Z G F 0 a W 9 u L 0 N o Y W 5 n Z W Q g V H l w Z S 5 7 Q T Q u I F B y w 6 l m Z W N 0 d X J l I G R c d T A w M j d l d m F s d W F 0 a W 9 u L D E w f S Z x d W 9 0 O y w m c X V v d D t T Z W N 0 a W 9 u M S 9 E V E 1 f Q 0 F S X 0 I y R l 9 J b m 9 u Z G F 0 a W 9 u L 0 N o Y W 5 n Z W Q g V H l w Z S 5 7 Q T U u U 2 9 1 c y 1 w c s O p Z m V j d H V y Z S B k X H U w M D I 3 Z X Z h b H V h d G l v b i w x M X 0 m c X V v d D s s J n F 1 b 3 Q 7 U 2 V j d G l v b j E v R F R N X 0 N B U l 9 C M k Z f S W 5 v b m R h d G l v b i 9 D a G F u Z 2 V k I F R 5 c G U u e 0 E 2 L i B B c n J v b m R p c 3 N l b W V u d C B k X H U w M D I 3 Z X Z h b H V h d G l v b i w x M n 0 m c X V v d D s s J n F 1 b 3 Q 7 U 2 V j d G l v b j E v R F R N X 0 N B U l 9 C M k Z f S W 5 v b m R h d G l v b i 9 D a G F u Z 2 V k I F R 5 c G U y L n t B O C 4 g U X V h c n R p Z X I g Z F x 1 M D A y N 2 V 2 Y W x 1 Y X R p b 2 4 s N X 0 m c X V v d D s s J n F 1 b 3 Q 7 U 2 V j d G l v b j E v R F R N X 0 N B U l 9 C M k Z f S W 5 v b m R h d G l v b i 9 S Z X B s Y W N l Z C B W Y W x 1 Z T I u e 0 E 5 L i B U e X B l I G R l I H F 1 Y X J 0 a W V y L D d 9 J n F 1 b 3 Q 7 L C Z x d W 9 0 O 1 N l Y 3 R p b 2 4 x L 0 9 y Z 2 F u a X N h d G l v b n M v U m V w b G F j Z W Q g V m F s d W U u e 0 o x L i B O b 2 0 g Z G U g b F x 1 M D A y N 0 9 y Z 2 F u a X N h d G l v b i w 1 f S Z x d W 9 0 O y w m c X V v d D t T Z W N 0 a W 9 u M S 9 P c m d h b m l z Y X R p b 2 5 z L 1 R 5 c G U g b W 9 k a W Z p w 6 k u e 0 o y L i B U e X B l I G R c d T A w M j d P c m d h b m l z Y X R p b 2 4 s M X 0 m c X V v d D s s J n F 1 b 3 Q 7 U 2 V j d G l v b j E v T 3 J n Y W 5 p c 2 F 0 a W 9 u c y 9 U e X B l I G 1 v Z G l m a c O p L n t K M y 4 g V H l w Z S B k X H U w M D I 3 Q X N z a X N 0 Y W 5 j Z S B m b 3 V y b m l l L D J 9 J n F 1 b 3 Q 7 L C Z x d W 9 0 O 1 N l Y 3 R p b 2 4 x L 0 9 y Z 2 F u a X N h d G l v b n M v V H l w Z S B t b 2 R p Z m n D q S 5 7 S j M u I F R 5 c G U g Z F x 1 M D A y N 0 F z c 2 l z d G F u Y 2 U g Z m 9 1 c m 5 p Z S 9 F Y X U t S H l n a W V u Z S 1 B c 3 N h a W 5 p c 3 N l b W V u d C w z f S Z x d W 9 0 O y w m c X V v d D t T Z W N 0 a W 9 u M S 9 P c m d h b m l z Y X R p b 2 5 z L 1 R 5 c G U g b W 9 k a W Z p w 6 k u e 0 o z L i B U e X B l I G R c d T A w M j d B c 3 N p c 3 R h b m N l I G Z v d X J u a W U v U 2 F u d M O p L D R 9 J n F 1 b 3 Q 7 L C Z x d W 9 0 O 1 N l Y 3 R p b 2 4 x L 0 9 y Z 2 F u a X N h d G l v b n M v V H l w Z S B t b 2 R p Z m n D q S 5 7 S j M u I F R 5 c G U g Z F x 1 M D A y N 0 F z c 2 l z d G F u Y 2 U g Z m 9 1 c m 5 p Z S 9 F Z H V j Y X R p b 2 4 s N X 0 m c X V v d D s s J n F 1 b 3 Q 7 U 2 V j d G l v b j E v T 3 J n Y W 5 p c 2 F 0 a W 9 u c y 9 U e X B l I G 1 v Z G l m a c O p L n t K M y 4 g V H l w Z S B k X H U w M D I 3 Q X N z a X N 0 Y W 5 j Z S B m b 3 V y b m l l L 1 Z p d n J l c y w 2 f S Z x d W 9 0 O y w m c X V v d D t T Z W N 0 a W 9 u M S 9 P c m d h b m l z Y X R p b 2 5 z L 1 R 5 c G U g b W 9 k a W Z p w 6 k u e 0 o z L i B U e X B l I G R c d T A w M j d B c 3 N p c 3 R h b m N l I G Z v d X J u a W U v Q W J y a X M s N 3 0 m c X V v d D s s J n F 1 b 3 Q 7 U 2 V j d G l v b j E v T 3 J n Y W 5 p c 2 F 0 a W 9 u c y 9 U e X B l I G 1 v Z G l m a c O p L n t K M y 4 g V H l w Z S B k X H U w M D I 3 Q X N z a X N 0 Y W 5 j Z S B m b 3 V y b m l l L 1 B z e W N o b 3 N v Y 2 l h b C w 4 f S Z x d W 9 0 O y w m c X V v d D t T Z W N 0 a W 9 u M S 9 P c m d h b m l z Y X R p b 2 5 z L 1 R 5 c G U g b W 9 k a W Z p w 6 k u e 0 o z L i B U e X B l I G R c d T A w M j d B c 3 N p c 3 R h b m N l I G Z v d X J u a W U v Q 2 F z a C w 5 f S Z x d W 9 0 O y w m c X V v d D t T Z W N 0 a W 9 u M S 9 P c m d h b m l z Y X R p b 2 5 z L 1 R 5 c G U g b W 9 k a W Z p w 6 k u e 0 o z L i B U e X B l I G R c d T A w M j d B c 3 N p c 3 R h b m N l I G Z v d X J u a W U v Q U d S L D E w f S Z x d W 9 0 O y w m c X V v d D t T Z W N 0 a W 9 u M S 9 P c m d h b m l z Y X R p b 2 5 z L 1 R 5 c G U g b W 9 k a W Z p w 6 k u e 0 o z L i B U e X B l I G R c d T A w M j d B c 3 N p c 3 R h b m N l I G Z v d X J u a W U v Q X V 0 c m U s M T F 9 J n F 1 b 3 Q 7 L C Z x d W 9 0 O 1 N l Y 3 R p b 2 4 x L 0 9 y Z 2 F u a X N h d G l v b n M v V H l w Z S B t b 2 R p Z m n D q S 5 7 Q X V 0 c m U s I H B y w 6 l j a X N l c i w x M n 0 m c X V v d D t d L C Z x d W 9 0 O 1 J l b G F 0 a W 9 u c 2 h p c E l u Z m 8 m c X V v d D s 6 W 1 1 9 I i A v P j x F b n R y e S B U e X B l P S J R d W V y e U l E I i B W Y W x 1 Z T 0 i c z k w M T Z l M z Z m L W E 5 M j Q t N D V l Y i 1 h Y j A z L W F k O D Y 5 M z I y Y z V j N S I g L z 4 8 R W 5 0 c n k g V H l w Z T 0 i Q W R k Z W R U b 0 R h d G F N b 2 R l b C I g V m F s d W U 9 I m w w I i A v P j w v U 3 R h Y m x l R W 5 0 c m l l c z 4 8 L 0 l 0 Z W 0 + P E l 0 Z W 0 + P E l 0 Z W 1 M b 2 N h d G l v b j 4 8 S X R l b V R 5 c G U + R m 9 y b X V s Y T w v S X R l b V R 5 c G U + P E l 0 Z W 1 Q Y X R o P l N l Y 3 R p b 2 4 x L 0 9 y Z 2 F u a X N h d G l v b n M v U 2 9 1 c m N l P C 9 J d G V t U G F 0 a D 4 8 L 0 l 0 Z W 1 M b 2 N h d G l v b j 4 8 U 3 R h Y m x l R W 5 0 c m l l c y A v P j w v S X R l b T 4 8 S X R l b T 4 8 S X R l b U x v Y 2 F 0 a W 9 u P j x J d G V t V H l w Z T 5 G b 3 J t d W x h P C 9 J d G V t V H l w Z T 4 8 S X R l b V B h d G g + U 2 V j d G l v b j E v T 3 J n Y W 5 p c 2 F 0 a W 9 u c y 9 P c m d h b m l z Y X R p b 2 5 z X 1 N o Z W V 0 P C 9 J d G V t U G F 0 a D 4 8 L 0 l 0 Z W 1 M b 2 N h d G l v b j 4 8 U 3 R h Y m x l R W 5 0 c m l l c y A v P j w v S X R l b T 4 8 S X R l b T 4 8 S X R l b U x v Y 2 F 0 a W 9 u P j x J d G V t V H l w Z T 5 G b 3 J t d W x h P C 9 J d G V t V H l w Z T 4 8 S X R l b V B h d G g + U 2 V j d G l v b j E v T 3 J n Y W 5 p c 2 F 0 a W 9 u c y 9 F b i 1 0 J U M z J U F B d G V z J T I w c H J v b X V z P C 9 J d G V t U G F 0 a D 4 8 L 0 l 0 Z W 1 M b 2 N h d G l v b j 4 8 U 3 R h Y m x l R W 5 0 c m l l c y A v P j w v S X R l b T 4 8 S X R l b T 4 8 S X R l b U x v Y 2 F 0 a W 9 u P j x J d G V t V H l w Z T 5 G b 3 J t d W x h P C 9 J d G V t V H l w Z T 4 8 S X R l b V B h d G g + U 2 V j d G l v b j E v T 3 J n Y W 5 p c 2 F 0 a W 9 u c y 9 U e X B l J T I w b W 9 k a W Z p J U M z J U E 5 P C 9 J d G V t U G F 0 a D 4 8 L 0 l 0 Z W 1 M b 2 N h d G l v b j 4 8 U 3 R h Y m x l R W 5 0 c m l l c y A v P j w v S X R l b T 4 8 S X R l b T 4 8 S X R l b U x v Y 2 F 0 a W 9 u P j x J d G V t V H l w Z T 5 G b 3 J t d W x h P C 9 J d G V t V H l w Z T 4 8 S X R l b V B h d G g + U 2 V j d G l v b j E v T 3 J n Y W 5 p c 2 F 0 a W 9 u c y 9 W Y W x l d X I l M j B y Z W 1 w b G F j J U M z J U E 5 Z T w v S X R l b V B h d G g + P C 9 J d G V t T G 9 j Y X R p b 2 4 + P F N 0 Y W J s Z U V u d H J p Z X M g L z 4 8 L 0 l 0 Z W 0 + P E l 0 Z W 0 + P E l 0 Z W 1 M b 2 N h d G l v b j 4 8 S X R l b V R 5 c G U + R m 9 y b X V s Y T w v S X R l b V R 5 c G U + P E l 0 Z W 1 Q Y X R o P l N l Y 3 R p b 2 4 x L 0 9 y Z 2 F u a X N h d G l v b n M v V m F s Z X V y J T I w c m V t c G x h Y y V D M y V B O W U x P C 9 J d G V t U G F 0 a D 4 8 L 0 l 0 Z W 1 M b 2 N h d G l v b j 4 8 U 3 R h Y m x l R W 5 0 c m l l c y A v P j w v S X R l b T 4 8 S X R l b T 4 8 S X R l b U x v Y 2 F 0 a W 9 u P j x J d G V t V H l w Z T 5 G b 3 J t d W x h P C 9 J d G V t V H l w Z T 4 8 S X R l b V B h d G g + U 2 V j d G l v b j E v T 3 J n Y W 5 p c 2 F 0 a W 9 u c y 9 W Y W x l d X I l M j B y Z W 1 w b G F j J U M z J U E 5 Z T I 8 L 0 l 0 Z W 1 Q Y X R o P j w v S X R l b U x v Y 2 F 0 a W 9 u P j x T d G F i b G V F b n R y a W V z I C 8 + P C 9 J d G V t P j x J d G V t P j x J d G V t T G 9 j Y X R p b 2 4 + P E l 0 Z W 1 U e X B l P k Z v c m 1 1 b G E 8 L 0 l 0 Z W 1 U e X B l P j x J d G V t U G F 0 a D 5 T Z W N 0 a W 9 u M S 9 P c m d h b m l z Y X R p b 2 5 z L 1 Z h b G V 1 c i U y M H J l b X B s Y W M l Q z M l Q T l l M z w v S X R l b V B h d G g + P C 9 J d G V t T G 9 j Y X R p b 2 4 + P F N 0 Y W J s Z U V u d H J p Z X M g L z 4 8 L 0 l 0 Z W 0 + P E l 0 Z W 0 + P E l 0 Z W 1 M b 2 N h d G l v b j 4 8 S X R l b V R 5 c G U + R m 9 y b X V s Y T w v S X R l b V R 5 c G U + P E l 0 Z W 1 Q Y X R o P l N l Y 3 R p b 2 4 x L 0 9 y Z 2 F u a X N h d G l v b n M v V m F s Z X V y J T I w c m V t c G x h Y y V D M y V B O W U 0 P C 9 J d G V t U G F 0 a D 4 8 L 0 l 0 Z W 1 M b 2 N h d G l v b j 4 8 U 3 R h Y m x l R W 5 0 c m l l c y A v P j w v S X R l b T 4 8 S X R l b T 4 8 S X R l b U x v Y 2 F 0 a W 9 u P j x J d G V t V H l w Z T 5 G b 3 J t d W x h P C 9 J d G V t V H l w Z T 4 8 S X R l b V B h d G g + U 2 V j d G l v b j E v T 3 J n Y W 5 p c 2 F 0 a W 9 u c y 9 W Y W x l d X I l M j B y Z W 1 w b G F j J U M z J U E 5 Z T U 8 L 0 l 0 Z W 1 Q Y X R o P j w v S X R l b U x v Y 2 F 0 a W 9 u P j x T d G F i b G V F b n R y a W V z I C 8 + P C 9 J d G V t P j x J d G V t P j x J d G V t T G 9 j Y X R p b 2 4 + P E l 0 Z W 1 U e X B l P k Z v c m 1 1 b G E 8 L 0 l 0 Z W 1 U e X B l P j x J d G V t U G F 0 a D 5 T Z W N 0 a W 9 u M S 9 P c m d h b m l z Y X R p b 2 5 z L 1 Z h b G V 1 c i U y M H J l b X B s Y W M l Q z M l Q T l l N j w v S X R l b V B h d G g + P C 9 J d G V t T G 9 j Y X R p b 2 4 + P F N 0 Y W J s Z U V u d H J p Z X M g L z 4 8 L 0 l 0 Z W 0 + P E l 0 Z W 0 + P E l 0 Z W 1 M b 2 N h d G l v b j 4 8 S X R l b V R 5 c G U + R m 9 y b X V s Y T w v S X R l b V R 5 c G U + P E l 0 Z W 1 Q Y X R o P l N l Y 3 R p b 2 4 x L 0 9 y Z 2 F u a X N h d G l v b n M v V m F s Z X V y J T I w c m V t c G x h Y y V D M y V B O W U 3 P C 9 J d G V t U G F 0 a D 4 8 L 0 l 0 Z W 1 M b 2 N h d G l v b j 4 8 U 3 R h Y m x l R W 5 0 c m l l c y A v P j w v S X R l b T 4 8 S X R l b T 4 8 S X R l b U x v Y 2 F 0 a W 9 u P j x J d G V t V H l w Z T 5 G b 3 J t d W x h P C 9 J d G V t V H l w Z T 4 8 S X R l b V B h d G g + U 2 V j d G l v b j E v T 3 J n Y W 5 p c 2 F 0 a W 9 u c y 9 W Y W x l d X I l M j B y Z W 1 w b G F j J U M z J U E 5 Z T g 8 L 0 l 0 Z W 1 Q Y X R o P j w v S X R l b U x v Y 2 F 0 a W 9 u P j x T d G F i b G V F b n R y a W V z I C 8 + P C 9 J d G V t P j x J d G V t P j x J d G V t T G 9 j Y X R p b 2 4 + P E l 0 Z W 1 U e X B l P k Z v c m 1 1 b G E 8 L 0 l 0 Z W 1 U e X B l P j x J d G V t U G F 0 a D 5 T Z W N 0 a W 9 u M S 9 E V E 1 f Q 0 F S X 0 I y R l 9 J b m 9 u Z G F 0 a W 9 u L 1 J l b W 9 2 Z W Q l M j B D b 2 x 1 b W 5 z M j w v S X R l b V B h d G g + P C 9 J d G V t T G 9 j Y X R p b 2 4 + P F N 0 Y W J s Z U V u d H J p Z X M g L z 4 8 L 0 l 0 Z W 0 + P E l 0 Z W 0 + P E l 0 Z W 1 M b 2 N h d G l v b j 4 8 S X R l b V R 5 c G U + R m 9 y b X V s Y T w v S X R l b V R 5 c G U + P E l 0 Z W 1 Q Y X R o P l N l Y 3 R p b 2 4 x L 0 R U T V 9 D Q V J f Q j J G X 0 l u b 2 5 k Y X R p b 2 4 v U m V u Y W 1 l Z C U y M E N v b H V t b n M 8 L 0 l 0 Z W 1 Q Y X R o P j w v S X R l b U x v Y 2 F 0 a W 9 u P j x T d G F i b G V F b n R y a W V z I C 8 + P C 9 J d G V t P j x J d G V t P j x J d G V t T G 9 j Y X R p b 2 4 + P E l 0 Z W 1 U e X B l P k Z v c m 1 1 b G E 8 L 0 l 0 Z W 1 U e X B l P j x J d G V t U G F 0 a D 5 T Z W N 0 a W 9 u M S 9 E V E 1 f Q 0 F S X 0 I y R l 9 J b m 9 u Z G F 0 a W 9 u L 0 N o Y W 5 n Z W Q l M j B U e X B l M j w v S X R l b V B h d G g + P C 9 J d G V t T G 9 j Y X R p b 2 4 + P F N 0 Y W J s Z U V u d H J p Z X M g L z 4 8 L 0 l 0 Z W 0 + P E l 0 Z W 0 + P E l 0 Z W 1 M b 2 N h d G l v b j 4 8 S X R l b V R 5 c G U + R m 9 y b X V s Y T w v S X R l b V R 5 c G U + P E l 0 Z W 1 Q Y X R o P l N l Y 3 R p b 2 4 x L 0 R l b W 9 n c m F w a G l l L 1 J l b W 9 2 Z W Q l M j B D b 2 x 1 b W 5 z P C 9 J d G V t U G F 0 a D 4 8 L 0 l 0 Z W 1 M b 2 N h d G l v b j 4 8 U 3 R h Y m x l R W 5 0 c m l l c y A v P j w v S X R l b T 4 8 S X R l b T 4 8 S X R l b U x v Y 2 F 0 a W 9 u P j x J d G V t V H l w Z T 5 G b 3 J t d W x h P C 9 J d G V t V H l w Z T 4 8 S X R l b V B h d G g + U 2 V j d G l v b j E v R G V t b 2 d y Y X B o a W U v T W V y Z 2 V k J T I w U X V l c m l l c z w v S X R l b V B h d G g + P C 9 J d G V t T G 9 j Y X R p b 2 4 + P F N 0 Y W J s Z U V u d H J p Z X M g L z 4 8 L 0 l 0 Z W 0 + P E l 0 Z W 0 + P E l 0 Z W 1 M b 2 N h d G l v b j 4 8 S X R l b V R 5 c G U + R m 9 y b X V s Y T w v S X R l b V R 5 c G U + P E l 0 Z W 1 Q Y X R o P l N l Y 3 R p b 2 4 x L 0 R l b W 9 n c m F w a G l l L 1 J l b 3 J k Z X J l Z C U y M E N v b H V t b n M 8 L 0 l 0 Z W 1 Q Y X R o P j w v S X R l b U x v Y 2 F 0 a W 9 u P j x T d G F i b G V F b n R y a W V z I C 8 + P C 9 J d G V t P j x J d G V t P j x J d G V t T G 9 j Y X R p b 2 4 + P E l 0 Z W 1 U e X B l P k Z v c m 1 1 b G E 8 L 0 l 0 Z W 1 U e X B l P j x J d G V t U G F 0 a D 5 T Z W N 0 a W 9 u M S 9 E Z W 1 v Z 3 J h c G h p Z S 9 F e H B h b m R l Z C U y M E R U T V 9 D Q V J f Q j J G X 0 l u b 2 5 k Y X R p b 2 4 8 L 0 l 0 Z W 1 Q Y X R o P j w v S X R l b U x v Y 2 F 0 a W 9 u P j x T d G F i b G V F b n R y a W V z I C 8 + P C 9 J d G V t P j x J d G V t P j x J d G V t T G 9 j Y X R p b 2 4 + P E l 0 Z W 1 U e X B l P k Z v c m 1 1 b G E 8 L 0 l 0 Z W 1 U e X B l P j x J d G V t U G F 0 a D 5 T Z W N 0 a W 9 u M S 9 E Z W 1 v Z 3 J h c G h p Z S 9 S Z W 1 v d m V k J T I w Q 2 9 s d W 1 u c z E 8 L 0 l 0 Z W 1 Q Y X R o P j w v S X R l b U x v Y 2 F 0 a W 9 u P j x T d G F i b G V F b n R y a W V z I C 8 + P C 9 J d G V t P j x J d G V t P j x J d G V t T G 9 j Y X R p b 2 4 + P E l 0 Z W 1 U e X B l P k Z v c m 1 1 b G E 8 L 0 l 0 Z W 1 U e X B l P j x J d G V t U G F 0 a D 5 T Z W N 0 a W 9 u M S 9 P c m d h b m l z Y X R p b 2 5 z L 0 1 l c m d l Z C U y M F F 1 Z X J p Z X M 8 L 0 l 0 Z W 1 Q Y X R o P j w v S X R l b U x v Y 2 F 0 a W 9 u P j x T d G F i b G V F b n R y a W V z I C 8 + P C 9 J d G V t P j x J d G V t P j x J d G V t T G 9 j Y X R p b 2 4 + P E l 0 Z W 1 U e X B l P k Z v c m 1 1 b G E 8 L 0 l 0 Z W 1 U e X B l P j x J d G V t U G F 0 a D 5 T Z W N 0 a W 9 u M S 9 P c m d h b m l z Y X R p b 2 5 z L 1 J l b 3 J k Z X J l Z C U y M E N v b H V t b n M 8 L 0 l 0 Z W 1 Q Y X R o P j w v S X R l b U x v Y 2 F 0 a W 9 u P j x T d G F i b G V F b n R y a W V z I C 8 + P C 9 J d G V t P j x J d G V t P j x J d G V t T G 9 j Y X R p b 2 4 + P E l 0 Z W 1 U e X B l P k Z v c m 1 1 b G E 8 L 0 l 0 Z W 1 U e X B l P j x J d G V t U G F 0 a D 5 T Z W N 0 a W 9 u M S 9 P c m d h b m l z Y X R p b 2 5 z L 0 V 4 c G F u Z G V k J T I w R F R N X 0 N B U l 9 C M k Z f S W 5 v b m R h d G l v b j w v S X R l b V B h d G g + P C 9 J d G V t T G 9 j Y X R p b 2 4 + P F N 0 Y W J s Z U V u d H J p Z X M g L z 4 8 L 0 l 0 Z W 0 + P E l 0 Z W 0 + P E l 0 Z W 1 M b 2 N h d G l v b j 4 8 S X R l b V R 5 c G U + R m 9 y b X V s Y T w v S X R l b V R 5 c G U + P E l 0 Z W 1 Q Y X R o P l N l Y 3 R p b 2 4 x L 0 9 y Z 2 F u a X N h d G l v b n M v U m V t b 3 Z l Z C U y M E N v b H V t b n M 8 L 0 l 0 Z W 1 Q Y X R o P j w v S X R l b U x v Y 2 F 0 a W 9 u P j x T d G F i b G V F b n R y a W V z I C 8 + P C 9 J d G V t P j x J d G V t P j x J d G V t T G 9 j Y X R p b 2 4 + P E l 0 Z W 1 U e X B l P k Z v c m 1 1 b G E 8 L 0 l 0 Z W 1 U e X B l P j x J d G V t U G F 0 a D 5 T Z W N 0 a W 9 u M S 9 P c m d h b m l z Y X R p b 2 5 z L 0 Z p b H R l c m V k J T I w U m 9 3 c z w v S X R l b V B h d G g + P C 9 J d G V t T G 9 j Y X R p b 2 4 + P F N 0 Y W J s Z U V u d H J p Z X M g L z 4 8 L 0 l 0 Z W 0 + P E l 0 Z W 0 + P E l 0 Z W 1 M b 2 N h d G l v b j 4 8 S X R l b V R 5 c G U + R m 9 y b X V s Y T w v S X R l b V R 5 c G U + P E l 0 Z W 1 Q Y X R o P l N l Y 3 R p b 2 4 x L 0 9 y Z 2 F u a X N h d G l v b n M v U m V w b G F j Z W Q l M j B W Y W x 1 Z T w v S X R l b V B h d G g + P C 9 J d G V t T G 9 j Y X R p b 2 4 + P F N 0 Y W J s Z U V u d H J p Z X M g L z 4 8 L 0 l 0 Z W 0 + P E l 0 Z W 0 + P E l 0 Z W 1 M b 2 N h d G l v b j 4 8 S X R l b V R 5 c G U + R m 9 y b X V s Y T w v S X R l b V R 5 c G U + P E l 0 Z W 1 Q Y X R o P l N l Y 3 R p b 2 4 x L 0 l u Z m 9 y b W F 0 Z X V y c z w v S X R l b V B h d G g + P C 9 J d G V t T G 9 j Y X R p b 2 4 + P F N 0 Y W J s Z U V u d H J p Z X M + P E V u d H J 5 I F R 5 c G U 9 I k l z U H J p d m F 0 Z S I g V m F s d W U 9 I m w w I i A v P j x F b n R y e S B U e X B l P S J G a W x s R W 5 h Y m x l Z C I g V m F s d W U 9 I m w x I i A v P j x F b n R y e S B U e X B l P S J G a W x s T 2 J q Z W N 0 V H l w Z S I g V m F s d W U 9 I n N U Y W J s Z S I g L z 4 8 R W 5 0 c n k g V H l w Z T 0 i R m l s b F R v R G F 0 Y U 1 v Z G V s R W 5 h Y m x l Z C I g V m F s d W U 9 I m w w I i A v P j x F b n R y e S B U e X B l P S J O Y X Z p Z 2 F 0 a W 9 u U 3 R l c E 5 h b W U i I F Z h b H V l P S J z T m F 2 a W d h d G l v b i I g L z 4 8 R W 5 0 c n k g V H l w Z T 0 i T m F t Z V V w Z G F 0 Z W R B Z n R l c k Z p b G w i I F Z h b H V l P S J s M C I g L z 4 8 R W 5 0 c n k g V H l w Z T 0 i U m V z d W x 0 V H l w Z S I g V m F s d W U 9 I n N F e G N l c H R p b 2 4 i I C 8 + P E V u d H J 5 I F R 5 c G U 9 I k J 1 Z m Z l c k 5 l e H R S Z W Z y Z X N o I i B W Y W x 1 Z T 0 i b D E i I C 8 + P E V u d H J 5 I F R 5 c G U 9 I l J l Y 2 9 2 Z X J 5 V G F y Z 2 V 0 U 2 h l Z X Q i I F Z h b H V l P S J z U 2 h l Z X Q x I i A v P j x F b n R y e S B U e X B l P S J S Z W N v d m V y e V R h c m d l d E N v b H V t b i I g V m F s d W U 9 I m w x I i A v P j x F b n R y e S B U e X B l P S J S Z W N v d m V y e V R h c m d l d F J v d y I g V m F s d W U 9 I m w x I i A v P j x F b n R y e S B U e X B l P S J G a W x s V G F y Z 2 V 0 I i B W Y W x 1 Z T 0 i c 0 l u Z m 9 y b W F 0 Z X V y c y I g L z 4 8 R W 5 0 c n k g V H l w Z T 0 i R m l s b G V k Q 2 9 t c G x l d G V S Z X N 1 b H R U b 1 d v c m t z a G V l d C I g V m F s d W U 9 I m w x I i A v P j x F b n R y e S B U e X B l P S J B Z G R l Z F R v R G F 0 Y U 1 v Z G V s I i B W Y W x 1 Z T 0 i b D A i I C 8 + P E V u d H J 5 I F R 5 c G U 9 I k Z p b G x D b 3 V u d C I g V m F s d W U 9 I m w y N D M i I C 8 + P E V u d H J 5 I F R 5 c G U 9 I k Z p b G x F c n J v c k N v Z G U i I F Z h b H V l P S J z V W 5 r b m 9 3 b i I g L z 4 8 R W 5 0 c n k g V H l w Z T 0 i R m l s b E V y c m 9 y Q 2 9 1 b n Q i I F Z h b H V l P S J s M C I g L z 4 8 R W 5 0 c n k g V H l w Z T 0 i R m l s b E x h c 3 R V c G R h d G V k I i B W Y W x 1 Z T 0 i Z D I w M T k t M T E t M T J U M T c 6 M j I 6 N T c u N T A 3 N z c y O V o i I C 8 + P E V u d H J 5 I F R 5 c G U 9 I k Z p b G x D b 2 x 1 b W 5 U e X B l c y I g V m F s d W U 9 I n N C Z 1 k 9 I i A v P j x F b n R y e S B U e X B l P S J G a W x s Q 2 9 s d W 1 u T m F t Z X M i I F Z h b H V l P S J z W y Z x d W 9 0 O 0 k y L i B U e X B l J n F 1 b 3 Q 7 L C Z x d W 9 0 O 0 k z L i B T Z X h l J n F 1 b 3 Q 7 X S I g L z 4 8 R W 5 0 c n k g V H l w Z T 0 i R m l s b F N 0 Y X R 1 c y I g V m F s d W U 9 I n N D b 2 1 w b G V 0 Z S I g L z 4 8 R W 5 0 c n k g V H l w Z T 0 i U m V s Y X R p b 2 5 z a G l w S W 5 m b 0 N v b n R h a W 5 l c i I g V m F s d W U 9 I n N 7 J n F 1 b 3 Q 7 Y 2 9 s d W 1 u Q 2 9 1 b n Q m c X V v d D s 6 M i w m c X V v d D t r Z X l D b 2 x 1 b W 5 O Y W 1 l c y Z x d W 9 0 O z p b X S w m c X V v d D t x d W V y e V J l b G F 0 a W 9 u c 2 h p c H M m c X V v d D s 6 W 1 0 s J n F 1 b 3 Q 7 Y 2 9 s d W 1 u S W R l b n R p d G l l c y Z x d W 9 0 O z p b J n F 1 b 3 Q 7 U 2 V j d G l v b j E v S W 5 m b 3 J t Y X R l d X J z L 0 N o Y W 5 n Z W Q g V H l w Z S 5 7 S T I u I F R 5 c G U s M X 0 m c X V v d D s s J n F 1 b 3 Q 7 U 2 V j d G l v b j E v S W 5 m b 3 J t Y X R l d X J z L 0 N o Y W 5 n Z W Q g V H l w Z S 5 7 S T M u I F N l e G U s M n 0 m c X V v d D t d L C Z x d W 9 0 O 0 N v b H V t b k N v d W 5 0 J n F 1 b 3 Q 7 O j I s J n F 1 b 3 Q 7 S 2 V 5 Q 2 9 s d W 1 u T m F t Z X M m c X V v d D s 6 W 1 0 s J n F 1 b 3 Q 7 Q 2 9 s d W 1 u S W R l b n R p d G l l c y Z x d W 9 0 O z p b J n F 1 b 3 Q 7 U 2 V j d G l v b j E v S W 5 m b 3 J t Y X R l d X J z L 0 N o Y W 5 n Z W Q g V H l w Z S 5 7 S T I u I F R 5 c G U s M X 0 m c X V v d D s s J n F 1 b 3 Q 7 U 2 V j d G l v b j E v S W 5 m b 3 J t Y X R l d X J z L 0 N o Y W 5 n Z W Q g V H l w Z S 5 7 S T M u I F N l e G U s M n 0 m c X V v d D t d L C Z x d W 9 0 O 1 J l b G F 0 a W 9 u c 2 h p c E l u Z m 8 m c X V v d D s 6 W 1 1 9 I i A v P j w v U 3 R h Y m x l R W 5 0 c m l l c z 4 8 L 0 l 0 Z W 0 + P E l 0 Z W 0 + P E l 0 Z W 1 M b 2 N h d G l v b j 4 8 S X R l b V R 5 c G U + R m 9 y b X V s Y T w v S X R l b V R 5 c G U + P E l 0 Z W 1 Q Y X R o P l N l Y 3 R p b 2 4 x L 0 l u Z m 9 y b W F 0 Z X V y c y 9 T b 3 V y Y 2 U 8 L 0 l 0 Z W 1 Q Y X R o P j w v S X R l b U x v Y 2 F 0 a W 9 u P j x T d G F i b G V F b n R y a W V z I C 8 + P C 9 J d G V t P j x J d G V t P j x J d G V t T G 9 j Y X R p b 2 4 + P E l 0 Z W 1 U e X B l P k Z v c m 1 1 b G E 8 L 0 l 0 Z W 1 U e X B l P j x J d G V t U G F 0 a D 5 T Z W N 0 a W 9 u M S 9 J b m Z v c m 1 h d G V 1 c n M v S W 5 m b 3 J t Y X R l d X J z X 1 N o Z W V 0 P C 9 J d G V t U G F 0 a D 4 8 L 0 l 0 Z W 1 M b 2 N h d G l v b j 4 8 U 3 R h Y m x l R W 5 0 c m l l c y A v P j w v S X R l b T 4 8 S X R l b T 4 8 S X R l b U x v Y 2 F 0 a W 9 u P j x J d G V t V H l w Z T 5 G b 3 J t d W x h P C 9 J d G V t V H l w Z T 4 8 S X R l b V B h d G g + U 2 V j d G l v b j E v S W 5 m b 3 J t Y X R l d X J z L 1 B y b 2 1 v d G V k J T I w S G V h Z G V y c z w v S X R l b V B h d G g + P C 9 J d G V t T G 9 j Y X R p b 2 4 + P F N 0 Y W J s Z U V u d H J p Z X M g L z 4 8 L 0 l 0 Z W 0 + P E l 0 Z W 0 + P E l 0 Z W 1 M b 2 N h d G l v b j 4 8 S X R l b V R 5 c G U + R m 9 y b X V s Y T w v S X R l b V R 5 c G U + P E l 0 Z W 1 Q Y X R o P l N l Y 3 R p b 2 4 x L 0 l u Z m 9 y b W F 0 Z X V y c y 9 D a G F u Z 2 V k J T I w V H l w Z T w v S X R l b V B h d G g + P C 9 J d G V t T G 9 j Y X R p b 2 4 + P F N 0 Y W J s Z U V u d H J p Z X M g L z 4 8 L 0 l 0 Z W 0 + P E l 0 Z W 0 + P E l 0 Z W 1 M b 2 N h d G l v b j 4 8 S X R l b V R 5 c G U + R m 9 y b X V s Y T w v S X R l b V R 5 c G U + P E l 0 Z W 1 Q Y X R o P l N l Y 3 R p b 2 4 x L 0 l u Z m 9 y b W F 0 Z X V y c y 9 S Z W 1 v d m V k J T I w Q 2 9 s d W 1 u c z w v S X R l b V B h d G g + P C 9 J d G V t T G 9 j Y X R p b 2 4 + P F N 0 Y W J s Z U V u d H J p Z X M g L z 4 8 L 0 l 0 Z W 0 + P C 9 J d G V t c z 4 8 L 0 x v Y 2 F s U G F j a 2 F n Z U 1 l d G F k Y X R h R m l s Z T 4 W A A A A U E s F B g A A A A A A A A A A A A A A A A A A A A A A A N o A A A A B A A A A 0 I y d 3 w E V 0 R G M e g D A T 8 K X 6 w E A A A A k l i n K l y R L T 5 n l l 9 k y X g h s A A A A A A I A A A A A A A N m A A D A A A A A E A A A A J l 8 J M R v X 4 2 O m r O 7 a G S g q U o A A A A A B I A A A K A A A A A Q A A A A I O P X n e a S j F 8 v u d 7 8 a m t 5 k V A A A A C 7 1 / O 2 W F 5 / W w T O 4 d x k I J p s c w i o n d Y K t u n f S p 9 Z r 6 8 d 5 4 m Q L t R u z 6 a 4 P n w D p X 6 C e j c l / O N 2 7 Q S v F 1 l t N 3 G V N y d l T / e V v I s x Y M O 6 W I 0 8 c r F I X B Q A A A C E S p n E 6 K Z c J 9 o r m G u C l X Z p y x Q j X w = = < / D a t a M a s h u p > 
</file>

<file path=customXml/itemProps1.xml><?xml version="1.0" encoding="utf-8"?>
<ds:datastoreItem xmlns:ds="http://schemas.openxmlformats.org/officeDocument/2006/customXml" ds:itemID="{28BDA9F9-E314-4F73-9354-55DFA4FE4FCB}">
  <ds:schemaRefs>
    <ds:schemaRef ds:uri="http://schemas.microsoft.com/PowerBIAddIn"/>
  </ds:schemaRefs>
</ds:datastoreItem>
</file>

<file path=customXml/itemProps2.xml><?xml version="1.0" encoding="utf-8"?>
<ds:datastoreItem xmlns:ds="http://schemas.openxmlformats.org/officeDocument/2006/customXml" ds:itemID="{0F21E6CF-812E-434A-9BD6-0D0D60FFBF9C}">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8</vt:i4>
      </vt:variant>
    </vt:vector>
  </HeadingPairs>
  <TitlesOfParts>
    <vt:vector size="8" baseType="lpstr">
      <vt:lpstr>CAR Bangui Floods Data</vt:lpstr>
      <vt:lpstr>Lisez-moi</vt:lpstr>
      <vt:lpstr>Cartographie_couverture</vt:lpstr>
      <vt:lpstr>Liste_quartiers</vt:lpstr>
      <vt:lpstr>Origine_Déplacés</vt:lpstr>
      <vt:lpstr>Information_Organisation</vt:lpstr>
      <vt:lpstr>InformateursClés</vt:lpstr>
      <vt:lpstr>Analyse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Utilisateur Windows</dc:creator>
  <cp:keywords/>
  <dc:description/>
  <cp:lastModifiedBy>MUHAMMAD Kashif Nadeem</cp:lastModifiedBy>
  <cp:revision/>
  <dcterms:created xsi:type="dcterms:W3CDTF">2019-11-04T16:32:30Z</dcterms:created>
  <dcterms:modified xsi:type="dcterms:W3CDTF">2019-12-12T12:50:24Z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dd136a0d-03c6-48bb-aab1-01d196192318</vt:lpwstr>
  </property>
</Properties>
</file>