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pivotCache/pivotCacheDefinition5.xml" ContentType="application/vnd.openxmlformats-officedocument.spreadsheetml.pivotCacheDefinition+xml"/>
  <Override PartName="/xl/pivotCache/pivotCacheRecords5.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queryTables/queryTable1.xml" ContentType="application/vnd.openxmlformats-officedocument.spreadsheetml.query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pivotTables/pivotTable14.xml" ContentType="application/vnd.openxmlformats-officedocument.spreadsheetml.pivotTable+xml"/>
  <Override PartName="/xl/pivotTables/pivotTable15.xml" ContentType="application/vnd.openxmlformats-officedocument.spreadsheetml.pivotTable+xml"/>
  <Override PartName="/xl/pivotTables/pivotTable16.xml" ContentType="application/vnd.openxmlformats-officedocument.spreadsheetml.pivotTable+xml"/>
  <Override PartName="/xl/pivotTables/pivotTable17.xml" ContentType="application/vnd.openxmlformats-officedocument.spreadsheetml.pivotTable+xml"/>
  <Override PartName="/xl/pivotTables/pivotTable18.xml" ContentType="application/vnd.openxmlformats-officedocument.spreadsheetml.pivotTable+xml"/>
  <Override PartName="/xl/pivotTables/pivotTable19.xml" ContentType="application/vnd.openxmlformats-officedocument.spreadsheetml.pivotTable+xml"/>
  <Override PartName="/xl/pivotTables/pivotTable20.xml" ContentType="application/vnd.openxmlformats-officedocument.spreadsheetml.pivotTable+xml"/>
  <Override PartName="/xl/pivotTables/pivotTable21.xml" ContentType="application/vnd.openxmlformats-officedocument.spreadsheetml.pivotTable+xml"/>
  <Override PartName="/xl/pivotTables/pivotTable22.xml" ContentType="application/vnd.openxmlformats-officedocument.spreadsheetml.pivotTable+xml"/>
  <Override PartName="/xl/pivotTables/pivotTable23.xml" ContentType="application/vnd.openxmlformats-officedocument.spreadsheetml.pivotTable+xml"/>
  <Override PartName="/xl/pivotTables/pivotTable24.xml" ContentType="application/vnd.openxmlformats-officedocument.spreadsheetml.pivotTable+xml"/>
  <Override PartName="/xl/pivotTables/pivotTable25.xml" ContentType="application/vnd.openxmlformats-officedocument.spreadsheetml.pivotTable+xml"/>
  <Override PartName="/xl/pivotTables/pivotTable26.xml" ContentType="application/vnd.openxmlformats-officedocument.spreadsheetml.pivotTable+xml"/>
  <Override PartName="/xl/pivotTables/pivotTable27.xml" ContentType="application/vnd.openxmlformats-officedocument.spreadsheetml.pivotTable+xml"/>
  <Override PartName="/xl/pivotTables/pivotTable28.xml" ContentType="application/vnd.openxmlformats-officedocument.spreadsheetml.pivotTable+xml"/>
  <Override PartName="/xl/pivotTables/pivotTable29.xml" ContentType="application/vnd.openxmlformats-officedocument.spreadsheetml.pivotTable+xml"/>
  <Override PartName="/xl/pivotTables/pivotTable30.xml" ContentType="application/vnd.openxmlformats-officedocument.spreadsheetml.pivotTable+xml"/>
  <Override PartName="/xl/pivotTables/pivotTable31.xml" ContentType="application/vnd.openxmlformats-officedocument.spreadsheetml.pivotTable+xml"/>
  <Override PartName="/xl/pivotTables/pivotTable32.xml" ContentType="application/vnd.openxmlformats-officedocument.spreadsheetml.pivotTable+xml"/>
  <Override PartName="/xl/pivotTables/pivotTable33.xml" ContentType="application/vnd.openxmlformats-officedocument.spreadsheetml.pivotTable+xml"/>
  <Override PartName="/xl/pivotTables/pivotTable34.xml" ContentType="application/vnd.openxmlformats-officedocument.spreadsheetml.pivotTable+xml"/>
  <Override PartName="/xl/pivotTables/pivotTable35.xml" ContentType="application/vnd.openxmlformats-officedocument.spreadsheetml.pivotTable+xml"/>
  <Override PartName="/xl/pivotTables/pivotTable36.xml" ContentType="application/vnd.openxmlformats-officedocument.spreadsheetml.pivotTable+xml"/>
  <Override PartName="/xl/pivotTables/pivotTable37.xml" ContentType="application/vnd.openxmlformats-officedocument.spreadsheetml.pivotTable+xml"/>
  <Override PartName="/xl/pivotTables/pivotTable38.xml" ContentType="application/vnd.openxmlformats-officedocument.spreadsheetml.pivotTable+xml"/>
  <Override PartName="/xl/pivotTables/pivotTable39.xml" ContentType="application/vnd.openxmlformats-officedocument.spreadsheetml.pivotTable+xml"/>
  <Override PartName="/xl/pivotTables/pivotTable40.xml" ContentType="application/vnd.openxmlformats-officedocument.spreadsheetml.pivotTable+xml"/>
  <Override PartName="/xl/pivotTables/pivotTable41.xml" ContentType="application/vnd.openxmlformats-officedocument.spreadsheetml.pivotTable+xml"/>
  <Override PartName="/xl/pivotTables/pivotTable42.xml" ContentType="application/vnd.openxmlformats-officedocument.spreadsheetml.pivotTable+xml"/>
  <Override PartName="/xl/pivotTables/pivotTable43.xml" ContentType="application/vnd.openxmlformats-officedocument.spreadsheetml.pivotTable+xml"/>
  <Override PartName="/xl/pivotTables/pivotTable44.xml" ContentType="application/vnd.openxmlformats-officedocument.spreadsheetml.pivotTable+xml"/>
  <Override PartName="/xl/pivotTables/pivotTable45.xml" ContentType="application/vnd.openxmlformats-officedocument.spreadsheetml.pivotTable+xml"/>
  <Override PartName="/xl/pivotTables/pivotTable46.xml" ContentType="application/vnd.openxmlformats-officedocument.spreadsheetml.pivotTable+xml"/>
  <Override PartName="/xl/pivotTables/pivotTable47.xml" ContentType="application/vnd.openxmlformats-officedocument.spreadsheetml.pivotTable+xml"/>
  <Override PartName="/xl/pivotTables/pivotTable48.xml" ContentType="application/vnd.openxmlformats-officedocument.spreadsheetml.pivotTable+xml"/>
  <Override PartName="/xl/pivotTables/pivotTable49.xml" ContentType="application/vnd.openxmlformats-officedocument.spreadsheetml.pivotTable+xml"/>
  <Override PartName="/xl/pivotTables/pivotTable50.xml" ContentType="application/vnd.openxmlformats-officedocument.spreadsheetml.pivotTable+xml"/>
  <Override PartName="/xl/pivotTables/pivotTable51.xml" ContentType="application/vnd.openxmlformats-officedocument.spreadsheetml.pivotTable+xml"/>
  <Override PartName="/xl/pivotTables/pivotTable52.xml" ContentType="application/vnd.openxmlformats-officedocument.spreadsheetml.pivotTable+xml"/>
  <Override PartName="/xl/pivotTables/pivotTable53.xml" ContentType="application/vnd.openxmlformats-officedocument.spreadsheetml.pivotTable+xml"/>
  <Override PartName="/xl/pivotTables/pivotTable54.xml" ContentType="application/vnd.openxmlformats-officedocument.spreadsheetml.pivotTable+xml"/>
  <Override PartName="/xl/pivotTables/pivotTable55.xml" ContentType="application/vnd.openxmlformats-officedocument.spreadsheetml.pivotTable+xml"/>
  <Override PartName="/xl/pivotTables/pivotTable56.xml" ContentType="application/vnd.openxmlformats-officedocument.spreadsheetml.pivotTable+xml"/>
  <Override PartName="/xl/pivotTables/pivotTable57.xml" ContentType="application/vnd.openxmlformats-officedocument.spreadsheetml.pivotTable+xml"/>
  <Override PartName="/xl/pivotTables/pivotTable58.xml" ContentType="application/vnd.openxmlformats-officedocument.spreadsheetml.pivotTable+xml"/>
  <Override PartName="/xl/pivotTables/pivotTable59.xml" ContentType="application/vnd.openxmlformats-officedocument.spreadsheetml.pivotTable+xml"/>
  <Override PartName="/xl/pivotTables/pivotTable60.xml" ContentType="application/vnd.openxmlformats-officedocument.spreadsheetml.pivot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hidePivotFieldList="1" defaultThemeVersion="166925"/>
  <mc:AlternateContent xmlns:mc="http://schemas.openxmlformats.org/markup-compatibility/2006">
    <mc:Choice Requires="x15">
      <x15ac:absPath xmlns:x15ac="http://schemas.microsoft.com/office/spreadsheetml/2010/11/ac" url="D:\Work\IOM\HDX-IOM\DataSets\CAR\Bangui Floods Data\"/>
    </mc:Choice>
  </mc:AlternateContent>
  <xr:revisionPtr revIDLastSave="0" documentId="13_ncr:1_{35A8C8D6-7741-4724-B8C4-4502698657FA}" xr6:coauthVersionLast="45" xr6:coauthVersionMax="45" xr10:uidLastSave="{00000000-0000-0000-0000-000000000000}"/>
  <bookViews>
    <workbookView xWindow="-120" yWindow="-120" windowWidth="29040" windowHeight="15990" tabRatio="688" xr2:uid="{6F4EA74C-1C6B-476B-9A42-2BCBB1E9A346}"/>
  </bookViews>
  <sheets>
    <sheet name="CAR Bangui Floods Data" sheetId="7" r:id="rId1"/>
    <sheet name="Lisez-moi" sheetId="22" r:id="rId2"/>
    <sheet name="Cartographie_couverture" sheetId="9" r:id="rId3"/>
    <sheet name="Liste_quartiers" sheetId="23" r:id="rId4"/>
    <sheet name="Origine_Déplacés" sheetId="6" r:id="rId5"/>
    <sheet name="Information_Organisation" sheetId="20" r:id="rId6"/>
    <sheet name="InformateursClés" sheetId="21" r:id="rId7"/>
    <sheet name="Analyse" sheetId="8" r:id="rId8"/>
  </sheets>
  <definedNames>
    <definedName name="_xlnm._FilterDatabase" localSheetId="7" hidden="1">Analyse!$B$219:$C$228</definedName>
    <definedName name="DonnéesExternes_1" localSheetId="5" hidden="1">Information_Organisation!$A$1:$H$25</definedName>
    <definedName name="ExternalData_1" localSheetId="0" hidden="1">'CAR Bangui Floods Data'!$A$1:$FS$82</definedName>
    <definedName name="ExternalData_1" localSheetId="6" hidden="1">InformateursClés!$A$1:$B$244</definedName>
    <definedName name="ExternalData_1" localSheetId="4" hidden="1">Origine_Déplacés!$A$1:$P$163</definedName>
  </definedNames>
  <calcPr calcId="191028"/>
  <pivotCaches>
    <pivotCache cacheId="0" r:id="rId9"/>
    <pivotCache cacheId="1" r:id="rId10"/>
    <pivotCache cacheId="2" r:id="rId11"/>
    <pivotCache cacheId="3" r:id="rId12"/>
    <pivotCache cacheId="4"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42" i="8" l="1"/>
  <c r="P545" i="8"/>
  <c r="N547" i="8"/>
  <c r="M542" i="8"/>
  <c r="P546" i="8"/>
  <c r="N548" i="8"/>
  <c r="O544" i="8"/>
  <c r="P543" i="8"/>
  <c r="O542" i="8"/>
  <c r="M545" i="8"/>
  <c r="O545" i="8"/>
  <c r="O543" i="8"/>
  <c r="M544" i="8"/>
  <c r="M546" i="8"/>
  <c r="N545" i="8"/>
  <c r="P542" i="8"/>
  <c r="P547" i="8"/>
  <c r="N546" i="8"/>
  <c r="P544" i="8"/>
  <c r="O546" i="8"/>
  <c r="M548" i="8"/>
  <c r="M547" i="8"/>
  <c r="O547" i="8"/>
  <c r="P548" i="8"/>
  <c r="N542" i="8"/>
  <c r="N543" i="8"/>
  <c r="O548" i="8"/>
  <c r="N544" i="8"/>
  <c r="M543" i="8"/>
  <c r="D542" i="8"/>
  <c r="M549" i="8" l="1"/>
  <c r="N549" i="8"/>
  <c r="O549" i="8"/>
  <c r="P549" i="8"/>
  <c r="D576" i="8"/>
  <c r="C545" i="8"/>
  <c r="C548" i="8"/>
  <c r="C546" i="8"/>
  <c r="C543" i="8"/>
  <c r="C544" i="8"/>
  <c r="C547" i="8"/>
  <c r="C555" i="8"/>
  <c r="D590" i="8"/>
  <c r="D589" i="8"/>
  <c r="O250" i="8"/>
  <c r="C592" i="8"/>
  <c r="D588" i="8"/>
  <c r="O249" i="8"/>
  <c r="C593" i="8"/>
  <c r="C591" i="8"/>
  <c r="O251" i="8"/>
  <c r="C588" i="8"/>
  <c r="C590" i="8"/>
  <c r="O252" i="8"/>
  <c r="D593" i="8"/>
  <c r="C589" i="8"/>
  <c r="O254" i="8"/>
  <c r="D592" i="8"/>
  <c r="O255" i="8"/>
  <c r="O253" i="8"/>
  <c r="D591" i="8"/>
  <c r="C556" i="8"/>
  <c r="C511" i="8"/>
  <c r="C471" i="8"/>
  <c r="C474" i="8"/>
  <c r="J455" i="8"/>
  <c r="C409" i="8"/>
  <c r="C291" i="8"/>
  <c r="C392" i="8"/>
  <c r="C441" i="8"/>
  <c r="C560" i="8"/>
  <c r="C509" i="8"/>
  <c r="C470" i="8"/>
  <c r="C472" i="8"/>
  <c r="C410" i="8"/>
  <c r="C368" i="8"/>
  <c r="C390" i="8"/>
  <c r="C294" i="8"/>
  <c r="C444" i="8"/>
  <c r="C558" i="8"/>
  <c r="C505" i="8"/>
  <c r="C481" i="8"/>
  <c r="C477" i="8"/>
  <c r="J459" i="8"/>
  <c r="C414" i="8"/>
  <c r="C364" i="8"/>
  <c r="C389" i="8"/>
  <c r="C415" i="8"/>
  <c r="C443" i="8"/>
  <c r="C557" i="8"/>
  <c r="C512" i="8"/>
  <c r="C476" i="8"/>
  <c r="J461" i="8"/>
  <c r="C393" i="8"/>
  <c r="C295" i="8"/>
  <c r="C370" i="8"/>
  <c r="C292" i="8"/>
  <c r="C442" i="8"/>
  <c r="C508" i="8"/>
  <c r="C510" i="8"/>
  <c r="C479" i="8"/>
  <c r="J458" i="8"/>
  <c r="C290" i="8"/>
  <c r="C391" i="8"/>
  <c r="C297" i="8"/>
  <c r="C367" i="8"/>
  <c r="C514" i="8"/>
  <c r="C513" i="8"/>
  <c r="C475" i="8"/>
  <c r="J456" i="8"/>
  <c r="C296" i="8"/>
  <c r="C365" i="8"/>
  <c r="C394" i="8"/>
  <c r="C478" i="8"/>
  <c r="J460" i="8"/>
  <c r="C366" i="8"/>
  <c r="J457" i="8"/>
  <c r="C411" i="8"/>
  <c r="C515" i="8"/>
  <c r="C413" i="8"/>
  <c r="C559" i="8"/>
  <c r="C412" i="8"/>
  <c r="C440" i="8"/>
  <c r="C507" i="8"/>
  <c r="C388" i="8"/>
  <c r="C473" i="8"/>
  <c r="C293" i="8"/>
  <c r="C369" i="8"/>
  <c r="C506" i="8"/>
  <c r="C480" i="8"/>
  <c r="C289" i="8"/>
  <c r="C581" i="8"/>
  <c r="C579" i="8"/>
  <c r="C580" i="8"/>
  <c r="D546" i="8"/>
  <c r="D547" i="8"/>
  <c r="D545" i="8"/>
  <c r="D548" i="8"/>
  <c r="D543" i="8"/>
  <c r="D544" i="8"/>
  <c r="E589" i="8" l="1"/>
  <c r="E590" i="8"/>
  <c r="E591" i="8"/>
  <c r="E592" i="8"/>
  <c r="E593" i="8"/>
  <c r="E588" i="8"/>
  <c r="C583" i="8"/>
  <c r="C584" i="8"/>
  <c r="D292" i="8"/>
  <c r="D294" i="8"/>
  <c r="D290" i="8"/>
  <c r="D296" i="8"/>
  <c r="D297" i="8"/>
  <c r="D295" i="8"/>
  <c r="D293" i="8"/>
  <c r="D291" i="8"/>
  <c r="D289" i="8"/>
  <c r="O256" i="8"/>
  <c r="C155" i="8"/>
  <c r="C156" i="8"/>
  <c r="C154" i="8"/>
  <c r="C223" i="8"/>
  <c r="C222" i="8"/>
  <c r="C221" i="8"/>
  <c r="C220" i="8"/>
  <c r="C225" i="8"/>
  <c r="C224" i="8"/>
  <c r="C227" i="8"/>
  <c r="C226" i="8"/>
  <c r="C157" i="8" l="1"/>
  <c r="D156" i="8" s="1"/>
  <c r="D227" i="8"/>
  <c r="D223" i="8"/>
  <c r="D224" i="8"/>
  <c r="D226" i="8"/>
  <c r="D222" i="8"/>
  <c r="D221" i="8"/>
  <c r="D220" i="8"/>
  <c r="D225" i="8"/>
  <c r="C132" i="8"/>
  <c r="C131" i="8"/>
  <c r="C134" i="8"/>
  <c r="C133" i="8"/>
  <c r="D154" i="8" l="1"/>
  <c r="D155" i="8"/>
  <c r="C135" i="8"/>
  <c r="D132" i="8" s="1"/>
  <c r="D131" i="8" l="1"/>
  <c r="D157" i="8"/>
  <c r="D133" i="8"/>
  <c r="D134" i="8"/>
  <c r="C258" i="8"/>
  <c r="C257" i="8"/>
  <c r="C256" i="8"/>
  <c r="G255" i="8"/>
  <c r="G257" i="8"/>
  <c r="G256" i="8"/>
  <c r="D135" i="8" l="1"/>
  <c r="G258" i="8"/>
  <c r="C259"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351AFEE-8DC2-4A66-9F1D-F62A785F2BB6}" keepAlive="1" name="Query - admin1" description="Connection to the 'admin1' query in the workbook." type="5" refreshedVersion="6" background="1" saveData="1">
    <dbPr connection="Provider=Microsoft.Mashup.OleDb.1;Data Source=$Workbook$;Location=admin1;Extended Properties=&quot;&quot;" command="SELECT * FROM [admin1]"/>
  </connection>
  <connection id="2" xr16:uid="{26C69FDA-BF11-4B3F-8B7B-3832186D9EE8}" keepAlive="1" name="Query - admin2" description="Connection to the 'admin2' query in the workbook." type="5" refreshedVersion="6" background="1" saveData="1">
    <dbPr connection="Provider=Microsoft.Mashup.OleDb.1;Data Source=$Workbook$;Location=admin2;Extended Properties=&quot;&quot;" command="SELECT * FROM [admin2]"/>
  </connection>
  <connection id="3" xr16:uid="{AD5B2483-31DC-4D74-84DD-51F78E18738D}" keepAlive="1" name="Query - admin3" description="Connection to the 'admin3' query in the workbook." type="5" refreshedVersion="6" background="1" saveData="1">
    <dbPr connection="Provider=Microsoft.Mashup.OleDb.1;Data Source=$Workbook$;Location=admin3;Extended Properties=&quot;&quot;" command="SELECT * FROM [admin3]"/>
  </connection>
  <connection id="4" xr16:uid="{2B901B3C-D553-4D7F-8F24-C364EC5212FD}" keepAlive="1" name="Query - admin4" description="Connection to the 'admin4' query in the workbook." type="5" refreshedVersion="6" background="1" saveData="1">
    <dbPr connection="Provider=Microsoft.Mashup.OleDb.1;Data Source=$Workbook$;Location=admin4;Extended Properties=&quot;&quot;" command="SELECT * FROM [admin4]"/>
  </connection>
  <connection id="5" xr16:uid="{30ACE387-FCEF-497F-A592-8A476FB59C9B}" keepAlive="1" name="Query - Connection_idp" description="Connection to the 'Connection_idp' query in the workbook." type="5" refreshedVersion="6" background="1" saveData="1">
    <dbPr connection="Provider=Microsoft.Mashup.OleDb.1;Data Source=$Workbook$;Location=Connection_idp;Extended Properties=&quot;&quot;" command="SELECT * FROM [Connection_idp]"/>
  </connection>
  <connection id="6" xr16:uid="{BCDD7200-67E2-4988-99D2-B402F80BCB9F}" keepAlive="1" name="Query - DTM_CAR_B2F_Inondation" description="Connection to the 'DTM_CAR_B2F_Inondation' query in the workbook." type="5" refreshedVersion="6" background="1" saveData="1">
    <dbPr connection="Provider=Microsoft.Mashup.OleDb.1;Data Source=$Workbook$;Location=DTM_CAR_B2F_Inondation;Extended Properties=&quot;&quot;" command="SELECT * FROM [DTM_CAR_B2F_Inondation]"/>
  </connection>
  <connection id="7" xr16:uid="{8A09A053-B8CB-4759-902B-2CA9719A2153}" keepAlive="1" name="Query - idp" description="Connection to the 'idp' query in the workbook." type="5" refreshedVersion="6" background="1" saveData="1">
    <dbPr connection="Provider=Microsoft.Mashup.OleDb.1;Data Source=$Workbook$;Location=idp;Extended Properties=&quot;&quot;" command="SELECT * FROM [idp]"/>
  </connection>
  <connection id="8" xr16:uid="{3D09BF54-1B7E-4133-825C-A9E9DA7A5106}" keepAlive="1" name="Query - Informateurs" description="Connection to the 'Informateurs' query in the workbook." type="5" refreshedVersion="6" background="1" saveData="1">
    <dbPr connection="Provider=Microsoft.Mashup.OleDb.1;Data Source=$Workbook$;Location=Informateurs;Extended Properties=&quot;&quot;" command="SELECT * FROM [Informateurs]"/>
  </connection>
  <connection id="9" xr16:uid="{6C308433-60F7-4C24-9207-39EC28D3EDDA}" keepAlive="1" name="Requête - Demographie" description="Connexion à la requête « Demographie » dans le classeur." type="5" refreshedVersion="6" background="1" saveData="1">
    <dbPr connection="Provider=Microsoft.Mashup.OleDb.1;Data Source=$Workbook$;Location=Demographie;Extended Properties=&quot;&quot;" command="SELECT * FROM [Demographie]"/>
  </connection>
  <connection id="10" xr16:uid="{6775D04F-D282-4DAD-AA86-27BBB10383E5}" keepAlive="1" name="Requête - Organisations" description="Connexion à la requête « Organisations » dans le classeur." type="5" refreshedVersion="6" background="1" saveData="1">
    <dbPr connection="Provider=Microsoft.Mashup.OleDb.1;Data Source=$Workbook$;Location=Organisations;Extended Properties=&quot;&quot;" command="SELECT * FROM [Organisations]"/>
  </connection>
</connections>
</file>

<file path=xl/sharedStrings.xml><?xml version="1.0" encoding="utf-8"?>
<sst xmlns="http://schemas.openxmlformats.org/spreadsheetml/2006/main" count="8210" uniqueCount="1032">
  <si>
    <t xml:space="preserve">Suite aux pluies divlluviennenes qui se sont abattues sur certains localités du pays dès le 21 octobre, des cas d’inondations ayant entrainé le déplacement de populations sont mentionnés dans certaines localités du pays. L’OIM au travers de sa matrice de suivi des déplacements (DTM) a procédé à des évaluation rapides dans les arrondissements de Bangui 2e, Bangui 6e, Bangui 7e, et Bombo. </t>
  </si>
  <si>
    <t xml:space="preserve">Le formulaire concçu et déployé pour la collecte de donneés est disponible suivant </t>
  </si>
  <si>
    <t>Ce lien</t>
  </si>
  <si>
    <t>Période de collecte:</t>
  </si>
  <si>
    <t>Du 6 au 10  Novembre 2019</t>
  </si>
  <si>
    <t>Arrondissement</t>
  </si>
  <si>
    <t>Bimbo</t>
  </si>
  <si>
    <t>BALAPA 3</t>
  </si>
  <si>
    <t>M'POKO BAC 1</t>
  </si>
  <si>
    <t>M'POKO BAC 2</t>
  </si>
  <si>
    <t>M'POKO BAC 3</t>
  </si>
  <si>
    <t>Arrondissement 2</t>
  </si>
  <si>
    <t>Sapeke II</t>
  </si>
  <si>
    <t>Sous-préfecture</t>
  </si>
  <si>
    <t>Commune</t>
  </si>
  <si>
    <t>Bangui</t>
  </si>
  <si>
    <t>CF71</t>
  </si>
  <si>
    <t>CF711</t>
  </si>
  <si>
    <t>CF7112</t>
  </si>
  <si>
    <t>Bruxelles</t>
  </si>
  <si>
    <t>CF711205</t>
  </si>
  <si>
    <t>oui</t>
  </si>
  <si>
    <t>Paris Congo</t>
  </si>
  <si>
    <t>CF711217</t>
  </si>
  <si>
    <t>CF711218</t>
  </si>
  <si>
    <t>Arrondissement 6</t>
  </si>
  <si>
    <t>CF7116</t>
  </si>
  <si>
    <t>Gbanikola II</t>
  </si>
  <si>
    <t>CF711603</t>
  </si>
  <si>
    <t>non</t>
  </si>
  <si>
    <t>Linguissa I</t>
  </si>
  <si>
    <t>CF711611</t>
  </si>
  <si>
    <t>Linguissa II</t>
  </si>
  <si>
    <t>CF711612</t>
  </si>
  <si>
    <t>Mandja Otto</t>
  </si>
  <si>
    <t>CF711613</t>
  </si>
  <si>
    <t/>
  </si>
  <si>
    <t>CF711617</t>
  </si>
  <si>
    <t>CF711619</t>
  </si>
  <si>
    <t>Arrondissement 7</t>
  </si>
  <si>
    <t>CF7117</t>
  </si>
  <si>
    <t>Daouka</t>
  </si>
  <si>
    <t>CF711709</t>
  </si>
  <si>
    <t>Kami</t>
  </si>
  <si>
    <t>CF711711</t>
  </si>
  <si>
    <t>Ngbarkangui</t>
  </si>
  <si>
    <t>CF711712</t>
  </si>
  <si>
    <t>CF11</t>
  </si>
  <si>
    <t>CF111</t>
  </si>
  <si>
    <t>CF1111</t>
  </si>
  <si>
    <t>CF1111_CIT_0007</t>
  </si>
  <si>
    <t>CF1111_M'P_0004</t>
  </si>
  <si>
    <t>CF1111_SAN_0001</t>
  </si>
  <si>
    <t>Gbotoro</t>
  </si>
  <si>
    <t>CF711710</t>
  </si>
  <si>
    <t>Données utilisées pour la carte:</t>
  </si>
  <si>
    <t>source:</t>
  </si>
  <si>
    <t xml:space="preserve">Collecte de données DTM </t>
  </si>
  <si>
    <t>Zones de couvertures retenues pour la collecte de données (accueil de PDI victimes de pluies torrentielles)</t>
  </si>
  <si>
    <t>Zones</t>
  </si>
  <si>
    <t>Quartiers</t>
  </si>
  <si>
    <t>Ménages</t>
  </si>
  <si>
    <t>Individus</t>
  </si>
  <si>
    <t>Individus PDI</t>
  </si>
  <si>
    <t>Partiellement inondé</t>
  </si>
  <si>
    <t>Non inondé</t>
  </si>
  <si>
    <t>Grand Total</t>
  </si>
  <si>
    <t>Totalement inondé</t>
  </si>
  <si>
    <t>Etat d'inondation dans les Quartiers d'accueil</t>
  </si>
  <si>
    <t>Inondation des quartiers d'accueil par arrondissement</t>
  </si>
  <si>
    <t>Phases de déplacement vers les Quartiers d'accueil</t>
  </si>
  <si>
    <t>Période de déplacement des PDI avant le 10 Novembre</t>
  </si>
  <si>
    <t>Périodes de déplacement</t>
  </si>
  <si>
    <t>PDI (Ind)</t>
  </si>
  <si>
    <t>plus de trois semaines</t>
  </si>
  <si>
    <t>trois semaines</t>
  </si>
  <si>
    <t>deux semaines</t>
  </si>
  <si>
    <t>une semaine</t>
  </si>
  <si>
    <t>moins d'une semaine</t>
  </si>
  <si>
    <t>Périodes de déplacement des PDI par Arrondissement</t>
  </si>
  <si>
    <t>Sum of Individus</t>
  </si>
  <si>
    <t>Arrondissements/communes</t>
  </si>
  <si>
    <t>PDI par arrondissement d'accueil (Echelle de déplacement global)</t>
  </si>
  <si>
    <t>Provenance des PDI</t>
  </si>
  <si>
    <t>Autre Ville</t>
  </si>
  <si>
    <t>Autre Quartier</t>
  </si>
  <si>
    <t>Même Quartier</t>
  </si>
  <si>
    <t>PDI par arrondissement d'accueil (Echelle de déplacement par arrondissement)</t>
  </si>
  <si>
    <t>Provenance des PDI par commune d'évaluation</t>
  </si>
  <si>
    <t>Mén</t>
  </si>
  <si>
    <t>Ind</t>
  </si>
  <si>
    <t>1er Arrondissement</t>
  </si>
  <si>
    <t>Kotto-Oubangui</t>
  </si>
  <si>
    <t>Ngbandinga</t>
  </si>
  <si>
    <t>Provenance des déplacé inter-quartiers de Bimbo</t>
  </si>
  <si>
    <t>Top 10 quartiers de provenance des sinistrés</t>
  </si>
  <si>
    <t>Top 10 quartiers d'accueil des sinistrés</t>
  </si>
  <si>
    <t>A6. Arrondissement d'evaluation</t>
  </si>
  <si>
    <t>B4. Provenance de la majorité des déplacés internes</t>
  </si>
  <si>
    <t>(All)</t>
  </si>
  <si>
    <t>Row Labels</t>
  </si>
  <si>
    <t>PDI (ind)</t>
  </si>
  <si>
    <t>GUITANGOLA 2</t>
  </si>
  <si>
    <t>GBANIKOLA II</t>
  </si>
  <si>
    <t>BATALIMON 1</t>
  </si>
  <si>
    <t>LINGUISSA II</t>
  </si>
  <si>
    <t>GUITANGOLA 5</t>
  </si>
  <si>
    <t>MANDJA OTTO</t>
  </si>
  <si>
    <t>POTO POTO 1</t>
  </si>
  <si>
    <t>Petevo</t>
  </si>
  <si>
    <t>BRUXELLES</t>
  </si>
  <si>
    <t>GUITANGOLA 1</t>
  </si>
  <si>
    <t>CITE KODJO</t>
  </si>
  <si>
    <t>LANDJA, BIMBO 5</t>
  </si>
  <si>
    <t>SAPEKE II</t>
  </si>
  <si>
    <t>GBANIKOLA 3</t>
  </si>
  <si>
    <t>CITE LADJA</t>
  </si>
  <si>
    <t>PALA 1</t>
  </si>
  <si>
    <t>PETEVO</t>
  </si>
  <si>
    <t>GUITANGOLA 3</t>
  </si>
  <si>
    <t>PARIS CONGO</t>
  </si>
  <si>
    <t>MBEMBE 2</t>
  </si>
  <si>
    <t>ZEBE</t>
  </si>
  <si>
    <t>CITE DAMEKA</t>
  </si>
  <si>
    <t>CITE DE LA PAIX</t>
  </si>
  <si>
    <t>BATALIMON 2</t>
  </si>
  <si>
    <t>GUITANGOLA SOURCE</t>
  </si>
  <si>
    <t>NZILA</t>
  </si>
  <si>
    <t>CITE GBAKASSA 2</t>
  </si>
  <si>
    <t>BALAPA 2</t>
  </si>
  <si>
    <t>PALA 2</t>
  </si>
  <si>
    <t>GBANIKOLA 4</t>
  </si>
  <si>
    <t>BALAPA 1</t>
  </si>
  <si>
    <t>MBOKO2</t>
  </si>
  <si>
    <t>CITE NAZARETH</t>
  </si>
  <si>
    <t>BATALIMON 3</t>
  </si>
  <si>
    <t>MBEMBE 1</t>
  </si>
  <si>
    <t>GUITANGOLA 4</t>
  </si>
  <si>
    <t>NDIA</t>
  </si>
  <si>
    <t>Type d'hébergement actuel pour les PDI vivant en communauté d'accueil</t>
  </si>
  <si>
    <t>Type d'abris</t>
  </si>
  <si>
    <t>Nb Ménages</t>
  </si>
  <si>
    <t>Pcentage</t>
  </si>
  <si>
    <t xml:space="preserve">Hébergé gratuitement </t>
  </si>
  <si>
    <t>Location</t>
  </si>
  <si>
    <t>Abris d'urgence</t>
  </si>
  <si>
    <t>Air libre</t>
  </si>
  <si>
    <t>Hébergés gratuitement</t>
  </si>
  <si>
    <t>En location</t>
  </si>
  <si>
    <t>ABRIS ET LTB</t>
  </si>
  <si>
    <t>Type d'abris avant le déplacement</t>
  </si>
  <si>
    <t>Etat actuel des abris accueillant les PDI en FA</t>
  </si>
  <si>
    <t>Etat actuel des abris accueillant les PDI en FA - Vue par arrondssement</t>
  </si>
  <si>
    <t>Nbre ménages</t>
  </si>
  <si>
    <t>PDI (Ménages)</t>
  </si>
  <si>
    <t>PDI (ménages %)</t>
  </si>
  <si>
    <t>Column Labels</t>
  </si>
  <si>
    <t>Abris durable</t>
  </si>
  <si>
    <t>Complètement détruits</t>
  </si>
  <si>
    <t>En bon état</t>
  </si>
  <si>
    <t>Partiellement endommagés</t>
  </si>
  <si>
    <t>Sérieusement endommagés</t>
  </si>
  <si>
    <t>Abris semi-durable</t>
  </si>
  <si>
    <t>Abris durables (murs + Tôle)</t>
  </si>
  <si>
    <t xml:space="preserve"> Abris semi-durables (mur + toiture en paille/bâche)</t>
  </si>
  <si>
    <t>Abris d’urgence (Seulement bâche, paille, plastique)</t>
  </si>
  <si>
    <t>D4.  La majorité des ménages propriétaires est-elle en possession d’un document d’attestation de propriété ?</t>
  </si>
  <si>
    <t xml:space="preserve">Possession d’un document d’attestation de propriété </t>
  </si>
  <si>
    <t>Autorité ayant délivré les attestation de propriété</t>
  </si>
  <si>
    <t>Réponses</t>
  </si>
  <si>
    <t>Estimation ménage</t>
  </si>
  <si>
    <t>Nbre quartiers d'accueil</t>
  </si>
  <si>
    <t>ne sait pas</t>
  </si>
  <si>
    <t>Autre, préciser</t>
  </si>
  <si>
    <t>Chef de quartier</t>
  </si>
  <si>
    <t>Hauteur des fondations par rapport au niveau du sol, dans les lieux de provenance</t>
  </si>
  <si>
    <t>Estimation ménages déplacés</t>
  </si>
  <si>
    <t>Entre 10 et 20 cm de hauteur</t>
  </si>
  <si>
    <t>Entre 20 et 40 cm de hauteur</t>
  </si>
  <si>
    <t>Moins de 10 cm de hauteur</t>
  </si>
  <si>
    <t>Ne sais pas</t>
  </si>
  <si>
    <t>Plus de 40 cm de hauteur</t>
  </si>
  <si>
    <t>E- protection ET Risques</t>
  </si>
  <si>
    <t>Sécurité assurée dans les quartiers d'acueil</t>
  </si>
  <si>
    <t>Sécurité assurée dans les quartiers d'acueil - Par arrondissement d'accueil</t>
  </si>
  <si>
    <t>Réponse</t>
  </si>
  <si>
    <t>Nbre quartiers</t>
  </si>
  <si>
    <t>Nbre quartiers (%)</t>
  </si>
  <si>
    <t>TOTAL ménages PDI</t>
  </si>
  <si>
    <t>Count of E2.La sécurité est-elle assurée dans le quartier ?</t>
  </si>
  <si>
    <t>Entité assurant la sécurité dans les quartiers d'accueil</t>
  </si>
  <si>
    <t>Entité</t>
  </si>
  <si>
    <t>Armée</t>
  </si>
  <si>
    <t>MINUSCA</t>
  </si>
  <si>
    <t>Autogestion</t>
  </si>
  <si>
    <t>Leaders Communautaires</t>
  </si>
  <si>
    <t>Police</t>
  </si>
  <si>
    <t>Autorités locales</t>
  </si>
  <si>
    <t>les principaux risques de sécurité pour les populations déplacées dans le quartier</t>
  </si>
  <si>
    <t>Cambriolage</t>
  </si>
  <si>
    <t>Présence armée</t>
  </si>
  <si>
    <t>Abrus des forces de sécurité</t>
  </si>
  <si>
    <t>Arestations arbitraires</t>
  </si>
  <si>
    <t>Violences sexuelles</t>
  </si>
  <si>
    <t>Extorsion/taxes illégales</t>
  </si>
  <si>
    <t>Enlèvement</t>
  </si>
  <si>
    <t>Travail forcé de mineurs</t>
  </si>
  <si>
    <t xml:space="preserve">les principaux risques </t>
  </si>
  <si>
    <t>Frequence</t>
  </si>
  <si>
    <t>reste</t>
  </si>
  <si>
    <t>Sécurité des femmes dans le quartier</t>
  </si>
  <si>
    <t>Sécurité des hommes dans le quartier</t>
  </si>
  <si>
    <t>Sécurité des enfants dans le quartier</t>
  </si>
  <si>
    <t>Nbre quartier</t>
  </si>
  <si>
    <t>%</t>
  </si>
  <si>
    <t>Homme</t>
  </si>
  <si>
    <t>Enfant</t>
  </si>
  <si>
    <t>Femme</t>
  </si>
  <si>
    <t>Incidents de sécurité rapportés depuis l'arrivée des PDI</t>
  </si>
  <si>
    <t>Existence de mécanisme pour signaler les incidents</t>
  </si>
  <si>
    <t>Entités destinataires d'information relatives aux incidents sécuritaires</t>
  </si>
  <si>
    <t>Nb quartiers</t>
  </si>
  <si>
    <t>Fréquence</t>
  </si>
  <si>
    <t>Entités</t>
  </si>
  <si>
    <t>Comités</t>
  </si>
  <si>
    <t>Chefs traditionnels</t>
  </si>
  <si>
    <t>Étiquettes de lignes</t>
  </si>
  <si>
    <t>Communauté locale</t>
  </si>
  <si>
    <t>Total</t>
  </si>
  <si>
    <t>les relations entre la communauté hôte et les ménages déplacés</t>
  </si>
  <si>
    <t>Type de relation</t>
  </si>
  <si>
    <t>Bonne cohésion</t>
  </si>
  <si>
    <t>Ne sait pas</t>
  </si>
  <si>
    <t>Tendue</t>
  </si>
  <si>
    <t>Très bonne cohésion</t>
  </si>
  <si>
    <t>les relations entre la communauté hôte et les ménages déplacés - Par Arrondissement</t>
  </si>
  <si>
    <t>EAU-HYGIENE-ASSAINISSEMENT</t>
  </si>
  <si>
    <t>les principales sources d’approvisionnement en eau dans ce quartier</t>
  </si>
  <si>
    <t>Sources d'eau</t>
  </si>
  <si>
    <t>Reste</t>
  </si>
  <si>
    <t>Puits traditionnel</t>
  </si>
  <si>
    <t>Eau de pluie</t>
  </si>
  <si>
    <t>Forage manuel</t>
  </si>
  <si>
    <t>Achat chez vendeurs d'eau</t>
  </si>
  <si>
    <t>SODECA</t>
  </si>
  <si>
    <t>Eau de surface</t>
  </si>
  <si>
    <t>Puits améliorés</t>
  </si>
  <si>
    <t>Camion citerne</t>
  </si>
  <si>
    <t>Bladder</t>
  </si>
  <si>
    <t>Volume journalier d'eau pour les ménages PDI</t>
  </si>
  <si>
    <t>Volume journalier d'eau pour les ménages PDI (Par arrondissement d'évaluatioin)</t>
  </si>
  <si>
    <t>Ménages PDI</t>
  </si>
  <si>
    <t>Volume d'eau moyen /jour</t>
  </si>
  <si>
    <t>Entre 10 et 15 litres par jour</t>
  </si>
  <si>
    <t>Entre 5 et 10 litres par jour</t>
  </si>
  <si>
    <t>Moins de 5 litres par jour</t>
  </si>
  <si>
    <t>Plus de 15 litres par jour</t>
  </si>
  <si>
    <t>Distance moyenne parcourue par les ménages pour acéder à l'eau</t>
  </si>
  <si>
    <t>0-15 min</t>
  </si>
  <si>
    <t>15-30 min</t>
  </si>
  <si>
    <t>30-60 Min</t>
  </si>
  <si>
    <t>Plus de 60 min</t>
  </si>
  <si>
    <t>Problèmes liés à la qualité de l'eau</t>
  </si>
  <si>
    <t>Type de problèmes liés à la qualité de l'eau</t>
  </si>
  <si>
    <t>Tpe de probl_me</t>
  </si>
  <si>
    <t>Existence de problème d'eau</t>
  </si>
  <si>
    <t>Problème d'odeur</t>
  </si>
  <si>
    <t>Problème de saveur</t>
  </si>
  <si>
    <t>Eau trouble</t>
  </si>
  <si>
    <t>Eau non potable</t>
  </si>
  <si>
    <t>Problèmes liés à la qualité de l'eau par arrondissement d'évaluation</t>
  </si>
  <si>
    <t>Arrondisements</t>
  </si>
  <si>
    <t xml:space="preserve">Etat des latrines dans les familles d'accueil </t>
  </si>
  <si>
    <t>Obstacles pour l'accès à l'eau</t>
  </si>
  <si>
    <t>Accessibilité des handicapés aux points d'eau et aux douches</t>
  </si>
  <si>
    <t>Etat des latrines</t>
  </si>
  <si>
    <t>Obstacles d'accès à l'eau</t>
  </si>
  <si>
    <t>En mauvais état/non hygiéniques</t>
  </si>
  <si>
    <t>Inutilisables</t>
  </si>
  <si>
    <t>Oui, tous</t>
  </si>
  <si>
    <t>Opérationnelles</t>
  </si>
  <si>
    <t>Oui, une partie</t>
  </si>
  <si>
    <t>Obstacles</t>
  </si>
  <si>
    <t>Conflit liés à la gestion communautaire des points d’eau</t>
  </si>
  <si>
    <t>Discrimination</t>
  </si>
  <si>
    <t>Violence/agression physique</t>
  </si>
  <si>
    <t xml:space="preserve"> Autre, préciser</t>
  </si>
  <si>
    <t>Présence de groupes armés</t>
  </si>
  <si>
    <t>Harcèlement</t>
  </si>
  <si>
    <t>Arrestations/détentions</t>
  </si>
  <si>
    <t>Obstacles d'accès aux points d'eau</t>
  </si>
  <si>
    <t>Securité alimentaire</t>
  </si>
  <si>
    <t>Principales sources de nourriture pour les PDI</t>
  </si>
  <si>
    <t>Accès des PDI au marché</t>
  </si>
  <si>
    <t>Distance versle marché le plus proche</t>
  </si>
  <si>
    <t>Source</t>
  </si>
  <si>
    <t>Achat sur le marché</t>
  </si>
  <si>
    <t>Production agricole de subsistance</t>
  </si>
  <si>
    <t>Dons Pop hôte</t>
  </si>
  <si>
    <t>Troc/échange</t>
  </si>
  <si>
    <t>Emprunt</t>
  </si>
  <si>
    <t>Assistance humanitaire (incl Cash)</t>
  </si>
  <si>
    <t>Autre</t>
  </si>
  <si>
    <t>Raisons pour lesquells les PDI n'ont pas accès au marché</t>
  </si>
  <si>
    <t>Raisons</t>
  </si>
  <si>
    <t>Marché trop loin</t>
  </si>
  <si>
    <t>Route dangereuse/risque d’attaques</t>
  </si>
  <si>
    <t>Abus des forces de sécurité</t>
  </si>
  <si>
    <t>G3. Les personnes déplacées ont-elles accès au marché ?</t>
  </si>
  <si>
    <t>SANTE</t>
  </si>
  <si>
    <t>Existence de services sanitaires en quartier d'accueil</t>
  </si>
  <si>
    <t>Accès des Pdi à des centres de santé disponibles</t>
  </si>
  <si>
    <t>Services de santé disponibles?</t>
  </si>
  <si>
    <t>Types de services disponibles</t>
  </si>
  <si>
    <t>Existence de dificultés d'accès aux services de santé</t>
  </si>
  <si>
    <t>Services</t>
  </si>
  <si>
    <t>Centre de santé</t>
  </si>
  <si>
    <t>Clinique privée</t>
  </si>
  <si>
    <t>Difficultés d'accès</t>
  </si>
  <si>
    <t>Hôpital</t>
  </si>
  <si>
    <t>Clinique mobile</t>
  </si>
  <si>
    <t>Autres (à préciser)</t>
  </si>
  <si>
    <t>(blank)</t>
  </si>
  <si>
    <t>Existence de services médicaux</t>
  </si>
  <si>
    <t>Distance à pied vers les centres à proximité</t>
  </si>
  <si>
    <t>Difficultés que rencontrent les PDI pour l'accès aux services de santé</t>
  </si>
  <si>
    <t>Difficultés</t>
  </si>
  <si>
    <t>Existence de service sanitaire dans le quartier</t>
  </si>
  <si>
    <t>Manque de moyens financiers</t>
  </si>
  <si>
    <t>service trop loin</t>
  </si>
  <si>
    <t>Distances</t>
  </si>
  <si>
    <t>Absence de personnel médical</t>
  </si>
  <si>
    <t>absence médicaments/équipements</t>
  </si>
  <si>
    <t>route dangereuse/risque d’attaque</t>
  </si>
  <si>
    <t>Difficultés d'accès aux services de santé</t>
  </si>
  <si>
    <t>Top 3 problèmes de santé les plus fréquents</t>
  </si>
  <si>
    <t>Maladies</t>
  </si>
  <si>
    <t>Paludisme</t>
  </si>
  <si>
    <t>Diarrhée</t>
  </si>
  <si>
    <t>Fièvre</t>
  </si>
  <si>
    <t>Maux de ventre</t>
  </si>
  <si>
    <t>Maladie de peau</t>
  </si>
  <si>
    <t>Maux de tête</t>
  </si>
  <si>
    <t>Malnutrition</t>
  </si>
  <si>
    <t>Toux</t>
  </si>
  <si>
    <t>Infection de plaie</t>
  </si>
  <si>
    <t>Problèmes de tensions</t>
  </si>
  <si>
    <t>VIH/Sida</t>
  </si>
  <si>
    <t>Scolarisation</t>
  </si>
  <si>
    <t>Les enfants déplacés par les pluiers réquentent une école</t>
  </si>
  <si>
    <t>Arrondissements évaluation</t>
  </si>
  <si>
    <t xml:space="preserve">Accès école </t>
  </si>
  <si>
    <t>Non</t>
  </si>
  <si>
    <t xml:space="preserve">Raisons justifiant les raisons du non accès à l'école (En partie ou NON) </t>
  </si>
  <si>
    <t>Raisons du non accès à l'école</t>
  </si>
  <si>
    <t>Ecole détruite ou endommagée</t>
  </si>
  <si>
    <t>Ecole trop loin</t>
  </si>
  <si>
    <t>Pas d'école</t>
  </si>
  <si>
    <t>Chemin dangereux</t>
  </si>
  <si>
    <t>Pas d'intérêt pour l'éducation des enfants</t>
  </si>
  <si>
    <t>Ecole occupée par des PDI</t>
  </si>
  <si>
    <t>Problèmes cohabitation avec la communauté où se trouve l'école</t>
  </si>
  <si>
    <t>Manque de personnel enseignant</t>
  </si>
  <si>
    <t>La majorité de enfants PDI fréquentent une école?</t>
  </si>
  <si>
    <t>(Multiple Items)</t>
  </si>
  <si>
    <t>Assistance fournie aux PDI - Etat des besoins prioritaires - Priorité d'information/communication</t>
  </si>
  <si>
    <t>Type d'assistance la plus fournie</t>
  </si>
  <si>
    <t>Type d'assistance la plus fournie - par arrondissement</t>
  </si>
  <si>
    <t>Type d'assistance</t>
  </si>
  <si>
    <t>Vivres</t>
  </si>
  <si>
    <t>Santé</t>
  </si>
  <si>
    <t>Eau-Hygiene-Assainissement</t>
  </si>
  <si>
    <t>Vivres Psychosocial</t>
  </si>
  <si>
    <t>Vivres Cash</t>
  </si>
  <si>
    <t>Cash</t>
  </si>
  <si>
    <t>Abris</t>
  </si>
  <si>
    <t>Besoins prioritaires pour les PDI</t>
  </si>
  <si>
    <t>Besoins prioritaires pour les PDI par arrondissement</t>
  </si>
  <si>
    <t>Besoins prioritaires</t>
  </si>
  <si>
    <t>Fréquence (%)</t>
  </si>
  <si>
    <t>Nourriture</t>
  </si>
  <si>
    <t>Abri</t>
  </si>
  <si>
    <t>Service de santé</t>
  </si>
  <si>
    <t>Article non alimentaire (vêtements, couvertures, ustensiles de cuisine</t>
  </si>
  <si>
    <t>Eau potable</t>
  </si>
  <si>
    <t>Hygiène/assainissement</t>
  </si>
  <si>
    <t>Priorité des sujets de communication pour les PDI</t>
  </si>
  <si>
    <t>Sujets prioritaires</t>
  </si>
  <si>
    <t>Assistance humanitaire</t>
  </si>
  <si>
    <t>Situation dans le lieu d’origine</t>
  </si>
  <si>
    <t>Documentation (certificat de naissance, etc.)</t>
  </si>
  <si>
    <t>Possibilités de retour (etat du lieu d’origine, aide humanitaire…)</t>
  </si>
  <si>
    <t>Situation des membres de la famille</t>
  </si>
  <si>
    <t>Accès aux services de base</t>
  </si>
  <si>
    <t>Besoins</t>
  </si>
  <si>
    <t>Démographie</t>
  </si>
  <si>
    <t>Echantillon Menages</t>
  </si>
  <si>
    <t>Total Individus</t>
  </si>
  <si>
    <t>H</t>
  </si>
  <si>
    <t>F</t>
  </si>
  <si>
    <t>Ménages avec enfants &lt;5 ans</t>
  </si>
  <si>
    <t>Ménages avec enfants (0-17 ans)</t>
  </si>
  <si>
    <t>Ménages avec personnes âgées (&gt;60 ans)</t>
  </si>
  <si>
    <t>Mineurs</t>
  </si>
  <si>
    <t>Enfants moins de 5 ans</t>
  </si>
  <si>
    <t>Tranche d'âge</t>
  </si>
  <si>
    <t>0-2 ans</t>
  </si>
  <si>
    <t>3-5 ans</t>
  </si>
  <si>
    <t>6-11 ans</t>
  </si>
  <si>
    <t>12-17 ans</t>
  </si>
  <si>
    <t>18-59 ans</t>
  </si>
  <si>
    <t>Plus 60 ans</t>
  </si>
  <si>
    <t>Garçons (0 à 2 ans)</t>
  </si>
  <si>
    <t>Filles (0 à 2 ans)</t>
  </si>
  <si>
    <t>Garçons (3 à 5 ans)</t>
  </si>
  <si>
    <t>Filles (3 à 5 ans)</t>
  </si>
  <si>
    <t>Garçons (6 à 11 ans)</t>
  </si>
  <si>
    <t>Filles (6 à 11 ans)</t>
  </si>
  <si>
    <t>Garçons (12 à 17 ans)</t>
  </si>
  <si>
    <t>Filles (12 à 17 ans)</t>
  </si>
  <si>
    <t>Hommes (18 à 59 ans)</t>
  </si>
  <si>
    <t>Femmes (18 à 59 ans)</t>
  </si>
  <si>
    <t>Hommes (plus de 60 ans)</t>
  </si>
  <si>
    <t>Femmes (plus de 60 ans)</t>
  </si>
  <si>
    <t>A1. Date de l'évaluation</t>
  </si>
  <si>
    <t>A4. Préfecture d'evaluation</t>
  </si>
  <si>
    <t>A5.Sous-préfecture d'evaluation</t>
  </si>
  <si>
    <t>A8. Quartier d'evaluation</t>
  </si>
  <si>
    <t>A9. Type de quartier</t>
  </si>
  <si>
    <t>Avez-vous une tablette pour les GPS ?</t>
  </si>
  <si>
    <t>_A7. Coordonnées GPS du Lieu_latitude</t>
  </si>
  <si>
    <t>_A7. Coordonnées GPS du Lieu_longitude</t>
  </si>
  <si>
    <t>_A7. Coordonnées GPS du Lieu_altitude</t>
  </si>
  <si>
    <t>_A7. Coordonnées GPS du Lieu_precision</t>
  </si>
  <si>
    <t>I0. Combien d'informateurs clés avez-vous identifié?</t>
  </si>
  <si>
    <t>B1. Est-ce qu’il y a actuellement des ménages ou individus déplacés internes à cause des pluies torrentielles, qui vivent dans ce quartier?</t>
  </si>
  <si>
    <t>B1.1. Nombre TOTAL de Ménages PDI actuels</t>
  </si>
  <si>
    <t>B1.2. Nombre TOTAL d'individus PDI actuels</t>
  </si>
  <si>
    <t>B2 Pour quel motif la majorité des personnes déplacées a-t-elle été déplacée ?</t>
  </si>
  <si>
    <t>B6.1 Nombre de ménages PDI hébergés gratuitement par une famille d’accueil</t>
  </si>
  <si>
    <t>B6.2 Nombre de ménages PDI en location au sein de la communauté d'accueil</t>
  </si>
  <si>
    <t>B6.3  Nombre de ménages PDI vivant dans des abris de fortune/abri d’urgence (tente, bache…)</t>
  </si>
  <si>
    <t>B6.4 Nombre de ménages PDI vivant à l’air libre/pas d’abri</t>
  </si>
  <si>
    <t>D.1.1. Nombre de ménages dans les Abris durables (murs + Tôle)</t>
  </si>
  <si>
    <t>D.1.2. Nombre de ménages dans les Abris semi-durables (mur + toiture en paille/bâche)</t>
  </si>
  <si>
    <t>D.1.3. Nombre de ménages dans les Abris d’urgence (Seulement bâche, paille, plastique)</t>
  </si>
  <si>
    <t>D2. Dans quel état se trouve la MAJORITE des abris qu’occupent les ménages déplacés internes ?</t>
  </si>
  <si>
    <t>D3. Avant le déplacement, la majorité des ménages PDI résidant dans ce quartier était-elle propriétaire du logement dans leur lieu d’origine ?</t>
  </si>
  <si>
    <t>D4.2. Si oui, qui a octroyé le document de propriété ?</t>
  </si>
  <si>
    <t>Autre, préciser_6</t>
  </si>
  <si>
    <t>D5.  A quelle hauteur du sol les fondations de la majorité des maisons dans les lieux d’origine des ménages déplacés se trouvent-elles ?</t>
  </si>
  <si>
    <t>E1.1 Des femmes enceintes ou allaitantes ?</t>
  </si>
  <si>
    <t>E6.1.1 Si oui, combien ?</t>
  </si>
  <si>
    <t>E1.2 Des mineurs séparés ou non accompagnés ?</t>
  </si>
  <si>
    <t>E6.2.1 Si oui, combien ?</t>
  </si>
  <si>
    <t>E1.3 Des individus en situation de handicap physique ou mental ?</t>
  </si>
  <si>
    <t>E6.3.1 Si oui, combien ?</t>
  </si>
  <si>
    <t>E1.4 Des personnes victimes de violences sexuelles ou basées sur le genre ?</t>
  </si>
  <si>
    <t>E6.4.1 Si oui, combien ?</t>
  </si>
  <si>
    <t>E1.5 Des femmes cheffes de ménage ?</t>
  </si>
  <si>
    <t>E6.5.1 Si oui, combien ?</t>
  </si>
  <si>
    <t>E2.La sécurité est-elle assurée dans le quartier ?</t>
  </si>
  <si>
    <t>Si Oui, qui assure la sécurité ?</t>
  </si>
  <si>
    <t>Autre, préciser_7</t>
  </si>
  <si>
    <t>E3. Quels sont les principaux risques de sécurité pour les populations déplacées dans le quartier?</t>
  </si>
  <si>
    <t>E3. Quels sont les principaux risques de sécurité pour les populations déplacées dans le quartier?/Vol/cambriolage</t>
  </si>
  <si>
    <t>E3. Quels sont les principaux risques de sécurité pour les populations déplacées dans le quartier?/Présence de groupes armés</t>
  </si>
  <si>
    <t>E3. Quels sont les principaux risques de sécurité pour les populations déplacées dans le quartier?/Abus des forces de sécurité</t>
  </si>
  <si>
    <t>E3. Quels sont les principaux risques de sécurité pour les populations déplacées dans le quartier?/Contrôles ou arrestations arbitraires</t>
  </si>
  <si>
    <t>E3. Quels sont les principaux risques de sécurité pour les populations déplacées dans le quartier?/Violences sexuelles ou basées sur le genre</t>
  </si>
  <si>
    <t>E3. Quels sont les principaux risques de sécurité pour les populations déplacées dans le quartier?/Extorsion ou taxes illégales</t>
  </si>
  <si>
    <t>E3. Quels sont les principaux risques de sécurité pour les populations déplacées dans le quartier?/Enlèvements</t>
  </si>
  <si>
    <t>E3. Quels sont les principaux risques de sécurité pour les populations déplacées dans le quartier?/Travail forcé de mineurs</t>
  </si>
  <si>
    <t>E4.Les femmes se sentent-elles en securité dans cette localité ?</t>
  </si>
  <si>
    <t>E5.Les homme se sentent-ils en securité dans ce site/ cette localité ?</t>
  </si>
  <si>
    <t>E6.Les enfants se sentent-ils en securité dans ce site/ cette localité ?</t>
  </si>
  <si>
    <t>E7. Des recents incidents graves de securité ont-ils été rapporté dans ce site/localité ?</t>
  </si>
  <si>
    <t>E8. Y-a-t-il un mécanisme au travers lequel les personnes déplacées peuvent signaler des violations ?</t>
  </si>
  <si>
    <t>Si oui, lequel ?</t>
  </si>
  <si>
    <t>Autre, préciser_8</t>
  </si>
  <si>
    <t>E9.Comment caractériseriez-vous les relations entre la communauté hôte et les ménages déplacés suite aux inondations?</t>
  </si>
  <si>
    <t>E10. Si Très tendue ou parfois tendues, Précisez pour quelles raions svp?</t>
  </si>
  <si>
    <t>F1. Quelles sont les principales sources d’approvisionnement en eau dans ce quartier ?</t>
  </si>
  <si>
    <t>F1. Quelles sont les principales sources d’approvisionnement en eau dans ce quartier ?/Puits traditionnel/A ciel ouvert</t>
  </si>
  <si>
    <t>F1. Quelles sont les principales sources d’approvisionnement en eau dans ce quartier ?/Forage a pompe manuelle</t>
  </si>
  <si>
    <t>F1. Quelles sont les principales sources d’approvisionnement en eau dans ce quartier ?/Puits amélioré</t>
  </si>
  <si>
    <t>F1. Quelles sont les principales sources d’approvisionnement en eau dans ce quartier ?/Bladder</t>
  </si>
  <si>
    <t>F1. Quelles sont les principales sources d’approvisionnement en eau dans ce quartier ?/Eau de surface (riviere, cours d’eau…)</t>
  </si>
  <si>
    <t>F1. Quelles sont les principales sources d’approvisionnement en eau dans ce quartier ?/Vendeur d’eau</t>
  </si>
  <si>
    <t>F1. Quelles sont les principales sources d’approvisionnement en eau dans ce quartier ?/Camion-citerne</t>
  </si>
  <si>
    <t>F1. Quelles sont les principales sources d’approvisionnement en eau dans ce quartier ?/Eau courante/du robinet</t>
  </si>
  <si>
    <t>F1. Quelles sont les principales sources d’approvisionnement en eau dans ce quartier ?/Eau de pluie</t>
  </si>
  <si>
    <t>F2. Quel est le volume d’eau auquel la majorité des personnes déplacées a accès, en moyenne, chaque jour ?</t>
  </si>
  <si>
    <t>F3. Quelle est la distance que les personnes déplacées parcourent pour accéder à la source d’eau la plus proche ?</t>
  </si>
  <si>
    <t>F4. Y-a-t-il des problèmes de qualité d’eau ?</t>
  </si>
  <si>
    <t>F4.1. Si oui, lesquels? (cocher toutes les réponses qui s’appliquent)</t>
  </si>
  <si>
    <t>F4.1. Si oui, lesquels? (cocher toutes les réponses qui s’appliquent)/Odeur</t>
  </si>
  <si>
    <t>F4.1. Si oui, lesquels? (cocher toutes les réponses qui s’appliquent)/Goût</t>
  </si>
  <si>
    <t>F4.1. Si oui, lesquels? (cocher toutes les réponses qui s’appliquent)/Eau trouble / brune</t>
  </si>
  <si>
    <t>F4.1. Si oui, lesquels? (cocher toutes les réponses qui s’appliquent)/Eau non potable</t>
  </si>
  <si>
    <t>F4.2 Quel est l'état de la majorité des latrines au sein de cette communauté d'accueil ?</t>
  </si>
  <si>
    <t>F7. Y-a-t-il des obstacles auxquels les personnes déplacées font face pour accéder aux points d’eau?</t>
  </si>
  <si>
    <t>F7.1. Si oui, lesquels ?</t>
  </si>
  <si>
    <t>F7.1. Si oui, lesquels ?/Présence de groupes armés</t>
  </si>
  <si>
    <t>F7.1. Si oui, lesquels ?/Conflit liés à la gestion communautaire des points d’eau</t>
  </si>
  <si>
    <t>F7.1. Si oui, lesquels ?/Violence/agression physique</t>
  </si>
  <si>
    <t>F7.1. Si oui, lesquels ?/Discrimination</t>
  </si>
  <si>
    <t>F7.1. Si oui, lesquels ?/Harcèlement</t>
  </si>
  <si>
    <t>F7.1. Si oui, lesquels ?/Arrestations/détentions</t>
  </si>
  <si>
    <t>F7.1. Si oui, lesquels ?/Autre, préciser</t>
  </si>
  <si>
    <t>Autre, préciser_9</t>
  </si>
  <si>
    <t>F8. Les points d’eau, latrines et douches sont-ils accessibles aux PDI en situation de handicap physique ?</t>
  </si>
  <si>
    <t>G1. Quelles sont les trois sources principales de nourriture des PDI ?</t>
  </si>
  <si>
    <t>G1. Quelles sont les trois sources principales de nourriture des PDI ?/Production agricole de subsistance</t>
  </si>
  <si>
    <t>G1. Quelles sont les trois sources principales de nourriture des PDI ?/Don des communautés hôtes et voisines</t>
  </si>
  <si>
    <t>G1. Quelles sont les trois sources principales de nourriture des PDI ?/Assistance humanitaire (incluant cash)</t>
  </si>
  <si>
    <t>G1. Quelles sont les trois sources principales de nourriture des PDI ?/Achat sur le marché</t>
  </si>
  <si>
    <t>G1. Quelles sont les trois sources principales de nourriture des PDI ?/Emprunt</t>
  </si>
  <si>
    <t>G1. Quelles sont les trois sources principales de nourriture des PDI ?/Troc (échanges)</t>
  </si>
  <si>
    <t>G1. Quelles sont les trois sources principales de nourriture des PDI ?/Autre, preciser</t>
  </si>
  <si>
    <t>Autre, preciser</t>
  </si>
  <si>
    <t>G2. Quelle est la distance que les personnes déplacées doivent parcourir pour accéder au marché le plus proche ?</t>
  </si>
  <si>
    <t>G4. Si non, pourquoi ?</t>
  </si>
  <si>
    <t>G4. Si non, pourquoi ?/Discrimination</t>
  </si>
  <si>
    <t>G4. Si non, pourquoi ?/Harcèlement</t>
  </si>
  <si>
    <t>G4. Si non, pourquoi ?/Le marché est trop loin</t>
  </si>
  <si>
    <t>G4. Si non, pourquoi ?/Présence de groupes armés</t>
  </si>
  <si>
    <t>G4. Si non, pourquoi ?/La route est trop dangereuse/risque d’attaques</t>
  </si>
  <si>
    <t>G4. Si non, pourquoi ?/Abus des forces de sécurité</t>
  </si>
  <si>
    <t>G4. Si non, pourquoi ?/Autre, préciser</t>
  </si>
  <si>
    <t>Autre, preciser_10</t>
  </si>
  <si>
    <t>H1. Y-a-t-il des services médicaux disponibles DANS CE QUARTIER ?</t>
  </si>
  <si>
    <t>H2. Si oui, quels types de services médicaux fonctionnels sont disponibles ? (cocher toutes les réponses correspondantes)</t>
  </si>
  <si>
    <t>H2. Si oui, quels types de services médicaux fonctionnels sont disponibles ? (cocher toutes les réponses correspondantes)/Clinique mobile</t>
  </si>
  <si>
    <t>H2. Si oui, quels types de services médicaux fonctionnels sont disponibles ? (cocher toutes les réponses correspondantes)/Hôpital</t>
  </si>
  <si>
    <t>H2. Si oui, quels types de services médicaux fonctionnels sont disponibles ? (cocher toutes les réponses correspondantes)/Centre de santé</t>
  </si>
  <si>
    <t>H2. Si oui, quels types de services médicaux fonctionnels sont disponibles ? (cocher toutes les réponses correspondantes)/Clinique privée</t>
  </si>
  <si>
    <t>H2. Si oui, quels types de services médicaux fonctionnels sont disponibles ? (cocher toutes les réponses correspondantes)/Autres (à préciser)</t>
  </si>
  <si>
    <t>Autre, préciser_11</t>
  </si>
  <si>
    <t>H3. Les personnes déplacées ont-elles accès aux centres de santés disponibles ?</t>
  </si>
  <si>
    <t>H4. Quelle est la distance que les personnes déplacées parcourent pour accéder aux services médicaux ? (à pied)</t>
  </si>
  <si>
    <t>H5 Les personnes déplacées rencontrent-elles des difficultés pour accéder aux services de santé?</t>
  </si>
  <si>
    <t>H5.1 Si oui, pourquoi ? (Max trois réponses)</t>
  </si>
  <si>
    <t>H5.1 Si oui, pourquoi ? (Max trois réponses)/Discrimination</t>
  </si>
  <si>
    <t>H5.1 Si oui, pourquoi ? (Max trois réponses)/Le service est trop loin</t>
  </si>
  <si>
    <t>H5.1 Si oui, pourquoi ? (Max trois réponses)/Manque de moyens financiers</t>
  </si>
  <si>
    <t>H5.1 Si oui, pourquoi ? (Max trois réponses)/La routes est dangereuse/risque d’attaque</t>
  </si>
  <si>
    <t>H5.1 Si oui, pourquoi ? (Max trois réponses)/Présence de groupes armés</t>
  </si>
  <si>
    <t>H5.1 Si oui, pourquoi ? (Max trois réponses)/Absence de personnel médical</t>
  </si>
  <si>
    <t>H5.1 Si oui, pourquoi ? (Max trois réponses)/Pas de médicaments ou d’équipements</t>
  </si>
  <si>
    <t>H6 Quelles sont les trois problèmes de santé les plus répandus dans le quartier parmi les populations déplacées ?</t>
  </si>
  <si>
    <t>H6 Quelles sont les trois problèmes de santé les plus répandus dans le quartier parmi les populations déplacées ?/Diarrhée</t>
  </si>
  <si>
    <t>H6 Quelles sont les trois problèmes de santé les plus répandus dans le quartier parmi les populations déplacées ?/Paludisme</t>
  </si>
  <si>
    <t>H6 Quelles sont les trois problèmes de santé les plus répandus dans le quartier parmi les populations déplacées ?/Malnutrition</t>
  </si>
  <si>
    <t>H6 Quelles sont les trois problèmes de santé les plus répandus dans le quartier parmi les populations déplacées ?/Infection de plaie</t>
  </si>
  <si>
    <t>H6 Quelles sont les trois problèmes de santé les plus répandus dans le quartier parmi les populations déplacées ?/Maladie de peau</t>
  </si>
  <si>
    <t>H6 Quelles sont les trois problèmes de santé les plus répandus dans le quartier parmi les populations déplacées ?/Fièvre</t>
  </si>
  <si>
    <t>H6 Quelles sont les trois problèmes de santé les plus répandus dans le quartier parmi les populations déplacées ?/Toux</t>
  </si>
  <si>
    <t>H6 Quelles sont les trois problèmes de santé les plus répandus dans le quartier parmi les populations déplacées ?/Maux de tête</t>
  </si>
  <si>
    <t>H6 Quelles sont les trois problèmes de santé les plus répandus dans le quartier parmi les populations déplacées ?/Maux de ventre</t>
  </si>
  <si>
    <t>H6 Quelles sont les trois problèmes de santé les plus répandus dans le quartier parmi les populations déplacées ?/VIH/Sida</t>
  </si>
  <si>
    <t>H6 Quelles sont les trois problèmes de santé les plus répandus dans le quartier parmi les populations déplacées ?/Problèmes de tensions</t>
  </si>
  <si>
    <t>H6 Quelles sont les trois problèmes de santé les plus répandus dans le quartier parmi les populations déplacées ?/Autre</t>
  </si>
  <si>
    <t>Autre maladie à préciser</t>
  </si>
  <si>
    <t>I1. Est-ce que la majorité des enfants de ménages déplacés suite aux pluies torrentielles fréquentent une école ACTUELLEMENT ?</t>
  </si>
  <si>
    <t>I1.1. Si EN PARTIE ou NON, Pourquoi Ces enfants PDI ne fréquentent pas d’école actuellement ?</t>
  </si>
  <si>
    <t>I1.1. Si EN PARTIE ou NON, Pourquoi Ces enfants PDI ne fréquentent pas d’école actuellement ?/Pas d'école</t>
  </si>
  <si>
    <t>I1.1. Si EN PARTIE ou NON, Pourquoi Ces enfants PDI ne fréquentent pas d’école actuellement ?/Ecole détruite ou endommagée</t>
  </si>
  <si>
    <t>I1.1. Si EN PARTIE ou NON, Pourquoi Ces enfants PDI ne fréquentent pas d’école actuellement ?/Ecole occupée par des PDI</t>
  </si>
  <si>
    <t>I1.1. Si EN PARTIE ou NON, Pourquoi Ces enfants PDI ne fréquentent pas d’école actuellement ?/Ecole trop loin</t>
  </si>
  <si>
    <t>I1.1. Si EN PARTIE ou NON, Pourquoi Ces enfants PDI ne fréquentent pas d’école actuellement ?/Chemin dangereux</t>
  </si>
  <si>
    <t>I1.1. Si EN PARTIE ou NON, Pourquoi Ces enfants PDI ne fréquentent pas d’école actuellement ?/Discriminationis</t>
  </si>
  <si>
    <t>I1.1. Si EN PARTIE ou NON, Pourquoi Ces enfants PDI ne fréquentent pas d’école actuellement ?/Manque de moyens financiers (transport, etc)</t>
  </si>
  <si>
    <t>I1.1. Si EN PARTIE ou NON, Pourquoi Ces enfants PDI ne fréquentent pas d’école actuellement ?/Problèmes de cohabitation avec la communauté où se trouve l'école</t>
  </si>
  <si>
    <t>I1.1. Si EN PARTIE ou NON, Pourquoi Ces enfants PDI ne fréquentent pas d’école actuellement ?/Manque de personnel enseignant</t>
  </si>
  <si>
    <t>I1.1. Si EN PARTIE ou NON, Pourquoi Ces enfants PDI ne fréquentent pas d’école actuellement ?/Pas d'intérêt pour l'éducation des enfants</t>
  </si>
  <si>
    <t>I1.1. Si EN PARTIE ou NON, Pourquoi Ces enfants PDI ne fréquentent pas d’école actuellement ?/Autre, préciser</t>
  </si>
  <si>
    <t>Autre, spécifier</t>
  </si>
  <si>
    <t>I2. Quelle distance la majorité des enfants deplaces doivent-ils parcourir pour accéder à l’école la plus proche ? (à pied)</t>
  </si>
  <si>
    <t>J4. Quels sont les sujets à propos desquels les personnes déplacées dans ce quartier de ce site voudrait plus d’informations ?</t>
  </si>
  <si>
    <t>J4. Quels sont les sujets à propos desquels les personnes déplacées dans ce quartier de ce site voudrait plus d’informations ?/Assistance humanitaire</t>
  </si>
  <si>
    <t>J4. Quels sont les sujets à propos desquels les personnes déplacées dans ce quartier de ce site voudrait plus d’informations ?/Situation dans le lieu d’origine</t>
  </si>
  <si>
    <t>J4. Quels sont les sujets à propos desquels les personnes déplacées dans ce quartier de ce site voudrait plus d’informations ?/Situation des membres de la famille</t>
  </si>
  <si>
    <t>J4. Quels sont les sujets à propos desquels les personnes déplacées dans ce quartier de ce site voudrait plus d’informations ?/Accès aux services de base</t>
  </si>
  <si>
    <t>J4. Quels sont les sujets à propos desquels les personnes déplacées dans ce quartier de ce site voudrait plus d’informations ?/Possibilités de retour (etat du lieu d’origine, aide humanitaire…)</t>
  </si>
  <si>
    <t>J4. Quels sont les sujets à propos desquels les personnes déplacées dans ce quartier de ce site voudrait plus d’informations ?/Documentation (certificat de naissance, etc.)</t>
  </si>
  <si>
    <t>K1.Quel est le premiers besoin prioritaire des populations déplacées dans ce quartier ?</t>
  </si>
  <si>
    <t>K1.Quel est le deuxième besoin prioritaire des populations déplacées dans ce quartier ?</t>
  </si>
  <si>
    <t>K1.Quel est le troixième besoin prioritaire des populations déplacées dans ce quartier ?</t>
  </si>
  <si>
    <t>Autre besoin à préciser</t>
  </si>
  <si>
    <t>J0. Combien d'organisations ont fourni une assistance aux déplacés depuis leur arrivée dans cette localité suite aux inondations?</t>
  </si>
  <si>
    <t>Cd.1 Mentionnez le nombre de ménages PDI dont vous avez la composition exacte</t>
  </si>
  <si>
    <t>Commentaires généraux sur la population déplacée dans le quartier, et autres facteurs directement ou indirectement liés à leurs conditions de vie.</t>
  </si>
  <si>
    <t>_id</t>
  </si>
  <si>
    <t>_index</t>
  </si>
  <si>
    <t>BATAMBO</t>
  </si>
  <si>
    <t>Oui</t>
  </si>
  <si>
    <t>Catastrophe naturelle (inondations, pluies torrentielles etc)</t>
  </si>
  <si>
    <t>Puits traditionnel/A ciel ouvert Vendeur d’eau Eau de pluie</t>
  </si>
  <si>
    <t>Odeur Eau trouble / brune Eau non potable</t>
  </si>
  <si>
    <t>Don des communautés hôtes et voisines</t>
  </si>
  <si>
    <t>Diarrhée Paludisme Fièvre</t>
  </si>
  <si>
    <t>Assistance humanitaire Accès aux services de base Documentation (certificat de naissance, etc.)</t>
  </si>
  <si>
    <t>Vue par rapport aux PDI,depuis qu'ils sont dans ce localité de BATAMBO il y a aucun assistance des humanitaires,même le Gouvernement,ils sont vraiment abandonné par eux-même dans la localité.Et leurs besoins,moustiquaire, la santé car ils n'ont pas accès aux centre de santé,(manque de moyens ).</t>
  </si>
  <si>
    <t>Vendeur d’eau</t>
  </si>
  <si>
    <t>Diarrhée Paludisme Toux</t>
  </si>
  <si>
    <t>Assistance humanitaire Situation dans le lieu d’origine Possibilités de retour (etat du lieu d’origine, aide humanitaire…)</t>
  </si>
  <si>
    <t>S'agissant aux personnes déplacée de cette localité ont des problèmes vue par rapport a leurs conditions de vie aux sein de cette localité,problèmes de santé,hygiénique ment.Et les préoccupations nécessaire des PDI se veulent renter la où ils étaient aux paravents.</t>
  </si>
  <si>
    <t>LAKOUANGA 0</t>
  </si>
  <si>
    <t>Puits traditionnel/A ciel ouvert Forage a pompe manuelle Eau courante/du robinet</t>
  </si>
  <si>
    <t>Vue la situation de cette localité,c'est une localité qui n'est pas inondée,mais accueil des PDI.les besoins des PDI sont nourriture, de l'eau potable,les vêtements,santé, et aussi une assistance pour eux car ils souffre.</t>
  </si>
  <si>
    <t>LAKOUANGA V</t>
  </si>
  <si>
    <t>Puits traditionnel/A ciel ouvert Puits amélioré Eau courante/du robinet</t>
  </si>
  <si>
    <t>Odeur Eau trouble / brune</t>
  </si>
  <si>
    <t>Production agricole de subsistance Don des communautés hôtes et voisines Achat sur le marché</t>
  </si>
  <si>
    <t>Assistance humanitaire Possibilités de retour (etat du lieu d’origine, aide humanitaire…) Documentation (certificat de naissance, etc.)</t>
  </si>
  <si>
    <t>Après l'inondation,  les PDI de quartier kpetene I sont  dans 2ème arrondissement précisément lakouaga 5, n'ont subit aucune assistance humanitaire mais tous les enfants vont à l'ecole, ils ont sérieux problème de nourriture et aide humanitaire.</t>
  </si>
  <si>
    <t>Eau de surface (riviere, cours d’eau…) Vendeur d’eau Eau de pluie</t>
  </si>
  <si>
    <t>Conflit liés à la gestion communautaire des points d’eau Harcèlement</t>
  </si>
  <si>
    <t>Don des communautés hôtes et voisines Achat sur le marché Emprunt</t>
  </si>
  <si>
    <t>Diarrhée Paludisme Malnutrition</t>
  </si>
  <si>
    <t>Ecole détruite ou endommagée Manque de moyens financiers (transport, etc) Autre, préciser</t>
  </si>
  <si>
    <t>Certaine école inondé</t>
  </si>
  <si>
    <t>Les Personnes déplacés ont vraiment des problèmes de nourriture , manques des abris, problème de soign médical. Dont ils demandent une assistante humanitaire</t>
  </si>
  <si>
    <t>Vol/cambriolage</t>
  </si>
  <si>
    <t>Puits traditionnel/A ciel ouvert Vendeur d’eau Eau courante/du robinet</t>
  </si>
  <si>
    <t>Violence/agression physique Discrimination Autre, préciser</t>
  </si>
  <si>
    <t>Problème  de moyen pour payer</t>
  </si>
  <si>
    <t>Production agricole de subsistance Assistance humanitaire (incluant cash)</t>
  </si>
  <si>
    <t>Ecole trop loin Manque de moyens financiers (transport, etc) Pas d'intérêt pour l'éducation des enfants</t>
  </si>
  <si>
    <t>Accès aux services de base Possibilités de retour (etat du lieu d’origine, aide humanitaire…) Documentation (certificat de naissance, etc.)</t>
  </si>
  <si>
    <t>Nous avons constaté  que la situation des déplacée  est déplorable malgré  qu'ils vivent dans famille d'accueil, ces déplacés ont des sérieux problème par rapport à leurs conditions de vie. Ces PDI n'ont pas des documents attestant légalement la propriété de leurs domiciles car, suit à la construction du pont LAGBACHI tels ont été de localiser de leur lieux d'origine.</t>
  </si>
  <si>
    <t>SICA SAIDOU</t>
  </si>
  <si>
    <t>Don des communautés hôtes et voisines Achat sur le marché</t>
  </si>
  <si>
    <t>Assistance humanitaire Documentation (certificat de naissance, etc.)</t>
  </si>
  <si>
    <t>S'agissant,de notre observations dans la localité ou n'as fait l'évaluation les PDI se plaint beaucoup plus sur les moyens qui peuvent les aider à les pouvoirs retourné chez eux . parce qu'ils ont vénus de petevo dans la 6ème arrondissement,les enfants ne fréquent pas l'école.</t>
  </si>
  <si>
    <t>YAPELE III</t>
  </si>
  <si>
    <t>Vol/cambriolage Violences sexuelles ou basées sur le genre Enlèvements</t>
  </si>
  <si>
    <t>Manque de moyens financiers (transport, etc)</t>
  </si>
  <si>
    <t>Assistance humanitaire Situation des membres de la famille Documentation (certificat de naissance, etc.)</t>
  </si>
  <si>
    <t>Les PDI  qui vivent dans cette localité sont tous originaires d'autres prefectures et vue q'ils ont leurs parents dans la localité s'y installe. Ils sont confrontés  a des problemes d'ordre alimentaire car le parcour est trop long et leur approvissionnement n'est que le marché et une aide de la part de leur parents.Ils sont dans des problemes de santé vue l'etat du quartier. Seulement une partie de leur enfant frequente l'ecole pour des raisons financiers.</t>
  </si>
  <si>
    <t>YAPELE IV</t>
  </si>
  <si>
    <t>Production agricole de subsistance Achat sur le marché Autre, preciser</t>
  </si>
  <si>
    <t>Pas d'assistance humanitaire</t>
  </si>
  <si>
    <t>Diarrhée Paludisme Maux de tête</t>
  </si>
  <si>
    <t>Manque de moyens financiers (transport, etc) Pas d'intérêt pour l'éducation des enfants Autre, préciser</t>
  </si>
  <si>
    <t>Problème de prise en charge des enfants pour la scolarisation devenu privé dans le quartier</t>
  </si>
  <si>
    <t>La population déplacés est dans un besoin d'assistance car depuis l'incident aucune n'a été faite. Et les plus sollicité sont d'ordre nourriture, santé,  éducation, abri, eau et hygiène. Aucun enfant ne fréquente dans cette localité.</t>
  </si>
  <si>
    <t>Contrôles ou arrestations arbitraires Extorsion ou taxes illégales Enlèvements</t>
  </si>
  <si>
    <t>Vente de leur bien</t>
  </si>
  <si>
    <t>Paludisme Toux Maux de ventre</t>
  </si>
  <si>
    <t>Les victimes de quartier Zebe ont sérieux problèmes de l'eau  potable et unique source potable situer au bord de la route danger d'accidents et la bagarre et mélange de latrines avec les puis et d'effraction à l'air libre tous leur activités sont  bloquer ,pas de marchandises  pour revendre donc ils sont obligés  de vendre leur bien pour avoir à manger</t>
  </si>
  <si>
    <t>92 LOGEMENTS</t>
  </si>
  <si>
    <t>Vol/cambriolage Abus des forces de sécurité Contrôles ou arrestations arbitraires</t>
  </si>
  <si>
    <t>Puits traditionnel/A ciel ouvert Forage a pompe manuelle Puits amélioré</t>
  </si>
  <si>
    <t>Odeur Goût Eau non potable</t>
  </si>
  <si>
    <t>Conflit liés à la gestion communautaire des points d’eau Violence/agression physique Discrimination</t>
  </si>
  <si>
    <t>Don des communautés hôtes et voisines Achat sur le marché Troc (échanges)</t>
  </si>
  <si>
    <t>Pas d'école Ecole détruite ou endommagée Manque de moyens financiers (transport, etc)</t>
  </si>
  <si>
    <t xml:space="preserve">Le quartier est partiellement touché  mais  a accueilli des sinistrés. </t>
  </si>
  <si>
    <t>Vol/cambriolage Abus des forces de sécurité</t>
  </si>
  <si>
    <t>Le député de la circonscription et les auto défenses qui veillent la nuit pour protéger les biens des sinistrés.</t>
  </si>
  <si>
    <t>Diarrhée Paludisme Maux de ventre</t>
  </si>
  <si>
    <t>Pas d'école Ecole trop loin Manque de moyens financiers (transport, etc)</t>
  </si>
  <si>
    <t>Assistance humanitaire Situation dans le lieu d’origine Situation des membres de la famille</t>
  </si>
  <si>
    <t>Nous avons constaté  qu'il y a beaucoup des maisons inondées, beaucoup des déplacées dans de familles d'accueil. Beaucoup des besoins, abris, eau potable, santé, et autres.</t>
  </si>
  <si>
    <t>KPETENE II</t>
  </si>
  <si>
    <t>Eau courante/du robinet Eau de pluie</t>
  </si>
  <si>
    <t>Goût Eau trouble / brune</t>
  </si>
  <si>
    <t>Poste de santé</t>
  </si>
  <si>
    <t>Manque de moyens financiers La routes est dangereuse/risque d’attaque</t>
  </si>
  <si>
    <t>Diarrhée Paludisme Maladie de peau</t>
  </si>
  <si>
    <t>Ecole détruite ou endommagée Chemin dangereux Manque de moyens financiers (transport, etc)</t>
  </si>
  <si>
    <t>Les PDI ont besoin d'aide ils veulent trouver un endroit  sur pour se stabiliser.</t>
  </si>
  <si>
    <t>KPETENE IV</t>
  </si>
  <si>
    <t>Puits traditionnel/A ciel ouvert Eau courante/du robinet Eau de pluie</t>
  </si>
  <si>
    <t>Diarrhée Paludisme Infection de plaie</t>
  </si>
  <si>
    <t>Assistance humanitaire Situation dans le lieu d’origine Documentation (certificat de naissance, etc.)</t>
  </si>
  <si>
    <t>Les PDIs ont des problèmes  beaucoup plus en santé ils ont besoin d'assistance dans leur quartier.</t>
  </si>
  <si>
    <t>KPETENE V</t>
  </si>
  <si>
    <t>Odeur Goût Eau trouble / brune</t>
  </si>
  <si>
    <t>Ils sont dépasser  de cette catastrophe  et qu'ils veulent que leur lieu d'origine soit réhabiliter.</t>
  </si>
  <si>
    <t>LINGUISSA I</t>
  </si>
  <si>
    <t>Beaucoup des personnes  sont omniprésent  et du coup il y a embouteillages</t>
  </si>
  <si>
    <t>Production agricole de subsistance Achat sur le marché</t>
  </si>
  <si>
    <t>Ecole détruite ou endommagée Ecole trop loin</t>
  </si>
  <si>
    <t>Assistance humanitaire Situation dans le lieu d’origine Accès aux services de base</t>
  </si>
  <si>
    <t>Manque des nourriture santé  et abris</t>
  </si>
  <si>
    <t>Conflit liés à la gestion communautaire des points d’eau Discrimination</t>
  </si>
  <si>
    <t>Les deplacés ont des problèmes , ils ont  des problèmes  de santé, en éducation et la nourriture et qu'ils ont besogne  d'aide.</t>
  </si>
  <si>
    <t>Le député  6ème arrondissement et les personnes volontaires assures la sécurité des pdis</t>
  </si>
  <si>
    <t>Puits traditionnel/A ciel ouvert Forage a pompe manuelle Eau de pluie</t>
  </si>
  <si>
    <t>Paludisme Maladie de peau Maux de ventre</t>
  </si>
  <si>
    <t>Assistance humanitaire Situation des membres de la famille Possibilités de retour (etat du lieu d’origine, aide humanitaire…)</t>
  </si>
  <si>
    <t>Grande partie du quartier complètement inondé, les puits et latrines complètement détruite risque d'épidémie dans la zone, maison endommager, route impraticable ,la population se promène par la pirogue.</t>
  </si>
  <si>
    <t>MBOSSORO</t>
  </si>
  <si>
    <t>Hôpital Centre de santé Clinique privée</t>
  </si>
  <si>
    <t>Le service est trop loin Manque de moyens financiers Absence de personnel médical</t>
  </si>
  <si>
    <t>Dans la cette famille d,Accueil il y a aucune assistance depuis lors. Problème de vivre, santé.</t>
  </si>
  <si>
    <t>MODOUA</t>
  </si>
  <si>
    <t xml:space="preserve">Ce quartier est partiellement  inondé et accueil  les pdi qui sont restés  dans le quartier l on a constaté aussi des eaux stagnantes  qui sont présents et provoque  les maladies  pour la population du dite quartier
</t>
  </si>
  <si>
    <t>MOKALP</t>
  </si>
  <si>
    <t>Forage a pompe manuelle Vendeur d’eau Eau courante/du robinet</t>
  </si>
  <si>
    <t>Achat sur le marché Emprunt Troc (échanges)</t>
  </si>
  <si>
    <t>Situation dans le lieu d’origine Possibilités de retour (etat du lieu d’origine, aide humanitaire…) Documentation (certificat de naissance, etc.)</t>
  </si>
  <si>
    <t xml:space="preserve">La population n'a pas reçu de l'aide humanitaire </t>
  </si>
  <si>
    <t>Vol/cambriolage Abus des forces de sécurité Violences sexuelles ou basées sur le genre</t>
  </si>
  <si>
    <t>Situation dans le lieu d’origine Situation des membres de la famille Possibilités de retour (etat du lieu d’origine, aide humanitaire…)</t>
  </si>
  <si>
    <t>Quartier partiellement inondé risque d'épidémie</t>
  </si>
  <si>
    <t>SANDOUBE</t>
  </si>
  <si>
    <t>Don des communautés hôtes et voisines Assistance humanitaire (incluant cash) Troc (échanges)</t>
  </si>
  <si>
    <t>Manque de moyens financiers Pas de médicaments ou d’équipements</t>
  </si>
  <si>
    <t>Les déplacés ont besoin une assistance générale. Donc leur condition de vie ne marche pas.</t>
  </si>
  <si>
    <t>SAPEKE I</t>
  </si>
  <si>
    <t>Proprietaire</t>
  </si>
  <si>
    <t>Puits traditionnel/A ciel ouvert Eau de surface (riviere, cours d’eau…) Eau de pluie</t>
  </si>
  <si>
    <t>Les personnes deplacés ont un sérieux problème par rapport à leur condition de vie surtout en santé.</t>
  </si>
  <si>
    <t>ZOUBE</t>
  </si>
  <si>
    <t>Ecole trop loin Manque de moyens financiers (transport, etc) Autre, préciser</t>
  </si>
  <si>
    <t>École est complètement inondé</t>
  </si>
  <si>
    <t>Besoin d'assistance au PDis, manque de sécurité dans la zone</t>
  </si>
  <si>
    <t>DAOUKA</t>
  </si>
  <si>
    <t xml:space="preserve">Souvent les ménages avec plusieurs enfants ne sont pas très bien accueilli par les familles d'accueil </t>
  </si>
  <si>
    <t>Forage a pompe manuelle Eau de surface (riviere, cours d’eau…)</t>
  </si>
  <si>
    <t>Paludisme Malnutrition Fièvre</t>
  </si>
  <si>
    <t>Assistance humanitaire Possibilités de retour (etat du lieu d’origine, aide humanitaire…)</t>
  </si>
  <si>
    <t>Nous avons besoin des aides multiformes et surtout des produits désinfectants puisque les latrines sont tous détruites et qu'il y est un grand risque des maladies chroniques après cette catastrophe. Trouvez nous une solution pour l'eau potable.</t>
  </si>
  <si>
    <t>GBADOUNA</t>
  </si>
  <si>
    <t>Production agricole de subsistance Achat sur le marché Troc (échanges)</t>
  </si>
  <si>
    <t>Ecole trop loin Manque de moyens financiers (transport, etc) Problèmes de cohabitation avec la communauté où se trouve l'école</t>
  </si>
  <si>
    <t>Sante, assistance humanitaire, service medical, abris</t>
  </si>
  <si>
    <t>GBANGOUMA I</t>
  </si>
  <si>
    <t>Vol/cambriolage Contrôles ou arrestations arbitraires Travail forcé de mineurs</t>
  </si>
  <si>
    <t>Production agricole de subsistance Assistance humanitaire (incluant cash) Achat sur le marché</t>
  </si>
  <si>
    <t>Argent liquide</t>
  </si>
  <si>
    <t>Les personnes déplacées de cette localité recommande et plaident pour une assistance en abris et un appui en AGR.</t>
  </si>
  <si>
    <t>GBANGOUMA IV</t>
  </si>
  <si>
    <t>Vol/cambriolage Travail forcé de mineurs</t>
  </si>
  <si>
    <t>Puits traditionnel/A ciel ouvert Eau de pluie</t>
  </si>
  <si>
    <t>Goût Eau non potable</t>
  </si>
  <si>
    <t>Production agricole de subsistance Emprunt</t>
  </si>
  <si>
    <t>Paludisme Fièvre Problèmes de tensions</t>
  </si>
  <si>
    <t>Dans cette localité un seul ménage est innonde  à cause d'un bassin débordé donc ce ménage  à besoin d'un abri et la documentation.</t>
  </si>
  <si>
    <t>GBOTORO</t>
  </si>
  <si>
    <t>Forage a pompe manuelle</t>
  </si>
  <si>
    <t>Le nombre des gens qui fait qu'il y ait l'attroupement</t>
  </si>
  <si>
    <t>Paludisme Fièvre Autre</t>
  </si>
  <si>
    <t>Parasitoses</t>
  </si>
  <si>
    <t>La localité se situe au bas fond de la rivière et les fondations de la majorité des maisons écroulées ne sont pas élevées. Les PDIs demandent une assistante humanitaire en Wash.</t>
  </si>
  <si>
    <t>GOKOMA</t>
  </si>
  <si>
    <t>Les victimes de l'inondation recommande qu'une assistance soit dilligentée vers ceux ci, car depuis qu'ils sont là, il y a eu aucune assistance. Et ils demande avoir appui en kits abris .</t>
  </si>
  <si>
    <t>GUERENGOU</t>
  </si>
  <si>
    <t>Vol/cambriolage Contrôles ou arrestations arbitraires</t>
  </si>
  <si>
    <t>Puits traditionnel/A ciel ouvert Forage a pompe manuelle Vendeur d’eau</t>
  </si>
  <si>
    <t>Création de forage d'eau et une clinique medicale ou centre de santé</t>
  </si>
  <si>
    <t>KAMI</t>
  </si>
  <si>
    <t>Eau de surface (riviere, cours d’eau…) Eau courante/du robinet</t>
  </si>
  <si>
    <t>Eau trouble / brune Eau non potable</t>
  </si>
  <si>
    <t>Assistance humanitaire (incluant cash) Autre, preciser</t>
  </si>
  <si>
    <t>Ministre Dondra à distribuer des NFI</t>
  </si>
  <si>
    <t>Paludisme Fièvre Maux de ventre</t>
  </si>
  <si>
    <t>Ecole trop loin Manque de moyens financiers (transport, etc) Manque de personnel enseignant</t>
  </si>
  <si>
    <t>Les déplacés de kami ont un sérieux problème en Wash puisque si le point d'eau de sodeca  (payable ) est coupé ils sont obligés d'aller puiser l'eau de fleuve. Ils ont pas de WC ils sont obligés d'aller dans la brousse ou à côté du fleuve. Pas de sécurité ni service sanitaire</t>
  </si>
  <si>
    <t>KETEGBA 2</t>
  </si>
  <si>
    <t>Eau courante/du robinet</t>
  </si>
  <si>
    <t>Don des communautés hôtes et voisines Achat sur le marché Autre, preciser</t>
  </si>
  <si>
    <t>Chaque chef de ménage s'occupe de sa famille comme il le peut, même si certains ménages viennent d'une même localité ils vivent sous différents toits</t>
  </si>
  <si>
    <t>Hôpital Centre de santé</t>
  </si>
  <si>
    <t>Manque de moyens financiers (transport, etc) Autre, préciser</t>
  </si>
  <si>
    <t>Les fournitures sont tous emporter par l'eau</t>
  </si>
  <si>
    <t>Les déplacés sont venus de plusieurs localités voisines et lointaines (les villages riverains ) suite à l'inondation. Ils ont un sérieux d'accès à l'eau, parce que c'est une fontaine payante de sodeca qui fournit de l'eau aux deplacés et aux populations hôtes,  il y a coupure répétitive d'eau et cela peut durer des jours. La majorité est propriétaire de leurs maisons, mais au village quand tu paye un terrain l'obtention des papiers sont difficiles c'est pourquoi il n'y a que des témoins</t>
  </si>
  <si>
    <t>MAGOMBASSA</t>
  </si>
  <si>
    <t>Production agricole de subsistance Don des communautés hôtes et voisines Assistance humanitaire (incluant cash)</t>
  </si>
  <si>
    <t>La localité de magombassa a de problème de latrines car la plus part des gens ont des latrines construites en sac en plus certains  n ont pas de latrines. L eau également pose de sérieux problème, il faut mettre plus de 30 à 45 minutes pour accéder à un point de eau .</t>
  </si>
  <si>
    <t>NGBARKANGUI</t>
  </si>
  <si>
    <t>Puits traditionnel/A ciel ouvert Forage a pompe manuelle Eau de surface (riviere, cours d’eau…)</t>
  </si>
  <si>
    <t>Centre de santé Clinique privée Autres (à préciser)</t>
  </si>
  <si>
    <t xml:space="preserve">Mini pharmacie privée </t>
  </si>
  <si>
    <t>Manque de moyens financiers Absence de personnel médical Pas de médicaments ou d’équipements</t>
  </si>
  <si>
    <t>C'est un quartier qui se trouve dans la zone marécageuse et au  bas fond .En plus ,cette communauté a besoin plus d'assainissement ,et un problème sanitaire est urgent après l'inondation.</t>
  </si>
  <si>
    <t>OUANGO 6</t>
  </si>
  <si>
    <t>Production agricole de subsistance Achat sur le marché Emprunt</t>
  </si>
  <si>
    <t>Sur cette localité 3 menages ont été  innondee dont juste un petit décalage dans même  localité,  leur besoln se situe sur les abris,</t>
  </si>
  <si>
    <t>PENDA</t>
  </si>
  <si>
    <t>Présence de groupes armés Abus des forces de sécurité Violences sexuelles ou basées sur le genre</t>
  </si>
  <si>
    <t>Centre de santé Clinique privée</t>
  </si>
  <si>
    <t>Les PDI vivant dans le même quartier ont besoin de la scolarisation de ses enfants, une aide alimentaire suivie de la santé.</t>
  </si>
  <si>
    <t>POTO POTO</t>
  </si>
  <si>
    <t>Puits traditionnel/A ciel ouvert Eau courante/du robinet</t>
  </si>
  <si>
    <t>Clinique privée Autres (à préciser)</t>
  </si>
  <si>
    <t>Vendeur ambulant</t>
  </si>
  <si>
    <t>Ecole trop loin Manque de moyens financiers (transport, etc)</t>
  </si>
  <si>
    <t>Dans ce quartier les PDI sont bcp mais les informateurs clés n'ont pas eu connaissances de leur emplacement. Ils mettent l'accent sur la scolarisation des enfants et sur la documentation aussi. Leurs abris sont complément détruit dans leur quartier de provenance (gbotoro)</t>
  </si>
  <si>
    <t>SAINT PAUL II</t>
  </si>
  <si>
    <t>Clinique mobile Centre de santé</t>
  </si>
  <si>
    <t>Assistance humanitaire Situation dans le lieu d’origine</t>
  </si>
  <si>
    <t>Dans cette localité  seulement 2 ménages ont subis l'inondation et ils ont besoinde regagner leurs maisons d'origines et avec quelques articles alimentaire.</t>
  </si>
  <si>
    <t>SAO</t>
  </si>
  <si>
    <t>Ecole détruite ou endommagée Manque de moyens financiers (transport, etc)</t>
  </si>
  <si>
    <t>Travail/moyen de subsistance</t>
  </si>
  <si>
    <t>Lors de cette evaluation le quarrtier sao dans le 7em arrondissement  accueil peu les pdi mais avec un  menage ..de 10 personnes en moyenne leur besoin prioritaire est de reprendre les abris d'origine</t>
  </si>
  <si>
    <t>SOUNGA</t>
  </si>
  <si>
    <t>Forage a pompe manuelle Vendeur d’eau Eau de pluie</t>
  </si>
  <si>
    <t>Vu l'évaluation du quartier SOUNGA, la PDI demande une  assistance humanitaire et gouvernementale.</t>
  </si>
  <si>
    <t>WADA</t>
  </si>
  <si>
    <t>Harcèlement Autre, préciser</t>
  </si>
  <si>
    <t>Manque financement</t>
  </si>
  <si>
    <t>Assistante en  eau potable, nourriture et abris</t>
  </si>
  <si>
    <t>Ombella MPoko</t>
  </si>
  <si>
    <t>Octroyer par le service cadastral</t>
  </si>
  <si>
    <t>Puits traditionnel/A ciel ouvert Puits amélioré Eau de pluie</t>
  </si>
  <si>
    <t>Eau trouble / brune</t>
  </si>
  <si>
    <t>Plus part des chefs nont pas des ignorent la presence des pdi dans leur localité. Ils ne font pas declares. nous avons fait le sondage nous même. Il ny a pas un centre de sante dans le quartier. Les pdi n'ont as d accès  à leur champ situé à l'autre côté du fleuve. Ils vivent que des achats de nourriture  sur le marcher. Mais les moyens de subsistance est encore un defis pour cette population affectee.</t>
  </si>
  <si>
    <t>Odeur</t>
  </si>
  <si>
    <t>BALAPA2 n'est pas touché mais il a des PDIS.</t>
  </si>
  <si>
    <t>Puits traditionnel/A ciel ouvert Eau de surface (riviere, cours d’eau…) Vendeur d’eau</t>
  </si>
  <si>
    <t>Odeur Goût</t>
  </si>
  <si>
    <t>Clinique mobile Hôpital</t>
  </si>
  <si>
    <t>Diarrhée Fièvre Toux</t>
  </si>
  <si>
    <t>Pas d'école Ecole détruite ou endommagée Ecole occupée par des PDI</t>
  </si>
  <si>
    <t xml:space="preserve">Les pdi ont trop des difficultés </t>
  </si>
  <si>
    <t>BATALIMO2 à accueillit un petit nombre de PDIS.</t>
  </si>
  <si>
    <t>Puits traditionnel/A ciel ouvert</t>
  </si>
  <si>
    <t>Présence de groupes armés Conflit liés à la gestion communautaire des points d’eau</t>
  </si>
  <si>
    <t>Assistance humanitaire Situation des membres de la famille Accès aux services de base</t>
  </si>
  <si>
    <t xml:space="preserve">Les déplacés ont beaucoup de difficultés. 
</t>
  </si>
  <si>
    <t>CITE BOING</t>
  </si>
  <si>
    <t>Vol/cambriolage Présence de groupes armés</t>
  </si>
  <si>
    <t>La route est trop dangereuse/risque d’attaques</t>
  </si>
  <si>
    <t>Les pdis ont besoin  d'aide  sur le domaine de la santé,  eau potable et des vivre.</t>
  </si>
  <si>
    <t>Le service est trop loin Manque de moyens financiers</t>
  </si>
  <si>
    <t>Les déplacés ont tous besoin d'une assistance de vivre, santé et scolarisation des enfants.</t>
  </si>
  <si>
    <t>Association  de santé</t>
  </si>
  <si>
    <t>Les déplacées ont besoins d'une assistance en soins de santé et des vivres.</t>
  </si>
  <si>
    <t>Assistance humanitaire (incluant cash) Achat sur le marché Troc (échanges)</t>
  </si>
  <si>
    <t>Clinique mobile Hôpital Centre de santé</t>
  </si>
  <si>
    <t>Assistance des articles alimentaire et non alimentaire</t>
  </si>
  <si>
    <t>Assistance humanitaire, création d'abri d'urgence et de forage d'eau</t>
  </si>
  <si>
    <t>CITE LADA</t>
  </si>
  <si>
    <t>Goût</t>
  </si>
  <si>
    <t>Achat sur le marché Troc (échanges)</t>
  </si>
  <si>
    <t>Paludisme Fièvre Maux de tête</t>
  </si>
  <si>
    <t>Il n ya pas de structjre de santé, dans la localité pas  d eau potable, les PDI sont en rupture avec leur champs ce qui pose un sérieux problème alimentaires. La majorité des PDI loue les maisons le prix de loyer sont en hausse</t>
  </si>
  <si>
    <t>Abris, assistance humanitaire, santé et création de points d'eau.</t>
  </si>
  <si>
    <t>Production agricole de subsistance Don des communautés hôtes et voisines</t>
  </si>
  <si>
    <t>Le manque de moyens</t>
  </si>
  <si>
    <t>Paludisme Fièvre</t>
  </si>
  <si>
    <t>S'agissant des PDI évalué dans la localité de Nazareth.Depui qu'ils sont la y'a aucun assistance,donc les besoins les plus sollicité des PDI sont,Nourriture,Santé,Abris,Vêtements.</t>
  </si>
  <si>
    <t>GBANIKOLA 1</t>
  </si>
  <si>
    <t>Puits traditionnel/A ciel ouvert Vendeur d’eau</t>
  </si>
  <si>
    <t>Paludisme Toux Autre</t>
  </si>
  <si>
    <t>Famine</t>
  </si>
  <si>
    <t>La localité  de Mbalicola1 sont pas affecté mais elles reçoivent des PDI qui sont dans les familles d'accueil et d'autre loue des maison, les enfants ne vont même pas à l'école parce que les déplacés sont maya et pètevo, mais  la zone n'est pas sécurisé. S'il y a une pendant la nuit,les otorité Appele la police et la gendarmerie eu n'intervient pas.</t>
  </si>
  <si>
    <t>Vol/cambriolage Contrôles ou arrestations arbitraires Violences sexuelles ou basées sur le genre</t>
  </si>
  <si>
    <t>Ils veulent rentrer seulement dans leur localité d'origine car ils n'ont qu'à l'esprit l'intention de retour.</t>
  </si>
  <si>
    <t>La majorité des pdis  ne sont que des femmes et enfants  et sont dans une situation défavorable car  ils sont confronter à des problèmes d'ordre de santé,  nourriture, biens de cuisines,vêtements et aussi la sécurité. Le  quartier necessite sollicite une aide dans des dominés cité. Les enfants pdis  ne fréquentent pas l'école car ils sont toujours dans l'attente de la descente des eaux pour rentrer.</t>
  </si>
  <si>
    <t>Ecole détruite ou endommagée Ecole occupée par des PDI Manque de moyens financiers (transport, etc)</t>
  </si>
  <si>
    <t>Assistance humanitaire Situation des membres de la famille</t>
  </si>
  <si>
    <t>Ce que j'ai vue dans la secteur de GBANIKOLA 4 vraiment c'est grave ils sont besoin d'une d'aide.</t>
  </si>
  <si>
    <t xml:space="preserve">Besoin d'assistance on article alimentaire non alimentaire </t>
  </si>
  <si>
    <t>Odeur Eau non potable</t>
  </si>
  <si>
    <t>Nous avons constaté  que la majorité  des déplacés  ont besoin une assistance.</t>
  </si>
  <si>
    <t>Vol/cambriolage Violences sexuelles ou basées sur le genre Extorsion ou taxes illégales</t>
  </si>
  <si>
    <t>Paludisme Maux de tête</t>
  </si>
  <si>
    <t>Protection/sécurité</t>
  </si>
  <si>
    <t>Les PDI  sont dans une situation déplorable ce qui nécessite pour eux une aide en terme des nourritures, santé, matériel de cuisine et habits car ils ont tous perdu avec les l'incident. Le quartier nécessité plus de sécurité car elle est laissé à son sort car parfois y'a des crépitement d'armes des personnes non identifiées.</t>
  </si>
  <si>
    <t>Vol/cambriolage Violences sexuelles ou basées sur le genre</t>
  </si>
  <si>
    <t>Forage a pompe manuelle Puits amélioré Vendeur d’eau</t>
  </si>
  <si>
    <t>Le constat est à noter que la majorité des PDI  n'ont que des femmes pour chef de ménage car leur maris sont encore en voyage ce qui a entraîner leur déplacement sur vers cette localité ou se trouvent leur parents. Ils sont dans le grand soucis en santé car ils manque des moyens pour payer les frais au centre de santé et aussi la scolarisation de leur enfants qui sont majoritaire à la maison pour des raisons de moyens financiers. La localité n'habite pas un centre de santé  mais les PDI  se rendent dans la localité voisine pour se soigner.</t>
  </si>
  <si>
    <t>La localité  de guitangola5 n'est pas affecté mais ils accueille les lPDI , les enfants deplacé vont à l'école mais les PDI ont des problèmes de nourriture et santé et ils ont accès à l'eau dans la localité.</t>
  </si>
  <si>
    <t>Discrimination Le service est trop loin Manque de moyens financiers</t>
  </si>
  <si>
    <t xml:space="preserve">Besoin d'assistance alimentaire et non alimentaire </t>
  </si>
  <si>
    <t>Gendarmerie</t>
  </si>
  <si>
    <t>Vol/cambriolage Abus des forces de sécurité Travail forcé de mineurs</t>
  </si>
  <si>
    <t>Ecole détruite ou endommagée Manque de moyens financiers (transport, etc) Pas d'intérêt pour l'éducation des enfants</t>
  </si>
  <si>
    <t>Bien que la localité ne est pas affecté en directe, mais elle a accueillie beaucoup plus les PDIS vénus en amont du fleuve que vous contacte tout une liste en dessus.Les PDIs ont problème  de scolarisation de leurs enfants. Pratiquement il n'y ya pas de structure  de santé.</t>
  </si>
  <si>
    <t>Vue les conditions des PDI de cette localité les PDI sollicite des aides pour eux qui sont, santé,nourriture,vêtements,car leurs situation est déplorable.</t>
  </si>
  <si>
    <t>Les victimes sont dépourvu et ont besoins d'assistance Humanitaire  pour survivre.</t>
  </si>
  <si>
    <t>MBOKO 1</t>
  </si>
  <si>
    <t>Vol/cambriolage Extorsion ou taxes illégales</t>
  </si>
  <si>
    <t>Paludisme Infection de plaie Fièvre</t>
  </si>
  <si>
    <t>Dans le quartier mboko 1 aucun centre de santé les habitants utilisent le fleuve .</t>
  </si>
  <si>
    <t xml:space="preserve">Dans mboko 2 accueil 10 ménages un problème énorme    sur l'eau concernant la couleur, odeur. </t>
  </si>
  <si>
    <t>MBONGO</t>
  </si>
  <si>
    <t>Il ÿa manque d'une couverture sanitaire, éloignement du marché situe à 9km. La localité manque de l'eau potable,  pour la location, les bailleurs augmente le loyer et exige une caution de trois mois.</t>
  </si>
  <si>
    <t>Risque de circulation sur l'eau présence des serpents partout.</t>
  </si>
  <si>
    <t>Ecole détruite ou endommagée Autre, préciser</t>
  </si>
  <si>
    <t>Les enfants sont en congés depuis trois semaines . A cause d'inondation  d'une bonne partie de la cours et des salles de classe.</t>
  </si>
  <si>
    <t>La situation  alimentaire des PDI et de la population hôte  bon nombre ont leur champ à l'autre côté du fleuve. L'assistance fournie par quelque ONG sont très insuffisant. Certains PDI ont proposé la delocalisation comme solution durable. La localité continue d'accueillir les PDI par rapport  à la progression du niveau de l'eau</t>
  </si>
  <si>
    <t>Puits traditionnel/A ciel ouvert Camion-citerne Eau de pluie</t>
  </si>
  <si>
    <t>Ce quartier de M'POKO-BAC2 est presque touché à 75%,tous ses habitants se trouvent actuellement  dans le  site  MICHELINE, mais il a accueillit quand même 10 ménages venant de M'POKO-BAC1.</t>
  </si>
  <si>
    <t>Paludisme Maux de tête Maux de ventre</t>
  </si>
  <si>
    <t>On n'avait monté dans les pirogue ce que on vue lamba les jean souffre par les inondations toute la maison son inondée donc c'est fort.</t>
  </si>
  <si>
    <t>Odeur Goût Eau trouble / brune Eau non potable</t>
  </si>
  <si>
    <t>Production agricole de subsistance Troc (échanges)</t>
  </si>
  <si>
    <t>Le marché est trop loin</t>
  </si>
  <si>
    <t>Paludisme Fièvre Toux</t>
  </si>
  <si>
    <t>Manque de moyens financiers (transport, etc) Manque de personnel enseignant Autre, préciser</t>
  </si>
  <si>
    <t>Il y a un sérieux problème des enseignants qualifiés ce qui démotivé certains parents</t>
  </si>
  <si>
    <t>Les pdi ont des maladies liée à l'eau 'staphylocoque ' et aussi une énorme difficultés d'accès au marché situe à 9km au port pétrolier.  Il ÿa également un besoin en éducation de qualité. L'école est tenue que par des paire éducateurs.</t>
  </si>
  <si>
    <t>NZILA est un quartier non affecté mais il a accueillit un petit nombre de PDIS et il y'a une bonne cohésion entre eux.</t>
  </si>
  <si>
    <t>PALA 1 est un quartier non affecté mais il a reçu des PDIS avec une bonne cohésion.</t>
  </si>
  <si>
    <t>PALA2 est partiellement  touché avec un nombre de ménage élevé.</t>
  </si>
  <si>
    <t>Puits traditionnel/A ciel ouvert Eau de surface (riviere, cours d’eau…)</t>
  </si>
  <si>
    <t>Pas de marché</t>
  </si>
  <si>
    <t>Ce j'ai observer vers quartier  POTOPOTO  ses for les jean souffre  beaucoup.</t>
  </si>
  <si>
    <t>SANDIMBA 2</t>
  </si>
  <si>
    <t xml:space="preserve">La population  elle même, </t>
  </si>
  <si>
    <t>Eau de surface (riviere, cours d’eau…)</t>
  </si>
  <si>
    <t>Paludisme Malnutrition Maladie de peau</t>
  </si>
  <si>
    <t>Assistance humanitaire Accès aux services de base</t>
  </si>
  <si>
    <t xml:space="preserve">Dans cette localité se trouve 1 lieu  de regroupement et la zone  est totalement innondee. </t>
  </si>
  <si>
    <t>Quartier d'accueil</t>
  </si>
  <si>
    <t>Type de quartier</t>
  </si>
  <si>
    <t>PDI(ménages)</t>
  </si>
  <si>
    <t>PDI(Individus)</t>
  </si>
  <si>
    <t>Periode d'arrivée</t>
  </si>
  <si>
    <t>prov_adm1_c</t>
  </si>
  <si>
    <t>Prefecture</t>
  </si>
  <si>
    <t>prov_adm2_c</t>
  </si>
  <si>
    <t>Sous_Prefecture</t>
  </si>
  <si>
    <t>Prov_adm3</t>
  </si>
  <si>
    <t>prov_adm3_c</t>
  </si>
  <si>
    <t>Localites</t>
  </si>
  <si>
    <t>trois_semaine</t>
  </si>
  <si>
    <t>CF1111_CIT_0008</t>
  </si>
  <si>
    <t>deux_semaine</t>
  </si>
  <si>
    <t>une_semaine</t>
  </si>
  <si>
    <t>CF1111_CIT_0011</t>
  </si>
  <si>
    <t>CF1111_CIT_0009</t>
  </si>
  <si>
    <t>CF1111_CIT_0002</t>
  </si>
  <si>
    <t>moins_semaine</t>
  </si>
  <si>
    <t>CF1111_MBE_0001</t>
  </si>
  <si>
    <t>CF1111_MBO_0007</t>
  </si>
  <si>
    <t>CF1111_M'P_0002</t>
  </si>
  <si>
    <t>plus_trois_semaine</t>
  </si>
  <si>
    <t>CF7111</t>
  </si>
  <si>
    <t>XXXX</t>
  </si>
  <si>
    <t>CF711606</t>
  </si>
  <si>
    <t>Kpetene II</t>
  </si>
  <si>
    <t>CF711608</t>
  </si>
  <si>
    <t>Kpetene IV</t>
  </si>
  <si>
    <t>CF711610</t>
  </si>
  <si>
    <t>Kpetene V</t>
  </si>
  <si>
    <t>CF711615</t>
  </si>
  <si>
    <t>Modoua</t>
  </si>
  <si>
    <t>Sapeke I</t>
  </si>
  <si>
    <t>CF711209</t>
  </si>
  <si>
    <t>Lakouanga 0</t>
  </si>
  <si>
    <t>CF711226</t>
  </si>
  <si>
    <t>Zebe</t>
  </si>
  <si>
    <t>CF711704</t>
  </si>
  <si>
    <t>Gbangouma IV</t>
  </si>
  <si>
    <t>CF711708</t>
  </si>
  <si>
    <t>Saint Paul II</t>
  </si>
  <si>
    <t>GEBO</t>
  </si>
  <si>
    <t>M'POKO 1</t>
  </si>
  <si>
    <t>M'POKO 2</t>
  </si>
  <si>
    <t>ORCHIDEE</t>
  </si>
  <si>
    <t>CITE-HUSAKA</t>
  </si>
  <si>
    <t>M'POKO PONT</t>
  </si>
  <si>
    <t>MAYA MAYA</t>
  </si>
  <si>
    <t>JEBO</t>
  </si>
  <si>
    <t>GBOKILA 2</t>
  </si>
  <si>
    <t>MAYA PETEVO</t>
  </si>
  <si>
    <t>MBOKO 3</t>
  </si>
  <si>
    <t>LONGO, YANZI,MANDAMOUROU ,ZAWARA,KEMBE,OMBRELLE.NDJOUKOU,KOUANGO.</t>
  </si>
  <si>
    <t>LONGO,YANZI,MANDAMOUROU,ZAWARA,KEMBE, OMBRELLE.NDJOUKOU, KOUANGO.</t>
  </si>
  <si>
    <t>KOKORO SUITE</t>
  </si>
  <si>
    <t>KOKORO-DAMEKA</t>
  </si>
  <si>
    <t>GBANIKOLA2</t>
  </si>
  <si>
    <t>CF61</t>
  </si>
  <si>
    <t>Basse-Kotto</t>
  </si>
  <si>
    <t>CF616</t>
  </si>
  <si>
    <t>Satéma</t>
  </si>
  <si>
    <t>CF6161</t>
  </si>
  <si>
    <t>SATEMA CENTRE</t>
  </si>
  <si>
    <t>CF62</t>
  </si>
  <si>
    <t>Mbomou</t>
  </si>
  <si>
    <t>CF622</t>
  </si>
  <si>
    <t>Ouango</t>
  </si>
  <si>
    <t>CF6222</t>
  </si>
  <si>
    <t>KEMBA</t>
  </si>
  <si>
    <t>Iles des Singes</t>
  </si>
  <si>
    <t>Kpetene I</t>
  </si>
  <si>
    <t>MAYA</t>
  </si>
  <si>
    <t>PORT PÉTROLIER</t>
  </si>
  <si>
    <t>MONGOUADA</t>
  </si>
  <si>
    <t>LONGO</t>
  </si>
  <si>
    <t>MACÉDOINE</t>
  </si>
  <si>
    <t>NGARAGBA</t>
  </si>
  <si>
    <t>KODJIO</t>
  </si>
  <si>
    <t>YAPELE</t>
  </si>
  <si>
    <t>J1. Nom de l'Organisation</t>
  </si>
  <si>
    <t>J2. Type d'Organisation</t>
  </si>
  <si>
    <t>J3. Type d'Assistance fournie</t>
  </si>
  <si>
    <t>ACF</t>
  </si>
  <si>
    <t>ONG</t>
  </si>
  <si>
    <t>World Vision</t>
  </si>
  <si>
    <t>REMOD</t>
  </si>
  <si>
    <t>ALIMA</t>
  </si>
  <si>
    <t>Première Dame</t>
  </si>
  <si>
    <t>Gouvernement</t>
  </si>
  <si>
    <t>Unfpa</t>
  </si>
  <si>
    <t>Thierry KAMACHE</t>
  </si>
  <si>
    <t>UNHCVR</t>
  </si>
  <si>
    <t>Équipe des Fauves</t>
  </si>
  <si>
    <t>Usaid</t>
  </si>
  <si>
    <t>PAM</t>
  </si>
  <si>
    <t>Excellence DONDRA</t>
  </si>
  <si>
    <t>Croix Rouge</t>
  </si>
  <si>
    <t>DRC</t>
  </si>
  <si>
    <t>Douanes centrafrique</t>
  </si>
  <si>
    <t>Samiyalo</t>
  </si>
  <si>
    <t>GICA</t>
  </si>
  <si>
    <t>I2. Type</t>
  </si>
  <si>
    <t>I3. Sexe</t>
  </si>
  <si>
    <t>2. Leader Communautaire</t>
  </si>
  <si>
    <t>3. Leader Religieux</t>
  </si>
  <si>
    <t>5. Autre Fonctionnaire</t>
  </si>
  <si>
    <t>6. Representant des deplaces</t>
  </si>
  <si>
    <t>1. ONG Travailleur Humanitaire</t>
  </si>
  <si>
    <t>4. Sous Prefet</t>
  </si>
  <si>
    <t>#date+occurred</t>
  </si>
  <si>
    <t>#adm1+name</t>
  </si>
  <si>
    <t>#adm2+name</t>
  </si>
  <si>
    <t>#adm3+name</t>
  </si>
  <si>
    <t>#location+type</t>
  </si>
  <si>
    <t>#geo+lat</t>
  </si>
  <si>
    <t>#geo+lon</t>
  </si>
  <si>
    <t>#affected+idps+ind</t>
  </si>
  <si>
    <t>#affected+idps+hh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</si>
</sst>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dd/mm/yyyy"/>
  </numFmts>
  <fonts count="11" x14ac:knownFonts="1">
    <font>
      <sz val="11"/>
      <color theme="1"/>
      <name val="Calibri"/>
      <family val="2"/>
      <scheme val="minor"/>
    </font>
    <font>
      <b/>
      <sz val="11"/>
      <color theme="1"/>
      <name val="Calibri"/>
      <family val="2"/>
      <scheme val="minor"/>
    </font>
    <font>
      <sz val="8"/>
      <name val="Calibri"/>
      <family val="2"/>
      <scheme val="minor"/>
    </font>
    <font>
      <sz val="10"/>
      <name val="Arial"/>
      <family val="2"/>
    </font>
    <font>
      <b/>
      <sz val="11"/>
      <color rgb="FFC00000"/>
      <name val="Calibri"/>
      <family val="2"/>
      <scheme val="minor"/>
    </font>
    <font>
      <sz val="11"/>
      <color theme="1"/>
      <name val="Calibri"/>
      <family val="2"/>
      <scheme val="minor"/>
    </font>
    <font>
      <sz val="11"/>
      <color theme="0"/>
      <name val="Calibri"/>
      <family val="2"/>
      <scheme val="minor"/>
    </font>
    <font>
      <sz val="11"/>
      <name val="Calibri"/>
      <family val="2"/>
      <scheme val="minor"/>
    </font>
    <font>
      <u/>
      <sz val="11"/>
      <color theme="10"/>
      <name val="Calibri"/>
      <family val="2"/>
      <scheme val="minor"/>
    </font>
    <font>
      <b/>
      <sz val="11"/>
      <color theme="0"/>
      <name val="Calibri"/>
      <family val="2"/>
      <scheme val="minor"/>
    </font>
    <font>
      <u/>
      <sz val="11"/>
      <color rgb="FF00B0F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FFCC"/>
      </patternFill>
    </fill>
  </fills>
  <borders count="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0" fontId="3" fillId="0" borderId="0"/>
    <xf numFmtId="9" fontId="5" fillId="0" borderId="0" applyFont="0" applyFill="0" applyBorder="0" applyAlignment="0" applyProtection="0"/>
    <xf numFmtId="0" fontId="8" fillId="0" borderId="0" applyNumberFormat="0" applyFill="0" applyBorder="0" applyAlignment="0" applyProtection="0"/>
    <xf numFmtId="0" fontId="5" fillId="6" borderId="5" applyNumberFormat="0" applyFont="0" applyAlignment="0" applyProtection="0"/>
  </cellStyleXfs>
  <cellXfs count="52">
    <xf numFmtId="0" fontId="0" fillId="0" borderId="0" xfId="0"/>
    <xf numFmtId="0" fontId="1" fillId="0" borderId="0" xfId="0" applyFont="1"/>
    <xf numFmtId="14" fontId="0" fillId="0" borderId="0" xfId="0" applyNumberFormat="1"/>
    <xf numFmtId="0" fontId="0" fillId="0" borderId="0" xfId="0" applyNumberFormat="1"/>
    <xf numFmtId="0" fontId="0" fillId="0" borderId="0" xfId="0" pivotButton="1"/>
    <xf numFmtId="0" fontId="0" fillId="0" borderId="0" xfId="0" applyAlignment="1">
      <alignment horizontal="left"/>
    </xf>
    <xf numFmtId="0" fontId="0" fillId="0" borderId="0" xfId="0" applyAlignment="1">
      <alignment horizontal="left" indent="1"/>
    </xf>
    <xf numFmtId="10" fontId="0" fillId="0" borderId="0" xfId="0" applyNumberFormat="1"/>
    <xf numFmtId="0" fontId="0" fillId="0" borderId="0" xfId="0"/>
    <xf numFmtId="0" fontId="4" fillId="0" borderId="0" xfId="0" applyFont="1"/>
    <xf numFmtId="0" fontId="4" fillId="0" borderId="0" xfId="0" applyFont="1" applyAlignment="1">
      <alignment horizontal="left"/>
    </xf>
    <xf numFmtId="0" fontId="7" fillId="0" borderId="0" xfId="0" applyNumberFormat="1" applyFont="1"/>
    <xf numFmtId="49" fontId="0" fillId="0" borderId="2" xfId="0" applyNumberFormat="1" applyBorder="1"/>
    <xf numFmtId="0" fontId="0" fillId="0" borderId="2" xfId="0" applyBorder="1"/>
    <xf numFmtId="9" fontId="0" fillId="0" borderId="0" xfId="2" applyFont="1"/>
    <xf numFmtId="0" fontId="6" fillId="3" borderId="0" xfId="0" applyFont="1" applyFill="1" applyAlignment="1">
      <alignment horizontal="left"/>
    </xf>
    <xf numFmtId="0" fontId="6" fillId="3" borderId="0" xfId="0" applyNumberFormat="1" applyFont="1" applyFill="1"/>
    <xf numFmtId="0" fontId="0" fillId="0" borderId="0" xfId="0" applyBorder="1"/>
    <xf numFmtId="9" fontId="0" fillId="0" borderId="0" xfId="0" applyNumberFormat="1"/>
    <xf numFmtId="0" fontId="1" fillId="4" borderId="3" xfId="0" applyFont="1" applyFill="1" applyBorder="1"/>
    <xf numFmtId="0" fontId="6" fillId="3" borderId="0" xfId="0" applyFont="1" applyFill="1" applyBorder="1"/>
    <xf numFmtId="9" fontId="6" fillId="3" borderId="0" xfId="2" applyFont="1" applyFill="1" applyBorder="1"/>
    <xf numFmtId="0" fontId="6" fillId="3" borderId="0" xfId="0" applyNumberFormat="1" applyFont="1" applyFill="1" applyBorder="1"/>
    <xf numFmtId="9" fontId="0" fillId="0" borderId="0" xfId="2" pivotButton="1" applyFont="1"/>
    <xf numFmtId="1" fontId="5" fillId="0" borderId="0" xfId="0" applyNumberFormat="1" applyFont="1"/>
    <xf numFmtId="3" fontId="0" fillId="0" borderId="0" xfId="0" applyNumberFormat="1"/>
    <xf numFmtId="0" fontId="0" fillId="0" borderId="0" xfId="0" applyFont="1"/>
    <xf numFmtId="0" fontId="1" fillId="0" borderId="0" xfId="0" applyFont="1" applyAlignment="1">
      <alignment horizontal="left"/>
    </xf>
    <xf numFmtId="9" fontId="0" fillId="0" borderId="0" xfId="2" applyFont="1" applyAlignment="1">
      <alignment horizontal="left"/>
    </xf>
    <xf numFmtId="9" fontId="7" fillId="0" borderId="0" xfId="0" applyNumberFormat="1" applyFont="1"/>
    <xf numFmtId="0" fontId="7" fillId="0" borderId="0" xfId="0" applyFont="1"/>
    <xf numFmtId="0" fontId="6" fillId="0" borderId="0" xfId="0" applyFont="1"/>
    <xf numFmtId="1" fontId="0" fillId="0" borderId="0" xfId="0" applyNumberFormat="1"/>
    <xf numFmtId="9" fontId="0" fillId="0" borderId="0" xfId="0" applyNumberFormat="1" applyFont="1"/>
    <xf numFmtId="0" fontId="0" fillId="0" borderId="0" xfId="0" pivotButton="1" applyNumberFormat="1"/>
    <xf numFmtId="1" fontId="0" fillId="0" borderId="0" xfId="0" pivotButton="1" applyNumberFormat="1"/>
    <xf numFmtId="0" fontId="9" fillId="0" borderId="0" xfId="0" applyFont="1"/>
    <xf numFmtId="9" fontId="0" fillId="0" borderId="2" xfId="0" applyNumberFormat="1" applyBorder="1"/>
    <xf numFmtId="0" fontId="0" fillId="0" borderId="0" xfId="0" applyAlignment="1">
      <alignment horizontal="right"/>
    </xf>
    <xf numFmtId="9" fontId="0" fillId="0" borderId="0" xfId="2" applyNumberFormat="1" applyFont="1" applyAlignment="1">
      <alignment horizontal="left"/>
    </xf>
    <xf numFmtId="9" fontId="0" fillId="0" borderId="0" xfId="0" applyNumberFormat="1" applyAlignment="1">
      <alignment horizontal="left"/>
    </xf>
    <xf numFmtId="164" fontId="0" fillId="0" borderId="2" xfId="2" applyNumberFormat="1" applyFont="1" applyBorder="1"/>
    <xf numFmtId="0" fontId="4" fillId="5" borderId="0" xfId="0" applyFont="1" applyFill="1"/>
    <xf numFmtId="0" fontId="0" fillId="5" borderId="0" xfId="0" applyFill="1"/>
    <xf numFmtId="9" fontId="0" fillId="5" borderId="0" xfId="2" applyFont="1" applyFill="1"/>
    <xf numFmtId="0" fontId="0" fillId="0" borderId="0" xfId="0" applyAlignment="1">
      <alignment horizontal="left" vertical="center" wrapText="1"/>
    </xf>
    <xf numFmtId="0" fontId="10" fillId="0" borderId="0" xfId="3" applyFont="1"/>
    <xf numFmtId="0" fontId="1" fillId="0" borderId="4" xfId="0" applyFont="1" applyBorder="1" applyAlignment="1">
      <alignment horizontal="left" wrapText="1"/>
    </xf>
    <xf numFmtId="0" fontId="1" fillId="2" borderId="1" xfId="0" applyFont="1" applyFill="1" applyBorder="1" applyAlignment="1">
      <alignment horizontal="center"/>
    </xf>
    <xf numFmtId="165" fontId="7" fillId="6" borderId="5" xfId="4" applyNumberFormat="1" applyFont="1" applyAlignment="1">
      <alignment horizontal="left" vertical="center" wrapText="1"/>
    </xf>
    <xf numFmtId="0" fontId="7" fillId="6" borderId="5" xfId="4" applyNumberFormat="1" applyFont="1" applyAlignment="1">
      <alignment horizontal="left" vertical="center" wrapText="1"/>
    </xf>
    <xf numFmtId="0" fontId="7" fillId="6" borderId="5" xfId="4" applyFont="1" applyAlignment="1">
      <alignment horizontal="left" vertical="center" wrapText="1"/>
    </xf>
  </cellXfs>
  <cellStyles count="5">
    <cellStyle name="Hyperlink" xfId="3" builtinId="8"/>
    <cellStyle name="Normal" xfId="0" builtinId="0"/>
    <cellStyle name="Normal 2" xfId="1" xr:uid="{00000000-0005-0000-0000-000030000000}"/>
    <cellStyle name="Note" xfId="4" builtinId="10"/>
    <cellStyle name="Percent" xfId="2" builtinId="5"/>
  </cellStyles>
  <dxfs count="147">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0" formatCode="General"/>
    </dxf>
    <dxf>
      <numFmt numFmtId="13" formatCode="0%"/>
    </dxf>
    <dxf>
      <numFmt numFmtId="13" formatCode="0%"/>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auto="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13" formatCode="0%"/>
    </dxf>
    <dxf>
      <font>
        <b val="0"/>
        <i val="0"/>
        <strike val="0"/>
        <condense val="0"/>
        <extend val="0"/>
        <outline val="0"/>
        <shadow val="0"/>
        <u val="none"/>
        <vertAlign val="baseline"/>
        <sz val="11"/>
        <color theme="1"/>
        <name val="Calibri"/>
        <family val="2"/>
        <scheme val="minor"/>
      </font>
      <numFmt numFmtId="13" formatCode="0%"/>
    </dxf>
    <dxf>
      <font>
        <b val="0"/>
        <i val="0"/>
        <strike val="0"/>
        <condense val="0"/>
        <extend val="0"/>
        <outline val="0"/>
        <shadow val="0"/>
        <u val="none"/>
        <vertAlign val="baseline"/>
        <sz val="11"/>
        <color theme="1"/>
        <name val="Calibri"/>
        <family val="2"/>
        <scheme val="minor"/>
      </font>
      <numFmt numFmtId="13" formatCode="0%"/>
    </dxf>
    <dxf>
      <numFmt numFmtId="13" formatCode="0%"/>
      <border diagonalUp="0" diagonalDown="0" outline="0">
        <left style="thin">
          <color indexed="64"/>
        </left>
        <right/>
        <top style="thin">
          <color indexed="64"/>
        </top>
        <bottom style="thin">
          <color indexed="64"/>
        </bottom>
      </border>
    </dxf>
    <dxf>
      <numFmt numFmtId="164" formatCode="0.0%"/>
      <border diagonalUp="0" diagonalDown="0" outline="0">
        <left style="thin">
          <color indexed="64"/>
        </left>
        <right style="thin">
          <color indexed="64"/>
        </right>
        <top style="thin">
          <color indexed="64"/>
        </top>
        <bottom style="thin">
          <color indexed="64"/>
        </bottom>
      </border>
    </dxf>
    <dxf>
      <numFmt numFmtId="164" formatCode="0.0%"/>
      <border diagonalUp="0" diagonalDown="0" outline="0">
        <left style="thin">
          <color indexed="64"/>
        </left>
        <right style="thin">
          <color indexed="64"/>
        </right>
        <top style="thin">
          <color indexed="64"/>
        </top>
        <bottom style="thin">
          <color indexed="64"/>
        </bottom>
      </border>
    </dxf>
    <dxf>
      <numFmt numFmtId="30" formatCode="@"/>
      <border diagonalUp="0" diagonalDown="0" outline="0">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numFmt numFmtId="1" formatCode="0"/>
    </dxf>
    <dxf>
      <numFmt numFmtId="13" formatCode="0%"/>
    </dxf>
    <dxf>
      <font>
        <color auto="1"/>
      </font>
    </dxf>
    <dxf>
      <numFmt numFmtId="1" formatCode="0"/>
    </dxf>
    <dxf>
      <numFmt numFmtId="14" formatCode="0.00%"/>
    </dxf>
    <dxf>
      <numFmt numFmtId="1" formatCode="0"/>
    </dxf>
    <dxf>
      <numFmt numFmtId="13" formatCode="0%"/>
    </dxf>
    <dxf>
      <numFmt numFmtId="13" formatCode="0%"/>
    </dxf>
    <dxf>
      <numFmt numFmtId="13" formatCode="0%"/>
    </dxf>
    <dxf>
      <numFmt numFmtId="13" formatCode="0%"/>
    </dxf>
    <dxf>
      <numFmt numFmtId="13" formatCode="0%"/>
    </dxf>
    <dxf>
      <numFmt numFmtId="1" formatCode="0"/>
    </dxf>
    <dxf>
      <numFmt numFmtId="0" formatCode="General"/>
    </dxf>
    <dxf>
      <numFmt numFmtId="13" formatCode="0%"/>
    </dxf>
    <dxf>
      <numFmt numFmtId="1" formatCode="0"/>
    </dxf>
    <dxf>
      <numFmt numFmtId="13" formatCode="0%"/>
    </dxf>
    <dxf>
      <numFmt numFmtId="1" formatCode="0"/>
    </dxf>
    <dxf>
      <numFmt numFmtId="13" formatCode="0%"/>
    </dxf>
    <dxf>
      <numFmt numFmtId="1" formatCode="0"/>
    </dxf>
    <dxf>
      <numFmt numFmtId="1" formatCode="0"/>
    </dxf>
    <dxf>
      <numFmt numFmtId="1" formatCode="0"/>
    </dxf>
    <dxf>
      <numFmt numFmtId="13" formatCode="0%"/>
    </dxf>
    <dxf>
      <numFmt numFmtId="1" formatCode="0"/>
    </dxf>
    <dxf>
      <numFmt numFmtId="1" formatCode="0"/>
    </dxf>
    <dxf>
      <numFmt numFmtId="13" formatCode="0%"/>
    </dxf>
    <dxf>
      <numFmt numFmtId="1" formatCode="0"/>
    </dxf>
    <dxf>
      <numFmt numFmtId="13" formatCode="0%"/>
    </dxf>
    <dxf>
      <numFmt numFmtId="13" formatCode="0%"/>
    </dxf>
    <dxf>
      <numFmt numFmtId="13" formatCode="0%"/>
    </dxf>
    <dxf>
      <numFmt numFmtId="13" formatCode="0%"/>
    </dxf>
    <dxf>
      <numFmt numFmtId="0" formatCode="General"/>
    </dxf>
    <dxf>
      <numFmt numFmtId="0" formatCode="General"/>
    </dxf>
    <dxf>
      <numFmt numFmtId="13" formatCode="0%"/>
    </dxf>
    <dxf>
      <numFmt numFmtId="13" formatCode="0%"/>
    </dxf>
    <dxf>
      <numFmt numFmtId="14" formatCode="0.00%"/>
    </dxf>
    <dxf>
      <numFmt numFmtId="3" formatCode="#,##0"/>
    </dxf>
    <dxf>
      <numFmt numFmtId="13" formatCode="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65" formatCode="dd/mm/yyyy"/>
    </dxf>
    <dxf>
      <alignment horizontal="left" vertical="center"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7ABCD0DC-BAA7-4A66-A1B9-57D72CF25251}">
      <tableStyleElement type="wholeTable" dxfId="146"/>
      <tableStyleElement type="headerRow" dxfId="14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connections" Target="connections.xml"/><Relationship Id="rId10" Type="http://schemas.openxmlformats.org/officeDocument/2006/relationships/pivotCacheDefinition" Target="pivotCache/pivotCacheDefinition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Individus</a:t>
            </a:r>
            <a:r>
              <a:rPr lang="en-US" sz="1200" baseline="0"/>
              <a:t> déplacés internes vivant en communauté d'accueil</a:t>
            </a:r>
            <a:endParaRPr lang="en-US"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Analyse!$E$5</c:f>
              <c:strCache>
                <c:ptCount val="1"/>
                <c:pt idx="0">
                  <c:v>Individus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Analyse!$B$6:$B$9</c:f>
              <c:strCache>
                <c:ptCount val="4"/>
                <c:pt idx="0">
                  <c:v>Arrondissement 7</c:v>
                </c:pt>
                <c:pt idx="1">
                  <c:v>Arrondissement 2</c:v>
                </c:pt>
                <c:pt idx="2">
                  <c:v>Bimbo</c:v>
                </c:pt>
                <c:pt idx="3">
                  <c:v>Arrondissement 6</c:v>
                </c:pt>
              </c:strCache>
            </c:strRef>
          </c:cat>
          <c:val>
            <c:numRef>
              <c:f>Analyse!$E$6:$E$9</c:f>
              <c:numCache>
                <c:formatCode>0.00%</c:formatCode>
                <c:ptCount val="4"/>
                <c:pt idx="0">
                  <c:v>0.10014159464869879</c:v>
                </c:pt>
                <c:pt idx="1">
                  <c:v>0.1837800888628485</c:v>
                </c:pt>
                <c:pt idx="2">
                  <c:v>0.34451442800644499</c:v>
                </c:pt>
                <c:pt idx="3">
                  <c:v>0.37156388848200772</c:v>
                </c:pt>
              </c:numCache>
            </c:numRef>
          </c:val>
          <c:extLst>
            <c:ext xmlns:c16="http://schemas.microsoft.com/office/drawing/2014/chart" uri="{C3380CC4-5D6E-409C-BE32-E72D297353CC}">
              <c16:uniqueId val="{00000001-5E23-4A91-A4AF-6A9137AD3340}"/>
            </c:ext>
          </c:extLst>
        </c:ser>
        <c:dLbls>
          <c:showLegendKey val="0"/>
          <c:showVal val="0"/>
          <c:showCatName val="0"/>
          <c:showSerName val="0"/>
          <c:showPercent val="0"/>
          <c:showBubbleSize val="0"/>
        </c:dLbls>
        <c:gapWidth val="219"/>
        <c:overlap val="-27"/>
        <c:axId val="917191928"/>
        <c:axId val="917195864"/>
      </c:barChart>
      <c:catAx>
        <c:axId val="917191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917195864"/>
        <c:crosses val="autoZero"/>
        <c:auto val="1"/>
        <c:lblAlgn val="ctr"/>
        <c:lblOffset val="100"/>
        <c:noMultiLvlLbl val="0"/>
      </c:catAx>
      <c:valAx>
        <c:axId val="917195864"/>
        <c:scaling>
          <c:orientation val="minMax"/>
        </c:scaling>
        <c:delete val="1"/>
        <c:axPos val="l"/>
        <c:numFmt formatCode="0.00%" sourceLinked="1"/>
        <c:majorTickMark val="none"/>
        <c:minorTickMark val="none"/>
        <c:tickLblPos val="nextTo"/>
        <c:crossAx val="9171919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Provenance des PDI</a:t>
            </a:r>
            <a:r>
              <a:rPr lang="en-US" sz="1200" baseline="0"/>
              <a:t> de Bimbo</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bar"/>
        <c:grouping val="clustered"/>
        <c:varyColors val="0"/>
        <c:ser>
          <c:idx val="0"/>
          <c:order val="0"/>
          <c:tx>
            <c:strRef>
              <c:f>Analyse!$B$68</c:f>
              <c:strCache>
                <c:ptCount val="1"/>
                <c:pt idx="0">
                  <c:v>Provenance des PDI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Analyse!$B$69:$B$71</c:f>
              <c:strCache>
                <c:ptCount val="3"/>
                <c:pt idx="0">
                  <c:v>Autre Ville</c:v>
                </c:pt>
                <c:pt idx="1">
                  <c:v>Autre Quartier</c:v>
                </c:pt>
                <c:pt idx="2">
                  <c:v>Même Quartier</c:v>
                </c:pt>
              </c:strCache>
            </c:strRef>
          </c:cat>
          <c:val>
            <c:numRef>
              <c:f>Analyse!$F$69:$F$71</c:f>
              <c:numCache>
                <c:formatCode>0.00%</c:formatCode>
                <c:ptCount val="3"/>
                <c:pt idx="0">
                  <c:v>8.2766439909297052E-2</c:v>
                </c:pt>
                <c:pt idx="1">
                  <c:v>0.45663265306122447</c:v>
                </c:pt>
                <c:pt idx="2">
                  <c:v>0.46060090702947848</c:v>
                </c:pt>
              </c:numCache>
            </c:numRef>
          </c:val>
          <c:extLst>
            <c:ext xmlns:c16="http://schemas.microsoft.com/office/drawing/2014/chart" uri="{C3380CC4-5D6E-409C-BE32-E72D297353CC}">
              <c16:uniqueId val="{00000000-8856-4B7D-A584-94691B5040CF}"/>
            </c:ext>
          </c:extLst>
        </c:ser>
        <c:dLbls>
          <c:showLegendKey val="0"/>
          <c:showVal val="0"/>
          <c:showCatName val="0"/>
          <c:showSerName val="0"/>
          <c:showPercent val="0"/>
          <c:showBubbleSize val="0"/>
        </c:dLbls>
        <c:gapWidth val="37"/>
        <c:axId val="2128148104"/>
        <c:axId val="2128140560"/>
      </c:barChart>
      <c:catAx>
        <c:axId val="2128148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128140560"/>
        <c:crosses val="autoZero"/>
        <c:auto val="1"/>
        <c:lblAlgn val="ctr"/>
        <c:lblOffset val="100"/>
        <c:noMultiLvlLbl val="0"/>
      </c:catAx>
      <c:valAx>
        <c:axId val="2128140560"/>
        <c:scaling>
          <c:orientation val="minMax"/>
        </c:scaling>
        <c:delete val="1"/>
        <c:axPos val="b"/>
        <c:numFmt formatCode="0.00%" sourceLinked="1"/>
        <c:majorTickMark val="none"/>
        <c:minorTickMark val="none"/>
        <c:tickLblPos val="nextTo"/>
        <c:crossAx val="2128148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Analyse!$C$239</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D6B-4B1D-8B2A-8316EB9BDBC3}"/>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7D6B-4B1D-8B2A-8316EB9BDBC3}"/>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7D6B-4B1D-8B2A-8316EB9BDBC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Analyse!$B$240:$B$242</c:f>
              <c:strCache>
                <c:ptCount val="3"/>
                <c:pt idx="0">
                  <c:v>ne sait pas</c:v>
                </c:pt>
                <c:pt idx="1">
                  <c:v>non</c:v>
                </c:pt>
                <c:pt idx="2">
                  <c:v>oui</c:v>
                </c:pt>
              </c:strCache>
            </c:strRef>
          </c:cat>
          <c:val>
            <c:numRef>
              <c:f>Analyse!$C$240:$C$242</c:f>
              <c:numCache>
                <c:formatCode>0%</c:formatCode>
                <c:ptCount val="3"/>
                <c:pt idx="0">
                  <c:v>1.2195121951219513E-2</c:v>
                </c:pt>
                <c:pt idx="1">
                  <c:v>0.24390243902439024</c:v>
                </c:pt>
                <c:pt idx="2">
                  <c:v>0.74390243902439024</c:v>
                </c:pt>
              </c:numCache>
            </c:numRef>
          </c:val>
          <c:extLst>
            <c:ext xmlns:c16="http://schemas.microsoft.com/office/drawing/2014/chart" uri="{C3380CC4-5D6E-409C-BE32-E72D297353CC}">
              <c16:uniqueId val="{00000000-CBB7-4085-A486-FCF92297BD2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Analyse!$G$238</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7A4-4606-873D-38A358676C49}"/>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C7A4-4606-873D-38A358676C49}"/>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C7A4-4606-873D-38A358676C4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Analyse!$F$239:$F$241</c:f>
              <c:strCache>
                <c:ptCount val="3"/>
                <c:pt idx="0">
                  <c:v>ne sait pas</c:v>
                </c:pt>
                <c:pt idx="1">
                  <c:v>non</c:v>
                </c:pt>
                <c:pt idx="2">
                  <c:v>oui</c:v>
                </c:pt>
              </c:strCache>
            </c:strRef>
          </c:cat>
          <c:val>
            <c:numRef>
              <c:f>Analyse!$G$239:$G$241</c:f>
              <c:numCache>
                <c:formatCode>0%</c:formatCode>
                <c:ptCount val="3"/>
                <c:pt idx="0">
                  <c:v>1.2195121951219513E-2</c:v>
                </c:pt>
                <c:pt idx="1">
                  <c:v>0.24390243902439024</c:v>
                </c:pt>
                <c:pt idx="2">
                  <c:v>0.74390243902439024</c:v>
                </c:pt>
              </c:numCache>
            </c:numRef>
          </c:val>
          <c:extLst>
            <c:ext xmlns:c16="http://schemas.microsoft.com/office/drawing/2014/chart" uri="{C3380CC4-5D6E-409C-BE32-E72D297353CC}">
              <c16:uniqueId val="{00000000-A5AA-4AA2-AFDD-E803C20B365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Analyse!$K$238</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AE5-4128-A674-8FA17A23DA54}"/>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1AE5-4128-A674-8FA17A23DA54}"/>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1AE5-4128-A674-8FA17A23DA5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Analyse!$J$239:$J$241</c:f>
              <c:strCache>
                <c:ptCount val="3"/>
                <c:pt idx="0">
                  <c:v>ne sait pas</c:v>
                </c:pt>
                <c:pt idx="1">
                  <c:v>non</c:v>
                </c:pt>
                <c:pt idx="2">
                  <c:v>oui</c:v>
                </c:pt>
              </c:strCache>
            </c:strRef>
          </c:cat>
          <c:val>
            <c:numRef>
              <c:f>Analyse!$K$239:$K$241</c:f>
              <c:numCache>
                <c:formatCode>0%</c:formatCode>
                <c:ptCount val="3"/>
                <c:pt idx="0">
                  <c:v>1.2195121951219513E-2</c:v>
                </c:pt>
                <c:pt idx="1">
                  <c:v>0.23170731707317074</c:v>
                </c:pt>
                <c:pt idx="2">
                  <c:v>0.75609756097560976</c:v>
                </c:pt>
              </c:numCache>
            </c:numRef>
          </c:val>
          <c:extLst>
            <c:ext xmlns:c16="http://schemas.microsoft.com/office/drawing/2014/chart" uri="{C3380CC4-5D6E-409C-BE32-E72D297353CC}">
              <c16:uniqueId val="{00000000-B428-4FAA-9999-E015441161E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Analyse!$C$255</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9E3-4B3C-B12A-46AAE9E5419A}"/>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49E3-4B3C-B12A-46AAE9E5419A}"/>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49E3-4B3C-B12A-46AAE9E5419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Analyse!$B$256:$B$258</c:f>
              <c:strCache>
                <c:ptCount val="3"/>
                <c:pt idx="0">
                  <c:v>ne sait pas</c:v>
                </c:pt>
                <c:pt idx="1">
                  <c:v>non</c:v>
                </c:pt>
                <c:pt idx="2">
                  <c:v>oui</c:v>
                </c:pt>
              </c:strCache>
            </c:strRef>
          </c:cat>
          <c:val>
            <c:numRef>
              <c:f>Analyse!$C$256:$C$258</c:f>
              <c:numCache>
                <c:formatCode>0%</c:formatCode>
                <c:ptCount val="3"/>
                <c:pt idx="0">
                  <c:v>1.2500000000000001E-2</c:v>
                </c:pt>
                <c:pt idx="1">
                  <c:v>0.77500000000000002</c:v>
                </c:pt>
                <c:pt idx="2">
                  <c:v>0.21249999999999999</c:v>
                </c:pt>
              </c:numCache>
            </c:numRef>
          </c:val>
          <c:extLst>
            <c:ext xmlns:c16="http://schemas.microsoft.com/office/drawing/2014/chart" uri="{C3380CC4-5D6E-409C-BE32-E72D297353CC}">
              <c16:uniqueId val="{00000000-9153-452E-94B1-FAD329C15A2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Analyse!$G$254</c:f>
              <c:strCache>
                <c:ptCount val="1"/>
                <c:pt idx="0">
                  <c:v>%</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0C-4242-BCE1-5D47711F12A3}"/>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380C-4242-BCE1-5D47711F12A3}"/>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380C-4242-BCE1-5D47711F12A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Analyse!$F$255:$F$257</c:f>
              <c:strCache>
                <c:ptCount val="3"/>
                <c:pt idx="0">
                  <c:v>ne sait pas</c:v>
                </c:pt>
                <c:pt idx="1">
                  <c:v>non</c:v>
                </c:pt>
                <c:pt idx="2">
                  <c:v>oui</c:v>
                </c:pt>
              </c:strCache>
            </c:strRef>
          </c:cat>
          <c:val>
            <c:numRef>
              <c:f>Analyse!$G$255:$G$257</c:f>
              <c:numCache>
                <c:formatCode>0%</c:formatCode>
                <c:ptCount val="3"/>
                <c:pt idx="0">
                  <c:v>2.5000000000000001E-2</c:v>
                </c:pt>
                <c:pt idx="1">
                  <c:v>0.25</c:v>
                </c:pt>
                <c:pt idx="2">
                  <c:v>0.72499999999999998</c:v>
                </c:pt>
              </c:numCache>
            </c:numRef>
          </c:val>
          <c:extLst>
            <c:ext xmlns:c16="http://schemas.microsoft.com/office/drawing/2014/chart" uri="{C3380CC4-5D6E-409C-BE32-E72D297353CC}">
              <c16:uniqueId val="{00000000-D38D-43A0-B0D7-869FBADF8E5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Analyse!$O$248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Analyse!$N$249:$N$255</c:f>
              <c:strCache>
                <c:ptCount val="7"/>
                <c:pt idx="0">
                  <c:v>MINUSCA</c:v>
                </c:pt>
                <c:pt idx="1">
                  <c:v>Armée</c:v>
                </c:pt>
                <c:pt idx="2">
                  <c:v>Comités</c:v>
                </c:pt>
                <c:pt idx="3">
                  <c:v>Autre, préciser</c:v>
                </c:pt>
                <c:pt idx="4">
                  <c:v>Chefs traditionnels</c:v>
                </c:pt>
                <c:pt idx="5">
                  <c:v>Communauté locale</c:v>
                </c:pt>
                <c:pt idx="6">
                  <c:v>Police</c:v>
                </c:pt>
              </c:strCache>
            </c:strRef>
          </c:cat>
          <c:val>
            <c:numRef>
              <c:f>Analyse!$O$249:$O$255</c:f>
              <c:numCache>
                <c:formatCode>0%</c:formatCode>
                <c:ptCount val="7"/>
                <c:pt idx="0">
                  <c:v>1.7241379310344827E-2</c:v>
                </c:pt>
                <c:pt idx="1">
                  <c:v>1.7241379310344827E-2</c:v>
                </c:pt>
                <c:pt idx="2">
                  <c:v>3.4482758620689655E-2</c:v>
                </c:pt>
                <c:pt idx="3">
                  <c:v>3.4482758620689655E-2</c:v>
                </c:pt>
                <c:pt idx="4">
                  <c:v>0.15517241379310345</c:v>
                </c:pt>
                <c:pt idx="5">
                  <c:v>0.34482758620689657</c:v>
                </c:pt>
                <c:pt idx="6">
                  <c:v>0.39655172413793105</c:v>
                </c:pt>
              </c:numCache>
            </c:numRef>
          </c:val>
          <c:extLst>
            <c:ext xmlns:c16="http://schemas.microsoft.com/office/drawing/2014/chart" uri="{C3380CC4-5D6E-409C-BE32-E72D297353CC}">
              <c16:uniqueId val="{00000000-5D7D-4516-B708-38F3D79CB2E7}"/>
            </c:ext>
          </c:extLst>
        </c:ser>
        <c:dLbls>
          <c:dLblPos val="outEnd"/>
          <c:showLegendKey val="0"/>
          <c:showVal val="1"/>
          <c:showCatName val="0"/>
          <c:showSerName val="0"/>
          <c:showPercent val="0"/>
          <c:showBubbleSize val="0"/>
        </c:dLbls>
        <c:gapWidth val="182"/>
        <c:axId val="827036776"/>
        <c:axId val="827037760"/>
      </c:barChart>
      <c:catAx>
        <c:axId val="827036776"/>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27037760"/>
        <c:crosses val="autoZero"/>
        <c:auto val="1"/>
        <c:lblAlgn val="ctr"/>
        <c:lblOffset val="100"/>
        <c:noMultiLvlLbl val="0"/>
      </c:catAx>
      <c:valAx>
        <c:axId val="827037760"/>
        <c:scaling>
          <c:orientation val="minMax"/>
        </c:scaling>
        <c:delete val="1"/>
        <c:axPos val="b"/>
        <c:numFmt formatCode="0%" sourceLinked="1"/>
        <c:majorTickMark val="out"/>
        <c:minorTickMark val="none"/>
        <c:tickLblPos val="nextTo"/>
        <c:crossAx val="8270367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[DTM CAR Bangui Floods Site Assessment.xlsx]Analyse!PivotTable14</c:name>
    <c:fmtId val="3"/>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Analyse!$C$47:$C$48</c:f>
              <c:strCache>
                <c:ptCount val="1"/>
                <c:pt idx="0">
                  <c:v>Arrondissement 2</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Analyse!$B$49:$B$54</c:f>
              <c:strCache>
                <c:ptCount val="5"/>
                <c:pt idx="0">
                  <c:v>plus de trois semaines</c:v>
                </c:pt>
                <c:pt idx="1">
                  <c:v>trois semaines</c:v>
                </c:pt>
                <c:pt idx="2">
                  <c:v>deux semaines</c:v>
                </c:pt>
                <c:pt idx="3">
                  <c:v>une semaine</c:v>
                </c:pt>
                <c:pt idx="4">
                  <c:v>moins d'une semaine</c:v>
                </c:pt>
              </c:strCache>
            </c:strRef>
          </c:cat>
          <c:val>
            <c:numRef>
              <c:f>Analyse!$C$49:$C$54</c:f>
              <c:numCache>
                <c:formatCode>0%</c:formatCode>
                <c:ptCount val="5"/>
                <c:pt idx="0">
                  <c:v>6.3912894878179777E-2</c:v>
                </c:pt>
                <c:pt idx="1">
                  <c:v>1.2206435232654656E-2</c:v>
                </c:pt>
                <c:pt idx="2">
                  <c:v>6.2692251354914311E-2</c:v>
                </c:pt>
                <c:pt idx="3">
                  <c:v>3.1541428641179627E-2</c:v>
                </c:pt>
                <c:pt idx="4">
                  <c:v>1.3427078755920122E-2</c:v>
                </c:pt>
              </c:numCache>
            </c:numRef>
          </c:val>
          <c:extLst>
            <c:ext xmlns:c16="http://schemas.microsoft.com/office/drawing/2014/chart" uri="{C3380CC4-5D6E-409C-BE32-E72D297353CC}">
              <c16:uniqueId val="{00000000-FFBB-4E37-9759-8997ED9F2D62}"/>
            </c:ext>
          </c:extLst>
        </c:ser>
        <c:ser>
          <c:idx val="1"/>
          <c:order val="1"/>
          <c:tx>
            <c:strRef>
              <c:f>Analyse!$D$47:$D$48</c:f>
              <c:strCache>
                <c:ptCount val="1"/>
                <c:pt idx="0">
                  <c:v>Arrondissement 6</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Analyse!$B$49:$B$54</c:f>
              <c:strCache>
                <c:ptCount val="5"/>
                <c:pt idx="0">
                  <c:v>plus de trois semaines</c:v>
                </c:pt>
                <c:pt idx="1">
                  <c:v>trois semaines</c:v>
                </c:pt>
                <c:pt idx="2">
                  <c:v>deux semaines</c:v>
                </c:pt>
                <c:pt idx="3">
                  <c:v>une semaine</c:v>
                </c:pt>
                <c:pt idx="4">
                  <c:v>moins d'une semaine</c:v>
                </c:pt>
              </c:strCache>
            </c:strRef>
          </c:cat>
          <c:val>
            <c:numRef>
              <c:f>Analyse!$D$49:$D$54</c:f>
              <c:numCache>
                <c:formatCode>0%</c:formatCode>
                <c:ptCount val="5"/>
                <c:pt idx="0">
                  <c:v>0</c:v>
                </c:pt>
                <c:pt idx="1">
                  <c:v>0.18919974610614715</c:v>
                </c:pt>
                <c:pt idx="2">
                  <c:v>0.1379327181289976</c:v>
                </c:pt>
                <c:pt idx="3">
                  <c:v>3.7839949221229435E-2</c:v>
                </c:pt>
                <c:pt idx="4">
                  <c:v>6.5914750256335138E-3</c:v>
                </c:pt>
              </c:numCache>
            </c:numRef>
          </c:val>
          <c:extLst>
            <c:ext xmlns:c16="http://schemas.microsoft.com/office/drawing/2014/chart" uri="{C3380CC4-5D6E-409C-BE32-E72D297353CC}">
              <c16:uniqueId val="{00000001-FFBB-4E37-9759-8997ED9F2D62}"/>
            </c:ext>
          </c:extLst>
        </c:ser>
        <c:ser>
          <c:idx val="2"/>
          <c:order val="2"/>
          <c:tx>
            <c:strRef>
              <c:f>Analyse!$E$47:$E$48</c:f>
              <c:strCache>
                <c:ptCount val="1"/>
                <c:pt idx="0">
                  <c:v>Arrondissement 7</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Analyse!$B$49:$B$54</c:f>
              <c:strCache>
                <c:ptCount val="5"/>
                <c:pt idx="0">
                  <c:v>plus de trois semaines</c:v>
                </c:pt>
                <c:pt idx="1">
                  <c:v>trois semaines</c:v>
                </c:pt>
                <c:pt idx="2">
                  <c:v>deux semaines</c:v>
                </c:pt>
                <c:pt idx="3">
                  <c:v>une semaine</c:v>
                </c:pt>
                <c:pt idx="4">
                  <c:v>moins d'une semaine</c:v>
                </c:pt>
              </c:strCache>
            </c:strRef>
          </c:cat>
          <c:val>
            <c:numRef>
              <c:f>Analyse!$E$49:$E$54</c:f>
              <c:numCache>
                <c:formatCode>0%</c:formatCode>
                <c:ptCount val="5"/>
                <c:pt idx="0">
                  <c:v>0</c:v>
                </c:pt>
                <c:pt idx="1">
                  <c:v>3.9988281822176654E-2</c:v>
                </c:pt>
                <c:pt idx="2">
                  <c:v>4.2771349055221911E-2</c:v>
                </c:pt>
                <c:pt idx="3">
                  <c:v>1.6649577657340951E-2</c:v>
                </c:pt>
                <c:pt idx="4">
                  <c:v>7.3238611395927931E-4</c:v>
                </c:pt>
              </c:numCache>
            </c:numRef>
          </c:val>
          <c:extLst>
            <c:ext xmlns:c16="http://schemas.microsoft.com/office/drawing/2014/chart" uri="{C3380CC4-5D6E-409C-BE32-E72D297353CC}">
              <c16:uniqueId val="{00000002-FFBB-4E37-9759-8997ED9F2D62}"/>
            </c:ext>
          </c:extLst>
        </c:ser>
        <c:ser>
          <c:idx val="3"/>
          <c:order val="3"/>
          <c:tx>
            <c:strRef>
              <c:f>Analyse!$F$47:$F$48</c:f>
              <c:strCache>
                <c:ptCount val="1"/>
                <c:pt idx="0">
                  <c:v>Bimbo</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Analyse!$B$49:$B$54</c:f>
              <c:strCache>
                <c:ptCount val="5"/>
                <c:pt idx="0">
                  <c:v>plus de trois semaines</c:v>
                </c:pt>
                <c:pt idx="1">
                  <c:v>trois semaines</c:v>
                </c:pt>
                <c:pt idx="2">
                  <c:v>deux semaines</c:v>
                </c:pt>
                <c:pt idx="3">
                  <c:v>une semaine</c:v>
                </c:pt>
                <c:pt idx="4">
                  <c:v>moins d'une semaine</c:v>
                </c:pt>
              </c:strCache>
            </c:strRef>
          </c:cat>
          <c:val>
            <c:numRef>
              <c:f>Analyse!$F$49:$F$54</c:f>
              <c:numCache>
                <c:formatCode>0%</c:formatCode>
                <c:ptCount val="5"/>
                <c:pt idx="0">
                  <c:v>2.5438211024852303E-2</c:v>
                </c:pt>
                <c:pt idx="1">
                  <c:v>7.8121185488989789E-2</c:v>
                </c:pt>
                <c:pt idx="2">
                  <c:v>0.16600751916410331</c:v>
                </c:pt>
                <c:pt idx="3">
                  <c:v>6.0543918753967092E-2</c:v>
                </c:pt>
                <c:pt idx="4">
                  <c:v>1.4403593574532494E-2</c:v>
                </c:pt>
              </c:numCache>
            </c:numRef>
          </c:val>
          <c:extLst>
            <c:ext xmlns:c16="http://schemas.microsoft.com/office/drawing/2014/chart" uri="{C3380CC4-5D6E-409C-BE32-E72D297353CC}">
              <c16:uniqueId val="{00000003-FFBB-4E37-9759-8997ED9F2D62}"/>
            </c:ext>
          </c:extLst>
        </c:ser>
        <c:dLbls>
          <c:showLegendKey val="0"/>
          <c:showVal val="0"/>
          <c:showCatName val="0"/>
          <c:showSerName val="0"/>
          <c:showPercent val="0"/>
          <c:showBubbleSize val="0"/>
        </c:dLbls>
        <c:gapWidth val="219"/>
        <c:overlap val="-27"/>
        <c:axId val="648961488"/>
        <c:axId val="648968376"/>
      </c:barChart>
      <c:catAx>
        <c:axId val="648961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648968376"/>
        <c:crosses val="autoZero"/>
        <c:auto val="1"/>
        <c:lblAlgn val="ctr"/>
        <c:lblOffset val="100"/>
        <c:noMultiLvlLbl val="0"/>
      </c:catAx>
      <c:valAx>
        <c:axId val="648968376"/>
        <c:scaling>
          <c:orientation val="minMax"/>
        </c:scaling>
        <c:delete val="1"/>
        <c:axPos val="l"/>
        <c:numFmt formatCode="0%" sourceLinked="1"/>
        <c:majorTickMark val="none"/>
        <c:minorTickMark val="none"/>
        <c:tickLblPos val="nextTo"/>
        <c:crossAx val="64896148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Hébergement actuel des PDI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manualLayout>
          <c:layoutTarget val="inner"/>
          <c:xMode val="edge"/>
          <c:yMode val="edge"/>
          <c:x val="0.30873851727726465"/>
          <c:y val="0.20946863776906027"/>
          <c:w val="0.31496232614575376"/>
          <c:h val="0.78427918550363995"/>
        </c:manualLayout>
      </c:layout>
      <c:pieChart>
        <c:varyColors val="1"/>
        <c:ser>
          <c:idx val="0"/>
          <c:order val="0"/>
          <c:tx>
            <c:strRef>
              <c:f>Analyse!$B$130</c:f>
              <c:strCache>
                <c:ptCount val="1"/>
                <c:pt idx="0">
                  <c:v>Type d'abris</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91B-4AF7-959F-BF3E0ED7298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91B-4AF7-959F-BF3E0ED7298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91B-4AF7-959F-BF3E0ED7298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91B-4AF7-959F-BF3E0ED7298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Analyse!$B$131:$B$134</c:f>
              <c:strCache>
                <c:ptCount val="4"/>
                <c:pt idx="0">
                  <c:v>Hébergé gratuitement </c:v>
                </c:pt>
                <c:pt idx="1">
                  <c:v>Location</c:v>
                </c:pt>
                <c:pt idx="2">
                  <c:v>Abris d'urgence</c:v>
                </c:pt>
                <c:pt idx="3">
                  <c:v>Air libre</c:v>
                </c:pt>
              </c:strCache>
            </c:strRef>
          </c:cat>
          <c:val>
            <c:numRef>
              <c:f>Analyse!$D$131:$D$134</c:f>
              <c:numCache>
                <c:formatCode>0%</c:formatCode>
                <c:ptCount val="4"/>
                <c:pt idx="0">
                  <c:v>0.78444652031760864</c:v>
                </c:pt>
                <c:pt idx="1">
                  <c:v>0.12517515179822514</c:v>
                </c:pt>
                <c:pt idx="2">
                  <c:v>6.3988790284913596E-2</c:v>
                </c:pt>
                <c:pt idx="3">
                  <c:v>2.6389537599252687E-2</c:v>
                </c:pt>
              </c:numCache>
            </c:numRef>
          </c:val>
          <c:extLst>
            <c:ext xmlns:c16="http://schemas.microsoft.com/office/drawing/2014/chart" uri="{C3380CC4-5D6E-409C-BE32-E72D297353CC}">
              <c16:uniqueId val="{00000000-81FF-4CB3-A260-C38F58771C8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6824938782093579"/>
          <c:y val="0.21538410420602716"/>
          <c:w val="0.3301675977653632"/>
          <c:h val="0.49743647487837678"/>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Type d'abris avant le déplacement</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manualLayout>
          <c:layoutTarget val="inner"/>
          <c:xMode val="edge"/>
          <c:yMode val="edge"/>
          <c:x val="0.28670626301022711"/>
          <c:y val="0.20333299799071317"/>
          <c:w val="0.29667896585390596"/>
          <c:h val="0.66934635818651389"/>
        </c:manualLayout>
      </c:layout>
      <c:pieChart>
        <c:varyColors val="1"/>
        <c:ser>
          <c:idx val="0"/>
          <c:order val="0"/>
          <c:tx>
            <c:strRef>
              <c:f>Analyse!$D$153</c:f>
              <c:strCache>
                <c:ptCount val="1"/>
                <c:pt idx="0">
                  <c:v>Pcentage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E7A-4CEF-ADCC-130FE476961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E7A-4CEF-ADCC-130FE476961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E7A-4CEF-ADCC-130FE476961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Analyse!$B$154:$B$156</c:f>
              <c:strCache>
                <c:ptCount val="3"/>
                <c:pt idx="0">
                  <c:v>Abris durable</c:v>
                </c:pt>
                <c:pt idx="1">
                  <c:v>Abris semi-durable</c:v>
                </c:pt>
                <c:pt idx="2">
                  <c:v>Abris d'urgence</c:v>
                </c:pt>
              </c:strCache>
            </c:strRef>
          </c:cat>
          <c:val>
            <c:numRef>
              <c:f>Analyse!$D$154:$D$156</c:f>
              <c:numCache>
                <c:formatCode>0%</c:formatCode>
                <c:ptCount val="3"/>
                <c:pt idx="0">
                  <c:v>0.58524054180289586</c:v>
                </c:pt>
                <c:pt idx="1">
                  <c:v>0.33512377393741244</c:v>
                </c:pt>
                <c:pt idx="2">
                  <c:v>7.9635684259691739E-2</c:v>
                </c:pt>
              </c:numCache>
            </c:numRef>
          </c:val>
          <c:extLst>
            <c:ext xmlns:c16="http://schemas.microsoft.com/office/drawing/2014/chart" uri="{C3380CC4-5D6E-409C-BE32-E72D297353CC}">
              <c16:uniqueId val="{00000000-A4D3-4515-A26D-08D49CC723F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7410298350387365"/>
          <c:y val="0.22546082646103358"/>
          <c:w val="0.26536247624219383"/>
          <c:h val="0.544322910946229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Etat</a:t>
            </a:r>
            <a:r>
              <a:rPr lang="en-US" baseline="0"/>
              <a:t> des quartiers d'accueil - Bangui 2e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manualLayout>
          <c:layoutTarget val="inner"/>
          <c:xMode val="edge"/>
          <c:yMode val="edge"/>
          <c:x val="0.1459195013582936"/>
          <c:y val="0.24099944823949981"/>
          <c:w val="0.26210320071717519"/>
          <c:h val="0.69911698448645532"/>
        </c:manualLayout>
      </c:layout>
      <c:pieChart>
        <c:varyColors val="1"/>
        <c:ser>
          <c:idx val="0"/>
          <c:order val="0"/>
          <c:tx>
            <c:strRef>
              <c:f>Analyse!$D$15</c:f>
              <c:strCache>
                <c:ptCount val="1"/>
                <c:pt idx="0">
                  <c:v>Individus PDI</c:v>
                </c:pt>
              </c:strCache>
            </c:strRef>
          </c:tx>
          <c:explosion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D7D-4032-A2EF-9530A20FAB49}"/>
              </c:ext>
            </c:extLst>
          </c:dPt>
          <c:dPt>
            <c:idx val="1"/>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3-CD7D-4032-A2EF-9530A20FAB4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CD7D-4032-A2EF-9530A20FAB4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Analyse!$B$17:$B$19</c:f>
              <c:strCache>
                <c:ptCount val="3"/>
                <c:pt idx="0">
                  <c:v>Partiellement inondé</c:v>
                </c:pt>
                <c:pt idx="1">
                  <c:v>Non inondé</c:v>
                </c:pt>
                <c:pt idx="2">
                  <c:v>Totalement inondé</c:v>
                </c:pt>
              </c:strCache>
            </c:strRef>
          </c:cat>
          <c:val>
            <c:numRef>
              <c:f>Analyse!$D$17:$D$19</c:f>
              <c:numCache>
                <c:formatCode>0.00%</c:formatCode>
                <c:ptCount val="3"/>
                <c:pt idx="0">
                  <c:v>0.52125398512221044</c:v>
                </c:pt>
                <c:pt idx="1">
                  <c:v>0.19739638682252922</c:v>
                </c:pt>
                <c:pt idx="2">
                  <c:v>0.28134962805526037</c:v>
                </c:pt>
              </c:numCache>
            </c:numRef>
          </c:val>
          <c:extLst>
            <c:ext xmlns:c16="http://schemas.microsoft.com/office/drawing/2014/chart" uri="{C3380CC4-5D6E-409C-BE32-E72D297353CC}">
              <c16:uniqueId val="{00000000-6965-477C-82F6-D6095972946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3381270881610163"/>
          <c:y val="0.27185921618182735"/>
          <c:w val="0.3661872911838982"/>
          <c:h val="0.43549853481991069"/>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[DTM CAR Bangui Floods Site Assessment.xlsx]Analyse!Tableau croisé dynamique6</c:name>
    <c:fmtId val="1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Estimation</a:t>
            </a:r>
            <a:r>
              <a:rPr lang="en-US" baseline="0"/>
              <a:t> fondations des maisons dans lieux de provenance (par ménage)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Analyse!$C$179</c:f>
              <c:strCache>
                <c:ptCount val="1"/>
                <c:pt idx="0">
                  <c:v>Quartiers</c:v>
                </c:pt>
              </c:strCache>
            </c:strRef>
          </c:tx>
          <c:spPr>
            <a:solidFill>
              <a:schemeClr val="accent1"/>
            </a:solidFill>
            <a:ln>
              <a:noFill/>
            </a:ln>
            <a:effectLst/>
          </c:spPr>
          <c:invertIfNegative val="0"/>
          <c:cat>
            <c:strRef>
              <c:f>Analyse!$B$180:$B$185</c:f>
              <c:strCache>
                <c:ptCount val="5"/>
                <c:pt idx="0">
                  <c:v>Entre 10 et 20 cm de hauteur</c:v>
                </c:pt>
                <c:pt idx="1">
                  <c:v>Entre 20 et 40 cm de hauteur</c:v>
                </c:pt>
                <c:pt idx="2">
                  <c:v>Moins de 10 cm de hauteur</c:v>
                </c:pt>
                <c:pt idx="3">
                  <c:v>Ne sais pas</c:v>
                </c:pt>
                <c:pt idx="4">
                  <c:v>Plus de 40 cm de hauteur</c:v>
                </c:pt>
              </c:strCache>
            </c:strRef>
          </c:cat>
          <c:val>
            <c:numRef>
              <c:f>Analyse!$C$180:$C$185</c:f>
              <c:numCache>
                <c:formatCode>0</c:formatCode>
                <c:ptCount val="5"/>
                <c:pt idx="0">
                  <c:v>39</c:v>
                </c:pt>
                <c:pt idx="1">
                  <c:v>15</c:v>
                </c:pt>
                <c:pt idx="2">
                  <c:v>20</c:v>
                </c:pt>
                <c:pt idx="3">
                  <c:v>3</c:v>
                </c:pt>
                <c:pt idx="4">
                  <c:v>3</c:v>
                </c:pt>
              </c:numCache>
            </c:numRef>
          </c:val>
          <c:extLst>
            <c:ext xmlns:c16="http://schemas.microsoft.com/office/drawing/2014/chart" uri="{C3380CC4-5D6E-409C-BE32-E72D297353CC}">
              <c16:uniqueId val="{00000000-AD91-4A8F-B488-37065F1A75B1}"/>
            </c:ext>
          </c:extLst>
        </c:ser>
        <c:ser>
          <c:idx val="1"/>
          <c:order val="1"/>
          <c:tx>
            <c:strRef>
              <c:f>Analyse!$D$179</c:f>
              <c:strCache>
                <c:ptCount val="1"/>
                <c:pt idx="0">
                  <c:v>Estimation ménages déplacés</c:v>
                </c:pt>
              </c:strCache>
            </c:strRef>
          </c:tx>
          <c:spPr>
            <a:solidFill>
              <a:schemeClr val="accent2"/>
            </a:solidFill>
            <a:ln>
              <a:noFill/>
            </a:ln>
            <a:effectLst/>
          </c:spPr>
          <c:invertIfNegative val="0"/>
          <c:cat>
            <c:strRef>
              <c:f>Analyse!$B$180:$B$185</c:f>
              <c:strCache>
                <c:ptCount val="5"/>
                <c:pt idx="0">
                  <c:v>Entre 10 et 20 cm de hauteur</c:v>
                </c:pt>
                <c:pt idx="1">
                  <c:v>Entre 20 et 40 cm de hauteur</c:v>
                </c:pt>
                <c:pt idx="2">
                  <c:v>Moins de 10 cm de hauteur</c:v>
                </c:pt>
                <c:pt idx="3">
                  <c:v>Ne sais pas</c:v>
                </c:pt>
                <c:pt idx="4">
                  <c:v>Plus de 40 cm de hauteur</c:v>
                </c:pt>
              </c:strCache>
            </c:strRef>
          </c:cat>
          <c:val>
            <c:numRef>
              <c:f>Analyse!$D$180:$D$185</c:f>
              <c:numCache>
                <c:formatCode>0.00%</c:formatCode>
                <c:ptCount val="5"/>
                <c:pt idx="0">
                  <c:v>0.50560485754320406</c:v>
                </c:pt>
                <c:pt idx="1">
                  <c:v>0.16557683325548808</c:v>
                </c:pt>
                <c:pt idx="2">
                  <c:v>0.26553012610929472</c:v>
                </c:pt>
                <c:pt idx="3">
                  <c:v>3.0359645025688931E-2</c:v>
                </c:pt>
                <c:pt idx="4">
                  <c:v>3.2928538066324148E-2</c:v>
                </c:pt>
              </c:numCache>
            </c:numRef>
          </c:val>
          <c:extLst>
            <c:ext xmlns:c16="http://schemas.microsoft.com/office/drawing/2014/chart" uri="{C3380CC4-5D6E-409C-BE32-E72D297353CC}">
              <c16:uniqueId val="{00000000-F752-40C9-82E7-7833F8E706B5}"/>
            </c:ext>
          </c:extLst>
        </c:ser>
        <c:dLbls>
          <c:showLegendKey val="0"/>
          <c:showVal val="0"/>
          <c:showCatName val="0"/>
          <c:showSerName val="0"/>
          <c:showPercent val="0"/>
          <c:showBubbleSize val="0"/>
        </c:dLbls>
        <c:gapWidth val="219"/>
        <c:overlap val="-27"/>
        <c:axId val="1724314496"/>
        <c:axId val="1724310232"/>
      </c:barChart>
      <c:catAx>
        <c:axId val="1724314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724310232"/>
        <c:crosses val="autoZero"/>
        <c:auto val="1"/>
        <c:lblAlgn val="ctr"/>
        <c:lblOffset val="100"/>
        <c:noMultiLvlLbl val="0"/>
      </c:catAx>
      <c:valAx>
        <c:axId val="17243102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7243144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Risques mentionnés par quartier pour les PDI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bar"/>
        <c:grouping val="percentStacked"/>
        <c:varyColors val="0"/>
        <c:ser>
          <c:idx val="0"/>
          <c:order val="0"/>
          <c:tx>
            <c:strRef>
              <c:f>Analyse!$C$219</c:f>
              <c:strCache>
                <c:ptCount val="1"/>
                <c:pt idx="0">
                  <c:v>Frequence</c:v>
                </c:pt>
              </c:strCache>
            </c:strRef>
          </c:tx>
          <c:spPr>
            <a:solidFill>
              <a:schemeClr val="accent1"/>
            </a:solidFill>
            <a:ln>
              <a:noFill/>
            </a:ln>
            <a:effectLst/>
          </c:spPr>
          <c:invertIfNegative val="0"/>
          <c:cat>
            <c:strRef>
              <c:f>Analyse!$B$220:$B$227</c:f>
              <c:strCache>
                <c:ptCount val="8"/>
                <c:pt idx="0">
                  <c:v>Cambriolage</c:v>
                </c:pt>
                <c:pt idx="1">
                  <c:v>Abrus des forces de sécurité</c:v>
                </c:pt>
                <c:pt idx="2">
                  <c:v>Arestations arbitraires</c:v>
                </c:pt>
                <c:pt idx="3">
                  <c:v>Violences sexuelles</c:v>
                </c:pt>
                <c:pt idx="4">
                  <c:v>Travail forcé de mineurs</c:v>
                </c:pt>
                <c:pt idx="5">
                  <c:v>Présence armée</c:v>
                </c:pt>
                <c:pt idx="6">
                  <c:v>Extorsion/taxes illégales</c:v>
                </c:pt>
                <c:pt idx="7">
                  <c:v>Enlèvement</c:v>
                </c:pt>
              </c:strCache>
            </c:strRef>
          </c:cat>
          <c:val>
            <c:numRef>
              <c:f>Analyse!$C$220:$C$227</c:f>
              <c:numCache>
                <c:formatCode>0%</c:formatCode>
                <c:ptCount val="8"/>
                <c:pt idx="0">
                  <c:v>0.73750000000000004</c:v>
                </c:pt>
                <c:pt idx="1">
                  <c:v>0.2</c:v>
                </c:pt>
                <c:pt idx="2">
                  <c:v>0.2</c:v>
                </c:pt>
                <c:pt idx="3">
                  <c:v>0.125</c:v>
                </c:pt>
                <c:pt idx="4">
                  <c:v>8.7499999999999994E-2</c:v>
                </c:pt>
                <c:pt idx="5">
                  <c:v>3.7499999999999999E-2</c:v>
                </c:pt>
                <c:pt idx="6">
                  <c:v>3.7499999999999999E-2</c:v>
                </c:pt>
                <c:pt idx="7">
                  <c:v>2.5000000000000001E-2</c:v>
                </c:pt>
              </c:numCache>
            </c:numRef>
          </c:val>
          <c:extLst>
            <c:ext xmlns:c16="http://schemas.microsoft.com/office/drawing/2014/chart" uri="{C3380CC4-5D6E-409C-BE32-E72D297353CC}">
              <c16:uniqueId val="{00000000-3FF4-4BE6-A58E-59F8FFAFD452}"/>
            </c:ext>
          </c:extLst>
        </c:ser>
        <c:ser>
          <c:idx val="1"/>
          <c:order val="1"/>
          <c:tx>
            <c:strRef>
              <c:f>Analyse!$D$219</c:f>
              <c:strCache>
                <c:ptCount val="1"/>
                <c:pt idx="0">
                  <c:v>reste</c:v>
                </c:pt>
              </c:strCache>
            </c:strRef>
          </c:tx>
          <c:spPr>
            <a:noFill/>
            <a:ln>
              <a:noFill/>
            </a:ln>
            <a:effectLst/>
          </c:spPr>
          <c:invertIfNegative val="0"/>
          <c:cat>
            <c:strRef>
              <c:f>Analyse!$B$220:$B$227</c:f>
              <c:strCache>
                <c:ptCount val="8"/>
                <c:pt idx="0">
                  <c:v>Cambriolage</c:v>
                </c:pt>
                <c:pt idx="1">
                  <c:v>Abrus des forces de sécurité</c:v>
                </c:pt>
                <c:pt idx="2">
                  <c:v>Arestations arbitraires</c:v>
                </c:pt>
                <c:pt idx="3">
                  <c:v>Violences sexuelles</c:v>
                </c:pt>
                <c:pt idx="4">
                  <c:v>Travail forcé de mineurs</c:v>
                </c:pt>
                <c:pt idx="5">
                  <c:v>Présence armée</c:v>
                </c:pt>
                <c:pt idx="6">
                  <c:v>Extorsion/taxes illégales</c:v>
                </c:pt>
                <c:pt idx="7">
                  <c:v>Enlèvement</c:v>
                </c:pt>
              </c:strCache>
            </c:strRef>
          </c:cat>
          <c:val>
            <c:numRef>
              <c:f>Analyse!$D$220:$D$227</c:f>
              <c:numCache>
                <c:formatCode>0%</c:formatCode>
                <c:ptCount val="8"/>
                <c:pt idx="0">
                  <c:v>0.26249999999999996</c:v>
                </c:pt>
                <c:pt idx="1">
                  <c:v>0.8</c:v>
                </c:pt>
                <c:pt idx="2">
                  <c:v>0.8</c:v>
                </c:pt>
                <c:pt idx="3">
                  <c:v>0.875</c:v>
                </c:pt>
                <c:pt idx="4">
                  <c:v>0.91249999999999998</c:v>
                </c:pt>
                <c:pt idx="5">
                  <c:v>0.96250000000000002</c:v>
                </c:pt>
                <c:pt idx="6">
                  <c:v>0.96250000000000002</c:v>
                </c:pt>
                <c:pt idx="7">
                  <c:v>0.97499999999999998</c:v>
                </c:pt>
              </c:numCache>
            </c:numRef>
          </c:val>
          <c:extLst>
            <c:ext xmlns:c16="http://schemas.microsoft.com/office/drawing/2014/chart" uri="{C3380CC4-5D6E-409C-BE32-E72D297353CC}">
              <c16:uniqueId val="{00000001-3FF4-4BE6-A58E-59F8FFAFD452}"/>
            </c:ext>
          </c:extLst>
        </c:ser>
        <c:dLbls>
          <c:showLegendKey val="0"/>
          <c:showVal val="0"/>
          <c:showCatName val="0"/>
          <c:showSerName val="0"/>
          <c:showPercent val="0"/>
          <c:showBubbleSize val="0"/>
        </c:dLbls>
        <c:gapWidth val="150"/>
        <c:overlap val="100"/>
        <c:axId val="1242844160"/>
        <c:axId val="1242846128"/>
      </c:barChart>
      <c:catAx>
        <c:axId val="12428441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42846128"/>
        <c:crosses val="autoZero"/>
        <c:auto val="1"/>
        <c:lblAlgn val="ctr"/>
        <c:lblOffset val="100"/>
        <c:noMultiLvlLbl val="0"/>
      </c:catAx>
      <c:valAx>
        <c:axId val="1242846128"/>
        <c:scaling>
          <c:orientation val="minMax"/>
        </c:scaling>
        <c:delete val="1"/>
        <c:axPos val="b"/>
        <c:numFmt formatCode="0%" sourceLinked="1"/>
        <c:majorTickMark val="none"/>
        <c:minorTickMark val="none"/>
        <c:tickLblPos val="nextTo"/>
        <c:crossAx val="12428441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Sources d'eau les plus utilisées par les PDI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bar"/>
        <c:grouping val="percentStacked"/>
        <c:varyColors val="0"/>
        <c:ser>
          <c:idx val="0"/>
          <c:order val="0"/>
          <c:tx>
            <c:strRef>
              <c:f>Analyse!$C$288</c:f>
              <c:strCache>
                <c:ptCount val="1"/>
                <c:pt idx="0">
                  <c:v>Fréquence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Analyse!$B$289:$B$297</c:f>
              <c:strCache>
                <c:ptCount val="9"/>
                <c:pt idx="0">
                  <c:v>Puits traditionnel</c:v>
                </c:pt>
                <c:pt idx="1">
                  <c:v>Eau de pluie</c:v>
                </c:pt>
                <c:pt idx="2">
                  <c:v>Forage manuel</c:v>
                </c:pt>
                <c:pt idx="3">
                  <c:v>Achat chez vendeurs d'eau</c:v>
                </c:pt>
                <c:pt idx="4">
                  <c:v>SODECA</c:v>
                </c:pt>
                <c:pt idx="5">
                  <c:v>Eau de surface</c:v>
                </c:pt>
                <c:pt idx="6">
                  <c:v>Puits améliorés</c:v>
                </c:pt>
                <c:pt idx="7">
                  <c:v>Camion citerne</c:v>
                </c:pt>
                <c:pt idx="8">
                  <c:v>Bladder</c:v>
                </c:pt>
              </c:strCache>
            </c:strRef>
          </c:cat>
          <c:val>
            <c:numRef>
              <c:f>Analyse!$C$289:$C$297</c:f>
              <c:numCache>
                <c:formatCode>0%</c:formatCode>
                <c:ptCount val="9"/>
                <c:pt idx="0">
                  <c:v>0.82499999999999996</c:v>
                </c:pt>
                <c:pt idx="1">
                  <c:v>0.55000000000000004</c:v>
                </c:pt>
                <c:pt idx="2">
                  <c:v>0.46250000000000002</c:v>
                </c:pt>
                <c:pt idx="3">
                  <c:v>0.3125</c:v>
                </c:pt>
                <c:pt idx="4">
                  <c:v>0.26250000000000001</c:v>
                </c:pt>
                <c:pt idx="5">
                  <c:v>0.13750000000000001</c:v>
                </c:pt>
                <c:pt idx="6">
                  <c:v>6.25E-2</c:v>
                </c:pt>
                <c:pt idx="7">
                  <c:v>1.2500000000000001E-2</c:v>
                </c:pt>
                <c:pt idx="8">
                  <c:v>0</c:v>
                </c:pt>
              </c:numCache>
            </c:numRef>
          </c:val>
          <c:extLst>
            <c:ext xmlns:c16="http://schemas.microsoft.com/office/drawing/2014/chart" uri="{C3380CC4-5D6E-409C-BE32-E72D297353CC}">
              <c16:uniqueId val="{00000000-AE20-4760-B5D3-FD22487EEC00}"/>
            </c:ext>
          </c:extLst>
        </c:ser>
        <c:ser>
          <c:idx val="1"/>
          <c:order val="1"/>
          <c:tx>
            <c:strRef>
              <c:f>Analyse!$D$288</c:f>
              <c:strCache>
                <c:ptCount val="1"/>
                <c:pt idx="0">
                  <c:v>Reste</c:v>
                </c:pt>
              </c:strCache>
            </c:strRef>
          </c:tx>
          <c:spPr>
            <a:noFill/>
            <a:ln>
              <a:noFill/>
            </a:ln>
            <a:effectLst/>
          </c:spPr>
          <c:invertIfNegative val="0"/>
          <c:cat>
            <c:strRef>
              <c:f>Analyse!$B$289:$B$297</c:f>
              <c:strCache>
                <c:ptCount val="9"/>
                <c:pt idx="0">
                  <c:v>Puits traditionnel</c:v>
                </c:pt>
                <c:pt idx="1">
                  <c:v>Eau de pluie</c:v>
                </c:pt>
                <c:pt idx="2">
                  <c:v>Forage manuel</c:v>
                </c:pt>
                <c:pt idx="3">
                  <c:v>Achat chez vendeurs d'eau</c:v>
                </c:pt>
                <c:pt idx="4">
                  <c:v>SODECA</c:v>
                </c:pt>
                <c:pt idx="5">
                  <c:v>Eau de surface</c:v>
                </c:pt>
                <c:pt idx="6">
                  <c:v>Puits améliorés</c:v>
                </c:pt>
                <c:pt idx="7">
                  <c:v>Camion citerne</c:v>
                </c:pt>
                <c:pt idx="8">
                  <c:v>Bladder</c:v>
                </c:pt>
              </c:strCache>
            </c:strRef>
          </c:cat>
          <c:val>
            <c:numRef>
              <c:f>Analyse!$D$289:$D$297</c:f>
              <c:numCache>
                <c:formatCode>0%</c:formatCode>
                <c:ptCount val="9"/>
                <c:pt idx="0">
                  <c:v>0.17500000000000004</c:v>
                </c:pt>
                <c:pt idx="1">
                  <c:v>0.44999999999999996</c:v>
                </c:pt>
                <c:pt idx="2">
                  <c:v>0.53749999999999998</c:v>
                </c:pt>
                <c:pt idx="3">
                  <c:v>0.6875</c:v>
                </c:pt>
                <c:pt idx="4">
                  <c:v>0.73750000000000004</c:v>
                </c:pt>
                <c:pt idx="5">
                  <c:v>0.86250000000000004</c:v>
                </c:pt>
                <c:pt idx="6">
                  <c:v>0.9375</c:v>
                </c:pt>
                <c:pt idx="7">
                  <c:v>0.98750000000000004</c:v>
                </c:pt>
                <c:pt idx="8">
                  <c:v>1</c:v>
                </c:pt>
              </c:numCache>
            </c:numRef>
          </c:val>
          <c:extLst>
            <c:ext xmlns:c16="http://schemas.microsoft.com/office/drawing/2014/chart" uri="{C3380CC4-5D6E-409C-BE32-E72D297353CC}">
              <c16:uniqueId val="{00000001-AE20-4760-B5D3-FD22487EEC00}"/>
            </c:ext>
          </c:extLst>
        </c:ser>
        <c:dLbls>
          <c:showLegendKey val="0"/>
          <c:showVal val="0"/>
          <c:showCatName val="0"/>
          <c:showSerName val="0"/>
          <c:showPercent val="0"/>
          <c:showBubbleSize val="0"/>
        </c:dLbls>
        <c:gapWidth val="150"/>
        <c:overlap val="100"/>
        <c:axId val="1229973584"/>
        <c:axId val="1229976208"/>
      </c:barChart>
      <c:catAx>
        <c:axId val="12299735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29976208"/>
        <c:crosses val="autoZero"/>
        <c:auto val="1"/>
        <c:lblAlgn val="ctr"/>
        <c:lblOffset val="100"/>
        <c:noMultiLvlLbl val="0"/>
      </c:catAx>
      <c:valAx>
        <c:axId val="1229976208"/>
        <c:scaling>
          <c:orientation val="minMax"/>
        </c:scaling>
        <c:delete val="1"/>
        <c:axPos val="b"/>
        <c:numFmt formatCode="0%" sourceLinked="1"/>
        <c:majorTickMark val="none"/>
        <c:minorTickMark val="none"/>
        <c:tickLblPos val="nextTo"/>
        <c:crossAx val="122997358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Obstacles </a:t>
            </a:r>
            <a:r>
              <a:rPr lang="en-US" baseline="0"/>
              <a:t>à l'accès aux points d'eau</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bar"/>
        <c:grouping val="clustered"/>
        <c:varyColors val="0"/>
        <c:ser>
          <c:idx val="0"/>
          <c:order val="0"/>
          <c:tx>
            <c:strRef>
              <c:f>Analyse!$C$363</c:f>
              <c:strCache>
                <c:ptCount val="1"/>
                <c:pt idx="0">
                  <c:v>Fréquence</c:v>
                </c:pt>
              </c:strCache>
            </c:strRef>
          </c:tx>
          <c:spPr>
            <a:solidFill>
              <a:schemeClr val="accent1"/>
            </a:solidFill>
            <a:ln>
              <a:noFill/>
            </a:ln>
            <a:effectLst/>
          </c:spPr>
          <c:invertIfNegative val="0"/>
          <c:cat>
            <c:strRef>
              <c:f>Analyse!$B$364:$B$370</c:f>
              <c:strCache>
                <c:ptCount val="7"/>
                <c:pt idx="0">
                  <c:v>Conflit liés à la gestion communautaire des points d’eau</c:v>
                </c:pt>
                <c:pt idx="1">
                  <c:v>Discrimination</c:v>
                </c:pt>
                <c:pt idx="2">
                  <c:v>Violence/agression physique</c:v>
                </c:pt>
                <c:pt idx="3">
                  <c:v> Autre, préciser</c:v>
                </c:pt>
                <c:pt idx="4">
                  <c:v>Présence de groupes armés</c:v>
                </c:pt>
                <c:pt idx="5">
                  <c:v>Harcèlement</c:v>
                </c:pt>
                <c:pt idx="6">
                  <c:v>Arrestations/détentions</c:v>
                </c:pt>
              </c:strCache>
            </c:strRef>
          </c:cat>
          <c:val>
            <c:numRef>
              <c:f>Analyse!$C$364:$C$370</c:f>
              <c:numCache>
                <c:formatCode>0%</c:formatCode>
                <c:ptCount val="7"/>
                <c:pt idx="0">
                  <c:v>0.2</c:v>
                </c:pt>
                <c:pt idx="1">
                  <c:v>0.15</c:v>
                </c:pt>
                <c:pt idx="2">
                  <c:v>0.1</c:v>
                </c:pt>
                <c:pt idx="3">
                  <c:v>3.7499999999999999E-2</c:v>
                </c:pt>
                <c:pt idx="4">
                  <c:v>2.5000000000000001E-2</c:v>
                </c:pt>
                <c:pt idx="5">
                  <c:v>1.2500000000000001E-2</c:v>
                </c:pt>
                <c:pt idx="6">
                  <c:v>0</c:v>
                </c:pt>
              </c:numCache>
            </c:numRef>
          </c:val>
          <c:extLst>
            <c:ext xmlns:c16="http://schemas.microsoft.com/office/drawing/2014/chart" uri="{C3380CC4-5D6E-409C-BE32-E72D297353CC}">
              <c16:uniqueId val="{00000000-332E-4AE6-B864-73869C7CF21D}"/>
            </c:ext>
          </c:extLst>
        </c:ser>
        <c:dLbls>
          <c:showLegendKey val="0"/>
          <c:showVal val="0"/>
          <c:showCatName val="0"/>
          <c:showSerName val="0"/>
          <c:showPercent val="0"/>
          <c:showBubbleSize val="0"/>
        </c:dLbls>
        <c:gapWidth val="182"/>
        <c:axId val="1732579600"/>
        <c:axId val="1732583864"/>
      </c:barChart>
      <c:catAx>
        <c:axId val="1732579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732583864"/>
        <c:crosses val="autoZero"/>
        <c:auto val="1"/>
        <c:lblAlgn val="ctr"/>
        <c:lblOffset val="100"/>
        <c:noMultiLvlLbl val="0"/>
      </c:catAx>
      <c:valAx>
        <c:axId val="1732583864"/>
        <c:scaling>
          <c:orientation val="minMax"/>
        </c:scaling>
        <c:delete val="1"/>
        <c:axPos val="b"/>
        <c:numFmt formatCode="0%" sourceLinked="1"/>
        <c:majorTickMark val="none"/>
        <c:minorTickMark val="none"/>
        <c:tickLblPos val="nextTo"/>
        <c:crossAx val="173257960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Principales sources de nourriture pour les</a:t>
            </a:r>
            <a:r>
              <a:rPr lang="en-GB" baseline="0"/>
              <a:t> PDI</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bar"/>
        <c:grouping val="clustered"/>
        <c:varyColors val="0"/>
        <c:ser>
          <c:idx val="0"/>
          <c:order val="0"/>
          <c:tx>
            <c:strRef>
              <c:f>Analyse!$C$387</c:f>
              <c:strCache>
                <c:ptCount val="1"/>
                <c:pt idx="0">
                  <c:v>Fréquence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Analyse!$B$388:$B$394</c:f>
              <c:strCache>
                <c:ptCount val="7"/>
                <c:pt idx="0">
                  <c:v>Achat sur le marché</c:v>
                </c:pt>
                <c:pt idx="1">
                  <c:v>Production agricole de subsistance</c:v>
                </c:pt>
                <c:pt idx="2">
                  <c:v>Dons Pop hôte</c:v>
                </c:pt>
                <c:pt idx="3">
                  <c:v>Troc/échange</c:v>
                </c:pt>
                <c:pt idx="4">
                  <c:v>Emprunt</c:v>
                </c:pt>
                <c:pt idx="5">
                  <c:v>Assistance humanitaire (incl Cash)</c:v>
                </c:pt>
                <c:pt idx="6">
                  <c:v>Autre</c:v>
                </c:pt>
              </c:strCache>
            </c:strRef>
          </c:cat>
          <c:val>
            <c:numRef>
              <c:f>Analyse!$C$388:$C$394</c:f>
              <c:numCache>
                <c:formatCode>0%</c:formatCode>
                <c:ptCount val="7"/>
                <c:pt idx="0">
                  <c:v>0.76249999999999996</c:v>
                </c:pt>
                <c:pt idx="1">
                  <c:v>0.52500000000000002</c:v>
                </c:pt>
                <c:pt idx="2">
                  <c:v>0.35</c:v>
                </c:pt>
                <c:pt idx="3">
                  <c:v>0.26250000000000001</c:v>
                </c:pt>
                <c:pt idx="4">
                  <c:v>0.2</c:v>
                </c:pt>
                <c:pt idx="5">
                  <c:v>0.1875</c:v>
                </c:pt>
                <c:pt idx="6">
                  <c:v>0.05</c:v>
                </c:pt>
              </c:numCache>
            </c:numRef>
          </c:val>
          <c:extLst>
            <c:ext xmlns:c16="http://schemas.microsoft.com/office/drawing/2014/chart" uri="{C3380CC4-5D6E-409C-BE32-E72D297353CC}">
              <c16:uniqueId val="{00000000-D936-42C2-81AE-8B626BBDE94B}"/>
            </c:ext>
          </c:extLst>
        </c:ser>
        <c:dLbls>
          <c:showLegendKey val="0"/>
          <c:showVal val="0"/>
          <c:showCatName val="0"/>
          <c:showSerName val="0"/>
          <c:showPercent val="0"/>
          <c:showBubbleSize val="0"/>
        </c:dLbls>
        <c:gapWidth val="182"/>
        <c:axId val="383654392"/>
        <c:axId val="383655048"/>
      </c:barChart>
      <c:catAx>
        <c:axId val="3836543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383655048"/>
        <c:crosses val="autoZero"/>
        <c:auto val="1"/>
        <c:lblAlgn val="ctr"/>
        <c:lblOffset val="100"/>
        <c:noMultiLvlLbl val="0"/>
      </c:catAx>
      <c:valAx>
        <c:axId val="383655048"/>
        <c:scaling>
          <c:orientation val="minMax"/>
        </c:scaling>
        <c:delete val="1"/>
        <c:axPos val="b"/>
        <c:numFmt formatCode="0%" sourceLinked="1"/>
        <c:majorTickMark val="none"/>
        <c:minorTickMark val="none"/>
        <c:tickLblPos val="nextTo"/>
        <c:crossAx val="383654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Raisons du non accès au marché par les PDI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bar"/>
        <c:grouping val="clustered"/>
        <c:varyColors val="0"/>
        <c:ser>
          <c:idx val="0"/>
          <c:order val="0"/>
          <c:tx>
            <c:strRef>
              <c:f>Analyse!$C$408</c:f>
              <c:strCache>
                <c:ptCount val="1"/>
                <c:pt idx="0">
                  <c:v>Fréquence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Analyse!$B$409:$B$415</c:f>
              <c:strCache>
                <c:ptCount val="7"/>
                <c:pt idx="0">
                  <c:v> Autre, préciser</c:v>
                </c:pt>
                <c:pt idx="1">
                  <c:v>Harcèlement</c:v>
                </c:pt>
                <c:pt idx="2">
                  <c:v>Marché trop loin</c:v>
                </c:pt>
                <c:pt idx="3">
                  <c:v>Route dangereuse/risque d’attaques</c:v>
                </c:pt>
                <c:pt idx="4">
                  <c:v>Discrimination</c:v>
                </c:pt>
                <c:pt idx="5">
                  <c:v>Présence de groupes armés</c:v>
                </c:pt>
                <c:pt idx="6">
                  <c:v>Abus des forces de sécurité</c:v>
                </c:pt>
              </c:strCache>
            </c:strRef>
          </c:cat>
          <c:val>
            <c:numRef>
              <c:f>Analyse!$C$409:$C$415</c:f>
              <c:numCache>
                <c:formatCode>0%</c:formatCode>
                <c:ptCount val="7"/>
                <c:pt idx="0">
                  <c:v>3.7499999999999999E-2</c:v>
                </c:pt>
                <c:pt idx="1">
                  <c:v>1.2500000000000001E-2</c:v>
                </c:pt>
                <c:pt idx="2">
                  <c:v>1.2500000000000001E-2</c:v>
                </c:pt>
                <c:pt idx="3">
                  <c:v>1.2500000000000001E-2</c:v>
                </c:pt>
                <c:pt idx="4">
                  <c:v>0</c:v>
                </c:pt>
                <c:pt idx="5">
                  <c:v>0</c:v>
                </c:pt>
                <c:pt idx="6">
                  <c:v>0</c:v>
                </c:pt>
              </c:numCache>
            </c:numRef>
          </c:val>
          <c:extLst>
            <c:ext xmlns:c16="http://schemas.microsoft.com/office/drawing/2014/chart" uri="{C3380CC4-5D6E-409C-BE32-E72D297353CC}">
              <c16:uniqueId val="{00000000-46D8-4F80-AF92-2EC86E64989C}"/>
            </c:ext>
          </c:extLst>
        </c:ser>
        <c:dLbls>
          <c:showLegendKey val="0"/>
          <c:showVal val="0"/>
          <c:showCatName val="0"/>
          <c:showSerName val="0"/>
          <c:showPercent val="0"/>
          <c:showBubbleSize val="0"/>
        </c:dLbls>
        <c:gapWidth val="182"/>
        <c:axId val="1726814520"/>
        <c:axId val="1726814848"/>
      </c:barChart>
      <c:catAx>
        <c:axId val="17268145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726814848"/>
        <c:crosses val="autoZero"/>
        <c:auto val="1"/>
        <c:lblAlgn val="ctr"/>
        <c:lblOffset val="100"/>
        <c:noMultiLvlLbl val="0"/>
      </c:catAx>
      <c:valAx>
        <c:axId val="1726814848"/>
        <c:scaling>
          <c:orientation val="minMax"/>
        </c:scaling>
        <c:delete val="1"/>
        <c:axPos val="b"/>
        <c:numFmt formatCode="0%" sourceLinked="1"/>
        <c:majorTickMark val="none"/>
        <c:minorTickMark val="none"/>
        <c:tickLblPos val="nextTo"/>
        <c:crossAx val="17268145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[DTM CAR Bangui Floods Site Assessment.xlsx]Analyse!PivotTable8</c:name>
    <c:fmtId val="8"/>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Analyse!$K$153</c:f>
              <c:strCache>
                <c:ptCount val="1"/>
                <c:pt idx="0">
                  <c:v>PDI (Ménages)</c:v>
                </c:pt>
              </c:strCache>
            </c:strRef>
          </c:tx>
          <c:spPr>
            <a:solidFill>
              <a:schemeClr val="accent1"/>
            </a:solidFill>
            <a:ln>
              <a:noFill/>
            </a:ln>
            <a:effectLst/>
          </c:spPr>
          <c:invertIfNegative val="0"/>
          <c:cat>
            <c:strRef>
              <c:f>Analyse!$J$154:$J$158</c:f>
              <c:strCache>
                <c:ptCount val="4"/>
                <c:pt idx="0">
                  <c:v>Complètement détruits</c:v>
                </c:pt>
                <c:pt idx="1">
                  <c:v>En bon état</c:v>
                </c:pt>
                <c:pt idx="2">
                  <c:v>Partiellement endommagés</c:v>
                </c:pt>
                <c:pt idx="3">
                  <c:v>Sérieusement endommagés</c:v>
                </c:pt>
              </c:strCache>
            </c:strRef>
          </c:cat>
          <c:val>
            <c:numRef>
              <c:f>Analyse!$K$154:$K$158</c:f>
              <c:numCache>
                <c:formatCode>General</c:formatCode>
                <c:ptCount val="4"/>
                <c:pt idx="0">
                  <c:v>10</c:v>
                </c:pt>
                <c:pt idx="1">
                  <c:v>1172</c:v>
                </c:pt>
                <c:pt idx="2">
                  <c:v>2526</c:v>
                </c:pt>
                <c:pt idx="3">
                  <c:v>574</c:v>
                </c:pt>
              </c:numCache>
            </c:numRef>
          </c:val>
          <c:extLst>
            <c:ext xmlns:c16="http://schemas.microsoft.com/office/drawing/2014/chart" uri="{C3380CC4-5D6E-409C-BE32-E72D297353CC}">
              <c16:uniqueId val="{00000000-AD2A-4C67-931B-6DD7FD1F6663}"/>
            </c:ext>
          </c:extLst>
        </c:ser>
        <c:ser>
          <c:idx val="1"/>
          <c:order val="1"/>
          <c:tx>
            <c:strRef>
              <c:f>Analyse!$L$153</c:f>
              <c:strCache>
                <c:ptCount val="1"/>
                <c:pt idx="0">
                  <c:v>PDI (ménages %)</c:v>
                </c:pt>
              </c:strCache>
            </c:strRef>
          </c:tx>
          <c:spPr>
            <a:solidFill>
              <a:schemeClr val="accent2"/>
            </a:solidFill>
            <a:ln>
              <a:noFill/>
            </a:ln>
            <a:effectLst/>
          </c:spPr>
          <c:invertIfNegative val="0"/>
          <c:cat>
            <c:strRef>
              <c:f>Analyse!$J$154:$J$158</c:f>
              <c:strCache>
                <c:ptCount val="4"/>
                <c:pt idx="0">
                  <c:v>Complètement détruits</c:v>
                </c:pt>
                <c:pt idx="1">
                  <c:v>En bon état</c:v>
                </c:pt>
                <c:pt idx="2">
                  <c:v>Partiellement endommagés</c:v>
                </c:pt>
                <c:pt idx="3">
                  <c:v>Sérieusement endommagés</c:v>
                </c:pt>
              </c:strCache>
            </c:strRef>
          </c:cat>
          <c:val>
            <c:numRef>
              <c:f>Analyse!$L$154:$L$158</c:f>
              <c:numCache>
                <c:formatCode>0.00%</c:formatCode>
                <c:ptCount val="4"/>
                <c:pt idx="0">
                  <c:v>2.3353573096683792E-3</c:v>
                </c:pt>
                <c:pt idx="1">
                  <c:v>0.27370387669313406</c:v>
                </c:pt>
                <c:pt idx="2">
                  <c:v>0.58991125642223263</c:v>
                </c:pt>
                <c:pt idx="3">
                  <c:v>0.13404950957496498</c:v>
                </c:pt>
              </c:numCache>
            </c:numRef>
          </c:val>
          <c:extLst>
            <c:ext xmlns:c16="http://schemas.microsoft.com/office/drawing/2014/chart" uri="{C3380CC4-5D6E-409C-BE32-E72D297353CC}">
              <c16:uniqueId val="{00000001-AD2A-4C67-931B-6DD7FD1F6663}"/>
            </c:ext>
          </c:extLst>
        </c:ser>
        <c:dLbls>
          <c:showLegendKey val="0"/>
          <c:showVal val="0"/>
          <c:showCatName val="0"/>
          <c:showSerName val="0"/>
          <c:showPercent val="0"/>
          <c:showBubbleSize val="0"/>
        </c:dLbls>
        <c:gapWidth val="219"/>
        <c:overlap val="-27"/>
        <c:axId val="1729878184"/>
        <c:axId val="1729876544"/>
      </c:barChart>
      <c:catAx>
        <c:axId val="1729878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729876544"/>
        <c:crosses val="autoZero"/>
        <c:auto val="1"/>
        <c:lblAlgn val="ctr"/>
        <c:lblOffset val="100"/>
        <c:noMultiLvlLbl val="0"/>
      </c:catAx>
      <c:valAx>
        <c:axId val="17298765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729878184"/>
        <c:crosses val="autoZero"/>
        <c:crossBetween val="between"/>
      </c:valAx>
      <c:spPr>
        <a:noFill/>
        <a:ln>
          <a:noFill/>
        </a:ln>
        <a:effectLst/>
      </c:spPr>
    </c:plotArea>
    <c:legend>
      <c:legendPos val="r"/>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Services de santés disponibles en quartiers d'accueil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bar"/>
        <c:grouping val="clustered"/>
        <c:varyColors val="0"/>
        <c:ser>
          <c:idx val="0"/>
          <c:order val="0"/>
          <c:tx>
            <c:strRef>
              <c:f>Analyse!$C$439</c:f>
              <c:strCache>
                <c:ptCount val="1"/>
                <c:pt idx="0">
                  <c:v>Fréquence</c:v>
                </c:pt>
              </c:strCache>
            </c:strRef>
          </c:tx>
          <c:spPr>
            <a:solidFill>
              <a:schemeClr val="accent1"/>
            </a:solidFill>
            <a:ln>
              <a:noFill/>
            </a:ln>
            <a:effectLst/>
          </c:spPr>
          <c:invertIfNegative val="0"/>
          <c:cat>
            <c:strRef>
              <c:f>Analyse!$B$440:$B$444</c:f>
              <c:strCache>
                <c:ptCount val="5"/>
                <c:pt idx="0">
                  <c:v>Centre de santé</c:v>
                </c:pt>
                <c:pt idx="1">
                  <c:v>Clinique privée</c:v>
                </c:pt>
                <c:pt idx="2">
                  <c:v>Hôpital</c:v>
                </c:pt>
                <c:pt idx="3">
                  <c:v>Clinique mobile</c:v>
                </c:pt>
                <c:pt idx="4">
                  <c:v>Autres (à préciser)</c:v>
                </c:pt>
              </c:strCache>
            </c:strRef>
          </c:cat>
          <c:val>
            <c:numRef>
              <c:f>Analyse!$C$440:$C$444</c:f>
              <c:numCache>
                <c:formatCode>0%</c:formatCode>
                <c:ptCount val="5"/>
                <c:pt idx="0">
                  <c:v>0.33750000000000002</c:v>
                </c:pt>
                <c:pt idx="1">
                  <c:v>0.16250000000000001</c:v>
                </c:pt>
                <c:pt idx="2">
                  <c:v>0.15</c:v>
                </c:pt>
                <c:pt idx="3">
                  <c:v>8.7499999999999994E-2</c:v>
                </c:pt>
                <c:pt idx="4">
                  <c:v>0.05</c:v>
                </c:pt>
              </c:numCache>
            </c:numRef>
          </c:val>
          <c:extLst>
            <c:ext xmlns:c16="http://schemas.microsoft.com/office/drawing/2014/chart" uri="{C3380CC4-5D6E-409C-BE32-E72D297353CC}">
              <c16:uniqueId val="{00000000-78AF-4356-BB00-CF1732C795CC}"/>
            </c:ext>
          </c:extLst>
        </c:ser>
        <c:dLbls>
          <c:showLegendKey val="0"/>
          <c:showVal val="0"/>
          <c:showCatName val="0"/>
          <c:showSerName val="0"/>
          <c:showPercent val="0"/>
          <c:showBubbleSize val="0"/>
        </c:dLbls>
        <c:gapWidth val="182"/>
        <c:axId val="1119893632"/>
        <c:axId val="1119893960"/>
      </c:barChart>
      <c:catAx>
        <c:axId val="11198936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119893960"/>
        <c:crosses val="autoZero"/>
        <c:auto val="1"/>
        <c:lblAlgn val="ctr"/>
        <c:lblOffset val="100"/>
        <c:noMultiLvlLbl val="0"/>
      </c:catAx>
      <c:valAx>
        <c:axId val="1119893960"/>
        <c:scaling>
          <c:orientation val="minMax"/>
        </c:scaling>
        <c:delete val="1"/>
        <c:axPos val="b"/>
        <c:numFmt formatCode="0%" sourceLinked="1"/>
        <c:majorTickMark val="none"/>
        <c:minorTickMark val="none"/>
        <c:tickLblPos val="nextTo"/>
        <c:crossAx val="111989363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Difficultés d'accès aux service</a:t>
            </a:r>
            <a:r>
              <a:rPr lang="en-US" baseline="0"/>
              <a:t> de santé</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bar"/>
        <c:grouping val="clustered"/>
        <c:varyColors val="0"/>
        <c:ser>
          <c:idx val="0"/>
          <c:order val="0"/>
          <c:tx>
            <c:strRef>
              <c:f>Analyse!$J$454</c:f>
              <c:strCache>
                <c:ptCount val="1"/>
                <c:pt idx="0">
                  <c:v>Fréquence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Analyse!$I$455:$I$461</c:f>
              <c:strCache>
                <c:ptCount val="7"/>
                <c:pt idx="0">
                  <c:v>Manque de moyens financiers</c:v>
                </c:pt>
                <c:pt idx="1">
                  <c:v>service trop loin</c:v>
                </c:pt>
                <c:pt idx="2">
                  <c:v>Absence de personnel médical</c:v>
                </c:pt>
                <c:pt idx="3">
                  <c:v>absence médicaments/équipements</c:v>
                </c:pt>
                <c:pt idx="4">
                  <c:v>Discrimination</c:v>
                </c:pt>
                <c:pt idx="5">
                  <c:v>route dangereuse/risque d’attaque</c:v>
                </c:pt>
                <c:pt idx="6">
                  <c:v>Présence de groupes armés</c:v>
                </c:pt>
              </c:strCache>
            </c:strRef>
          </c:cat>
          <c:val>
            <c:numRef>
              <c:f>Analyse!$J$455:$J$461</c:f>
              <c:numCache>
                <c:formatCode>0%</c:formatCode>
                <c:ptCount val="7"/>
                <c:pt idx="0">
                  <c:v>0.23749999999999999</c:v>
                </c:pt>
                <c:pt idx="1">
                  <c:v>0.1125</c:v>
                </c:pt>
                <c:pt idx="2">
                  <c:v>0.1</c:v>
                </c:pt>
                <c:pt idx="3">
                  <c:v>7.4999999999999997E-2</c:v>
                </c:pt>
                <c:pt idx="4">
                  <c:v>1.2500000000000001E-2</c:v>
                </c:pt>
                <c:pt idx="5">
                  <c:v>1.2500000000000001E-2</c:v>
                </c:pt>
                <c:pt idx="6">
                  <c:v>0</c:v>
                </c:pt>
              </c:numCache>
            </c:numRef>
          </c:val>
          <c:extLst>
            <c:ext xmlns:c16="http://schemas.microsoft.com/office/drawing/2014/chart" uri="{C3380CC4-5D6E-409C-BE32-E72D297353CC}">
              <c16:uniqueId val="{00000000-DC60-47B1-8A4A-A96E5DD34606}"/>
            </c:ext>
          </c:extLst>
        </c:ser>
        <c:dLbls>
          <c:showLegendKey val="0"/>
          <c:showVal val="0"/>
          <c:showCatName val="0"/>
          <c:showSerName val="0"/>
          <c:showPercent val="0"/>
          <c:showBubbleSize val="0"/>
        </c:dLbls>
        <c:gapWidth val="182"/>
        <c:axId val="771539640"/>
        <c:axId val="771537016"/>
      </c:barChart>
      <c:catAx>
        <c:axId val="771539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771537016"/>
        <c:crosses val="autoZero"/>
        <c:auto val="1"/>
        <c:lblAlgn val="ctr"/>
        <c:lblOffset val="100"/>
        <c:noMultiLvlLbl val="0"/>
      </c:catAx>
      <c:valAx>
        <c:axId val="771537016"/>
        <c:scaling>
          <c:orientation val="minMax"/>
        </c:scaling>
        <c:delete val="1"/>
        <c:axPos val="b"/>
        <c:numFmt formatCode="0%" sourceLinked="1"/>
        <c:majorTickMark val="none"/>
        <c:minorTickMark val="none"/>
        <c:tickLblPos val="nextTo"/>
        <c:crossAx val="7715396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Maladie</a:t>
            </a:r>
            <a:r>
              <a:rPr lang="en-GB" baseline="0"/>
              <a:t>s les plus fréquentes chez les PDI</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stacked"/>
        <c:varyColors val="0"/>
        <c:ser>
          <c:idx val="0"/>
          <c:order val="0"/>
          <c:tx>
            <c:strRef>
              <c:f>Analyse!$C$469</c:f>
              <c:strCache>
                <c:ptCount val="1"/>
                <c:pt idx="0">
                  <c:v>Frequence</c:v>
                </c:pt>
              </c:strCache>
            </c:strRef>
          </c:tx>
          <c:spPr>
            <a:solidFill>
              <a:schemeClr val="accent1"/>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LID4096"/>
                </a:p>
              </c:txPr>
              <c:dLblPos val="inEnd"/>
              <c:showLegendKey val="0"/>
              <c:showVal val="1"/>
              <c:showCatName val="0"/>
              <c:showSerName val="0"/>
              <c:showPercent val="0"/>
              <c:showBubbleSize val="0"/>
              <c:extLst>
                <c:ext xmlns:c16="http://schemas.microsoft.com/office/drawing/2014/chart" uri="{C3380CC4-5D6E-409C-BE32-E72D297353CC}">
                  <c16:uniqueId val="{00000004-1ABD-4259-83CD-D3F60F9301A3}"/>
                </c:ext>
              </c:extLst>
            </c:dLbl>
            <c:dLbl>
              <c:idx val="1"/>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LID4096"/>
                </a:p>
              </c:txPr>
              <c:dLblPos val="inEnd"/>
              <c:showLegendKey val="0"/>
              <c:showVal val="1"/>
              <c:showCatName val="0"/>
              <c:showSerName val="0"/>
              <c:showPercent val="0"/>
              <c:showBubbleSize val="0"/>
              <c:extLst>
                <c:ext xmlns:c16="http://schemas.microsoft.com/office/drawing/2014/chart" uri="{C3380CC4-5D6E-409C-BE32-E72D297353CC}">
                  <c16:uniqueId val="{00000003-1ABD-4259-83CD-D3F60F9301A3}"/>
                </c:ext>
              </c:extLst>
            </c:dLbl>
            <c:dLbl>
              <c:idx val="2"/>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LID4096"/>
                </a:p>
              </c:txPr>
              <c:dLblPos val="inEnd"/>
              <c:showLegendKey val="0"/>
              <c:showVal val="1"/>
              <c:showCatName val="0"/>
              <c:showSerName val="0"/>
              <c:showPercent val="0"/>
              <c:showBubbleSize val="0"/>
              <c:extLst>
                <c:ext xmlns:c16="http://schemas.microsoft.com/office/drawing/2014/chart" uri="{C3380CC4-5D6E-409C-BE32-E72D297353CC}">
                  <c16:uniqueId val="{00000002-1ABD-4259-83CD-D3F60F9301A3}"/>
                </c:ext>
              </c:extLst>
            </c:dLbl>
            <c:dLbl>
              <c:idx val="3"/>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LID4096"/>
                </a:p>
              </c:txPr>
              <c:dLblPos val="inEnd"/>
              <c:showLegendKey val="0"/>
              <c:showVal val="1"/>
              <c:showCatName val="0"/>
              <c:showSerName val="0"/>
              <c:showPercent val="0"/>
              <c:showBubbleSize val="0"/>
              <c:extLst>
                <c:ext xmlns:c16="http://schemas.microsoft.com/office/drawing/2014/chart" uri="{C3380CC4-5D6E-409C-BE32-E72D297353CC}">
                  <c16:uniqueId val="{00000001-1ABD-4259-83CD-D3F60F9301A3}"/>
                </c:ext>
              </c:extLst>
            </c:dLbl>
            <c:dLbl>
              <c:idx val="4"/>
              <c:layout>
                <c:manualLayout>
                  <c:x val="0"/>
                  <c:y val="-4.975393700787410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ABD-4259-83CD-D3F60F9301A3}"/>
                </c:ext>
              </c:extLst>
            </c:dLbl>
            <c:dLbl>
              <c:idx val="5"/>
              <c:layout>
                <c:manualLayout>
                  <c:x val="-5.0925337632079971E-17"/>
                  <c:y val="-5.176655001458159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ABD-4259-83CD-D3F60F9301A3}"/>
                </c:ext>
              </c:extLst>
            </c:dLbl>
            <c:dLbl>
              <c:idx val="6"/>
              <c:layout>
                <c:manualLayout>
                  <c:x val="-5.5555555555556572E-3"/>
                  <c:y val="-5.398075240594925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ABD-4259-83CD-D3F60F9301A3}"/>
                </c:ext>
              </c:extLst>
            </c:dLbl>
            <c:dLbl>
              <c:idx val="7"/>
              <c:layout>
                <c:manualLayout>
                  <c:x val="0"/>
                  <c:y val="-4.009186351706045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ABD-4259-83CD-D3F60F9301A3}"/>
                </c:ext>
              </c:extLst>
            </c:dLbl>
            <c:dLbl>
              <c:idx val="8"/>
              <c:layout>
                <c:manualLayout>
                  <c:x val="-2.7777777777777779E-3"/>
                  <c:y val="-3.747448235637220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ABD-4259-83CD-D3F60F9301A3}"/>
                </c:ext>
              </c:extLst>
            </c:dLbl>
            <c:dLbl>
              <c:idx val="9"/>
              <c:layout>
                <c:manualLayout>
                  <c:x val="0"/>
                  <c:y val="-3.26436278798482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ABD-4259-83CD-D3F60F9301A3}"/>
                </c:ext>
              </c:extLst>
            </c:dLbl>
            <c:dLbl>
              <c:idx val="10"/>
              <c:layout>
                <c:manualLayout>
                  <c:x val="0"/>
                  <c:y val="-2.801399825021872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ABD-4259-83CD-D3F60F9301A3}"/>
                </c:ext>
              </c:extLst>
            </c:dLbl>
            <c:dLbl>
              <c:idx val="11"/>
              <c:layout>
                <c:manualLayout>
                  <c:x val="-2.7777777777777779E-3"/>
                  <c:y val="-3.707166812481772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ABD-4259-83CD-D3F60F9301A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Analyse!$B$470:$B$481</c:f>
              <c:strCache>
                <c:ptCount val="12"/>
                <c:pt idx="0">
                  <c:v>Paludisme</c:v>
                </c:pt>
                <c:pt idx="1">
                  <c:v>Diarrhée</c:v>
                </c:pt>
                <c:pt idx="2">
                  <c:v>Fièvre</c:v>
                </c:pt>
                <c:pt idx="3">
                  <c:v>Maux de ventre</c:v>
                </c:pt>
                <c:pt idx="4">
                  <c:v>Maladie de peau</c:v>
                </c:pt>
                <c:pt idx="5">
                  <c:v>Maux de tête</c:v>
                </c:pt>
                <c:pt idx="6">
                  <c:v>Malnutrition</c:v>
                </c:pt>
                <c:pt idx="7">
                  <c:v>Toux</c:v>
                </c:pt>
                <c:pt idx="8">
                  <c:v>Infection de plaie</c:v>
                </c:pt>
                <c:pt idx="9">
                  <c:v>Problèmes de tensions</c:v>
                </c:pt>
                <c:pt idx="10">
                  <c:v>Autre</c:v>
                </c:pt>
                <c:pt idx="11">
                  <c:v>VIH/Sida</c:v>
                </c:pt>
              </c:strCache>
            </c:strRef>
          </c:cat>
          <c:val>
            <c:numRef>
              <c:f>Analyse!$C$470:$C$481</c:f>
              <c:numCache>
                <c:formatCode>0%</c:formatCode>
                <c:ptCount val="12"/>
                <c:pt idx="0">
                  <c:v>0.98750000000000004</c:v>
                </c:pt>
                <c:pt idx="1">
                  <c:v>0.73750000000000004</c:v>
                </c:pt>
                <c:pt idx="2">
                  <c:v>0.51249999999999996</c:v>
                </c:pt>
                <c:pt idx="3">
                  <c:v>0.22500000000000001</c:v>
                </c:pt>
                <c:pt idx="4">
                  <c:v>0.13750000000000001</c:v>
                </c:pt>
                <c:pt idx="5">
                  <c:v>0.1</c:v>
                </c:pt>
                <c:pt idx="6">
                  <c:v>8.7499999999999994E-2</c:v>
                </c:pt>
                <c:pt idx="7">
                  <c:v>8.7499999999999994E-2</c:v>
                </c:pt>
                <c:pt idx="8">
                  <c:v>0.05</c:v>
                </c:pt>
                <c:pt idx="9">
                  <c:v>2.5000000000000001E-2</c:v>
                </c:pt>
                <c:pt idx="10">
                  <c:v>2.5000000000000001E-2</c:v>
                </c:pt>
                <c:pt idx="11">
                  <c:v>0</c:v>
                </c:pt>
              </c:numCache>
            </c:numRef>
          </c:val>
          <c:extLst>
            <c:ext xmlns:c16="http://schemas.microsoft.com/office/drawing/2014/chart" uri="{C3380CC4-5D6E-409C-BE32-E72D297353CC}">
              <c16:uniqueId val="{00000000-1ABD-4259-83CD-D3F60F9301A3}"/>
            </c:ext>
          </c:extLst>
        </c:ser>
        <c:dLbls>
          <c:showLegendKey val="0"/>
          <c:showVal val="0"/>
          <c:showCatName val="0"/>
          <c:showSerName val="0"/>
          <c:showPercent val="0"/>
          <c:showBubbleSize val="0"/>
        </c:dLbls>
        <c:gapWidth val="50"/>
        <c:overlap val="100"/>
        <c:axId val="1282969456"/>
        <c:axId val="1282969784"/>
      </c:barChart>
      <c:catAx>
        <c:axId val="12829694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82969784"/>
        <c:crosses val="autoZero"/>
        <c:auto val="1"/>
        <c:lblAlgn val="ctr"/>
        <c:lblOffset val="100"/>
        <c:noMultiLvlLbl val="0"/>
      </c:catAx>
      <c:valAx>
        <c:axId val="1282969784"/>
        <c:scaling>
          <c:orientation val="minMax"/>
        </c:scaling>
        <c:delete val="1"/>
        <c:axPos val="l"/>
        <c:numFmt formatCode="0%" sourceLinked="1"/>
        <c:majorTickMark val="none"/>
        <c:minorTickMark val="none"/>
        <c:tickLblPos val="nextTo"/>
        <c:crossAx val="128296945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Etat</a:t>
            </a:r>
            <a:r>
              <a:rPr lang="en-US" baseline="0"/>
              <a:t> des quartiers d'accueil - Bangui 6e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manualLayout>
          <c:layoutTarget val="inner"/>
          <c:xMode val="edge"/>
          <c:yMode val="edge"/>
          <c:x val="0.1250819441236872"/>
          <c:y val="0.24099944823949981"/>
          <c:w val="0.31353763526605821"/>
          <c:h val="0.73068693999456968"/>
        </c:manualLayout>
      </c:layout>
      <c:pieChart>
        <c:varyColors val="1"/>
        <c:ser>
          <c:idx val="0"/>
          <c:order val="0"/>
          <c:tx>
            <c:strRef>
              <c:f>Analyse!$D$15</c:f>
              <c:strCache>
                <c:ptCount val="1"/>
                <c:pt idx="0">
                  <c:v>Individus PDI</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7C6-49A7-B45F-0A4EF9185E77}"/>
              </c:ext>
            </c:extLst>
          </c:dPt>
          <c:dPt>
            <c:idx val="1"/>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3-E7C6-49A7-B45F-0A4EF9185E7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E7C6-49A7-B45F-0A4EF9185E7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Analyse!$B$21:$B$23</c:f>
              <c:strCache>
                <c:ptCount val="3"/>
                <c:pt idx="0">
                  <c:v>Partiellement inondé</c:v>
                </c:pt>
                <c:pt idx="1">
                  <c:v>Non inondé</c:v>
                </c:pt>
                <c:pt idx="2">
                  <c:v>Totalement inondé</c:v>
                </c:pt>
              </c:strCache>
            </c:strRef>
          </c:cat>
          <c:val>
            <c:numRef>
              <c:f>Analyse!$D$21:$D$23</c:f>
              <c:numCache>
                <c:formatCode>0.00%</c:formatCode>
                <c:ptCount val="3"/>
                <c:pt idx="0">
                  <c:v>0.80486202365308801</c:v>
                </c:pt>
                <c:pt idx="1">
                  <c:v>0.13206307490144548</c:v>
                </c:pt>
                <c:pt idx="2">
                  <c:v>6.3074901445466486E-2</c:v>
                </c:pt>
              </c:numCache>
            </c:numRef>
          </c:val>
          <c:extLst>
            <c:ext xmlns:c16="http://schemas.microsoft.com/office/drawing/2014/chart" uri="{C3380CC4-5D6E-409C-BE32-E72D297353CC}">
              <c16:uniqueId val="{00000000-6965-477C-82F6-D6095972946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3381270881610163"/>
          <c:y val="0.27185921618182735"/>
          <c:w val="0.3661872911838982"/>
          <c:h val="0.43549853481991069"/>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Raisons du non accès à l'école pour enfants PDI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bar"/>
        <c:grouping val="clustered"/>
        <c:varyColors val="0"/>
        <c:ser>
          <c:idx val="0"/>
          <c:order val="0"/>
          <c:tx>
            <c:strRef>
              <c:f>Analyse!$C$504</c:f>
              <c:strCache>
                <c:ptCount val="1"/>
                <c:pt idx="0">
                  <c:v>Fréquence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Analyse!$B$505:$B$515</c:f>
              <c:strCache>
                <c:ptCount val="11"/>
                <c:pt idx="0">
                  <c:v>Manque de moyens financiers</c:v>
                </c:pt>
                <c:pt idx="1">
                  <c:v>Ecole détruite ou endommagée</c:v>
                </c:pt>
                <c:pt idx="2">
                  <c:v>Ecole trop loin</c:v>
                </c:pt>
                <c:pt idx="3">
                  <c:v>Pas d'école</c:v>
                </c:pt>
                <c:pt idx="4">
                  <c:v>Chemin dangereux</c:v>
                </c:pt>
                <c:pt idx="5">
                  <c:v> Autre, préciser</c:v>
                </c:pt>
                <c:pt idx="6">
                  <c:v>Pas d'intérêt pour l'éducation des enfants</c:v>
                </c:pt>
                <c:pt idx="7">
                  <c:v>Ecole occupée par des PDI</c:v>
                </c:pt>
                <c:pt idx="8">
                  <c:v>Problèmes cohabitation avec la communauté où se trouve l'école</c:v>
                </c:pt>
                <c:pt idx="9">
                  <c:v>Manque de personnel enseignant</c:v>
                </c:pt>
                <c:pt idx="10">
                  <c:v>Discrimination</c:v>
                </c:pt>
              </c:strCache>
            </c:strRef>
          </c:cat>
          <c:val>
            <c:numRef>
              <c:f>Analyse!$C$505:$C$515</c:f>
              <c:numCache>
                <c:formatCode>0%</c:formatCode>
                <c:ptCount val="11"/>
                <c:pt idx="0">
                  <c:v>0.5625</c:v>
                </c:pt>
                <c:pt idx="1">
                  <c:v>0.3</c:v>
                </c:pt>
                <c:pt idx="2">
                  <c:v>0.27500000000000002</c:v>
                </c:pt>
                <c:pt idx="3">
                  <c:v>0.16250000000000001</c:v>
                </c:pt>
                <c:pt idx="4">
                  <c:v>0.1</c:v>
                </c:pt>
                <c:pt idx="5">
                  <c:v>8.7499999999999994E-2</c:v>
                </c:pt>
                <c:pt idx="6">
                  <c:v>7.4999999999999997E-2</c:v>
                </c:pt>
                <c:pt idx="7">
                  <c:v>3.7499999999999999E-2</c:v>
                </c:pt>
                <c:pt idx="8">
                  <c:v>2.5000000000000001E-2</c:v>
                </c:pt>
                <c:pt idx="9">
                  <c:v>2.5000000000000001E-2</c:v>
                </c:pt>
                <c:pt idx="10">
                  <c:v>0</c:v>
                </c:pt>
              </c:numCache>
            </c:numRef>
          </c:val>
          <c:extLst>
            <c:ext xmlns:c16="http://schemas.microsoft.com/office/drawing/2014/chart" uri="{C3380CC4-5D6E-409C-BE32-E72D297353CC}">
              <c16:uniqueId val="{00000000-B64F-4A56-923E-2CDCACB30091}"/>
            </c:ext>
          </c:extLst>
        </c:ser>
        <c:dLbls>
          <c:showLegendKey val="0"/>
          <c:showVal val="0"/>
          <c:showCatName val="0"/>
          <c:showSerName val="0"/>
          <c:showPercent val="0"/>
          <c:showBubbleSize val="0"/>
        </c:dLbls>
        <c:gapWidth val="92"/>
        <c:axId val="1282904512"/>
        <c:axId val="1282908120"/>
      </c:barChart>
      <c:catAx>
        <c:axId val="12829045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82908120"/>
        <c:crosses val="autoZero"/>
        <c:auto val="1"/>
        <c:lblAlgn val="ctr"/>
        <c:lblOffset val="100"/>
        <c:noMultiLvlLbl val="0"/>
      </c:catAx>
      <c:valAx>
        <c:axId val="1282908120"/>
        <c:scaling>
          <c:orientation val="minMax"/>
        </c:scaling>
        <c:delete val="1"/>
        <c:axPos val="b"/>
        <c:numFmt formatCode="0%" sourceLinked="1"/>
        <c:majorTickMark val="none"/>
        <c:minorTickMark val="none"/>
        <c:tickLblPos val="nextTo"/>
        <c:crossAx val="1282904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[DTM CAR Bangui Floods Site Assessment.xlsx]Analyse!Tableau croisé dynamique4</c:name>
    <c:fmtId val="33"/>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Assistance la plus fournie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Analyse!$C$528</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Analyse!$B$529:$B$537</c:f>
              <c:strCache>
                <c:ptCount val="8"/>
                <c:pt idx="0">
                  <c:v>Vivres</c:v>
                </c:pt>
                <c:pt idx="1">
                  <c:v>Autre</c:v>
                </c:pt>
                <c:pt idx="2">
                  <c:v>Santé</c:v>
                </c:pt>
                <c:pt idx="3">
                  <c:v>Eau-Hygiene-Assainissement</c:v>
                </c:pt>
                <c:pt idx="4">
                  <c:v>Vivres Psychosocial</c:v>
                </c:pt>
                <c:pt idx="5">
                  <c:v>Vivres Cash</c:v>
                </c:pt>
                <c:pt idx="6">
                  <c:v>Cash</c:v>
                </c:pt>
                <c:pt idx="7">
                  <c:v>Abris</c:v>
                </c:pt>
              </c:strCache>
            </c:strRef>
          </c:cat>
          <c:val>
            <c:numRef>
              <c:f>Analyse!$C$529:$C$537</c:f>
              <c:numCache>
                <c:formatCode>0%</c:formatCode>
                <c:ptCount val="8"/>
                <c:pt idx="0">
                  <c:v>0.53846153846153844</c:v>
                </c:pt>
                <c:pt idx="1">
                  <c:v>0.15384615384615385</c:v>
                </c:pt>
                <c:pt idx="2">
                  <c:v>7.6923076923076927E-2</c:v>
                </c:pt>
                <c:pt idx="3">
                  <c:v>7.6923076923076927E-2</c:v>
                </c:pt>
                <c:pt idx="4">
                  <c:v>3.8461538461538464E-2</c:v>
                </c:pt>
                <c:pt idx="5">
                  <c:v>3.8461538461538464E-2</c:v>
                </c:pt>
                <c:pt idx="6">
                  <c:v>3.8461538461538464E-2</c:v>
                </c:pt>
                <c:pt idx="7">
                  <c:v>3.8461538461538464E-2</c:v>
                </c:pt>
              </c:numCache>
            </c:numRef>
          </c:val>
          <c:extLst>
            <c:ext xmlns:c16="http://schemas.microsoft.com/office/drawing/2014/chart" uri="{C3380CC4-5D6E-409C-BE32-E72D297353CC}">
              <c16:uniqueId val="{00000000-7C5B-4E84-9CDE-6DFD33A6817D}"/>
            </c:ext>
          </c:extLst>
        </c:ser>
        <c:dLbls>
          <c:showLegendKey val="0"/>
          <c:showVal val="0"/>
          <c:showCatName val="0"/>
          <c:showSerName val="0"/>
          <c:showPercent val="0"/>
          <c:showBubbleSize val="0"/>
        </c:dLbls>
        <c:gapWidth val="182"/>
        <c:axId val="1119886416"/>
        <c:axId val="1119888384"/>
      </c:barChart>
      <c:catAx>
        <c:axId val="11198864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119888384"/>
        <c:crosses val="autoZero"/>
        <c:auto val="1"/>
        <c:lblAlgn val="ctr"/>
        <c:lblOffset val="100"/>
        <c:noMultiLvlLbl val="0"/>
      </c:catAx>
      <c:valAx>
        <c:axId val="1119888384"/>
        <c:scaling>
          <c:orientation val="minMax"/>
        </c:scaling>
        <c:delete val="1"/>
        <c:axPos val="b"/>
        <c:numFmt formatCode="0%" sourceLinked="1"/>
        <c:majorTickMark val="none"/>
        <c:minorTickMark val="none"/>
        <c:tickLblPos val="nextTo"/>
        <c:crossAx val="111988641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Besoins</a:t>
            </a:r>
            <a:r>
              <a:rPr lang="en-GB" baseline="0"/>
              <a:t> prioritaires</a:t>
            </a:r>
            <a:endParaRPr lang="en-GB"/>
          </a:p>
        </c:rich>
      </c:tx>
      <c:layout>
        <c:manualLayout>
          <c:xMode val="edge"/>
          <c:yMode val="edge"/>
          <c:x val="0.35044444444444445"/>
          <c:y val="3.68098159509202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bar"/>
        <c:grouping val="clustered"/>
        <c:varyColors val="0"/>
        <c:ser>
          <c:idx val="0"/>
          <c:order val="0"/>
          <c:spPr>
            <a:solidFill>
              <a:schemeClr val="accent1"/>
            </a:solidFill>
            <a:ln>
              <a:noFill/>
            </a:ln>
            <a:effectLst/>
          </c:spPr>
          <c:invertIfNegative val="0"/>
          <c:cat>
            <c:strRef>
              <c:f>Analyse!$B$542:$B$548</c:f>
              <c:strCache>
                <c:ptCount val="7"/>
                <c:pt idx="0">
                  <c:v>Nourriture</c:v>
                </c:pt>
                <c:pt idx="1">
                  <c:v>Abri</c:v>
                </c:pt>
                <c:pt idx="2">
                  <c:v>Service de santé</c:v>
                </c:pt>
                <c:pt idx="3">
                  <c:v>Article non alimentaire (vêtements, couvertures, ustensiles de cuisine</c:v>
                </c:pt>
                <c:pt idx="4">
                  <c:v>Eau potable</c:v>
                </c:pt>
                <c:pt idx="5">
                  <c:v>Scolarisation</c:v>
                </c:pt>
                <c:pt idx="6">
                  <c:v>Hygiène/assainissement</c:v>
                </c:pt>
              </c:strCache>
            </c:strRef>
          </c:cat>
          <c:val>
            <c:numRef>
              <c:f>Analyse!$D$542:$D$548</c:f>
              <c:numCache>
                <c:formatCode>0%</c:formatCode>
                <c:ptCount val="7"/>
                <c:pt idx="0">
                  <c:v>0.375</c:v>
                </c:pt>
                <c:pt idx="1">
                  <c:v>0.36249999999999999</c:v>
                </c:pt>
                <c:pt idx="2">
                  <c:v>0.125</c:v>
                </c:pt>
                <c:pt idx="3">
                  <c:v>7.4999999999999997E-2</c:v>
                </c:pt>
                <c:pt idx="4">
                  <c:v>2.5000000000000001E-2</c:v>
                </c:pt>
                <c:pt idx="5">
                  <c:v>2.5000000000000001E-2</c:v>
                </c:pt>
                <c:pt idx="6">
                  <c:v>1.2500000000000001E-2</c:v>
                </c:pt>
              </c:numCache>
            </c:numRef>
          </c:val>
          <c:extLst>
            <c:ext xmlns:c16="http://schemas.microsoft.com/office/drawing/2014/chart" uri="{C3380CC4-5D6E-409C-BE32-E72D297353CC}">
              <c16:uniqueId val="{00000000-8D05-4D13-8AD2-446ECC334485}"/>
            </c:ext>
          </c:extLst>
        </c:ser>
        <c:dLbls>
          <c:showLegendKey val="0"/>
          <c:showVal val="0"/>
          <c:showCatName val="0"/>
          <c:showSerName val="0"/>
          <c:showPercent val="0"/>
          <c:showBubbleSize val="0"/>
        </c:dLbls>
        <c:gapWidth val="182"/>
        <c:axId val="1282931736"/>
        <c:axId val="1282925504"/>
      </c:barChart>
      <c:catAx>
        <c:axId val="12829317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82925504"/>
        <c:crosses val="autoZero"/>
        <c:auto val="1"/>
        <c:lblAlgn val="ctr"/>
        <c:lblOffset val="100"/>
        <c:noMultiLvlLbl val="0"/>
      </c:catAx>
      <c:valAx>
        <c:axId val="1282925504"/>
        <c:scaling>
          <c:orientation val="minMax"/>
        </c:scaling>
        <c:delete val="1"/>
        <c:axPos val="b"/>
        <c:numFmt formatCode="0%" sourceLinked="1"/>
        <c:majorTickMark val="none"/>
        <c:minorTickMark val="none"/>
        <c:tickLblPos val="nextTo"/>
        <c:crossAx val="12829317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Sujets</a:t>
            </a:r>
            <a:r>
              <a:rPr lang="en-GB" baseline="0"/>
              <a:t> d'information prioritaire pour les PDI</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bar"/>
        <c:grouping val="clustered"/>
        <c:varyColors val="0"/>
        <c:ser>
          <c:idx val="0"/>
          <c:order val="0"/>
          <c:tx>
            <c:strRef>
              <c:f>Analyse!$C$554</c:f>
              <c:strCache>
                <c:ptCount val="1"/>
                <c:pt idx="0">
                  <c:v>Fréquence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Analyse!$B$555:$B$560</c:f>
              <c:strCache>
                <c:ptCount val="6"/>
                <c:pt idx="0">
                  <c:v>Assistance humanitaire</c:v>
                </c:pt>
                <c:pt idx="1">
                  <c:v>Situation dans le lieu d’origine</c:v>
                </c:pt>
                <c:pt idx="2">
                  <c:v>Documentation (certificat de naissance, etc.)</c:v>
                </c:pt>
                <c:pt idx="3">
                  <c:v>Possibilités de retour (etat du lieu d’origine, aide humanitaire…)</c:v>
                </c:pt>
                <c:pt idx="4">
                  <c:v>Situation des membres de la famille</c:v>
                </c:pt>
                <c:pt idx="5">
                  <c:v>Accès aux services de base</c:v>
                </c:pt>
              </c:strCache>
            </c:strRef>
          </c:cat>
          <c:val>
            <c:numRef>
              <c:f>Analyse!$C$555:$C$560</c:f>
              <c:numCache>
                <c:formatCode>0%</c:formatCode>
                <c:ptCount val="6"/>
                <c:pt idx="0">
                  <c:v>0.92500000000000004</c:v>
                </c:pt>
                <c:pt idx="1">
                  <c:v>0.57499999999999996</c:v>
                </c:pt>
                <c:pt idx="2">
                  <c:v>0.46250000000000002</c:v>
                </c:pt>
                <c:pt idx="3">
                  <c:v>0.42499999999999999</c:v>
                </c:pt>
                <c:pt idx="4">
                  <c:v>0.21249999999999999</c:v>
                </c:pt>
                <c:pt idx="5">
                  <c:v>0.2</c:v>
                </c:pt>
              </c:numCache>
            </c:numRef>
          </c:val>
          <c:extLst>
            <c:ext xmlns:c16="http://schemas.microsoft.com/office/drawing/2014/chart" uri="{C3380CC4-5D6E-409C-BE32-E72D297353CC}">
              <c16:uniqueId val="{00000000-342D-4BFF-B28F-71AD4918806B}"/>
            </c:ext>
          </c:extLst>
        </c:ser>
        <c:dLbls>
          <c:showLegendKey val="0"/>
          <c:showVal val="0"/>
          <c:showCatName val="0"/>
          <c:showSerName val="0"/>
          <c:showPercent val="0"/>
          <c:showBubbleSize val="0"/>
        </c:dLbls>
        <c:gapWidth val="52"/>
        <c:axId val="1282806768"/>
        <c:axId val="1282807096"/>
      </c:barChart>
      <c:catAx>
        <c:axId val="1282806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82807096"/>
        <c:crosses val="autoZero"/>
        <c:auto val="1"/>
        <c:lblAlgn val="ctr"/>
        <c:lblOffset val="100"/>
        <c:noMultiLvlLbl val="0"/>
      </c:catAx>
      <c:valAx>
        <c:axId val="1282807096"/>
        <c:scaling>
          <c:orientation val="minMax"/>
        </c:scaling>
        <c:delete val="1"/>
        <c:axPos val="b"/>
        <c:numFmt formatCode="0%" sourceLinked="1"/>
        <c:majorTickMark val="none"/>
        <c:minorTickMark val="none"/>
        <c:tickLblPos val="nextTo"/>
        <c:crossAx val="128280676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Démographie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col"/>
        <c:grouping val="clustered"/>
        <c:varyColors val="0"/>
        <c:ser>
          <c:idx val="0"/>
          <c:order val="0"/>
          <c:tx>
            <c:strRef>
              <c:f>Analyse!$C$587</c:f>
              <c:strCache>
                <c:ptCount val="1"/>
                <c:pt idx="0">
                  <c:v>H</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Analyse!$B$588:$B$593</c:f>
              <c:strCache>
                <c:ptCount val="6"/>
                <c:pt idx="0">
                  <c:v>0-2 ans</c:v>
                </c:pt>
                <c:pt idx="1">
                  <c:v>3-5 ans</c:v>
                </c:pt>
                <c:pt idx="2">
                  <c:v>6-11 ans</c:v>
                </c:pt>
                <c:pt idx="3">
                  <c:v>12-17 ans</c:v>
                </c:pt>
                <c:pt idx="4">
                  <c:v>18-59 ans</c:v>
                </c:pt>
                <c:pt idx="5">
                  <c:v>Plus 60 ans</c:v>
                </c:pt>
              </c:strCache>
            </c:strRef>
          </c:cat>
          <c:val>
            <c:numRef>
              <c:f>Analyse!$C$588:$C$593</c:f>
              <c:numCache>
                <c:formatCode>0.0%</c:formatCode>
                <c:ptCount val="6"/>
                <c:pt idx="0">
                  <c:v>6.5643952907599001E-2</c:v>
                </c:pt>
                <c:pt idx="1">
                  <c:v>9.0438815554762755E-2</c:v>
                </c:pt>
                <c:pt idx="2">
                  <c:v>9.5790224759186582E-2</c:v>
                </c:pt>
                <c:pt idx="3">
                  <c:v>7.0995362112022828E-2</c:v>
                </c:pt>
                <c:pt idx="4">
                  <c:v>0.14520156974669995</c:v>
                </c:pt>
                <c:pt idx="5">
                  <c:v>3.5676061362825542E-2</c:v>
                </c:pt>
              </c:numCache>
            </c:numRef>
          </c:val>
          <c:extLst>
            <c:ext xmlns:c16="http://schemas.microsoft.com/office/drawing/2014/chart" uri="{C3380CC4-5D6E-409C-BE32-E72D297353CC}">
              <c16:uniqueId val="{00000000-B68E-420C-B1A6-00D52C339E36}"/>
            </c:ext>
          </c:extLst>
        </c:ser>
        <c:ser>
          <c:idx val="1"/>
          <c:order val="1"/>
          <c:tx>
            <c:strRef>
              <c:f>Analyse!$D$587</c:f>
              <c:strCache>
                <c:ptCount val="1"/>
                <c:pt idx="0">
                  <c:v>F</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Analyse!$B$588:$B$593</c:f>
              <c:strCache>
                <c:ptCount val="6"/>
                <c:pt idx="0">
                  <c:v>0-2 ans</c:v>
                </c:pt>
                <c:pt idx="1">
                  <c:v>3-5 ans</c:v>
                </c:pt>
                <c:pt idx="2">
                  <c:v>6-11 ans</c:v>
                </c:pt>
                <c:pt idx="3">
                  <c:v>12-17 ans</c:v>
                </c:pt>
                <c:pt idx="4">
                  <c:v>18-59 ans</c:v>
                </c:pt>
                <c:pt idx="5">
                  <c:v>Plus 60 ans</c:v>
                </c:pt>
              </c:strCache>
            </c:strRef>
          </c:cat>
          <c:val>
            <c:numRef>
              <c:f>Analyse!$D$588:$D$593</c:f>
              <c:numCache>
                <c:formatCode>0.0%</c:formatCode>
                <c:ptCount val="6"/>
                <c:pt idx="0">
                  <c:v>6.5643952907599001E-2</c:v>
                </c:pt>
                <c:pt idx="1">
                  <c:v>8.7941491259364971E-2</c:v>
                </c:pt>
                <c:pt idx="2">
                  <c:v>8.0984659293613981E-2</c:v>
                </c:pt>
                <c:pt idx="3">
                  <c:v>8.0627898679985724E-2</c:v>
                </c:pt>
                <c:pt idx="4">
                  <c:v>0.15376382447377809</c:v>
                </c:pt>
                <c:pt idx="5">
                  <c:v>2.7292186942561542E-2</c:v>
                </c:pt>
              </c:numCache>
            </c:numRef>
          </c:val>
          <c:extLst>
            <c:ext xmlns:c16="http://schemas.microsoft.com/office/drawing/2014/chart" uri="{C3380CC4-5D6E-409C-BE32-E72D297353CC}">
              <c16:uniqueId val="{00000001-B68E-420C-B1A6-00D52C339E36}"/>
            </c:ext>
          </c:extLst>
        </c:ser>
        <c:dLbls>
          <c:showLegendKey val="0"/>
          <c:showVal val="0"/>
          <c:showCatName val="0"/>
          <c:showSerName val="0"/>
          <c:showPercent val="0"/>
          <c:showBubbleSize val="0"/>
        </c:dLbls>
        <c:gapWidth val="219"/>
        <c:overlap val="-27"/>
        <c:axId val="1283046208"/>
        <c:axId val="1283044568"/>
      </c:barChart>
      <c:catAx>
        <c:axId val="1283046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283044568"/>
        <c:crosses val="autoZero"/>
        <c:auto val="1"/>
        <c:lblAlgn val="ctr"/>
        <c:lblOffset val="100"/>
        <c:noMultiLvlLbl val="0"/>
      </c:catAx>
      <c:valAx>
        <c:axId val="1283044568"/>
        <c:scaling>
          <c:orientation val="minMax"/>
        </c:scaling>
        <c:delete val="1"/>
        <c:axPos val="l"/>
        <c:numFmt formatCode="0.0%" sourceLinked="1"/>
        <c:majorTickMark val="none"/>
        <c:minorTickMark val="none"/>
        <c:tickLblPos val="nextTo"/>
        <c:crossAx val="12830462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[DTM CAR Bangui Floods Site Assessment.xlsx]Analyse!PivotTable47</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relations avec les communautés hôtes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Analyse!$C$263</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Analyse!$B$264:$B$268</c:f>
              <c:strCache>
                <c:ptCount val="4"/>
                <c:pt idx="0">
                  <c:v>Bonne cohésion</c:v>
                </c:pt>
                <c:pt idx="1">
                  <c:v>Ne sait pas</c:v>
                </c:pt>
                <c:pt idx="2">
                  <c:v>Tendue</c:v>
                </c:pt>
                <c:pt idx="3">
                  <c:v>Très bonne cohésion</c:v>
                </c:pt>
              </c:strCache>
            </c:strRef>
          </c:cat>
          <c:val>
            <c:numRef>
              <c:f>Analyse!$C$264:$C$268</c:f>
              <c:numCache>
                <c:formatCode>0%</c:formatCode>
                <c:ptCount val="4"/>
                <c:pt idx="0">
                  <c:v>0.6</c:v>
                </c:pt>
                <c:pt idx="1">
                  <c:v>6.25E-2</c:v>
                </c:pt>
                <c:pt idx="2">
                  <c:v>1.2500000000000001E-2</c:v>
                </c:pt>
                <c:pt idx="3">
                  <c:v>0.32500000000000001</c:v>
                </c:pt>
              </c:numCache>
            </c:numRef>
          </c:val>
          <c:extLst>
            <c:ext xmlns:c16="http://schemas.microsoft.com/office/drawing/2014/chart" uri="{C3380CC4-5D6E-409C-BE32-E72D297353CC}">
              <c16:uniqueId val="{00000000-1DF6-4F29-802F-EFD4CF1542C9}"/>
            </c:ext>
          </c:extLst>
        </c:ser>
        <c:dLbls>
          <c:showLegendKey val="0"/>
          <c:showVal val="0"/>
          <c:showCatName val="0"/>
          <c:showSerName val="0"/>
          <c:showPercent val="0"/>
          <c:showBubbleSize val="0"/>
        </c:dLbls>
        <c:gapWidth val="219"/>
        <c:overlap val="-27"/>
        <c:axId val="1189853696"/>
        <c:axId val="1189854352"/>
      </c:barChart>
      <c:catAx>
        <c:axId val="1189853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1189854352"/>
        <c:crosses val="autoZero"/>
        <c:auto val="1"/>
        <c:lblAlgn val="ctr"/>
        <c:lblOffset val="100"/>
        <c:noMultiLvlLbl val="0"/>
      </c:catAx>
      <c:valAx>
        <c:axId val="1189854352"/>
        <c:scaling>
          <c:orientation val="minMax"/>
        </c:scaling>
        <c:delete val="1"/>
        <c:axPos val="l"/>
        <c:numFmt formatCode="0%" sourceLinked="1"/>
        <c:majorTickMark val="none"/>
        <c:minorTickMark val="none"/>
        <c:tickLblPos val="nextTo"/>
        <c:crossAx val="1189853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Etat</a:t>
            </a:r>
            <a:r>
              <a:rPr lang="en-US" baseline="0"/>
              <a:t> des quartiers d'accueil - Bangui 7e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manualLayout>
          <c:layoutTarget val="inner"/>
          <c:xMode val="edge"/>
          <c:yMode val="edge"/>
          <c:x val="0.16784414279029664"/>
          <c:y val="0.29988481254384114"/>
          <c:w val="0.27831760744503764"/>
          <c:h val="0.70011518745615886"/>
        </c:manualLayout>
      </c:layout>
      <c:pieChart>
        <c:varyColors val="1"/>
        <c:ser>
          <c:idx val="0"/>
          <c:order val="0"/>
          <c:tx>
            <c:strRef>
              <c:f>Analyse!$D$15</c:f>
              <c:strCache>
                <c:ptCount val="1"/>
                <c:pt idx="0">
                  <c:v>Individus PDI</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7C6-49A7-B45F-0A4EF9185E77}"/>
              </c:ext>
            </c:extLst>
          </c:dPt>
          <c:dPt>
            <c:idx val="1"/>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3-E7C6-49A7-B45F-0A4EF9185E77}"/>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E7C6-49A7-B45F-0A4EF9185E77}"/>
              </c:ext>
            </c:extLst>
          </c:dPt>
          <c:dLbls>
            <c:dLbl>
              <c:idx val="2"/>
              <c:layout>
                <c:manualLayout>
                  <c:x val="-5.0108711382126844E-2"/>
                  <c:y val="8.26150400771537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7C6-49A7-B45F-0A4EF9185E7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Analyse!$B$25:$B$27</c:f>
              <c:strCache>
                <c:ptCount val="3"/>
                <c:pt idx="0">
                  <c:v>Partiellement inondé</c:v>
                </c:pt>
                <c:pt idx="1">
                  <c:v>Non inondé</c:v>
                </c:pt>
                <c:pt idx="2">
                  <c:v>Totalement inondé</c:v>
                </c:pt>
              </c:strCache>
            </c:strRef>
          </c:cat>
          <c:val>
            <c:numRef>
              <c:f>Analyse!$D$25:$D$27</c:f>
              <c:numCache>
                <c:formatCode>0.00%</c:formatCode>
                <c:ptCount val="3"/>
                <c:pt idx="0">
                  <c:v>0.52315943442223301</c:v>
                </c:pt>
                <c:pt idx="1">
                  <c:v>0.33057045343734764</c:v>
                </c:pt>
                <c:pt idx="2">
                  <c:v>0.14627011214041929</c:v>
                </c:pt>
              </c:numCache>
            </c:numRef>
          </c:val>
          <c:extLst>
            <c:ext xmlns:c16="http://schemas.microsoft.com/office/drawing/2014/chart" uri="{C3380CC4-5D6E-409C-BE32-E72D297353CC}">
              <c16:uniqueId val="{00000000-6965-477C-82F6-D6095972946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3381270881610163"/>
          <c:y val="0.27185921618182735"/>
          <c:w val="0.3661872911838982"/>
          <c:h val="0.43549853481991069"/>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Etat</a:t>
            </a:r>
            <a:r>
              <a:rPr lang="en-US" baseline="0"/>
              <a:t> des quartiers d'accueil - Bimbo</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manualLayout>
          <c:layoutTarget val="inner"/>
          <c:xMode val="edge"/>
          <c:yMode val="edge"/>
          <c:x val="0.1459195013582936"/>
          <c:y val="0.24099944823949981"/>
          <c:w val="0.3178963247089292"/>
          <c:h val="0.62340699501462471"/>
        </c:manualLayout>
      </c:layout>
      <c:pieChart>
        <c:varyColors val="1"/>
        <c:ser>
          <c:idx val="0"/>
          <c:order val="0"/>
          <c:tx>
            <c:strRef>
              <c:f>Analyse!$D$15</c:f>
              <c:strCache>
                <c:ptCount val="1"/>
                <c:pt idx="0">
                  <c:v>Individus PDI</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7C6-49A7-B45F-0A4EF9185E77}"/>
              </c:ext>
            </c:extLst>
          </c:dPt>
          <c:dPt>
            <c:idx val="1"/>
            <c:bubble3D val="0"/>
            <c:spPr>
              <a:solidFill>
                <a:schemeClr val="bg1">
                  <a:lumMod val="85000"/>
                </a:schemeClr>
              </a:solidFill>
              <a:ln w="19050">
                <a:solidFill>
                  <a:schemeClr val="lt1"/>
                </a:solidFill>
              </a:ln>
              <a:effectLst/>
            </c:spPr>
            <c:extLst>
              <c:ext xmlns:c16="http://schemas.microsoft.com/office/drawing/2014/chart" uri="{C3380CC4-5D6E-409C-BE32-E72D297353CC}">
                <c16:uniqueId val="{00000003-E7C6-49A7-B45F-0A4EF9185E7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Analyse!$B$29:$B$30</c:f>
              <c:strCache>
                <c:ptCount val="2"/>
                <c:pt idx="0">
                  <c:v>Partiellement inondé</c:v>
                </c:pt>
                <c:pt idx="1">
                  <c:v>Non inondé</c:v>
                </c:pt>
              </c:strCache>
            </c:strRef>
          </c:cat>
          <c:val>
            <c:numRef>
              <c:f>Analyse!$D$29:$D$30</c:f>
              <c:numCache>
                <c:formatCode>0.00%</c:formatCode>
                <c:ptCount val="2"/>
                <c:pt idx="0">
                  <c:v>0.61493764172335597</c:v>
                </c:pt>
                <c:pt idx="1">
                  <c:v>0.36026077097505671</c:v>
                </c:pt>
              </c:numCache>
            </c:numRef>
          </c:val>
          <c:extLst>
            <c:ext xmlns:c16="http://schemas.microsoft.com/office/drawing/2014/chart" uri="{C3380CC4-5D6E-409C-BE32-E72D297353CC}">
              <c16:uniqueId val="{00000000-6965-477C-82F6-D60959729468}"/>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0.63381270881610163"/>
          <c:y val="0.27185921618182735"/>
          <c:w val="0.3661872911838982"/>
          <c:h val="0.43549853481991069"/>
        </c:manualLayout>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LID4096"/>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[DTM CAR Bangui Floods Site Assessment.xlsx]Analyse!PivotTable13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Périodes de déplacement</a:t>
            </a:r>
            <a:r>
              <a:rPr lang="en-US" baseline="0"/>
              <a:t> des PDI</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Analyse!$C$38</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Analyse!$B$39:$B$44</c:f>
              <c:strCache>
                <c:ptCount val="5"/>
                <c:pt idx="0">
                  <c:v>plus de trois semaines</c:v>
                </c:pt>
                <c:pt idx="1">
                  <c:v>trois semaines</c:v>
                </c:pt>
                <c:pt idx="2">
                  <c:v>deux semaines</c:v>
                </c:pt>
                <c:pt idx="3">
                  <c:v>une semaine</c:v>
                </c:pt>
                <c:pt idx="4">
                  <c:v>moins d'une semaine</c:v>
                </c:pt>
              </c:strCache>
            </c:strRef>
          </c:cat>
          <c:val>
            <c:numRef>
              <c:f>Analyse!$C$39:$C$44</c:f>
              <c:numCache>
                <c:formatCode>0%</c:formatCode>
                <c:ptCount val="5"/>
                <c:pt idx="0">
                  <c:v>8.935110590303208E-2</c:v>
                </c:pt>
                <c:pt idx="1">
                  <c:v>0.31951564864996829</c:v>
                </c:pt>
                <c:pt idx="2">
                  <c:v>0.40940383770323713</c:v>
                </c:pt>
                <c:pt idx="3">
                  <c:v>0.1465748742737171</c:v>
                </c:pt>
                <c:pt idx="4">
                  <c:v>3.5154533470045407E-2</c:v>
                </c:pt>
              </c:numCache>
            </c:numRef>
          </c:val>
          <c:extLst>
            <c:ext xmlns:c16="http://schemas.microsoft.com/office/drawing/2014/chart" uri="{C3380CC4-5D6E-409C-BE32-E72D297353CC}">
              <c16:uniqueId val="{00000000-09B2-416F-A9D0-585C61F8052E}"/>
            </c:ext>
          </c:extLst>
        </c:ser>
        <c:dLbls>
          <c:showLegendKey val="0"/>
          <c:showVal val="0"/>
          <c:showCatName val="0"/>
          <c:showSerName val="0"/>
          <c:showPercent val="0"/>
          <c:showBubbleSize val="0"/>
        </c:dLbls>
        <c:gapWidth val="219"/>
        <c:overlap val="-27"/>
        <c:axId val="898173240"/>
        <c:axId val="898173568"/>
      </c:barChart>
      <c:catAx>
        <c:axId val="8981732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898173568"/>
        <c:crosses val="autoZero"/>
        <c:auto val="1"/>
        <c:lblAlgn val="ctr"/>
        <c:lblOffset val="100"/>
        <c:noMultiLvlLbl val="0"/>
      </c:catAx>
      <c:valAx>
        <c:axId val="898173568"/>
        <c:scaling>
          <c:orientation val="minMax"/>
        </c:scaling>
        <c:delete val="1"/>
        <c:axPos val="l"/>
        <c:numFmt formatCode="0%" sourceLinked="1"/>
        <c:majorTickMark val="none"/>
        <c:minorTickMark val="none"/>
        <c:tickLblPos val="nextTo"/>
        <c:crossAx val="89817324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Provenance des PDI de Bangui</a:t>
            </a:r>
            <a:r>
              <a:rPr lang="en-US" sz="1200" baseline="0"/>
              <a:t> 2e</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bar"/>
        <c:grouping val="clustered"/>
        <c:varyColors val="0"/>
        <c:ser>
          <c:idx val="0"/>
          <c:order val="0"/>
          <c:tx>
            <c:strRef>
              <c:f>Analyse!$B$68</c:f>
              <c:strCache>
                <c:ptCount val="1"/>
                <c:pt idx="0">
                  <c:v>Provenance des PDI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Analyse!$B$69:$B$71</c:f>
              <c:strCache>
                <c:ptCount val="3"/>
                <c:pt idx="0">
                  <c:v>Autre Ville</c:v>
                </c:pt>
                <c:pt idx="1">
                  <c:v>Autre Quartier</c:v>
                </c:pt>
                <c:pt idx="2">
                  <c:v>Même Quartier</c:v>
                </c:pt>
              </c:strCache>
            </c:strRef>
          </c:cat>
          <c:val>
            <c:numRef>
              <c:f>Analyse!$C$69:$C$71</c:f>
              <c:numCache>
                <c:formatCode>0.00%</c:formatCode>
                <c:ptCount val="3"/>
                <c:pt idx="0">
                  <c:v>5.3134962805526036E-2</c:v>
                </c:pt>
                <c:pt idx="1">
                  <c:v>0.10441020191285866</c:v>
                </c:pt>
                <c:pt idx="2">
                  <c:v>0.84245483528161536</c:v>
                </c:pt>
              </c:numCache>
            </c:numRef>
          </c:val>
          <c:extLst>
            <c:ext xmlns:c16="http://schemas.microsoft.com/office/drawing/2014/chart" uri="{C3380CC4-5D6E-409C-BE32-E72D297353CC}">
              <c16:uniqueId val="{00000000-8856-4B7D-A584-94691B5040CF}"/>
            </c:ext>
          </c:extLst>
        </c:ser>
        <c:dLbls>
          <c:showLegendKey val="0"/>
          <c:showVal val="0"/>
          <c:showCatName val="0"/>
          <c:showSerName val="0"/>
          <c:showPercent val="0"/>
          <c:showBubbleSize val="0"/>
        </c:dLbls>
        <c:gapWidth val="37"/>
        <c:axId val="2128148104"/>
        <c:axId val="2128140560"/>
      </c:barChart>
      <c:catAx>
        <c:axId val="2128148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128140560"/>
        <c:crosses val="autoZero"/>
        <c:auto val="1"/>
        <c:lblAlgn val="ctr"/>
        <c:lblOffset val="100"/>
        <c:noMultiLvlLbl val="0"/>
      </c:catAx>
      <c:valAx>
        <c:axId val="2128140560"/>
        <c:scaling>
          <c:orientation val="minMax"/>
        </c:scaling>
        <c:delete val="1"/>
        <c:axPos val="b"/>
        <c:numFmt formatCode="0.00%" sourceLinked="1"/>
        <c:majorTickMark val="none"/>
        <c:minorTickMark val="none"/>
        <c:tickLblPos val="nextTo"/>
        <c:crossAx val="2128148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Provenance des PDI</a:t>
            </a:r>
            <a:r>
              <a:rPr lang="en-US" sz="1200" baseline="0"/>
              <a:t> de Bangui 6e</a:t>
            </a:r>
            <a:endParaRPr lang="en-US" sz="1200"/>
          </a:p>
        </c:rich>
      </c:tx>
      <c:layout>
        <c:manualLayout>
          <c:xMode val="edge"/>
          <c:yMode val="edge"/>
          <c:x val="0.15274785822563927"/>
          <c:y val="4.032642174451465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bar"/>
        <c:grouping val="clustered"/>
        <c:varyColors val="0"/>
        <c:ser>
          <c:idx val="0"/>
          <c:order val="0"/>
          <c:tx>
            <c:strRef>
              <c:f>Analyse!$B$68</c:f>
              <c:strCache>
                <c:ptCount val="1"/>
                <c:pt idx="0">
                  <c:v>Provenance des PDI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Analyse!$B$69:$B$71</c:f>
              <c:strCache>
                <c:ptCount val="3"/>
                <c:pt idx="0">
                  <c:v>Autre Ville</c:v>
                </c:pt>
                <c:pt idx="1">
                  <c:v>Autre Quartier</c:v>
                </c:pt>
                <c:pt idx="2">
                  <c:v>Même Quartier</c:v>
                </c:pt>
              </c:strCache>
            </c:strRef>
          </c:cat>
          <c:val>
            <c:numRef>
              <c:f>Analyse!$D$69:$D$71</c:f>
              <c:numCache>
                <c:formatCode>0.00%</c:formatCode>
                <c:ptCount val="3"/>
                <c:pt idx="0">
                  <c:v>0</c:v>
                </c:pt>
                <c:pt idx="1">
                  <c:v>0.14520367936925099</c:v>
                </c:pt>
                <c:pt idx="2">
                  <c:v>0.85479632063074906</c:v>
                </c:pt>
              </c:numCache>
            </c:numRef>
          </c:val>
          <c:extLst>
            <c:ext xmlns:c16="http://schemas.microsoft.com/office/drawing/2014/chart" uri="{C3380CC4-5D6E-409C-BE32-E72D297353CC}">
              <c16:uniqueId val="{00000000-8856-4B7D-A584-94691B5040CF}"/>
            </c:ext>
          </c:extLst>
        </c:ser>
        <c:dLbls>
          <c:showLegendKey val="0"/>
          <c:showVal val="0"/>
          <c:showCatName val="0"/>
          <c:showSerName val="0"/>
          <c:showPercent val="0"/>
          <c:showBubbleSize val="0"/>
        </c:dLbls>
        <c:gapWidth val="37"/>
        <c:axId val="2128148104"/>
        <c:axId val="2128140560"/>
      </c:barChart>
      <c:catAx>
        <c:axId val="2128148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128140560"/>
        <c:crosses val="autoZero"/>
        <c:auto val="1"/>
        <c:lblAlgn val="ctr"/>
        <c:lblOffset val="100"/>
        <c:noMultiLvlLbl val="0"/>
      </c:catAx>
      <c:valAx>
        <c:axId val="2128140560"/>
        <c:scaling>
          <c:orientation val="minMax"/>
        </c:scaling>
        <c:delete val="1"/>
        <c:axPos val="b"/>
        <c:numFmt formatCode="0.00%" sourceLinked="1"/>
        <c:majorTickMark val="none"/>
        <c:minorTickMark val="none"/>
        <c:tickLblPos val="nextTo"/>
        <c:crossAx val="2128148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Provenance des PDI de Bangui</a:t>
            </a:r>
            <a:r>
              <a:rPr lang="en-US" sz="1200" baseline="0"/>
              <a:t> 7e</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LID4096"/>
        </a:p>
      </c:txPr>
    </c:title>
    <c:autoTitleDeleted val="0"/>
    <c:plotArea>
      <c:layout/>
      <c:barChart>
        <c:barDir val="bar"/>
        <c:grouping val="clustered"/>
        <c:varyColors val="0"/>
        <c:ser>
          <c:idx val="0"/>
          <c:order val="0"/>
          <c:tx>
            <c:strRef>
              <c:f>Analyse!$B$68</c:f>
              <c:strCache>
                <c:ptCount val="1"/>
                <c:pt idx="0">
                  <c:v>Provenance des PDI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LID4096"/>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Analyse!$B$69:$B$71</c:f>
              <c:strCache>
                <c:ptCount val="3"/>
                <c:pt idx="0">
                  <c:v>Autre Ville</c:v>
                </c:pt>
                <c:pt idx="1">
                  <c:v>Autre Quartier</c:v>
                </c:pt>
                <c:pt idx="2">
                  <c:v>Même Quartier</c:v>
                </c:pt>
              </c:strCache>
            </c:strRef>
          </c:cat>
          <c:val>
            <c:numRef>
              <c:f>Analyse!$E$69:$E$71</c:f>
              <c:numCache>
                <c:formatCode>0.00%</c:formatCode>
                <c:ptCount val="3"/>
                <c:pt idx="0">
                  <c:v>1.218917601170161E-2</c:v>
                </c:pt>
                <c:pt idx="1">
                  <c:v>0.28181374939054121</c:v>
                </c:pt>
                <c:pt idx="2">
                  <c:v>0.70599707459775718</c:v>
                </c:pt>
              </c:numCache>
            </c:numRef>
          </c:val>
          <c:extLst>
            <c:ext xmlns:c16="http://schemas.microsoft.com/office/drawing/2014/chart" uri="{C3380CC4-5D6E-409C-BE32-E72D297353CC}">
              <c16:uniqueId val="{00000000-8856-4B7D-A584-94691B5040CF}"/>
            </c:ext>
          </c:extLst>
        </c:ser>
        <c:dLbls>
          <c:showLegendKey val="0"/>
          <c:showVal val="0"/>
          <c:showCatName val="0"/>
          <c:showSerName val="0"/>
          <c:showPercent val="0"/>
          <c:showBubbleSize val="0"/>
        </c:dLbls>
        <c:gapWidth val="37"/>
        <c:axId val="2128148104"/>
        <c:axId val="2128140560"/>
      </c:barChart>
      <c:catAx>
        <c:axId val="21281481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LID4096"/>
          </a:p>
        </c:txPr>
        <c:crossAx val="2128140560"/>
        <c:crosses val="autoZero"/>
        <c:auto val="1"/>
        <c:lblAlgn val="ctr"/>
        <c:lblOffset val="100"/>
        <c:noMultiLvlLbl val="0"/>
      </c:catAx>
      <c:valAx>
        <c:axId val="2128140560"/>
        <c:scaling>
          <c:orientation val="minMax"/>
        </c:scaling>
        <c:delete val="1"/>
        <c:axPos val="b"/>
        <c:numFmt formatCode="0.00%" sourceLinked="1"/>
        <c:majorTickMark val="none"/>
        <c:minorTickMark val="none"/>
        <c:tickLblPos val="nextTo"/>
        <c:crossAx val="21281481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LID4096"/>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xdr:row>
      <xdr:rowOff>171450</xdr:rowOff>
    </xdr:from>
    <xdr:to>
      <xdr:col>16</xdr:col>
      <xdr:colOff>313150</xdr:colOff>
      <xdr:row>32</xdr:row>
      <xdr:rowOff>85045</xdr:rowOff>
    </xdr:to>
    <xdr:pic>
      <xdr:nvPicPr>
        <xdr:cNvPr id="2" name="Picture 1">
          <a:extLst>
            <a:ext uri="{FF2B5EF4-FFF2-40B4-BE49-F238E27FC236}">
              <a16:creationId xmlns:a16="http://schemas.microsoft.com/office/drawing/2014/main" id="{483348E4-415C-4EBA-A9C7-32DAA4D81336}"/>
            </a:ext>
          </a:extLst>
        </xdr:cNvPr>
        <xdr:cNvPicPr>
          <a:picLocks noChangeAspect="1"/>
        </xdr:cNvPicPr>
      </xdr:nvPicPr>
      <xdr:blipFill>
        <a:blip xmlns:r="http://schemas.openxmlformats.org/officeDocument/2006/relationships" r:embed="rId1"/>
        <a:stretch>
          <a:fillRect/>
        </a:stretch>
      </xdr:blipFill>
      <xdr:spPr>
        <a:xfrm>
          <a:off x="1162050" y="742950"/>
          <a:ext cx="9400000" cy="54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19916</xdr:colOff>
      <xdr:row>3</xdr:row>
      <xdr:rowOff>40697</xdr:rowOff>
    </xdr:from>
    <xdr:to>
      <xdr:col>9</xdr:col>
      <xdr:colOff>580159</xdr:colOff>
      <xdr:row>10</xdr:row>
      <xdr:rowOff>190499</xdr:rowOff>
    </xdr:to>
    <xdr:graphicFrame macro="">
      <xdr:nvGraphicFramePr>
        <xdr:cNvPr id="2" name="Chart 1">
          <a:extLst>
            <a:ext uri="{FF2B5EF4-FFF2-40B4-BE49-F238E27FC236}">
              <a16:creationId xmlns:a16="http://schemas.microsoft.com/office/drawing/2014/main" id="{7643A27F-0ABF-47D5-B50D-42CF1B427D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328612</xdr:colOff>
      <xdr:row>13</xdr:row>
      <xdr:rowOff>176212</xdr:rowOff>
    </xdr:from>
    <xdr:to>
      <xdr:col>8</xdr:col>
      <xdr:colOff>1047750</xdr:colOff>
      <xdr:row>21</xdr:row>
      <xdr:rowOff>161925</xdr:rowOff>
    </xdr:to>
    <xdr:graphicFrame macro="">
      <xdr:nvGraphicFramePr>
        <xdr:cNvPr id="3" name="Chart 2">
          <a:extLst>
            <a:ext uri="{FF2B5EF4-FFF2-40B4-BE49-F238E27FC236}">
              <a16:creationId xmlns:a16="http://schemas.microsoft.com/office/drawing/2014/main" id="{6B10915B-FC63-4902-9E51-86F138426ED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423863</xdr:colOff>
      <xdr:row>22</xdr:row>
      <xdr:rowOff>47626</xdr:rowOff>
    </xdr:from>
    <xdr:to>
      <xdr:col>8</xdr:col>
      <xdr:colOff>978479</xdr:colOff>
      <xdr:row>30</xdr:row>
      <xdr:rowOff>180976</xdr:rowOff>
    </xdr:to>
    <xdr:graphicFrame macro="">
      <xdr:nvGraphicFramePr>
        <xdr:cNvPr id="4" name="Chart 3">
          <a:extLst>
            <a:ext uri="{FF2B5EF4-FFF2-40B4-BE49-F238E27FC236}">
              <a16:creationId xmlns:a16="http://schemas.microsoft.com/office/drawing/2014/main" id="{F4CA8EE3-20DE-4D22-B49F-B56B69D49A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1218970</xdr:colOff>
      <xdr:row>14</xdr:row>
      <xdr:rowOff>6086</xdr:rowOff>
    </xdr:from>
    <xdr:to>
      <xdr:col>14</xdr:col>
      <xdr:colOff>303068</xdr:colOff>
      <xdr:row>21</xdr:row>
      <xdr:rowOff>182299</xdr:rowOff>
    </xdr:to>
    <xdr:graphicFrame macro="">
      <xdr:nvGraphicFramePr>
        <xdr:cNvPr id="5" name="Chart 4">
          <a:extLst>
            <a:ext uri="{FF2B5EF4-FFF2-40B4-BE49-F238E27FC236}">
              <a16:creationId xmlns:a16="http://schemas.microsoft.com/office/drawing/2014/main" id="{D7DEF831-E10F-4DA2-9F22-A66289AD05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1026536</xdr:colOff>
      <xdr:row>22</xdr:row>
      <xdr:rowOff>55419</xdr:rowOff>
    </xdr:from>
    <xdr:to>
      <xdr:col>14</xdr:col>
      <xdr:colOff>329047</xdr:colOff>
      <xdr:row>30</xdr:row>
      <xdr:rowOff>169719</xdr:rowOff>
    </xdr:to>
    <xdr:graphicFrame macro="">
      <xdr:nvGraphicFramePr>
        <xdr:cNvPr id="6" name="Chart 5">
          <a:extLst>
            <a:ext uri="{FF2B5EF4-FFF2-40B4-BE49-F238E27FC236}">
              <a16:creationId xmlns:a16="http://schemas.microsoft.com/office/drawing/2014/main" id="{5936BBCD-A6EA-4133-9147-2E60789052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191461</xdr:colOff>
      <xdr:row>35</xdr:row>
      <xdr:rowOff>173181</xdr:rowOff>
    </xdr:from>
    <xdr:to>
      <xdr:col>8</xdr:col>
      <xdr:colOff>78895</xdr:colOff>
      <xdr:row>44</xdr:row>
      <xdr:rowOff>69272</xdr:rowOff>
    </xdr:to>
    <xdr:graphicFrame macro="">
      <xdr:nvGraphicFramePr>
        <xdr:cNvPr id="7" name="Chart 6">
          <a:extLst>
            <a:ext uri="{FF2B5EF4-FFF2-40B4-BE49-F238E27FC236}">
              <a16:creationId xmlns:a16="http://schemas.microsoft.com/office/drawing/2014/main" id="{B1B6D1CB-4E50-4C24-9EFE-4C12039905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213178</xdr:colOff>
      <xdr:row>57</xdr:row>
      <xdr:rowOff>147205</xdr:rowOff>
    </xdr:from>
    <xdr:to>
      <xdr:col>9</xdr:col>
      <xdr:colOff>770659</xdr:colOff>
      <xdr:row>65</xdr:row>
      <xdr:rowOff>97215</xdr:rowOff>
    </xdr:to>
    <xdr:graphicFrame macro="">
      <xdr:nvGraphicFramePr>
        <xdr:cNvPr id="8" name="Chart 7">
          <a:extLst>
            <a:ext uri="{FF2B5EF4-FFF2-40B4-BE49-F238E27FC236}">
              <a16:creationId xmlns:a16="http://schemas.microsoft.com/office/drawing/2014/main" id="{35ACB20F-8D7A-4C57-AF26-CA7E2E0408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103414</xdr:colOff>
      <xdr:row>66</xdr:row>
      <xdr:rowOff>9525</xdr:rowOff>
    </xdr:from>
    <xdr:to>
      <xdr:col>9</xdr:col>
      <xdr:colOff>914400</xdr:colOff>
      <xdr:row>74</xdr:row>
      <xdr:rowOff>158297</xdr:rowOff>
    </xdr:to>
    <xdr:graphicFrame macro="">
      <xdr:nvGraphicFramePr>
        <xdr:cNvPr id="9" name="Chart 8">
          <a:extLst>
            <a:ext uri="{FF2B5EF4-FFF2-40B4-BE49-F238E27FC236}">
              <a16:creationId xmlns:a16="http://schemas.microsoft.com/office/drawing/2014/main" id="{A820F080-5518-460B-9B32-F15342BED32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1011917</xdr:colOff>
      <xdr:row>57</xdr:row>
      <xdr:rowOff>180975</xdr:rowOff>
    </xdr:from>
    <xdr:to>
      <xdr:col>11</xdr:col>
      <xdr:colOff>920750</xdr:colOff>
      <xdr:row>65</xdr:row>
      <xdr:rowOff>85271</xdr:rowOff>
    </xdr:to>
    <xdr:graphicFrame macro="">
      <xdr:nvGraphicFramePr>
        <xdr:cNvPr id="10" name="Chart 9">
          <a:extLst>
            <a:ext uri="{FF2B5EF4-FFF2-40B4-BE49-F238E27FC236}">
              <a16:creationId xmlns:a16="http://schemas.microsoft.com/office/drawing/2014/main" id="{A954A84E-703F-4529-BE72-DC51244EEE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xdr:col>
      <xdr:colOff>1021897</xdr:colOff>
      <xdr:row>66</xdr:row>
      <xdr:rowOff>57150</xdr:rowOff>
    </xdr:from>
    <xdr:to>
      <xdr:col>12</xdr:col>
      <xdr:colOff>42333</xdr:colOff>
      <xdr:row>74</xdr:row>
      <xdr:rowOff>135164</xdr:rowOff>
    </xdr:to>
    <xdr:graphicFrame macro="">
      <xdr:nvGraphicFramePr>
        <xdr:cNvPr id="11" name="Chart 10">
          <a:extLst>
            <a:ext uri="{FF2B5EF4-FFF2-40B4-BE49-F238E27FC236}">
              <a16:creationId xmlns:a16="http://schemas.microsoft.com/office/drawing/2014/main" id="{2201500C-4DDD-4722-8D5C-08AA1DA233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27365</xdr:colOff>
      <xdr:row>235</xdr:row>
      <xdr:rowOff>42333</xdr:rowOff>
    </xdr:from>
    <xdr:to>
      <xdr:col>3</xdr:col>
      <xdr:colOff>603249</xdr:colOff>
      <xdr:row>243</xdr:row>
      <xdr:rowOff>143933</xdr:rowOff>
    </xdr:to>
    <xdr:graphicFrame macro="">
      <xdr:nvGraphicFramePr>
        <xdr:cNvPr id="24" name="Graphique 23">
          <a:extLst>
            <a:ext uri="{FF2B5EF4-FFF2-40B4-BE49-F238E27FC236}">
              <a16:creationId xmlns:a16="http://schemas.microsoft.com/office/drawing/2014/main" id="{FA97EACC-FE6A-416F-95B9-91A110AD87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27215</xdr:colOff>
      <xdr:row>235</xdr:row>
      <xdr:rowOff>15119</xdr:rowOff>
    </xdr:from>
    <xdr:to>
      <xdr:col>8</xdr:col>
      <xdr:colOff>804332</xdr:colOff>
      <xdr:row>243</xdr:row>
      <xdr:rowOff>137583</xdr:rowOff>
    </xdr:to>
    <xdr:graphicFrame macro="">
      <xdr:nvGraphicFramePr>
        <xdr:cNvPr id="25" name="Graphique 24">
          <a:extLst>
            <a:ext uri="{FF2B5EF4-FFF2-40B4-BE49-F238E27FC236}">
              <a16:creationId xmlns:a16="http://schemas.microsoft.com/office/drawing/2014/main" id="{271BC5CE-A066-466B-9905-F6543E96F6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1746250</xdr:colOff>
      <xdr:row>235</xdr:row>
      <xdr:rowOff>113393</xdr:rowOff>
    </xdr:from>
    <xdr:to>
      <xdr:col>12</xdr:col>
      <xdr:colOff>42334</xdr:colOff>
      <xdr:row>243</xdr:row>
      <xdr:rowOff>166311</xdr:rowOff>
    </xdr:to>
    <xdr:graphicFrame macro="">
      <xdr:nvGraphicFramePr>
        <xdr:cNvPr id="28" name="Graphique 27">
          <a:extLst>
            <a:ext uri="{FF2B5EF4-FFF2-40B4-BE49-F238E27FC236}">
              <a16:creationId xmlns:a16="http://schemas.microsoft.com/office/drawing/2014/main" id="{9D7CE63C-C5B2-4815-9185-8B23D07761E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1153583</xdr:colOff>
      <xdr:row>252</xdr:row>
      <xdr:rowOff>45358</xdr:rowOff>
    </xdr:from>
    <xdr:to>
      <xdr:col>4</xdr:col>
      <xdr:colOff>15119</xdr:colOff>
      <xdr:row>259</xdr:row>
      <xdr:rowOff>166310</xdr:rowOff>
    </xdr:to>
    <xdr:graphicFrame macro="">
      <xdr:nvGraphicFramePr>
        <xdr:cNvPr id="30" name="Graphique 29">
          <a:extLst>
            <a:ext uri="{FF2B5EF4-FFF2-40B4-BE49-F238E27FC236}">
              <a16:creationId xmlns:a16="http://schemas.microsoft.com/office/drawing/2014/main" id="{538D819D-1BCF-4BB9-AAEE-BD67FA174D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xdr:col>
      <xdr:colOff>473226</xdr:colOff>
      <xdr:row>252</xdr:row>
      <xdr:rowOff>52917</xdr:rowOff>
    </xdr:from>
    <xdr:to>
      <xdr:col>8</xdr:col>
      <xdr:colOff>30238</xdr:colOff>
      <xdr:row>260</xdr:row>
      <xdr:rowOff>0</xdr:rowOff>
    </xdr:to>
    <xdr:graphicFrame macro="">
      <xdr:nvGraphicFramePr>
        <xdr:cNvPr id="31" name="Graphique 30">
          <a:extLst>
            <a:ext uri="{FF2B5EF4-FFF2-40B4-BE49-F238E27FC236}">
              <a16:creationId xmlns:a16="http://schemas.microsoft.com/office/drawing/2014/main" id="{82F3F553-7EB0-4E8E-81B7-7178C73AD7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178404</xdr:colOff>
      <xdr:row>246</xdr:row>
      <xdr:rowOff>155424</xdr:rowOff>
    </xdr:from>
    <xdr:to>
      <xdr:col>15</xdr:col>
      <xdr:colOff>2921000</xdr:colOff>
      <xdr:row>256</xdr:row>
      <xdr:rowOff>52917</xdr:rowOff>
    </xdr:to>
    <xdr:graphicFrame macro="">
      <xdr:nvGraphicFramePr>
        <xdr:cNvPr id="32" name="Graphique 31">
          <a:extLst>
            <a:ext uri="{FF2B5EF4-FFF2-40B4-BE49-F238E27FC236}">
              <a16:creationId xmlns:a16="http://schemas.microsoft.com/office/drawing/2014/main" id="{7100C064-4B0E-49D3-B77B-70F4EF287A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7</xdr:col>
      <xdr:colOff>21646</xdr:colOff>
      <xdr:row>45</xdr:row>
      <xdr:rowOff>25976</xdr:rowOff>
    </xdr:from>
    <xdr:to>
      <xdr:col>15</xdr:col>
      <xdr:colOff>285749</xdr:colOff>
      <xdr:row>55</xdr:row>
      <xdr:rowOff>60613</xdr:rowOff>
    </xdr:to>
    <xdr:graphicFrame macro="">
      <xdr:nvGraphicFramePr>
        <xdr:cNvPr id="27" name="Chart 26">
          <a:extLst>
            <a:ext uri="{FF2B5EF4-FFF2-40B4-BE49-F238E27FC236}">
              <a16:creationId xmlns:a16="http://schemas.microsoft.com/office/drawing/2014/main" id="{C7DF75CB-0954-436E-892B-D2C7DE785A4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xdr:col>
      <xdr:colOff>930275</xdr:colOff>
      <xdr:row>127</xdr:row>
      <xdr:rowOff>109537</xdr:rowOff>
    </xdr:from>
    <xdr:to>
      <xdr:col>8</xdr:col>
      <xdr:colOff>625474</xdr:colOff>
      <xdr:row>136</xdr:row>
      <xdr:rowOff>180975</xdr:rowOff>
    </xdr:to>
    <xdr:graphicFrame macro="">
      <xdr:nvGraphicFramePr>
        <xdr:cNvPr id="34" name="Chart 33">
          <a:extLst>
            <a:ext uri="{FF2B5EF4-FFF2-40B4-BE49-F238E27FC236}">
              <a16:creationId xmlns:a16="http://schemas.microsoft.com/office/drawing/2014/main" id="{B06A436B-A866-4AE5-9066-B6F49C6978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3</xdr:col>
      <xdr:colOff>571500</xdr:colOff>
      <xdr:row>149</xdr:row>
      <xdr:rowOff>90487</xdr:rowOff>
    </xdr:from>
    <xdr:to>
      <xdr:col>7</xdr:col>
      <xdr:colOff>152400</xdr:colOff>
      <xdr:row>158</xdr:row>
      <xdr:rowOff>123825</xdr:rowOff>
    </xdr:to>
    <xdr:graphicFrame macro="">
      <xdr:nvGraphicFramePr>
        <xdr:cNvPr id="35" name="Chart 34">
          <a:extLst>
            <a:ext uri="{FF2B5EF4-FFF2-40B4-BE49-F238E27FC236}">
              <a16:creationId xmlns:a16="http://schemas.microsoft.com/office/drawing/2014/main" id="{C7B5D367-899F-4CCF-B9C0-1AA24E8203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xdr:col>
      <xdr:colOff>264583</xdr:colOff>
      <xdr:row>173</xdr:row>
      <xdr:rowOff>126999</xdr:rowOff>
    </xdr:from>
    <xdr:to>
      <xdr:col>8</xdr:col>
      <xdr:colOff>1513416</xdr:colOff>
      <xdr:row>185</xdr:row>
      <xdr:rowOff>137583</xdr:rowOff>
    </xdr:to>
    <xdr:graphicFrame macro="">
      <xdr:nvGraphicFramePr>
        <xdr:cNvPr id="36" name="Chart 35">
          <a:extLst>
            <a:ext uri="{FF2B5EF4-FFF2-40B4-BE49-F238E27FC236}">
              <a16:creationId xmlns:a16="http://schemas.microsoft.com/office/drawing/2014/main" id="{6868FB74-75D1-4889-A8F3-27E8F03C05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xdr:col>
      <xdr:colOff>169334</xdr:colOff>
      <xdr:row>215</xdr:row>
      <xdr:rowOff>173566</xdr:rowOff>
    </xdr:from>
    <xdr:to>
      <xdr:col>9</xdr:col>
      <xdr:colOff>74084</xdr:colOff>
      <xdr:row>227</xdr:row>
      <xdr:rowOff>169333</xdr:rowOff>
    </xdr:to>
    <xdr:graphicFrame macro="">
      <xdr:nvGraphicFramePr>
        <xdr:cNvPr id="38" name="Chart 37">
          <a:extLst>
            <a:ext uri="{FF2B5EF4-FFF2-40B4-BE49-F238E27FC236}">
              <a16:creationId xmlns:a16="http://schemas.microsoft.com/office/drawing/2014/main" id="{D3EEFE34-F269-4B60-97C0-0FD974580C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4</xdr:col>
      <xdr:colOff>84667</xdr:colOff>
      <xdr:row>285</xdr:row>
      <xdr:rowOff>190498</xdr:rowOff>
    </xdr:from>
    <xdr:to>
      <xdr:col>8</xdr:col>
      <xdr:colOff>1640416</xdr:colOff>
      <xdr:row>297</xdr:row>
      <xdr:rowOff>116417</xdr:rowOff>
    </xdr:to>
    <xdr:graphicFrame macro="">
      <xdr:nvGraphicFramePr>
        <xdr:cNvPr id="39" name="Chart 38">
          <a:extLst>
            <a:ext uri="{FF2B5EF4-FFF2-40B4-BE49-F238E27FC236}">
              <a16:creationId xmlns:a16="http://schemas.microsoft.com/office/drawing/2014/main" id="{75F965A8-FDE0-4E59-BAA9-7AE4817FFE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xdr:col>
      <xdr:colOff>564694</xdr:colOff>
      <xdr:row>360</xdr:row>
      <xdr:rowOff>54429</xdr:rowOff>
    </xdr:from>
    <xdr:to>
      <xdr:col>7</xdr:col>
      <xdr:colOff>1142999</xdr:colOff>
      <xdr:row>372</xdr:row>
      <xdr:rowOff>65315</xdr:rowOff>
    </xdr:to>
    <xdr:graphicFrame macro="">
      <xdr:nvGraphicFramePr>
        <xdr:cNvPr id="40" name="Chart 39">
          <a:extLst>
            <a:ext uri="{FF2B5EF4-FFF2-40B4-BE49-F238E27FC236}">
              <a16:creationId xmlns:a16="http://schemas.microsoft.com/office/drawing/2014/main" id="{B8E19FD1-43B3-494C-B3E7-03F9EFB5226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3</xdr:col>
      <xdr:colOff>272142</xdr:colOff>
      <xdr:row>383</xdr:row>
      <xdr:rowOff>43543</xdr:rowOff>
    </xdr:from>
    <xdr:to>
      <xdr:col>6</xdr:col>
      <xdr:colOff>850445</xdr:colOff>
      <xdr:row>394</xdr:row>
      <xdr:rowOff>149679</xdr:rowOff>
    </xdr:to>
    <xdr:graphicFrame macro="">
      <xdr:nvGraphicFramePr>
        <xdr:cNvPr id="41" name="Chart 40">
          <a:extLst>
            <a:ext uri="{FF2B5EF4-FFF2-40B4-BE49-F238E27FC236}">
              <a16:creationId xmlns:a16="http://schemas.microsoft.com/office/drawing/2014/main" id="{E2818BF4-055A-48DB-8DB9-F964DE8C32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xdr:col>
      <xdr:colOff>850445</xdr:colOff>
      <xdr:row>403</xdr:row>
      <xdr:rowOff>149678</xdr:rowOff>
    </xdr:from>
    <xdr:to>
      <xdr:col>7</xdr:col>
      <xdr:colOff>1251856</xdr:colOff>
      <xdr:row>416</xdr:row>
      <xdr:rowOff>92528</xdr:rowOff>
    </xdr:to>
    <xdr:graphicFrame macro="">
      <xdr:nvGraphicFramePr>
        <xdr:cNvPr id="42" name="Chart 41">
          <a:extLst>
            <a:ext uri="{FF2B5EF4-FFF2-40B4-BE49-F238E27FC236}">
              <a16:creationId xmlns:a16="http://schemas.microsoft.com/office/drawing/2014/main" id="{5BB49943-6051-4D09-8E76-3EA74E2DC84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9</xdr:col>
      <xdr:colOff>10584</xdr:colOff>
      <xdr:row>133</xdr:row>
      <xdr:rowOff>120650</xdr:rowOff>
    </xdr:from>
    <xdr:to>
      <xdr:col>12</xdr:col>
      <xdr:colOff>1068917</xdr:colOff>
      <xdr:row>148</xdr:row>
      <xdr:rowOff>6350</xdr:rowOff>
    </xdr:to>
    <xdr:graphicFrame macro="">
      <xdr:nvGraphicFramePr>
        <xdr:cNvPr id="12" name="Chart 11">
          <a:extLst>
            <a:ext uri="{FF2B5EF4-FFF2-40B4-BE49-F238E27FC236}">
              <a16:creationId xmlns:a16="http://schemas.microsoft.com/office/drawing/2014/main" id="{F8108525-803B-40F5-9D47-DFE9BB1E0EC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xdr:col>
      <xdr:colOff>52916</xdr:colOff>
      <xdr:row>435</xdr:row>
      <xdr:rowOff>137584</xdr:rowOff>
    </xdr:from>
    <xdr:to>
      <xdr:col>6</xdr:col>
      <xdr:colOff>857250</xdr:colOff>
      <xdr:row>445</xdr:row>
      <xdr:rowOff>80434</xdr:rowOff>
    </xdr:to>
    <xdr:graphicFrame macro="">
      <xdr:nvGraphicFramePr>
        <xdr:cNvPr id="14" name="Chart 13">
          <a:extLst>
            <a:ext uri="{FF2B5EF4-FFF2-40B4-BE49-F238E27FC236}">
              <a16:creationId xmlns:a16="http://schemas.microsoft.com/office/drawing/2014/main" id="{37D7BD07-8A55-4340-B6D9-561D549111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169333</xdr:colOff>
      <xdr:row>452</xdr:row>
      <xdr:rowOff>105834</xdr:rowOff>
    </xdr:from>
    <xdr:to>
      <xdr:col>14</xdr:col>
      <xdr:colOff>21166</xdr:colOff>
      <xdr:row>462</xdr:row>
      <xdr:rowOff>48684</xdr:rowOff>
    </xdr:to>
    <xdr:graphicFrame macro="">
      <xdr:nvGraphicFramePr>
        <xdr:cNvPr id="15" name="Chart 14">
          <a:extLst>
            <a:ext uri="{FF2B5EF4-FFF2-40B4-BE49-F238E27FC236}">
              <a16:creationId xmlns:a16="http://schemas.microsoft.com/office/drawing/2014/main" id="{6BFF09DC-9905-42E2-87B0-9772509CBF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3</xdr:col>
      <xdr:colOff>127000</xdr:colOff>
      <xdr:row>467</xdr:row>
      <xdr:rowOff>25401</xdr:rowOff>
    </xdr:from>
    <xdr:to>
      <xdr:col>8</xdr:col>
      <xdr:colOff>42333</xdr:colOff>
      <xdr:row>481</xdr:row>
      <xdr:rowOff>101601</xdr:rowOff>
    </xdr:to>
    <xdr:graphicFrame macro="">
      <xdr:nvGraphicFramePr>
        <xdr:cNvPr id="17" name="Chart 16">
          <a:extLst>
            <a:ext uri="{FF2B5EF4-FFF2-40B4-BE49-F238E27FC236}">
              <a16:creationId xmlns:a16="http://schemas.microsoft.com/office/drawing/2014/main" id="{6812690C-0A30-44FC-9257-61C9F4C4C2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xdr:col>
      <xdr:colOff>116416</xdr:colOff>
      <xdr:row>502</xdr:row>
      <xdr:rowOff>52916</xdr:rowOff>
    </xdr:from>
    <xdr:to>
      <xdr:col>8</xdr:col>
      <xdr:colOff>169332</xdr:colOff>
      <xdr:row>515</xdr:row>
      <xdr:rowOff>133349</xdr:rowOff>
    </xdr:to>
    <xdr:graphicFrame macro="">
      <xdr:nvGraphicFramePr>
        <xdr:cNvPr id="18" name="Chart 17">
          <a:extLst>
            <a:ext uri="{FF2B5EF4-FFF2-40B4-BE49-F238E27FC236}">
              <a16:creationId xmlns:a16="http://schemas.microsoft.com/office/drawing/2014/main" id="{CF11F5F0-C086-4EED-AC06-8A7F7BF001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3</xdr:col>
      <xdr:colOff>150813</xdr:colOff>
      <xdr:row>525</xdr:row>
      <xdr:rowOff>50270</xdr:rowOff>
    </xdr:from>
    <xdr:to>
      <xdr:col>6</xdr:col>
      <xdr:colOff>333375</xdr:colOff>
      <xdr:row>536</xdr:row>
      <xdr:rowOff>141287</xdr:rowOff>
    </xdr:to>
    <xdr:graphicFrame macro="">
      <xdr:nvGraphicFramePr>
        <xdr:cNvPr id="19" name="Chart 18">
          <a:extLst>
            <a:ext uri="{FF2B5EF4-FFF2-40B4-BE49-F238E27FC236}">
              <a16:creationId xmlns:a16="http://schemas.microsoft.com/office/drawing/2014/main" id="{C363C94C-C128-470D-8898-2B66034015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4</xdr:col>
      <xdr:colOff>52916</xdr:colOff>
      <xdr:row>537</xdr:row>
      <xdr:rowOff>158750</xdr:rowOff>
    </xdr:from>
    <xdr:to>
      <xdr:col>8</xdr:col>
      <xdr:colOff>1047750</xdr:colOff>
      <xdr:row>548</xdr:row>
      <xdr:rowOff>133350</xdr:rowOff>
    </xdr:to>
    <xdr:graphicFrame macro="">
      <xdr:nvGraphicFramePr>
        <xdr:cNvPr id="21" name="Chart 20">
          <a:extLst>
            <a:ext uri="{FF2B5EF4-FFF2-40B4-BE49-F238E27FC236}">
              <a16:creationId xmlns:a16="http://schemas.microsoft.com/office/drawing/2014/main" id="{45325FD0-8B83-4A57-90A3-C8DFE1F6DEF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4</xdr:col>
      <xdr:colOff>127000</xdr:colOff>
      <xdr:row>550</xdr:row>
      <xdr:rowOff>110066</xdr:rowOff>
    </xdr:from>
    <xdr:to>
      <xdr:col>8</xdr:col>
      <xdr:colOff>1587500</xdr:colOff>
      <xdr:row>562</xdr:row>
      <xdr:rowOff>42333</xdr:rowOff>
    </xdr:to>
    <xdr:graphicFrame macro="">
      <xdr:nvGraphicFramePr>
        <xdr:cNvPr id="22" name="Chart 21">
          <a:extLst>
            <a:ext uri="{FF2B5EF4-FFF2-40B4-BE49-F238E27FC236}">
              <a16:creationId xmlns:a16="http://schemas.microsoft.com/office/drawing/2014/main" id="{0CF12DD0-0092-4581-AF23-DA39A158BE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xdr:col>
      <xdr:colOff>1</xdr:colOff>
      <xdr:row>581</xdr:row>
      <xdr:rowOff>57150</xdr:rowOff>
    </xdr:from>
    <xdr:to>
      <xdr:col>8</xdr:col>
      <xdr:colOff>214313</xdr:colOff>
      <xdr:row>595</xdr:row>
      <xdr:rowOff>133350</xdr:rowOff>
    </xdr:to>
    <xdr:graphicFrame macro="">
      <xdr:nvGraphicFramePr>
        <xdr:cNvPr id="29" name="Chart 28">
          <a:extLst>
            <a:ext uri="{FF2B5EF4-FFF2-40B4-BE49-F238E27FC236}">
              <a16:creationId xmlns:a16="http://schemas.microsoft.com/office/drawing/2014/main" id="{5AA80841-7C00-4A5C-9AAF-2E80D93640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xdr:col>
      <xdr:colOff>553640</xdr:colOff>
      <xdr:row>260</xdr:row>
      <xdr:rowOff>119062</xdr:rowOff>
    </xdr:from>
    <xdr:to>
      <xdr:col>8</xdr:col>
      <xdr:colOff>172641</xdr:colOff>
      <xdr:row>270</xdr:row>
      <xdr:rowOff>139302</xdr:rowOff>
    </xdr:to>
    <xdr:graphicFrame macro="">
      <xdr:nvGraphicFramePr>
        <xdr:cNvPr id="13" name="Chart 12">
          <a:extLst>
            <a:ext uri="{FF2B5EF4-FFF2-40B4-BE49-F238E27FC236}">
              <a16:creationId xmlns:a16="http://schemas.microsoft.com/office/drawing/2014/main" id="{4E900DA3-3B7E-45A0-8FC1-96515F0A06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_rels/pivotCacheDefinition5.xml.rels><?xml version="1.0" encoding="UTF-8" standalone="yes"?>
<Relationships xmlns="http://schemas.openxmlformats.org/package/2006/relationships"><Relationship Id="rId1" Type="http://schemas.openxmlformats.org/officeDocument/2006/relationships/pivotCacheRecords" Target="pivotCacheRecords5.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BELESSO Odilon" refreshedDate="43780.506997453704" createdVersion="6" refreshedVersion="6" minRefreshableVersion="3" recordCount="26" xr:uid="{F37D78EE-F786-418A-9380-68640BEA29A9}">
  <cacheSource type="worksheet">
    <worksheetSource name="Organisations"/>
  </cacheSource>
  <cacheFields count="23">
    <cacheField name="J1. Nom de l'Organisation" numFmtId="0">
      <sharedItems/>
    </cacheField>
    <cacheField name="J2. Type d'Organisation" numFmtId="0">
      <sharedItems count="3">
        <s v="ONG"/>
        <s v="Gouvernement"/>
        <s v="Autre"/>
      </sharedItems>
    </cacheField>
    <cacheField name="J3. Type d'Assistance fournie" numFmtId="0">
      <sharedItems count="8">
        <s v="Cash"/>
        <s v="Vivres"/>
        <s v="Santé"/>
        <s v="Abris"/>
        <s v="Vivres Psychosocial"/>
        <s v="Autre"/>
        <s v="Eau-Hygiene-Assainissement"/>
        <s v="Vivres Cash"/>
      </sharedItems>
    </cacheField>
    <cacheField name="J3. Type d'Assistance fournie/Eau-Hygiene-Assainissement" numFmtId="0">
      <sharedItems containsSemiMixedTypes="0" containsString="0" containsNumber="1" containsInteger="1" minValue="0" maxValue="1"/>
    </cacheField>
    <cacheField name="J3. Type d'Assistance fournie/Santé" numFmtId="0">
      <sharedItems containsSemiMixedTypes="0" containsString="0" containsNumber="1" containsInteger="1" minValue="0" maxValue="1"/>
    </cacheField>
    <cacheField name="J3. Type d'Assistance fournie/Education" numFmtId="0">
      <sharedItems containsSemiMixedTypes="0" containsString="0" containsNumber="1" containsInteger="1" minValue="0" maxValue="0"/>
    </cacheField>
    <cacheField name="J3. Type d'Assistance fournie/Vivres" numFmtId="0">
      <sharedItems containsSemiMixedTypes="0" containsString="0" containsNumber="1" containsInteger="1" minValue="0" maxValue="1"/>
    </cacheField>
    <cacheField name="J3. Type d'Assistance fournie/Abris" numFmtId="0">
      <sharedItems containsSemiMixedTypes="0" containsString="0" containsNumber="1" containsInteger="1" minValue="0" maxValue="1"/>
    </cacheField>
    <cacheField name="J3. Type d'Assistance fournie/Psychosocial" numFmtId="0">
      <sharedItems containsSemiMixedTypes="0" containsString="0" containsNumber="1" containsInteger="1" minValue="0" maxValue="1"/>
    </cacheField>
    <cacheField name="J3. Type d'Assistance fournie/Cash" numFmtId="0">
      <sharedItems containsSemiMixedTypes="0" containsString="0" containsNumber="1" containsInteger="1" minValue="0" maxValue="1"/>
    </cacheField>
    <cacheField name="J3. Type d'Assistance fournie/AGR" numFmtId="0">
      <sharedItems containsSemiMixedTypes="0" containsString="0" containsNumber="1" containsInteger="1" minValue="0" maxValue="0"/>
    </cacheField>
    <cacheField name="J3. Type d'Assistance fournie/Autre" numFmtId="0">
      <sharedItems containsSemiMixedTypes="0" containsString="0" containsNumber="1" containsInteger="1" minValue="0" maxValue="1"/>
    </cacheField>
    <cacheField name="Autre, préciser" numFmtId="0">
      <sharedItems containsNonDate="0" containsString="0" containsBlank="1"/>
    </cacheField>
    <cacheField name="J4. Nom du contact" numFmtId="0">
      <sharedItems containsBlank="1"/>
    </cacheField>
    <cacheField name="J5. Telephone" numFmtId="0">
      <sharedItems containsString="0" containsBlank="1" containsNumber="1" containsInteger="1" minValue="0" maxValue="75557509"/>
    </cacheField>
    <cacheField name="_index" numFmtId="0">
      <sharedItems containsSemiMixedTypes="0" containsString="0" containsNumber="1" containsInteger="1" minValue="1" maxValue="26"/>
    </cacheField>
    <cacheField name="_parent_table_name" numFmtId="0">
      <sharedItems/>
    </cacheField>
    <cacheField name="_parent_index" numFmtId="0">
      <sharedItems containsSemiMixedTypes="0" containsString="0" containsNumber="1" containsInteger="1" minValue="2" maxValue="74"/>
    </cacheField>
    <cacheField name="_submission__id" numFmtId="0">
      <sharedItems containsSemiMixedTypes="0" containsString="0" containsNumber="1" containsInteger="1" minValue="1326812" maxValue="1358872"/>
    </cacheField>
    <cacheField name="_submission__uuid" numFmtId="0">
      <sharedItems/>
    </cacheField>
    <cacheField name="_submission__submission_time" numFmtId="22">
      <sharedItems containsSemiMixedTypes="0" containsNonDate="0" containsDate="1" containsString="0" minDate="2019-11-06T15:53:00" maxDate="2019-11-09T15:09:47"/>
    </cacheField>
    <cacheField name="_submission__validation_status" numFmtId="0">
      <sharedItems containsNonDate="0" containsString="0" containsBlank="1"/>
    </cacheField>
    <cacheField name="Commune" numFmtId="0">
      <sharedItems count="4">
        <s v="Arrondissement 6"/>
        <s v="Bimbo"/>
        <s v="Arrondissement 7"/>
        <s v="Arrondissement 2"/>
      </sharedItems>
    </cacheField>
  </cacheFields>
  <extLst>
    <ext xmlns:x14="http://schemas.microsoft.com/office/spreadsheetml/2009/9/main" uri="{725AE2AE-9491-48be-B2B4-4EB974FC3084}">
      <x14:pivotCacheDefinition pivotCacheId="22348632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NNESQUIN ROYER Djofang" refreshedDate="43783.365103819444" createdVersion="6" refreshedVersion="6" minRefreshableVersion="3" recordCount="80" xr:uid="{4CD18D03-888A-456B-8548-DF367D194029}">
  <cacheSource type="worksheet">
    <worksheetSource name="DTM_CAR_B2F_Inondation"/>
  </cacheSource>
  <cacheFields count="180">
    <cacheField name="A1. Date de l'évaluation" numFmtId="14">
      <sharedItems containsSemiMixedTypes="0" containsNonDate="0" containsDate="1" containsString="0" minDate="2019-11-06T00:00:00" maxDate="2019-11-11T00:00:00"/>
    </cacheField>
    <cacheField name="A2. Nom enquêteur" numFmtId="0">
      <sharedItems/>
    </cacheField>
    <cacheField name="A4. Préfecture d'evaluation" numFmtId="0">
      <sharedItems/>
    </cacheField>
    <cacheField name="A5.Sous-préfecture d'evaluation" numFmtId="0">
      <sharedItems/>
    </cacheField>
    <cacheField name="A6. Arrondissement d'evaluation" numFmtId="0">
      <sharedItems count="4">
        <s v="Arrondissement 2"/>
        <s v="Arrondissement 6"/>
        <s v="Arrondissement 7"/>
        <s v="Bimbo"/>
      </sharedItems>
    </cacheField>
    <cacheField name="A8. Quartier d'evaluation" numFmtId="0">
      <sharedItems count="80">
        <s v="BATAMBO"/>
        <s v="BRUXELLES"/>
        <s v="LAKOUANGA 0"/>
        <s v="LAKOUANGA V"/>
        <s v="PARIS CONGO"/>
        <s v="SAPEKE II"/>
        <s v="SICA SAIDOU"/>
        <s v="YAPELE III"/>
        <s v="YAPELE IV"/>
        <s v="ZEBE"/>
        <s v="92 LOGEMENTS"/>
        <s v="GBANIKOLA II"/>
        <s v="KPETENE II"/>
        <s v="KPETENE IV"/>
        <s v="KPETENE V"/>
        <s v="LINGUISSA I"/>
        <s v="LINGUISSA II"/>
        <s v="MANDJA OTTO"/>
        <s v="MBOSSORO"/>
        <s v="MODOUA"/>
        <s v="MOKALP"/>
        <s v="PETEVO"/>
        <s v="SANDOUBE"/>
        <s v="SAPEKE I"/>
        <s v="ZOUBE"/>
        <s v="DAOUKA"/>
        <s v="GBADOUNA"/>
        <s v="GBANGOUMA I"/>
        <s v="GBANGOUMA IV"/>
        <s v="GBOTORO"/>
        <s v="GOKOMA"/>
        <s v="GUERENGOU"/>
        <s v="KAMI"/>
        <s v="KETEGBA 2"/>
        <s v="MAGOMBASSA"/>
        <s v="NGBARKANGUI"/>
        <s v="OUANGO 6"/>
        <s v="PENDA"/>
        <s v="POTO POTO"/>
        <s v="SAINT PAUL II"/>
        <s v="SAO"/>
        <s v="SOUNGA"/>
        <s v="WADA"/>
        <s v="BALAPA 1"/>
        <s v="BALAPA 2"/>
        <s v="BATALIMON 1"/>
        <s v="BATALIMON 2"/>
        <s v="BATALIMON 3"/>
        <s v="CITE BOING"/>
        <s v="CITE DAMEKA"/>
        <s v="CITE DE LA PAIX"/>
        <s v="CITE GBAKASSA 2"/>
        <s v="CITE KODJO"/>
        <s v="CITE LADA"/>
        <s v="CITE LADJA"/>
        <s v="CITE NAZARETH"/>
        <s v="GBANIKOLA 1"/>
        <s v="GBANIKOLA 3"/>
        <s v="GBANIKOLA 4"/>
        <s v="GUITANGOLA 1"/>
        <s v="GUITANGOLA 2"/>
        <s v="GUITANGOLA 3"/>
        <s v="GUITANGOLA 4"/>
        <s v="GUITANGOLA 5"/>
        <s v="GUITANGOLA SOURCE"/>
        <s v="LANDJA, BIMBO 5"/>
        <s v="MBEMBE 1"/>
        <s v="MBEMBE 2"/>
        <s v="MBOKO 1"/>
        <s v="MBOKO2"/>
        <s v="MBONGO"/>
        <s v="M'POKO BAC 1"/>
        <s v="M'POKO BAC 2"/>
        <s v="M'POKO BAC 3"/>
        <s v="NDIA"/>
        <s v="NZILA"/>
        <s v="PALA 1"/>
        <s v="PALA 2"/>
        <s v="POTO POTO 1"/>
        <s v="SANDIMBA 2"/>
      </sharedItems>
    </cacheField>
    <cacheField name="A9. Type de quartier" numFmtId="0">
      <sharedItems count="6">
        <s v="Non inondé"/>
        <s v="Partiellement inondé"/>
        <s v="Totalement inondé"/>
        <s v="artiellement inondé et accueille les PDI sinistrés" u="1"/>
        <s v="Totalement affecté et accueille les PDI sinistrés" u="1"/>
        <s v="Non affecté par l’inondation mais accueille les PDI sinistrés" u="1"/>
      </sharedItems>
    </cacheField>
    <cacheField name="Avez-vous une tablette pour les GPS ?" numFmtId="0">
      <sharedItems/>
    </cacheField>
    <cacheField name="_A7. Coordonnées GPS du Lieu_latitude" numFmtId="0">
      <sharedItems containsSemiMixedTypes="0" containsString="0" containsNumber="1" minValue="4.2957406999999996" maxValue="4.4075866000000001"/>
    </cacheField>
    <cacheField name="_A7. Coordonnées GPS du Lieu_longitude" numFmtId="0">
      <sharedItems containsSemiMixedTypes="0" containsString="0" containsNumber="1" minValue="18.498666499999999" maxValue="18.756971700000001"/>
    </cacheField>
    <cacheField name="_A7. Coordonnées GPS du Lieu_altitude" numFmtId="0">
      <sharedItems containsSemiMixedTypes="0" containsString="0" containsNumber="1" minValue="0" maxValue="409.20001220703125"/>
    </cacheField>
    <cacheField name="_A7. Coordonnées GPS du Lieu_precision" numFmtId="0">
      <sharedItems containsSemiMixedTypes="0" containsString="0" containsNumber="1" minValue="0" maxValue="10"/>
    </cacheField>
    <cacheField name="I0. Combien d'informateurs clés avez-vous identifié?" numFmtId="0">
      <sharedItems containsSemiMixedTypes="0" containsString="0" containsNumber="1" containsInteger="1" minValue="3" maxValue="5"/>
    </cacheField>
    <cacheField name="B1. Est-ce qu’il y a actuellement des ménages ou individus déplacés internes à cause des pluies torrentielles, qui vivent dans ce quartier?" numFmtId="0">
      <sharedItems/>
    </cacheField>
    <cacheField name="B1.1. Nombre TOTAL de Ménages PDI actuels" numFmtId="0">
      <sharedItems containsSemiMixedTypes="0" containsString="0" containsNumber="1" containsInteger="1" minValue="1" maxValue="320"/>
    </cacheField>
    <cacheField name="B1.2. Nombre TOTAL d'individus PDI actuels" numFmtId="0">
      <sharedItems containsSemiMixedTypes="0" containsString="0" containsNumber="1" containsInteger="1" minValue="5" maxValue="1600"/>
    </cacheField>
    <cacheField name="B2 Pour quel motif la majorité des personnes déplacées a-t-elle été déplacée ?" numFmtId="0">
      <sharedItems/>
    </cacheField>
    <cacheField name="Autre, préciser" numFmtId="0">
      <sharedItems containsNonDate="0" containsString="0" containsBlank="1"/>
    </cacheField>
    <cacheField name="B6.1 Nombre de ménages PDI hébergés gratuitement par une famille d’accueil" numFmtId="0">
      <sharedItems containsSemiMixedTypes="0" containsString="0" containsNumber="1" containsInteger="1" minValue="1" maxValue="300"/>
    </cacheField>
    <cacheField name="B6.2 Nombre de ménages PDI en location au sein de la communauté d'accueil" numFmtId="0">
      <sharedItems containsSemiMixedTypes="0" containsString="0" containsNumber="1" containsInteger="1" minValue="0" maxValue="78"/>
    </cacheField>
    <cacheField name="B6.3  Nombre de ménages PDI vivant dans des abris de fortune/abri d’urgence (tente, bache…)" numFmtId="0">
      <sharedItems containsSemiMixedTypes="0" containsString="0" containsNumber="1" containsInteger="1" minValue="0" maxValue="133"/>
    </cacheField>
    <cacheField name="B6.4 Nombre de ménages PDI vivant à l’air libre/pas d’abri" numFmtId="0">
      <sharedItems containsSemiMixedTypes="0" containsString="0" containsNumber="1" containsInteger="1" minValue="0" maxValue="50"/>
    </cacheField>
    <cacheField name="D.1.1. Nombre de ménages dans les Abris durables (murs + Tôle)" numFmtId="0">
      <sharedItems containsString="0" containsBlank="1" containsNumber="1" containsInteger="1" minValue="1" maxValue="150" count="36">
        <n v="10"/>
        <n v="150"/>
        <n v="60"/>
        <n v="25"/>
        <m/>
        <n v="124"/>
        <n v="13"/>
        <n v="105"/>
        <n v="20"/>
        <n v="120"/>
        <n v="33"/>
        <n v="50"/>
        <n v="65"/>
        <n v="26"/>
        <n v="45"/>
        <n v="21"/>
        <n v="28"/>
        <n v="100"/>
        <n v="40"/>
        <n v="56"/>
        <n v="70"/>
        <n v="35"/>
        <n v="1"/>
        <n v="6"/>
        <n v="69"/>
        <n v="3"/>
        <n v="30"/>
        <n v="2"/>
        <n v="12"/>
        <n v="15"/>
        <n v="11"/>
        <n v="16"/>
        <n v="22"/>
        <n v="32"/>
        <n v="9"/>
        <n v="8"/>
      </sharedItems>
    </cacheField>
    <cacheField name="D.1.2. Nombre de ménages dans les Abris semi-durables (mur + toiture en paille/bâche)" numFmtId="0">
      <sharedItems containsString="0" containsBlank="1" containsNumber="1" containsInteger="1" minValue="1" maxValue="300"/>
    </cacheField>
    <cacheField name="D.1.3. Nombre de ménages dans les Abris d’urgence (Seulement bâche, paille, plastique)" numFmtId="0">
      <sharedItems containsString="0" containsBlank="1" containsNumber="1" containsInteger="1" minValue="20" maxValue="193"/>
    </cacheField>
    <cacheField name="abris_check" numFmtId="0">
      <sharedItems containsSemiMixedTypes="0" containsString="0" containsNumber="1" containsInteger="1" minValue="1" maxValue="320"/>
    </cacheField>
    <cacheField name="D2. Dans quel état se trouve la MAJORITE des abris qu’occupent les ménages déplacés internes ?" numFmtId="0">
      <sharedItems count="4">
        <s v="En bon état"/>
        <s v="Partiellement endommagés"/>
        <s v="Sérieusement endommagés"/>
        <s v="Complètement détruits"/>
      </sharedItems>
    </cacheField>
    <cacheField name="D3. Avant le déplacement, la majorité des ménages PDI résidant dans ce quartier était-elle propriétaire du logement dans leur lieu d’origine ?" numFmtId="0">
      <sharedItems/>
    </cacheField>
    <cacheField name="D4.  La majorité des ménages propriétaires est-elle en possession d’un document d’attestation de propriété ?" numFmtId="0">
      <sharedItems containsBlank="1" count="4">
        <s v="ne sait pas"/>
        <s v="non"/>
        <s v="oui"/>
        <m/>
      </sharedItems>
    </cacheField>
    <cacheField name="D4.2. Si oui, qui a octroyé le document de propriété ?" numFmtId="0">
      <sharedItems containsBlank="1" count="4">
        <m/>
        <s v="Chef de quartier"/>
        <s v="Autre, préciser"/>
        <s v="Sous-préfecture"/>
      </sharedItems>
    </cacheField>
    <cacheField name="Autre, préciser_6" numFmtId="0">
      <sharedItems containsBlank="1"/>
    </cacheField>
    <cacheField name="D5.  A quelle hauteur du sol les fondations de la majorité des maisons dans les lieux d’origine des ménages déplacés se trouvent-elles ?" numFmtId="0">
      <sharedItems count="5">
        <s v="Ne sais pas"/>
        <s v="Entre 20 et 40 cm de hauteur"/>
        <s v="Moins de 10 cm de hauteur"/>
        <s v="Entre 10 et 20 cm de hauteur"/>
        <s v="Plus de 40 cm de hauteur"/>
      </sharedItems>
    </cacheField>
    <cacheField name="E1.1 Des femmes enceintes ou allaitantes ?" numFmtId="0">
      <sharedItems/>
    </cacheField>
    <cacheField name="E6.1.1 Si oui, combien ?" numFmtId="0">
      <sharedItems containsString="0" containsBlank="1" containsNumber="1" containsInteger="1" minValue="1" maxValue="200"/>
    </cacheField>
    <cacheField name="E1.2 Des mineurs séparés ou non accompagnés ?" numFmtId="0">
      <sharedItems/>
    </cacheField>
    <cacheField name="E6.2.1 Si oui, combien ?" numFmtId="0">
      <sharedItems containsString="0" containsBlank="1" containsNumber="1" containsInteger="1" minValue="3" maxValue="137"/>
    </cacheField>
    <cacheField name="E1.3 Des individus en situation de handicap physique ou mental ?" numFmtId="0">
      <sharedItems/>
    </cacheField>
    <cacheField name="E6.3.1 Si oui, combien ?" numFmtId="0">
      <sharedItems containsString="0" containsBlank="1" containsNumber="1" containsInteger="1" minValue="1" maxValue="50"/>
    </cacheField>
    <cacheField name="E1.4 Des personnes victimes de violences sexuelles ou basées sur le genre ?" numFmtId="0">
      <sharedItems/>
    </cacheField>
    <cacheField name="E6.4.1 Si oui, combien ?" numFmtId="0">
      <sharedItems containsNonDate="0" containsString="0" containsBlank="1"/>
    </cacheField>
    <cacheField name="E1.5 Des femmes cheffes de ménage ?" numFmtId="0">
      <sharedItems/>
    </cacheField>
    <cacheField name="E6.5.1 Si oui, combien ?" numFmtId="0">
      <sharedItems containsString="0" containsBlank="1" containsNumber="1" containsInteger="1" minValue="1" maxValue="150"/>
    </cacheField>
    <cacheField name="E2.La sécurité est-elle assurée dans le quartier ?" numFmtId="0">
      <sharedItems count="3">
        <s v="non"/>
        <s v="oui"/>
        <s v="ne sait pas"/>
      </sharedItems>
    </cacheField>
    <cacheField name="Si Oui, qui assure la sécurité ?" numFmtId="0">
      <sharedItems containsBlank="1" count="8">
        <m/>
        <s v="Autogestion"/>
        <s v="MINUSCA"/>
        <s v="Police"/>
        <s v="Leaders Communautaires"/>
        <s v="Autorités locales"/>
        <s v="Armée"/>
        <s v="Autre, préciser"/>
      </sharedItems>
    </cacheField>
    <cacheField name="Autre, préciser_7" numFmtId="0">
      <sharedItems containsBlank="1"/>
    </cacheField>
    <cacheField name="E3. Quels sont les principaux risques de sécurité pour les populations déplacées dans le quartier?" numFmtId="0">
      <sharedItems containsBlank="1" count="17">
        <m/>
        <s v="Vol/cambriolage"/>
        <s v="Vol/cambriolage Violences sexuelles ou basées sur le genre Enlèvements"/>
        <s v="Contrôles ou arrestations arbitraires Extorsion ou taxes illégales Enlèvements"/>
        <s v="Vol/cambriolage Abus des forces de sécurité Contrôles ou arrestations arbitraires"/>
        <s v="Vol/cambriolage Abus des forces de sécurité"/>
        <s v="Vol/cambriolage Abus des forces de sécurité Violences sexuelles ou basées sur le genre"/>
        <s v="Vol/cambriolage Contrôles ou arrestations arbitraires Travail forcé de mineurs"/>
        <s v="Vol/cambriolage Travail forcé de mineurs"/>
        <s v="Vol/cambriolage Contrôles ou arrestations arbitraires"/>
        <s v="Présence de groupes armés Abus des forces de sécurité Violences sexuelles ou basées sur le genre"/>
        <s v="Vol/cambriolage Présence de groupes armés"/>
        <s v="Vol/cambriolage Contrôles ou arrestations arbitraires Violences sexuelles ou basées sur le genre"/>
        <s v="Vol/cambriolage Violences sexuelles ou basées sur le genre Extorsion ou taxes illégales"/>
        <s v="Vol/cambriolage Violences sexuelles ou basées sur le genre"/>
        <s v="Vol/cambriolage Abus des forces de sécurité Travail forcé de mineurs"/>
        <s v="Vol/cambriolage Extorsion ou taxes illégales"/>
      </sharedItems>
    </cacheField>
    <cacheField name="E3. Quels sont les principaux risques de sécurité pour les populations déplacées dans le quartier?/Vol/cambriolage" numFmtId="0">
      <sharedItems containsString="0" containsBlank="1" containsNumber="1" containsInteger="1" minValue="0" maxValue="1" count="3">
        <m/>
        <n v="1"/>
        <n v="0"/>
      </sharedItems>
    </cacheField>
    <cacheField name="E3. Quels sont les principaux risques de sécurité pour les populations déplacées dans le quartier?/Présence de groupes armés" numFmtId="0">
      <sharedItems containsString="0" containsBlank="1" containsNumber="1" containsInteger="1" minValue="0" maxValue="1"/>
    </cacheField>
    <cacheField name="E3. Quels sont les principaux risques de sécurité pour les populations déplacées dans le quartier?/Abus des forces de sécurité" numFmtId="0">
      <sharedItems containsString="0" containsBlank="1" containsNumber="1" containsInteger="1" minValue="0" maxValue="1"/>
    </cacheField>
    <cacheField name="E3. Quels sont les principaux risques de sécurité pour les populations déplacées dans le quartier?/Contrôles ou arrestations arbitraires" numFmtId="0">
      <sharedItems containsString="0" containsBlank="1" containsNumber="1" containsInteger="1" minValue="0" maxValue="1"/>
    </cacheField>
    <cacheField name="E3. Quels sont les principaux risques de sécurité pour les populations déplacées dans le quartier?/Violences sexuelles ou basées sur le genre" numFmtId="0">
      <sharedItems containsString="0" containsBlank="1" containsNumber="1" containsInteger="1" minValue="0" maxValue="1"/>
    </cacheField>
    <cacheField name="E3. Quels sont les principaux risques de sécurité pour les populations déplacées dans le quartier?/Extorsion ou taxes illégales" numFmtId="0">
      <sharedItems containsString="0" containsBlank="1" containsNumber="1" containsInteger="1" minValue="0" maxValue="1"/>
    </cacheField>
    <cacheField name="E3. Quels sont les principaux risques de sécurité pour les populations déplacées dans le quartier?/Enlèvements" numFmtId="0">
      <sharedItems containsString="0" containsBlank="1" containsNumber="1" containsInteger="1" minValue="0" maxValue="1"/>
    </cacheField>
    <cacheField name="E3. Quels sont les principaux risques de sécurité pour les populations déplacées dans le quartier?/Travail forcé de mineurs" numFmtId="0">
      <sharedItems containsString="0" containsBlank="1" containsNumber="1" containsInteger="1" minValue="0" maxValue="1"/>
    </cacheField>
    <cacheField name="E4.Les femmes se sentent-elles en securité dans cette localité ?" numFmtId="0">
      <sharedItems count="3">
        <s v="oui"/>
        <s v="non"/>
        <s v="ne sait pas"/>
      </sharedItems>
    </cacheField>
    <cacheField name="E5.Les homme se sentent-ils en securité dans ce site/ cette localité ?" numFmtId="0">
      <sharedItems count="3">
        <s v="oui"/>
        <s v="non"/>
        <s v="ne sait pas"/>
      </sharedItems>
    </cacheField>
    <cacheField name="E6.Les enfants se sentent-ils en securité dans ce site/ cette localité ?" numFmtId="0">
      <sharedItems count="3">
        <s v="oui"/>
        <s v="non"/>
        <s v="ne sait pas"/>
      </sharedItems>
    </cacheField>
    <cacheField name="E7. Des recents incidents graves de securité ont-ils été rapporté dans ce site/localité ?" numFmtId="0">
      <sharedItems count="3">
        <s v="non"/>
        <s v="oui"/>
        <s v="ne sait pas"/>
      </sharedItems>
    </cacheField>
    <cacheField name="E8. Y-a-t-il un mécanisme au travers lequel les personnes déplacées peuvent signaler des violations ?" numFmtId="0">
      <sharedItems count="3">
        <s v="non"/>
        <s v="oui"/>
        <s v="ne sait pas"/>
      </sharedItems>
    </cacheField>
    <cacheField name="Si oui, lequel ?" numFmtId="0">
      <sharedItems containsBlank="1" count="8">
        <m/>
        <s v="Police"/>
        <s v="Comités"/>
        <s v="Communauté locale"/>
        <s v="Autre, préciser"/>
        <s v="Chefs traditionnels"/>
        <s v="MINUSCA"/>
        <s v="Armée"/>
      </sharedItems>
    </cacheField>
    <cacheField name="Autre, préciser_8" numFmtId="0">
      <sharedItems containsBlank="1"/>
    </cacheField>
    <cacheField name="E9.Comment caractériseriez-vous les relations entre la communauté hôte et les ménages déplacés suite aux inondations?" numFmtId="0">
      <sharedItems count="4">
        <s v="Bonne cohésion"/>
        <s v="Très bonne cohésion"/>
        <s v="Tendue"/>
        <s v="Ne sait pas"/>
      </sharedItems>
    </cacheField>
    <cacheField name="E10. Si Très tendue ou parfois tendues, Précisez pour quelles raions svp?" numFmtId="0">
      <sharedItems containsBlank="1"/>
    </cacheField>
    <cacheField name="F1. Quelles sont les principales sources d’approvisionnement en eau dans ce quartier ?" numFmtId="0">
      <sharedItems/>
    </cacheField>
    <cacheField name="F1. Quelles sont les principales sources d’approvisionnement en eau dans ce quartier ?/Puits traditionnel/A ciel ouvert" numFmtId="0">
      <sharedItems containsSemiMixedTypes="0" containsString="0" containsNumber="1" containsInteger="1" minValue="0" maxValue="1"/>
    </cacheField>
    <cacheField name="F1. Quelles sont les principales sources d’approvisionnement en eau dans ce quartier ?/Forage a pompe manuelle" numFmtId="0">
      <sharedItems containsSemiMixedTypes="0" containsString="0" containsNumber="1" containsInteger="1" minValue="0" maxValue="1"/>
    </cacheField>
    <cacheField name="F1. Quelles sont les principales sources d’approvisionnement en eau dans ce quartier ?/Puits amélioré" numFmtId="0">
      <sharedItems containsSemiMixedTypes="0" containsString="0" containsNumber="1" containsInteger="1" minValue="0" maxValue="1"/>
    </cacheField>
    <cacheField name="F1. Quelles sont les principales sources d’approvisionnement en eau dans ce quartier ?/Bladder" numFmtId="0">
      <sharedItems containsSemiMixedTypes="0" containsString="0" containsNumber="1" containsInteger="1" minValue="0" maxValue="0"/>
    </cacheField>
    <cacheField name="F1. Quelles sont les principales sources d’approvisionnement en eau dans ce quartier ?/Eau de surface (riviere, cours d’eau…)" numFmtId="0">
      <sharedItems containsSemiMixedTypes="0" containsString="0" containsNumber="1" containsInteger="1" minValue="0" maxValue="1"/>
    </cacheField>
    <cacheField name="F1. Quelles sont les principales sources d’approvisionnement en eau dans ce quartier ?/Vendeur d’eau" numFmtId="0">
      <sharedItems containsSemiMixedTypes="0" containsString="0" containsNumber="1" containsInteger="1" minValue="0" maxValue="1"/>
    </cacheField>
    <cacheField name="F1. Quelles sont les principales sources d’approvisionnement en eau dans ce quartier ?/Camion-citerne" numFmtId="0">
      <sharedItems containsSemiMixedTypes="0" containsString="0" containsNumber="1" containsInteger="1" minValue="0" maxValue="1"/>
    </cacheField>
    <cacheField name="F1. Quelles sont les principales sources d’approvisionnement en eau dans ce quartier ?/Eau courante/du robinet" numFmtId="0">
      <sharedItems containsSemiMixedTypes="0" containsString="0" containsNumber="1" containsInteger="1" minValue="0" maxValue="1"/>
    </cacheField>
    <cacheField name="F1. Quelles sont les principales sources d’approvisionnement en eau dans ce quartier ?/Eau de pluie" numFmtId="0">
      <sharedItems containsSemiMixedTypes="0" containsString="0" containsNumber="1" containsInteger="1" minValue="0" maxValue="1"/>
    </cacheField>
    <cacheField name="F2. Quel est le volume d’eau auquel la majorité des personnes déplacées a accès, en moyenne, chaque jour ?" numFmtId="0">
      <sharedItems count="4">
        <s v="Plus de 15 litres par jour"/>
        <s v="Entre 5 et 10 litres par jour"/>
        <s v="Entre 10 et 15 litres par jour"/>
        <s v="Moins de 5 litres par jour"/>
      </sharedItems>
    </cacheField>
    <cacheField name="F3. Quelle est la distance que les personnes déplacées parcourent pour accéder à la source d’eau la plus proche ?" numFmtId="0">
      <sharedItems count="4">
        <s v="15-30 min"/>
        <s v="Plus de 60 min"/>
        <s v="0-15 min"/>
        <s v="30-60 Min"/>
      </sharedItems>
    </cacheField>
    <cacheField name="F4. Y-a-t-il des problèmes de qualité d’eau ?" numFmtId="0">
      <sharedItems count="3">
        <s v="oui"/>
        <s v="non"/>
        <s v="ne sait pas"/>
      </sharedItems>
    </cacheField>
    <cacheField name="F4.1. Si oui, lesquels? (cocher toutes les réponses qui s’appliquent)" numFmtId="0">
      <sharedItems containsBlank="1"/>
    </cacheField>
    <cacheField name="F4.1. Si oui, lesquels? (cocher toutes les réponses qui s’appliquent)/Odeur" numFmtId="0">
      <sharedItems containsString="0" containsBlank="1" containsNumber="1" containsInteger="1" minValue="0" maxValue="1"/>
    </cacheField>
    <cacheField name="F4.1. Si oui, lesquels? (cocher toutes les réponses qui s’appliquent)/Goût" numFmtId="0">
      <sharedItems containsString="0" containsBlank="1" containsNumber="1" containsInteger="1" minValue="0" maxValue="1"/>
    </cacheField>
    <cacheField name="F4.1. Si oui, lesquels? (cocher toutes les réponses qui s’appliquent)/Eau trouble / brune" numFmtId="0">
      <sharedItems containsString="0" containsBlank="1" containsNumber="1" containsInteger="1" minValue="0" maxValue="1"/>
    </cacheField>
    <cacheField name="F4.1. Si oui, lesquels? (cocher toutes les réponses qui s’appliquent)/Eau non potable" numFmtId="0">
      <sharedItems containsString="0" containsBlank="1" containsNumber="1" containsInteger="1" minValue="0" maxValue="1"/>
    </cacheField>
    <cacheField name="F4.2 Quel est l'état de la majorité des latrines au sein de cette communauté d'accueil ?" numFmtId="0">
      <sharedItems count="3">
        <s v="Opérationnelles"/>
        <s v="En mauvais état/non hygiéniques"/>
        <s v="Inutilisables"/>
      </sharedItems>
    </cacheField>
    <cacheField name="F7. Y-a-t-il des obstacles auxquels les personnes déplacées font face pour accéder aux points d’eau?" numFmtId="0">
      <sharedItems count="2">
        <s v="non"/>
        <s v="oui"/>
      </sharedItems>
    </cacheField>
    <cacheField name="F7.1. Si oui, lesquels ?" numFmtId="0">
      <sharedItems containsBlank="1"/>
    </cacheField>
    <cacheField name="F7.1. Si oui, lesquels ?/Présence de groupes armés" numFmtId="0">
      <sharedItems containsString="0" containsBlank="1" containsNumber="1" containsInteger="1" minValue="0" maxValue="1"/>
    </cacheField>
    <cacheField name="F7.1. Si oui, lesquels ?/Conflit liés à la gestion communautaire des points d’eau" numFmtId="0">
      <sharedItems containsString="0" containsBlank="1" containsNumber="1" containsInteger="1" minValue="0" maxValue="1"/>
    </cacheField>
    <cacheField name="F7.1. Si oui, lesquels ?/Violence/agression physique" numFmtId="0">
      <sharedItems containsString="0" containsBlank="1" containsNumber="1" containsInteger="1" minValue="0" maxValue="1"/>
    </cacheField>
    <cacheField name="F7.1. Si oui, lesquels ?/Discrimination" numFmtId="0">
      <sharedItems containsString="0" containsBlank="1" containsNumber="1" containsInteger="1" minValue="0" maxValue="1"/>
    </cacheField>
    <cacheField name="F7.1. Si oui, lesquels ?/Harcèlement" numFmtId="0">
      <sharedItems containsString="0" containsBlank="1" containsNumber="1" containsInteger="1" minValue="0" maxValue="1"/>
    </cacheField>
    <cacheField name="F7.1. Si oui, lesquels ?/Arrestations/détentions" numFmtId="0">
      <sharedItems containsString="0" containsBlank="1" containsNumber="1" containsInteger="1" minValue="0" maxValue="0"/>
    </cacheField>
    <cacheField name="F7.1. Si oui, lesquels ?/Autre, préciser" numFmtId="0">
      <sharedItems containsString="0" containsBlank="1" containsNumber="1" containsInteger="1" minValue="0" maxValue="1"/>
    </cacheField>
    <cacheField name="Autre, préciser_9" numFmtId="0">
      <sharedItems containsBlank="1"/>
    </cacheField>
    <cacheField name="F8. Les points d’eau, latrines et douches sont-ils accessibles aux PDI en situation de handicap physique ?" numFmtId="0">
      <sharedItems count="3">
        <s v="Oui, une partie"/>
        <s v="Oui, tous"/>
        <s v="Ne sait pas"/>
      </sharedItems>
    </cacheField>
    <cacheField name="G1. Quelles sont les trois sources principales de nourriture des PDI ?" numFmtId="0">
      <sharedItems/>
    </cacheField>
    <cacheField name="G1. Quelles sont les trois sources principales de nourriture des PDI ?/Production agricole de subsistance" numFmtId="0">
      <sharedItems containsSemiMixedTypes="0" containsString="0" containsNumber="1" containsInteger="1" minValue="0" maxValue="1"/>
    </cacheField>
    <cacheField name="G1. Quelles sont les trois sources principales de nourriture des PDI ?/Don des communautés hôtes et voisines" numFmtId="0">
      <sharedItems containsSemiMixedTypes="0" containsString="0" containsNumber="1" containsInteger="1" minValue="0" maxValue="1"/>
    </cacheField>
    <cacheField name="G1. Quelles sont les trois sources principales de nourriture des PDI ?/Assistance humanitaire (incluant cash)" numFmtId="0">
      <sharedItems containsSemiMixedTypes="0" containsString="0" containsNumber="1" containsInteger="1" minValue="0" maxValue="1"/>
    </cacheField>
    <cacheField name="G1. Quelles sont les trois sources principales de nourriture des PDI ?/Achat sur le marché" numFmtId="0">
      <sharedItems containsSemiMixedTypes="0" containsString="0" containsNumber="1" containsInteger="1" minValue="0" maxValue="1"/>
    </cacheField>
    <cacheField name="G1. Quelles sont les trois sources principales de nourriture des PDI ?/Emprunt" numFmtId="0">
      <sharedItems containsSemiMixedTypes="0" containsString="0" containsNumber="1" containsInteger="1" minValue="0" maxValue="1"/>
    </cacheField>
    <cacheField name="G1. Quelles sont les trois sources principales de nourriture des PDI ?/Troc (échanges)" numFmtId="0">
      <sharedItems containsSemiMixedTypes="0" containsString="0" containsNumber="1" containsInteger="1" minValue="0" maxValue="1"/>
    </cacheField>
    <cacheField name="G1. Quelles sont les trois sources principales de nourriture des PDI ?/Autre, preciser" numFmtId="0">
      <sharedItems containsSemiMixedTypes="0" containsString="0" containsNumber="1" containsInteger="1" minValue="0" maxValue="1"/>
    </cacheField>
    <cacheField name="Autre, preciser" numFmtId="0">
      <sharedItems containsBlank="1"/>
    </cacheField>
    <cacheField name="G2. Quelle est la distance que les personnes déplacées doivent parcourir pour accéder au marché le plus proche ?" numFmtId="0">
      <sharedItems count="4">
        <s v="15-30 min"/>
        <s v="0-15 min"/>
        <s v="30-60 Min"/>
        <s v="Plus de 60 min"/>
      </sharedItems>
    </cacheField>
    <cacheField name="G3. Les personnes déplacées ont-elles accès au marché ?" numFmtId="0">
      <sharedItems count="2">
        <s v="oui"/>
        <s v="non"/>
      </sharedItems>
    </cacheField>
    <cacheField name="G4. Si non, pourquoi ?" numFmtId="0">
      <sharedItems containsBlank="1"/>
    </cacheField>
    <cacheField name="G4. Si non, pourquoi ?/Discrimination" numFmtId="0">
      <sharedItems containsString="0" containsBlank="1" containsNumber="1" containsInteger="1" minValue="0" maxValue="0"/>
    </cacheField>
    <cacheField name="G4. Si non, pourquoi ?/Harcèlement" numFmtId="0">
      <sharedItems containsString="0" containsBlank="1" containsNumber="1" containsInteger="1" minValue="0" maxValue="1"/>
    </cacheField>
    <cacheField name="G4. Si non, pourquoi ?/Le marché est trop loin" numFmtId="0">
      <sharedItems containsString="0" containsBlank="1" containsNumber="1" containsInteger="1" minValue="0" maxValue="1"/>
    </cacheField>
    <cacheField name="G4. Si non, pourquoi ?/Présence de groupes armés" numFmtId="0">
      <sharedItems containsString="0" containsBlank="1" containsNumber="1" containsInteger="1" minValue="0" maxValue="0"/>
    </cacheField>
    <cacheField name="G4. Si non, pourquoi ?/La route est trop dangereuse/risque d’attaques" numFmtId="0">
      <sharedItems containsString="0" containsBlank="1" containsNumber="1" containsInteger="1" minValue="0" maxValue="1"/>
    </cacheField>
    <cacheField name="G4. Si non, pourquoi ?/Abus des forces de sécurité" numFmtId="0">
      <sharedItems containsString="0" containsBlank="1" containsNumber="1" containsInteger="1" minValue="0" maxValue="0"/>
    </cacheField>
    <cacheField name="G4. Si non, pourquoi ?/Autre, préciser" numFmtId="0">
      <sharedItems containsString="0" containsBlank="1" containsNumber="1" containsInteger="1" minValue="0" maxValue="1"/>
    </cacheField>
    <cacheField name="Autre, preciser_10" numFmtId="0">
      <sharedItems containsBlank="1"/>
    </cacheField>
    <cacheField name="H1. Y-a-t-il des services médicaux disponibles DANS CE QUARTIER ?" numFmtId="0">
      <sharedItems count="2">
        <s v="non"/>
        <s v="oui"/>
      </sharedItems>
    </cacheField>
    <cacheField name="H2. Si oui, quels types de services médicaux fonctionnels sont disponibles ? (cocher toutes les réponses correspondantes)" numFmtId="0">
      <sharedItems containsBlank="1"/>
    </cacheField>
    <cacheField name="H2. Si oui, quels types de services médicaux fonctionnels sont disponibles ? (cocher toutes les réponses correspondantes)/Clinique mobile" numFmtId="0">
      <sharedItems containsString="0" containsBlank="1" containsNumber="1" containsInteger="1" minValue="0" maxValue="1"/>
    </cacheField>
    <cacheField name="H2. Si oui, quels types de services médicaux fonctionnels sont disponibles ? (cocher toutes les réponses correspondantes)/Hôpital" numFmtId="0">
      <sharedItems containsString="0" containsBlank="1" containsNumber="1" containsInteger="1" minValue="0" maxValue="1"/>
    </cacheField>
    <cacheField name="H2. Si oui, quels types de services médicaux fonctionnels sont disponibles ? (cocher toutes les réponses correspondantes)/Centre de santé" numFmtId="0">
      <sharedItems containsString="0" containsBlank="1" containsNumber="1" containsInteger="1" minValue="0" maxValue="1"/>
    </cacheField>
    <cacheField name="H2. Si oui, quels types de services médicaux fonctionnels sont disponibles ? (cocher toutes les réponses correspondantes)/Clinique privée" numFmtId="0">
      <sharedItems containsString="0" containsBlank="1" containsNumber="1" containsInteger="1" minValue="0" maxValue="1"/>
    </cacheField>
    <cacheField name="H2. Si oui, quels types de services médicaux fonctionnels sont disponibles ? (cocher toutes les réponses correspondantes)/Autres (à préciser)" numFmtId="0">
      <sharedItems containsString="0" containsBlank="1" containsNumber="1" containsInteger="1" minValue="0" maxValue="1"/>
    </cacheField>
    <cacheField name="Autre, préciser_11" numFmtId="0">
      <sharedItems containsBlank="1"/>
    </cacheField>
    <cacheField name="H3. Les personnes déplacées ont-elles accès aux centres de santés disponibles ?" numFmtId="0">
      <sharedItems containsBlank="1" count="3">
        <m/>
        <s v="non"/>
        <s v="oui"/>
      </sharedItems>
    </cacheField>
    <cacheField name="H4. Quelle est la distance que les personnes déplacées parcourent pour accéder aux services médicaux ? (à pied)" numFmtId="0">
      <sharedItems containsBlank="1" count="4">
        <m/>
        <s v="15-30 min"/>
        <s v="0-15 min"/>
        <s v="30-60 Min"/>
      </sharedItems>
    </cacheField>
    <cacheField name="H5 Les personnes déplacées rencontrent-elles des difficultés pour accéder aux services de santé?" numFmtId="0">
      <sharedItems containsBlank="1" count="3">
        <m/>
        <s v="non"/>
        <s v="oui"/>
      </sharedItems>
    </cacheField>
    <cacheField name="H5.1 Si oui, pourquoi ? (Max trois réponses)" numFmtId="0">
      <sharedItems containsBlank="1"/>
    </cacheField>
    <cacheField name="H5.1 Si oui, pourquoi ? (Max trois réponses)/Discrimination" numFmtId="0">
      <sharedItems containsString="0" containsBlank="1" containsNumber="1" containsInteger="1" minValue="0" maxValue="1"/>
    </cacheField>
    <cacheField name="H5.1 Si oui, pourquoi ? (Max trois réponses)/Le service est trop loin" numFmtId="0">
      <sharedItems containsString="0" containsBlank="1" containsNumber="1" containsInteger="1" minValue="0" maxValue="1"/>
    </cacheField>
    <cacheField name="H5.1 Si oui, pourquoi ? (Max trois réponses)/Manque de moyens financiers" numFmtId="0">
      <sharedItems containsString="0" containsBlank="1" containsNumber="1" containsInteger="1" minValue="1" maxValue="1"/>
    </cacheField>
    <cacheField name="H5.1 Si oui, pourquoi ? (Max trois réponses)/La routes est dangereuse/risque d’attaque" numFmtId="0">
      <sharedItems containsString="0" containsBlank="1" containsNumber="1" containsInteger="1" minValue="0" maxValue="1"/>
    </cacheField>
    <cacheField name="H5.1 Si oui, pourquoi ? (Max trois réponses)/Présence de groupes armés" numFmtId="0">
      <sharedItems containsString="0" containsBlank="1" containsNumber="1" containsInteger="1" minValue="0" maxValue="0"/>
    </cacheField>
    <cacheField name="H5.1 Si oui, pourquoi ? (Max trois réponses)/Absence de personnel médical" numFmtId="0">
      <sharedItems containsString="0" containsBlank="1" containsNumber="1" containsInteger="1" minValue="0" maxValue="1"/>
    </cacheField>
    <cacheField name="H5.1 Si oui, pourquoi ? (Max trois réponses)/Pas de médicaments ou d’équipements" numFmtId="0">
      <sharedItems containsString="0" containsBlank="1" containsNumber="1" containsInteger="1" minValue="0" maxValue="1"/>
    </cacheField>
    <cacheField name="H6 Quelles sont les trois problèmes de santé les plus répandus dans le quartier parmi les populations déplacées ?" numFmtId="0">
      <sharedItems/>
    </cacheField>
    <cacheField name="H6 Quelles sont les trois problèmes de santé les plus répandus dans le quartier parmi les populations déplacées ?/Diarrhée" numFmtId="0">
      <sharedItems containsSemiMixedTypes="0" containsString="0" containsNumber="1" containsInteger="1" minValue="0" maxValue="1"/>
    </cacheField>
    <cacheField name="H6 Quelles sont les trois problèmes de santé les plus répandus dans le quartier parmi les populations déplacées ?/Paludisme" numFmtId="0">
      <sharedItems containsSemiMixedTypes="0" containsString="0" containsNumber="1" containsInteger="1" minValue="0" maxValue="1"/>
    </cacheField>
    <cacheField name="H6 Quelles sont les trois problèmes de santé les plus répandus dans le quartier parmi les populations déplacées ?/Malnutrition" numFmtId="0">
      <sharedItems containsSemiMixedTypes="0" containsString="0" containsNumber="1" containsInteger="1" minValue="0" maxValue="1"/>
    </cacheField>
    <cacheField name="H6 Quelles sont les trois problèmes de santé les plus répandus dans le quartier parmi les populations déplacées ?/Infection de plaie" numFmtId="0">
      <sharedItems containsSemiMixedTypes="0" containsString="0" containsNumber="1" containsInteger="1" minValue="0" maxValue="1"/>
    </cacheField>
    <cacheField name="H6 Quelles sont les trois problèmes de santé les plus répandus dans le quartier parmi les populations déplacées ?/Maladie de peau" numFmtId="0">
      <sharedItems containsSemiMixedTypes="0" containsString="0" containsNumber="1" containsInteger="1" minValue="0" maxValue="1"/>
    </cacheField>
    <cacheField name="H6 Quelles sont les trois problèmes de santé les plus répandus dans le quartier parmi les populations déplacées ?/Fièvre" numFmtId="0">
      <sharedItems containsSemiMixedTypes="0" containsString="0" containsNumber="1" containsInteger="1" minValue="0" maxValue="1"/>
    </cacheField>
    <cacheField name="H6 Quelles sont les trois problèmes de santé les plus répandus dans le quartier parmi les populations déplacées ?/Toux" numFmtId="0">
      <sharedItems containsSemiMixedTypes="0" containsString="0" containsNumber="1" containsInteger="1" minValue="0" maxValue="1"/>
    </cacheField>
    <cacheField name="H6 Quelles sont les trois problèmes de santé les plus répandus dans le quartier parmi les populations déplacées ?/Maux de tête" numFmtId="0">
      <sharedItems containsSemiMixedTypes="0" containsString="0" containsNumber="1" containsInteger="1" minValue="0" maxValue="1"/>
    </cacheField>
    <cacheField name="H6 Quelles sont les trois problèmes de santé les plus répandus dans le quartier parmi les populations déplacées ?/Maux de ventre" numFmtId="0">
      <sharedItems containsSemiMixedTypes="0" containsString="0" containsNumber="1" containsInteger="1" minValue="0" maxValue="1"/>
    </cacheField>
    <cacheField name="H6 Quelles sont les trois problèmes de santé les plus répandus dans le quartier parmi les populations déplacées ?/VIH/Sida" numFmtId="0">
      <sharedItems containsSemiMixedTypes="0" containsString="0" containsNumber="1" containsInteger="1" minValue="0" maxValue="0"/>
    </cacheField>
    <cacheField name="H6 Quelles sont les trois problèmes de santé les plus répandus dans le quartier parmi les populations déplacées ?/Problèmes de tensions" numFmtId="0">
      <sharedItems containsSemiMixedTypes="0" containsString="0" containsNumber="1" containsInteger="1" minValue="0" maxValue="1"/>
    </cacheField>
    <cacheField name="H6 Quelles sont les trois problèmes de santé les plus répandus dans le quartier parmi les populations déplacées ?/Autre" numFmtId="0">
      <sharedItems containsSemiMixedTypes="0" containsString="0" containsNumber="1" containsInteger="1" minValue="0" maxValue="1"/>
    </cacheField>
    <cacheField name="Autre maladie à préciser" numFmtId="0">
      <sharedItems containsBlank="1"/>
    </cacheField>
    <cacheField name="I1. Est-ce que la majorité des enfants de ménages déplacés suite aux pluies torrentielles fréquentent une école ACTUELLEMENT ?" numFmtId="0">
      <sharedItems count="3">
        <s v="Non"/>
        <s v="Oui, une partie"/>
        <s v="Oui, tous"/>
      </sharedItems>
    </cacheField>
    <cacheField name="I1.1. Si EN PARTIE ou NON, Pourquoi Ces enfants PDI ne fréquentent pas d’école actuellement ?" numFmtId="0">
      <sharedItems containsBlank="1"/>
    </cacheField>
    <cacheField name="I1.1. Si EN PARTIE ou NON, Pourquoi Ces enfants PDI ne fréquentent pas d’école actuellement ?/Pas d'école" numFmtId="0">
      <sharedItems containsString="0" containsBlank="1" containsNumber="1" containsInteger="1" minValue="0" maxValue="1" count="3">
        <n v="0"/>
        <m/>
        <n v="1"/>
      </sharedItems>
    </cacheField>
    <cacheField name="I1.1. Si EN PARTIE ou NON, Pourquoi Ces enfants PDI ne fréquentent pas d’école actuellement ?/Ecole détruite ou endommagée" numFmtId="0">
      <sharedItems containsString="0" containsBlank="1" containsNumber="1" containsInteger="1" minValue="0" maxValue="1"/>
    </cacheField>
    <cacheField name="I1.1. Si EN PARTIE ou NON, Pourquoi Ces enfants PDI ne fréquentent pas d’école actuellement ?/Ecole occupée par des PDI" numFmtId="0">
      <sharedItems containsString="0" containsBlank="1" containsNumber="1" containsInteger="1" minValue="0" maxValue="1"/>
    </cacheField>
    <cacheField name="I1.1. Si EN PARTIE ou NON, Pourquoi Ces enfants PDI ne fréquentent pas d’école actuellement ?/Ecole trop loin" numFmtId="0">
      <sharedItems containsString="0" containsBlank="1" containsNumber="1" containsInteger="1" minValue="0" maxValue="1"/>
    </cacheField>
    <cacheField name="I1.1. Si EN PARTIE ou NON, Pourquoi Ces enfants PDI ne fréquentent pas d’école actuellement ?/Chemin dangereux" numFmtId="0">
      <sharedItems containsString="0" containsBlank="1" containsNumber="1" containsInteger="1" minValue="0" maxValue="1"/>
    </cacheField>
    <cacheField name="I1.1. Si EN PARTIE ou NON, Pourquoi Ces enfants PDI ne fréquentent pas d’école actuellement ?/Discriminationis" numFmtId="0">
      <sharedItems containsString="0" containsBlank="1" containsNumber="1" containsInteger="1" minValue="0" maxValue="0"/>
    </cacheField>
    <cacheField name="I1.1. Si EN PARTIE ou NON, Pourquoi Ces enfants PDI ne fréquentent pas d’école actuellement ?/Manque de moyens financiers (transport, etc)" numFmtId="0">
      <sharedItems containsString="0" containsBlank="1" containsNumber="1" containsInteger="1" minValue="0" maxValue="1"/>
    </cacheField>
    <cacheField name="I1.1. Si EN PARTIE ou NON, Pourquoi Ces enfants PDI ne fréquentent pas d’école actuellement ?/Problèmes de cohabitation avec la communauté où se trouve l'école" numFmtId="0">
      <sharedItems containsString="0" containsBlank="1" containsNumber="1" containsInteger="1" minValue="0" maxValue="1"/>
    </cacheField>
    <cacheField name="I1.1. Si EN PARTIE ou NON, Pourquoi Ces enfants PDI ne fréquentent pas d’école actuellement ?/Manque de personnel enseignant" numFmtId="0">
      <sharedItems containsString="0" containsBlank="1" containsNumber="1" containsInteger="1" minValue="0" maxValue="1"/>
    </cacheField>
    <cacheField name="I1.1. Si EN PARTIE ou NON, Pourquoi Ces enfants PDI ne fréquentent pas d’école actuellement ?/Pas d'intérêt pour l'éducation des enfants" numFmtId="0">
      <sharedItems containsString="0" containsBlank="1" containsNumber="1" containsInteger="1" minValue="0" maxValue="1"/>
    </cacheField>
    <cacheField name="I1.1. Si EN PARTIE ou NON, Pourquoi Ces enfants PDI ne fréquentent pas d’école actuellement ?/Autre, préciser" numFmtId="0">
      <sharedItems containsString="0" containsBlank="1" containsNumber="1" containsInteger="1" minValue="0" maxValue="1"/>
    </cacheField>
    <cacheField name="Autre, spécifier" numFmtId="0">
      <sharedItems containsBlank="1"/>
    </cacheField>
    <cacheField name="I2. Quelle distance la majorité des enfants deplaces doivent-ils parcourir pour accéder à l’école la plus proche ? (à pied)" numFmtId="0">
      <sharedItems containsNonDate="0" containsString="0" containsBlank="1" count="1">
        <m/>
      </sharedItems>
    </cacheField>
    <cacheField name="J4. Quels sont les sujets à propos desquels les personnes déplacées dans ce quartier de ce site voudrait plus d’informations ?" numFmtId="0">
      <sharedItems/>
    </cacheField>
    <cacheField name="J4. Quels sont les sujets à propos desquels les personnes déplacées dans ce quartier de ce site voudrait plus d’informations ?/Assistance humanitaire" numFmtId="0">
      <sharedItems containsSemiMixedTypes="0" containsString="0" containsNumber="1" containsInteger="1" minValue="0" maxValue="1"/>
    </cacheField>
    <cacheField name="J4. Quels sont les sujets à propos desquels les personnes déplacées dans ce quartier de ce site voudrait plus d’informations ?/Situation dans le lieu d’origine" numFmtId="0">
      <sharedItems containsSemiMixedTypes="0" containsString="0" containsNumber="1" containsInteger="1" minValue="0" maxValue="1"/>
    </cacheField>
    <cacheField name="J4. Quels sont les sujets à propos desquels les personnes déplacées dans ce quartier de ce site voudrait plus d’informations ?/Situation des membres de la famille" numFmtId="0">
      <sharedItems containsSemiMixedTypes="0" containsString="0" containsNumber="1" containsInteger="1" minValue="0" maxValue="1"/>
    </cacheField>
    <cacheField name="J4. Quels sont les sujets à propos desquels les personnes déplacées dans ce quartier de ce site voudrait plus d’informations ?/Accès aux services de base" numFmtId="0">
      <sharedItems containsSemiMixedTypes="0" containsString="0" containsNumber="1" containsInteger="1" minValue="0" maxValue="1"/>
    </cacheField>
    <cacheField name="J4. Quels sont les sujets à propos desquels les personnes déplacées dans ce quartier de ce site voudrait plus d’informations ?/Possibilités de retour (etat du lieu d’origine, aide humanitaire…)" numFmtId="0">
      <sharedItems containsSemiMixedTypes="0" containsString="0" containsNumber="1" containsInteger="1" minValue="0" maxValue="1"/>
    </cacheField>
    <cacheField name="J4. Quels sont les sujets à propos desquels les personnes déplacées dans ce quartier de ce site voudrait plus d’informations ?/Documentation (certificat de naissance, etc.)" numFmtId="0">
      <sharedItems containsSemiMixedTypes="0" containsString="0" containsNumber="1" containsInteger="1" minValue="0" maxValue="1"/>
    </cacheField>
    <cacheField name="K1.Quel est le premiers besoin prioritaire des populations déplacées dans ce quartier ?" numFmtId="0">
      <sharedItems/>
    </cacheField>
    <cacheField name="K1.Quel est le deuxième besoin prioritaire des populations déplacées dans ce quartier ?" numFmtId="0">
      <sharedItems/>
    </cacheField>
    <cacheField name="K1.Quel est le troixième besoin prioritaire des populations déplacées dans ce quartier ?" numFmtId="0">
      <sharedItems/>
    </cacheField>
    <cacheField name="Autre besoin à préciser" numFmtId="0">
      <sharedItems containsNonDate="0" containsString="0" containsBlank="1"/>
    </cacheField>
    <cacheField name="J0. Combien d'organisations ont fourni une assistance aux déplacés depuis leur arrivée dans cette localité suite aux inondations?" numFmtId="0">
      <sharedItems containsSemiMixedTypes="0" containsString="0" containsNumber="1" containsInteger="1" minValue="0" maxValue="3"/>
    </cacheField>
    <cacheField name="Cd.1 Mentionnez le nombre de ménages PDI dont vous avez la composition exacte" numFmtId="0">
      <sharedItems containsSemiMixedTypes="0" containsString="0" containsNumber="1" containsInteger="1" minValue="1" maxValue="10"/>
    </cacheField>
    <cacheField name="Commentaires généraux sur la population déplacée dans le quartier, et autres facteurs directement ou indirectement liés à leurs conditions de vie." numFmtId="0">
      <sharedItems longText="1"/>
    </cacheField>
    <cacheField name="_id" numFmtId="0">
      <sharedItems containsSemiMixedTypes="0" containsString="0" containsNumber="1" containsInteger="1" minValue="1326768" maxValue="1367102"/>
    </cacheField>
    <cacheField name="_uuid" numFmtId="0">
      <sharedItems/>
    </cacheField>
    <cacheField name="_submission_time" numFmtId="22">
      <sharedItems containsSemiMixedTypes="0" containsNonDate="0" containsDate="1" containsString="0" minDate="2019-11-06T15:50:08" maxDate="2019-11-10T11:33:33"/>
    </cacheField>
    <cacheField name="_validation_status" numFmtId="0">
      <sharedItems containsNonDate="0" containsString="0" containsBlank="1"/>
    </cacheField>
    <cacheField name="_index" numFmtId="0">
      <sharedItems containsSemiMixedTypes="0" containsString="0" containsNumber="1" containsInteger="1" minValue="1" maxValue="8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NNESQUIN ROYER Djofang" refreshedDate="43783.432665509259" createdVersion="6" refreshedVersion="6" minRefreshableVersion="3" recordCount="162" xr:uid="{076F22DD-E4F6-4A71-B032-E6EA4000110C}">
  <cacheSource type="worksheet">
    <worksheetSource name="idp"/>
  </cacheSource>
  <cacheFields count="16">
    <cacheField name="A4. Préfecture d'evaluation" numFmtId="0">
      <sharedItems/>
    </cacheField>
    <cacheField name="A5.Sous-préfecture d'evaluation" numFmtId="0">
      <sharedItems/>
    </cacheField>
    <cacheField name="A6. Arrondissement d'evaluation" numFmtId="0">
      <sharedItems count="4">
        <s v="Bimbo"/>
        <s v="Arrondissement 7"/>
        <s v="Arrondissement 6"/>
        <s v="Arrondissement 2"/>
      </sharedItems>
    </cacheField>
    <cacheField name="A8. Quartier d'evaluation" numFmtId="0">
      <sharedItems count="81">
        <s v="CITE LADA"/>
        <s v="CITE NAZARETH"/>
        <s v="CITE LADJA"/>
        <s v="CITE KODJO"/>
        <s v="CITE DE LA PAIX"/>
        <s v="MBEMBE 2"/>
        <s v="MBONGO"/>
        <s v="M'POKO BAC 1"/>
        <s v="M'POKO BAC 3"/>
        <s v="MBOKO 1"/>
        <s v="SAO"/>
        <s v="OUANGO 6"/>
        <s v="PENDA"/>
        <s v="MAGOMBASSA"/>
        <s v="GUERENGOU"/>
        <s v="SANDIMBA 2"/>
        <s v="GBANIKOLA II"/>
        <s v="KPETENE II"/>
        <s v="KPETENE IV"/>
        <s v="KPETENE V"/>
        <s v="LINGUISSA I"/>
        <s v="LINGUISSA II"/>
        <s v="MANDJA OTTO"/>
        <s v="MODOUA"/>
        <s v="PETEVO"/>
        <s v="SAPEKE I"/>
        <s v="BRUXELLES"/>
        <s v="LAKOUANGA 0"/>
        <s v="PARIS CONGO"/>
        <s v="SAPEKE II"/>
        <s v="ZEBE"/>
        <s v="DAOUKA"/>
        <s v="GBANGOUMA IV"/>
        <s v="GBOTORO"/>
        <s v="KAMI"/>
        <s v="NGBARKANGUI"/>
        <s v="SAINT PAUL II"/>
        <s v="M'POKO BAC 2"/>
        <s v="GOKOMA"/>
        <s v="POTO POTO 1"/>
        <s v="BALAPA 1"/>
        <s v="BATALIMON 3"/>
        <s v="BATALIMON 1"/>
        <s v="NZILA"/>
        <s v="PALA 2"/>
        <s v="PALA 1"/>
        <s v="BATALIMON 2"/>
        <s v="BALAPA 2"/>
        <s v="GBANIKOLA 4"/>
        <s v="NDIA"/>
        <s v="GUITANGOLA 2"/>
        <s v="CITE DAMEKA"/>
        <s v="GUITANGOLA 1"/>
        <s v="GUITANGOLA SOURCE"/>
        <s v="MBEMBE 1"/>
        <s v="GUITANGOLA 4"/>
        <s v="GUITANGOLA 3"/>
        <s v="GUITANGOLA 5"/>
        <s v="MBOKO2"/>
        <s v="LANDJA, BIMBO 5"/>
        <s v="CITE GBAKASSA 2"/>
        <s v="GBANIKOLA 3"/>
        <s v="YAPELE III"/>
        <s v="YAPELE IV"/>
        <s v="GBANGOUMA I"/>
        <s v="BATAMBO"/>
        <s v="SICA SAIDOU"/>
        <s v="MOKALP"/>
        <s v="MBOSSORO"/>
        <s v="92 LOGEMENTS"/>
        <s v="ZOUBE"/>
        <s v="SANDOUBE"/>
        <s v="LAKOUANGA V"/>
        <s v="CITE BOING"/>
        <s v="GBANIKOLA 1"/>
        <s v="KETEGBA 2"/>
        <s v="SOUNGA"/>
        <s v="WADA"/>
        <s v="POTO POTO"/>
        <s v="GBADOUNA"/>
        <s v="Autre Village" u="1"/>
      </sharedItems>
    </cacheField>
    <cacheField name="Periode d'arrivée" numFmtId="0">
      <sharedItems count="5">
        <s v="trois_semaine"/>
        <s v="deux_semaine"/>
        <s v="une_semaine"/>
        <s v="moins_semaine"/>
        <s v="plus_trois_semaine"/>
      </sharedItems>
    </cacheField>
    <cacheField name="Ménages" numFmtId="0">
      <sharedItems containsSemiMixedTypes="0" containsString="0" containsNumber="1" containsInteger="1" minValue="1" maxValue="300"/>
    </cacheField>
    <cacheField name="Individus" numFmtId="0">
      <sharedItems containsSemiMixedTypes="0" containsString="0" containsNumber="1" containsInteger="1" minValue="5" maxValue="1000"/>
    </cacheField>
    <cacheField name="B4. Provenance de la majorité des déplacés internes" numFmtId="0">
      <sharedItems count="3">
        <s v="Même Quartier"/>
        <s v="Autre Quartier"/>
        <s v="Autre Ville"/>
      </sharedItems>
    </cacheField>
    <cacheField name="prov_adm1_c" numFmtId="0">
      <sharedItems/>
    </cacheField>
    <cacheField name="Prefecture" numFmtId="0">
      <sharedItems/>
    </cacheField>
    <cacheField name="prov_adm2_c" numFmtId="0">
      <sharedItems/>
    </cacheField>
    <cacheField name="Sous_Prefecture" numFmtId="0">
      <sharedItems/>
    </cacheField>
    <cacheField name="Prov_adm3" numFmtId="0">
      <sharedItems/>
    </cacheField>
    <cacheField name="Commune" numFmtId="0">
      <sharedItems count="7">
        <s v="Bimbo"/>
        <s v="1er Arrondissement"/>
        <s v="Arrondissement 7"/>
        <s v="Arrondissement 6"/>
        <s v="Arrondissement 2"/>
        <s v="Kotto-Oubangui"/>
        <s v="Ngbandinga"/>
      </sharedItems>
    </cacheField>
    <cacheField name="prov_adm3_c" numFmtId="0">
      <sharedItems/>
    </cacheField>
    <cacheField name="Localites" numFmtId="0">
      <sharedItems count="68">
        <s v="CITE LADA"/>
        <s v="CITE NAZARETH"/>
        <s v="CITE LADJA"/>
        <s v="CITE KODJO"/>
        <s v="CITE DE LA PAIX"/>
        <s v="MBEMBE 2"/>
        <s v="MBONGO"/>
        <s v="M'POKO BAC 1"/>
        <s v="M'POKO BAC 3"/>
        <s v=""/>
        <s v="SANDIMBA 2"/>
        <s v="Gbanikola II"/>
        <s v="Kpetene II"/>
        <s v="Kpetene IV"/>
        <s v="Kpetene V"/>
        <s v="Linguissa I"/>
        <s v="Linguissa II"/>
        <s v="Mandja Otto"/>
        <s v="Modoua"/>
        <s v="Petevo"/>
        <s v="Sapeke I"/>
        <s v="Bruxelles"/>
        <s v="Lakouanga 0"/>
        <s v="Paris Congo"/>
        <s v="Sapeke II"/>
        <s v="Zebe"/>
        <s v="Daouka"/>
        <s v="Gbangouma IV"/>
        <s v="Gbotoro"/>
        <s v="Kami"/>
        <s v="Ngbarkangui"/>
        <s v="Saint Paul II"/>
        <s v="GEBO"/>
        <s v="M'POKO 1"/>
        <s v="M'POKO BAC 2"/>
        <s v="M'POKO 2"/>
        <s v="BATALIMON 1"/>
        <s v="ORCHIDEE"/>
        <s v="CITE-HUSAKA"/>
        <s v="BALAPA 3"/>
        <s v="M'POKO PONT"/>
        <s v="GBANIKOLA 4"/>
        <s v="GBANIKOLA 1"/>
        <s v="MAYA MAYA"/>
        <s v="GUITANGOLA 1"/>
        <s v="BALAPA 1"/>
        <s v="JEBO"/>
        <s v="GBOKILA 2"/>
        <s v="GBANIKOLA 3"/>
        <s v="MAYA PETEVO"/>
        <s v="MBOKO 3"/>
        <s v="LONGO, YANZI,MANDAMOUROU ,ZAWARA,KEMBE,OMBRELLE.NDJOUKOU,KOUANGO."/>
        <s v="LONGO,YANZI,MANDAMOUROU,ZAWARA,KEMBE, OMBRELLE.NDJOUKOU, KOUANGO."/>
        <s v="KOKORO SUITE"/>
        <s v="KOKORO-DAMEKA"/>
        <s v="GBANIKOLA2"/>
        <s v="SATEMA CENTRE"/>
        <s v="KEMBA"/>
        <s v="Iles des Singes"/>
        <s v="Kpetene I"/>
        <s v="MAYA"/>
        <s v="PORT PÉTROLIER"/>
        <s v="MONGOUADA"/>
        <s v="LONGO"/>
        <s v="MACÉDOINE"/>
        <s v="NGARAGBA"/>
        <s v="KODJIO"/>
        <s v="YAPELE"/>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NNESQUIN ROYER Djofang" refreshedDate="43783.444110300923" createdVersion="6" refreshedVersion="6" minRefreshableVersion="3" recordCount="80" xr:uid="{C8A9A65E-A6AE-4FE5-9798-9D3340E51C81}">
  <cacheSource type="worksheet">
    <worksheetSource name="DTM_CAR_B2F_Inondation"/>
  </cacheSource>
  <cacheFields count="180">
    <cacheField name="A1. Date de l'évaluation" numFmtId="14">
      <sharedItems containsSemiMixedTypes="0" containsNonDate="0" containsDate="1" containsString="0" minDate="2019-11-06T00:00:00" maxDate="2019-11-11T00:00:00"/>
    </cacheField>
    <cacheField name="A2. Nom enquêteur" numFmtId="0">
      <sharedItems/>
    </cacheField>
    <cacheField name="A4. Préfecture d'evaluation" numFmtId="0">
      <sharedItems/>
    </cacheField>
    <cacheField name="A5.Sous-préfecture d'evaluation" numFmtId="0">
      <sharedItems/>
    </cacheField>
    <cacheField name="A6. Arrondissement d'evaluation" numFmtId="0">
      <sharedItems count="4">
        <s v="Arrondissement 2"/>
        <s v="Arrondissement 6"/>
        <s v="Arrondissement 7"/>
        <s v="Bimbo"/>
      </sharedItems>
    </cacheField>
    <cacheField name="A8. Quartier d'evaluation" numFmtId="0">
      <sharedItems count="80">
        <s v="BATAMBO"/>
        <s v="BRUXELLES"/>
        <s v="LAKOUANGA 0"/>
        <s v="LAKOUANGA V"/>
        <s v="PARIS CONGO"/>
        <s v="SAPEKE II"/>
        <s v="SICA SAIDOU"/>
        <s v="YAPELE III"/>
        <s v="YAPELE IV"/>
        <s v="ZEBE"/>
        <s v="92 LOGEMENTS"/>
        <s v="GBANIKOLA II"/>
        <s v="KPETENE II"/>
        <s v="KPETENE IV"/>
        <s v="KPETENE V"/>
        <s v="LINGUISSA I"/>
        <s v="LINGUISSA II"/>
        <s v="MANDJA OTTO"/>
        <s v="MBOSSORO"/>
        <s v="MODOUA"/>
        <s v="MOKALP"/>
        <s v="PETEVO"/>
        <s v="SANDOUBE"/>
        <s v="SAPEKE I"/>
        <s v="ZOUBE"/>
        <s v="DAOUKA"/>
        <s v="GBADOUNA"/>
        <s v="GBANGOUMA I"/>
        <s v="GBANGOUMA IV"/>
        <s v="GBOTORO"/>
        <s v="GOKOMA"/>
        <s v="GUERENGOU"/>
        <s v="KAMI"/>
        <s v="KETEGBA 2"/>
        <s v="MAGOMBASSA"/>
        <s v="NGBARKANGUI"/>
        <s v="OUANGO 6"/>
        <s v="PENDA"/>
        <s v="POTO POTO"/>
        <s v="SAINT PAUL II"/>
        <s v="SAO"/>
        <s v="SOUNGA"/>
        <s v="WADA"/>
        <s v="BALAPA 1"/>
        <s v="BALAPA 2"/>
        <s v="BATALIMON 1"/>
        <s v="BATALIMON 2"/>
        <s v="BATALIMON 3"/>
        <s v="CITE BOING"/>
        <s v="CITE DAMEKA"/>
        <s v="CITE DE LA PAIX"/>
        <s v="CITE GBAKASSA 2"/>
        <s v="CITE KODJO"/>
        <s v="CITE LADA"/>
        <s v="CITE LADJA"/>
        <s v="CITE NAZARETH"/>
        <s v="GBANIKOLA 1"/>
        <s v="GBANIKOLA 3"/>
        <s v="GBANIKOLA 4"/>
        <s v="GUITANGOLA 1"/>
        <s v="GUITANGOLA 2"/>
        <s v="GUITANGOLA 3"/>
        <s v="GUITANGOLA 4"/>
        <s v="GUITANGOLA 5"/>
        <s v="GUITANGOLA SOURCE"/>
        <s v="LANDJA, BIMBO 5"/>
        <s v="MBEMBE 1"/>
        <s v="MBEMBE 2"/>
        <s v="MBOKO 1"/>
        <s v="MBOKO2"/>
        <s v="MBONGO"/>
        <s v="M'POKO BAC 1"/>
        <s v="M'POKO BAC 2"/>
        <s v="M'POKO BAC 3"/>
        <s v="NDIA"/>
        <s v="NZILA"/>
        <s v="PALA 1"/>
        <s v="PALA 2"/>
        <s v="POTO POTO 1"/>
        <s v="SANDIMBA 2"/>
      </sharedItems>
    </cacheField>
    <cacheField name="A9. Type de quartier" numFmtId="0">
      <sharedItems/>
    </cacheField>
    <cacheField name="Avez-vous une tablette pour les GPS ?" numFmtId="0">
      <sharedItems/>
    </cacheField>
    <cacheField name="_A7. Coordonnées GPS du Lieu_latitude" numFmtId="0">
      <sharedItems containsSemiMixedTypes="0" containsString="0" containsNumber="1" minValue="4.2957406999999996" maxValue="4.4075866000000001"/>
    </cacheField>
    <cacheField name="_A7. Coordonnées GPS du Lieu_longitude" numFmtId="0">
      <sharedItems containsSemiMixedTypes="0" containsString="0" containsNumber="1" minValue="18.498666499999999" maxValue="18.756971700000001"/>
    </cacheField>
    <cacheField name="_A7. Coordonnées GPS du Lieu_altitude" numFmtId="0">
      <sharedItems containsSemiMixedTypes="0" containsString="0" containsNumber="1" minValue="0" maxValue="409.20001220703125"/>
    </cacheField>
    <cacheField name="_A7. Coordonnées GPS du Lieu_precision" numFmtId="0">
      <sharedItems containsSemiMixedTypes="0" containsString="0" containsNumber="1" minValue="0" maxValue="10"/>
    </cacheField>
    <cacheField name="I0. Combien d'informateurs clés avez-vous identifié?" numFmtId="0">
      <sharedItems containsSemiMixedTypes="0" containsString="0" containsNumber="1" containsInteger="1" minValue="3" maxValue="5"/>
    </cacheField>
    <cacheField name="B1. Est-ce qu’il y a actuellement des ménages ou individus déplacés internes à cause des pluies torrentielles, qui vivent dans ce quartier?" numFmtId="0">
      <sharedItems/>
    </cacheField>
    <cacheField name="B1.1. Nombre TOTAL de Ménages PDI actuels" numFmtId="0">
      <sharedItems containsSemiMixedTypes="0" containsString="0" containsNumber="1" containsInteger="1" minValue="1" maxValue="320"/>
    </cacheField>
    <cacheField name="B1.2. Nombre TOTAL d'individus PDI actuels" numFmtId="0">
      <sharedItems containsSemiMixedTypes="0" containsString="0" containsNumber="1" containsInteger="1" minValue="5" maxValue="1600"/>
    </cacheField>
    <cacheField name="B2 Pour quel motif la majorité des personnes déplacées a-t-elle été déplacée ?" numFmtId="0">
      <sharedItems/>
    </cacheField>
    <cacheField name="Autre, préciser" numFmtId="0">
      <sharedItems containsNonDate="0" containsString="0" containsBlank="1"/>
    </cacheField>
    <cacheField name="B6.1 Nombre de ménages PDI hébergés gratuitement par une famille d’accueil" numFmtId="0">
      <sharedItems containsSemiMixedTypes="0" containsString="0" containsNumber="1" containsInteger="1" minValue="1" maxValue="300" count="39">
        <n v="10"/>
        <n v="200"/>
        <n v="60"/>
        <n v="25"/>
        <n v="300"/>
        <n v="99"/>
        <n v="30"/>
        <n v="38"/>
        <n v="12"/>
        <n v="105"/>
        <n v="15"/>
        <n v="33"/>
        <n v="50"/>
        <n v="65"/>
        <n v="76"/>
        <n v="150"/>
        <n v="40"/>
        <n v="21"/>
        <n v="23"/>
        <n v="100"/>
        <n v="35"/>
        <n v="56"/>
        <n v="20"/>
        <n v="5"/>
        <n v="1"/>
        <n v="6"/>
        <n v="18"/>
        <n v="2"/>
        <n v="4"/>
        <n v="9"/>
        <n v="145"/>
        <n v="90"/>
        <n v="45"/>
        <n v="13"/>
        <n v="32"/>
        <n v="80"/>
        <n v="16"/>
        <n v="7"/>
        <n v="17"/>
      </sharedItems>
    </cacheField>
    <cacheField name="B6.2 Nombre de ménages PDI en location au sein de la communauté d'accueil" numFmtId="0">
      <sharedItems containsSemiMixedTypes="0" containsString="0" containsNumber="1" containsInteger="1" minValue="0" maxValue="78"/>
    </cacheField>
    <cacheField name="B6.3  Nombre de ménages PDI vivant dans des abris de fortune/abri d’urgence (tente, bache…)" numFmtId="0">
      <sharedItems containsSemiMixedTypes="0" containsString="0" containsNumber="1" containsInteger="1" minValue="0" maxValue="133"/>
    </cacheField>
    <cacheField name="B6.4 Nombre de ménages PDI vivant à l’air libre/pas d’abri" numFmtId="0">
      <sharedItems containsSemiMixedTypes="0" containsString="0" containsNumber="1" containsInteger="1" minValue="0" maxValue="50"/>
    </cacheField>
    <cacheField name="D.1.1. Nombre de ménages dans les Abris durables (murs + Tôle)" numFmtId="0">
      <sharedItems containsString="0" containsBlank="1" containsNumber="1" containsInteger="1" minValue="1" maxValue="150"/>
    </cacheField>
    <cacheField name="D.1.2. Nombre de ménages dans les Abris semi-durables (mur + toiture en paille/bâche)" numFmtId="0">
      <sharedItems containsString="0" containsBlank="1" containsNumber="1" containsInteger="1" minValue="1" maxValue="300"/>
    </cacheField>
    <cacheField name="D.1.3. Nombre de ménages dans les Abris d’urgence (Seulement bâche, paille, plastique)" numFmtId="0">
      <sharedItems containsString="0" containsBlank="1" containsNumber="1" containsInteger="1" minValue="20" maxValue="193"/>
    </cacheField>
    <cacheField name="abris_check" numFmtId="0">
      <sharedItems containsSemiMixedTypes="0" containsString="0" containsNumber="1" containsInteger="1" minValue="1" maxValue="320"/>
    </cacheField>
    <cacheField name="D2. Dans quel état se trouve la MAJORITE des abris qu’occupent les ménages déplacés internes ?" numFmtId="0">
      <sharedItems/>
    </cacheField>
    <cacheField name="D3. Avant le déplacement, la majorité des ménages PDI résidant dans ce quartier était-elle propriétaire du logement dans leur lieu d’origine ?" numFmtId="0">
      <sharedItems/>
    </cacheField>
    <cacheField name="D4.  La majorité des ménages propriétaires est-elle en possession d’un document d’attestation de propriété ?" numFmtId="0">
      <sharedItems containsBlank="1"/>
    </cacheField>
    <cacheField name="D4.2. Si oui, qui a octroyé le document de propriété ?" numFmtId="0">
      <sharedItems containsBlank="1"/>
    </cacheField>
    <cacheField name="Autre, préciser_6" numFmtId="0">
      <sharedItems containsBlank="1"/>
    </cacheField>
    <cacheField name="D5.  A quelle hauteur du sol les fondations de la majorité des maisons dans les lieux d’origine des ménages déplacés se trouvent-elles ?" numFmtId="0">
      <sharedItems count="5">
        <s v="Ne sais pas"/>
        <s v="Entre 20 et 40 cm de hauteur"/>
        <s v="Moins de 10 cm de hauteur"/>
        <s v="Entre 10 et 20 cm de hauteur"/>
        <s v="Plus de 40 cm de hauteur"/>
      </sharedItems>
    </cacheField>
    <cacheField name="E1.1 Des femmes enceintes ou allaitantes ?" numFmtId="0">
      <sharedItems/>
    </cacheField>
    <cacheField name="E6.1.1 Si oui, combien ?" numFmtId="0">
      <sharedItems containsString="0" containsBlank="1" containsNumber="1" containsInteger="1" minValue="1" maxValue="200"/>
    </cacheField>
    <cacheField name="E1.2 Des mineurs séparés ou non accompagnés ?" numFmtId="0">
      <sharedItems/>
    </cacheField>
    <cacheField name="E6.2.1 Si oui, combien ?" numFmtId="0">
      <sharedItems containsString="0" containsBlank="1" containsNumber="1" containsInteger="1" minValue="3" maxValue="137"/>
    </cacheField>
    <cacheField name="E1.3 Des individus en situation de handicap physique ou mental ?" numFmtId="0">
      <sharedItems/>
    </cacheField>
    <cacheField name="E6.3.1 Si oui, combien ?" numFmtId="0">
      <sharedItems containsString="0" containsBlank="1" containsNumber="1" containsInteger="1" minValue="1" maxValue="50"/>
    </cacheField>
    <cacheField name="E1.4 Des personnes victimes de violences sexuelles ou basées sur le genre ?" numFmtId="0">
      <sharedItems/>
    </cacheField>
    <cacheField name="E6.4.1 Si oui, combien ?" numFmtId="0">
      <sharedItems containsNonDate="0" containsString="0" containsBlank="1"/>
    </cacheField>
    <cacheField name="E1.5 Des femmes cheffes de ménage ?" numFmtId="0">
      <sharedItems/>
    </cacheField>
    <cacheField name="E6.5.1 Si oui, combien ?" numFmtId="0">
      <sharedItems containsString="0" containsBlank="1" containsNumber="1" containsInteger="1" minValue="1" maxValue="150"/>
    </cacheField>
    <cacheField name="E2.La sécurité est-elle assurée dans le quartier ?" numFmtId="0">
      <sharedItems/>
    </cacheField>
    <cacheField name="Si Oui, qui assure la sécurité ?" numFmtId="0">
      <sharedItems containsBlank="1"/>
    </cacheField>
    <cacheField name="Autre, préciser_7" numFmtId="0">
      <sharedItems containsBlank="1"/>
    </cacheField>
    <cacheField name="E3. Quels sont les principaux risques de sécurité pour les populations déplacées dans le quartier?" numFmtId="0">
      <sharedItems containsBlank="1"/>
    </cacheField>
    <cacheField name="E3. Quels sont les principaux risques de sécurité pour les populations déplacées dans le quartier?/Vol/cambriolage" numFmtId="0">
      <sharedItems containsString="0" containsBlank="1" containsNumber="1" containsInteger="1" minValue="0" maxValue="1"/>
    </cacheField>
    <cacheField name="E3. Quels sont les principaux risques de sécurité pour les populations déplacées dans le quartier?/Présence de groupes armés" numFmtId="0">
      <sharedItems containsString="0" containsBlank="1" containsNumber="1" containsInteger="1" minValue="0" maxValue="1"/>
    </cacheField>
    <cacheField name="E3. Quels sont les principaux risques de sécurité pour les populations déplacées dans le quartier?/Abus des forces de sécurité" numFmtId="0">
      <sharedItems containsString="0" containsBlank="1" containsNumber="1" containsInteger="1" minValue="0" maxValue="1"/>
    </cacheField>
    <cacheField name="E3. Quels sont les principaux risques de sécurité pour les populations déplacées dans le quartier?/Contrôles ou arrestations arbitraires" numFmtId="0">
      <sharedItems containsString="0" containsBlank="1" containsNumber="1" containsInteger="1" minValue="0" maxValue="1"/>
    </cacheField>
    <cacheField name="E3. Quels sont les principaux risques de sécurité pour les populations déplacées dans le quartier?/Violences sexuelles ou basées sur le genre" numFmtId="0">
      <sharedItems containsString="0" containsBlank="1" containsNumber="1" containsInteger="1" minValue="0" maxValue="1"/>
    </cacheField>
    <cacheField name="E3. Quels sont les principaux risques de sécurité pour les populations déplacées dans le quartier?/Extorsion ou taxes illégales" numFmtId="0">
      <sharedItems containsString="0" containsBlank="1" containsNumber="1" containsInteger="1" minValue="0" maxValue="1"/>
    </cacheField>
    <cacheField name="E3. Quels sont les principaux risques de sécurité pour les populations déplacées dans le quartier?/Enlèvements" numFmtId="0">
      <sharedItems containsString="0" containsBlank="1" containsNumber="1" containsInteger="1" minValue="0" maxValue="1"/>
    </cacheField>
    <cacheField name="E3. Quels sont les principaux risques de sécurité pour les populations déplacées dans le quartier?/Travail forcé de mineurs" numFmtId="0">
      <sharedItems containsString="0" containsBlank="1" containsNumber="1" containsInteger="1" minValue="0" maxValue="1"/>
    </cacheField>
    <cacheField name="E4.Les femmes se sentent-elles en securité dans cette localité ?" numFmtId="0">
      <sharedItems/>
    </cacheField>
    <cacheField name="E5.Les homme se sentent-ils en securité dans ce site/ cette localité ?" numFmtId="0">
      <sharedItems/>
    </cacheField>
    <cacheField name="E6.Les enfants se sentent-ils en securité dans ce site/ cette localité ?" numFmtId="0">
      <sharedItems/>
    </cacheField>
    <cacheField name="E7. Des recents incidents graves de securité ont-ils été rapporté dans ce site/localité ?" numFmtId="0">
      <sharedItems/>
    </cacheField>
    <cacheField name="E8. Y-a-t-il un mécanisme au travers lequel les personnes déplacées peuvent signaler des violations ?" numFmtId="0">
      <sharedItems/>
    </cacheField>
    <cacheField name="Si oui, lequel ?" numFmtId="0">
      <sharedItems containsBlank="1"/>
    </cacheField>
    <cacheField name="Autre, préciser_8" numFmtId="0">
      <sharedItems containsBlank="1"/>
    </cacheField>
    <cacheField name="E9.Comment caractériseriez-vous les relations entre la communauté hôte et les ménages déplacés suite aux inondations?" numFmtId="0">
      <sharedItems/>
    </cacheField>
    <cacheField name="E10. Si Très tendue ou parfois tendues, Précisez pour quelles raions svp?" numFmtId="0">
      <sharedItems containsBlank="1"/>
    </cacheField>
    <cacheField name="F1. Quelles sont les principales sources d’approvisionnement en eau dans ce quartier ?" numFmtId="0">
      <sharedItems/>
    </cacheField>
    <cacheField name="F1. Quelles sont les principales sources d’approvisionnement en eau dans ce quartier ?/Puits traditionnel/A ciel ouvert" numFmtId="0">
      <sharedItems containsSemiMixedTypes="0" containsString="0" containsNumber="1" containsInteger="1" minValue="0" maxValue="1"/>
    </cacheField>
    <cacheField name="F1. Quelles sont les principales sources d’approvisionnement en eau dans ce quartier ?/Forage a pompe manuelle" numFmtId="0">
      <sharedItems containsSemiMixedTypes="0" containsString="0" containsNumber="1" containsInteger="1" minValue="0" maxValue="1"/>
    </cacheField>
    <cacheField name="F1. Quelles sont les principales sources d’approvisionnement en eau dans ce quartier ?/Puits amélioré" numFmtId="0">
      <sharedItems containsSemiMixedTypes="0" containsString="0" containsNumber="1" containsInteger="1" minValue="0" maxValue="1"/>
    </cacheField>
    <cacheField name="F1. Quelles sont les principales sources d’approvisionnement en eau dans ce quartier ?/Bladder" numFmtId="0">
      <sharedItems containsSemiMixedTypes="0" containsString="0" containsNumber="1" containsInteger="1" minValue="0" maxValue="0"/>
    </cacheField>
    <cacheField name="F1. Quelles sont les principales sources d’approvisionnement en eau dans ce quartier ?/Eau de surface (riviere, cours d’eau…)" numFmtId="0">
      <sharedItems containsSemiMixedTypes="0" containsString="0" containsNumber="1" containsInteger="1" minValue="0" maxValue="1"/>
    </cacheField>
    <cacheField name="F1. Quelles sont les principales sources d’approvisionnement en eau dans ce quartier ?/Vendeur d’eau" numFmtId="0">
      <sharedItems containsSemiMixedTypes="0" containsString="0" containsNumber="1" containsInteger="1" minValue="0" maxValue="1"/>
    </cacheField>
    <cacheField name="F1. Quelles sont les principales sources d’approvisionnement en eau dans ce quartier ?/Camion-citerne" numFmtId="0">
      <sharedItems containsSemiMixedTypes="0" containsString="0" containsNumber="1" containsInteger="1" minValue="0" maxValue="1"/>
    </cacheField>
    <cacheField name="F1. Quelles sont les principales sources d’approvisionnement en eau dans ce quartier ?/Eau courante/du robinet" numFmtId="0">
      <sharedItems containsSemiMixedTypes="0" containsString="0" containsNumber="1" containsInteger="1" minValue="0" maxValue="1"/>
    </cacheField>
    <cacheField name="F1. Quelles sont les principales sources d’approvisionnement en eau dans ce quartier ?/Eau de pluie" numFmtId="0">
      <sharedItems containsSemiMixedTypes="0" containsString="0" containsNumber="1" containsInteger="1" minValue="0" maxValue="1"/>
    </cacheField>
    <cacheField name="F2. Quel est le volume d’eau auquel la majorité des personnes déplacées a accès, en moyenne, chaque jour ?" numFmtId="0">
      <sharedItems/>
    </cacheField>
    <cacheField name="F3. Quelle est la distance que les personnes déplacées parcourent pour accéder à la source d’eau la plus proche ?" numFmtId="0">
      <sharedItems/>
    </cacheField>
    <cacheField name="F4. Y-a-t-il des problèmes de qualité d’eau ?" numFmtId="0">
      <sharedItems/>
    </cacheField>
    <cacheField name="F4.1. Si oui, lesquels? (cocher toutes les réponses qui s’appliquent)" numFmtId="0">
      <sharedItems containsBlank="1"/>
    </cacheField>
    <cacheField name="F4.1. Si oui, lesquels? (cocher toutes les réponses qui s’appliquent)/Odeur" numFmtId="0">
      <sharedItems containsString="0" containsBlank="1" containsNumber="1" containsInteger="1" minValue="0" maxValue="1"/>
    </cacheField>
    <cacheField name="F4.1. Si oui, lesquels? (cocher toutes les réponses qui s’appliquent)/Goût" numFmtId="0">
      <sharedItems containsString="0" containsBlank="1" containsNumber="1" containsInteger="1" minValue="0" maxValue="1"/>
    </cacheField>
    <cacheField name="F4.1. Si oui, lesquels? (cocher toutes les réponses qui s’appliquent)/Eau trouble / brune" numFmtId="0">
      <sharedItems containsString="0" containsBlank="1" containsNumber="1" containsInteger="1" minValue="0" maxValue="1"/>
    </cacheField>
    <cacheField name="F4.1. Si oui, lesquels? (cocher toutes les réponses qui s’appliquent)/Eau non potable" numFmtId="0">
      <sharedItems containsString="0" containsBlank="1" containsNumber="1" containsInteger="1" minValue="0" maxValue="1"/>
    </cacheField>
    <cacheField name="F4.2 Quel est l'état de la majorité des latrines au sein de cette communauté d'accueil ?" numFmtId="0">
      <sharedItems/>
    </cacheField>
    <cacheField name="F7. Y-a-t-il des obstacles auxquels les personnes déplacées font face pour accéder aux points d’eau?" numFmtId="0">
      <sharedItems/>
    </cacheField>
    <cacheField name="F7.1. Si oui, lesquels ?" numFmtId="0">
      <sharedItems containsBlank="1"/>
    </cacheField>
    <cacheField name="F7.1. Si oui, lesquels ?/Présence de groupes armés" numFmtId="0">
      <sharedItems containsString="0" containsBlank="1" containsNumber="1" containsInteger="1" minValue="0" maxValue="1"/>
    </cacheField>
    <cacheField name="F7.1. Si oui, lesquels ?/Conflit liés à la gestion communautaire des points d’eau" numFmtId="0">
      <sharedItems containsString="0" containsBlank="1" containsNumber="1" containsInteger="1" minValue="0" maxValue="1"/>
    </cacheField>
    <cacheField name="F7.1. Si oui, lesquels ?/Violence/agression physique" numFmtId="0">
      <sharedItems containsString="0" containsBlank="1" containsNumber="1" containsInteger="1" minValue="0" maxValue="1"/>
    </cacheField>
    <cacheField name="F7.1. Si oui, lesquels ?/Discrimination" numFmtId="0">
      <sharedItems containsString="0" containsBlank="1" containsNumber="1" containsInteger="1" minValue="0" maxValue="1"/>
    </cacheField>
    <cacheField name="F7.1. Si oui, lesquels ?/Harcèlement" numFmtId="0">
      <sharedItems containsString="0" containsBlank="1" containsNumber="1" containsInteger="1" minValue="0" maxValue="1"/>
    </cacheField>
    <cacheField name="F7.1. Si oui, lesquels ?/Arrestations/détentions" numFmtId="0">
      <sharedItems containsString="0" containsBlank="1" containsNumber="1" containsInteger="1" minValue="0" maxValue="0"/>
    </cacheField>
    <cacheField name="F7.1. Si oui, lesquels ?/Autre, préciser" numFmtId="0">
      <sharedItems containsString="0" containsBlank="1" containsNumber="1" containsInteger="1" minValue="0" maxValue="1"/>
    </cacheField>
    <cacheField name="Autre, préciser_9" numFmtId="0">
      <sharedItems containsBlank="1"/>
    </cacheField>
    <cacheField name="F8. Les points d’eau, latrines et douches sont-ils accessibles aux PDI en situation de handicap physique ?" numFmtId="0">
      <sharedItems/>
    </cacheField>
    <cacheField name="G1. Quelles sont les trois sources principales de nourriture des PDI ?" numFmtId="0">
      <sharedItems/>
    </cacheField>
    <cacheField name="G1. Quelles sont les trois sources principales de nourriture des PDI ?/Production agricole de subsistance" numFmtId="0">
      <sharedItems containsSemiMixedTypes="0" containsString="0" containsNumber="1" containsInteger="1" minValue="0" maxValue="1"/>
    </cacheField>
    <cacheField name="G1. Quelles sont les trois sources principales de nourriture des PDI ?/Don des communautés hôtes et voisines" numFmtId="0">
      <sharedItems containsSemiMixedTypes="0" containsString="0" containsNumber="1" containsInteger="1" minValue="0" maxValue="1"/>
    </cacheField>
    <cacheField name="G1. Quelles sont les trois sources principales de nourriture des PDI ?/Assistance humanitaire (incluant cash)" numFmtId="0">
      <sharedItems containsSemiMixedTypes="0" containsString="0" containsNumber="1" containsInteger="1" minValue="0" maxValue="1"/>
    </cacheField>
    <cacheField name="G1. Quelles sont les trois sources principales de nourriture des PDI ?/Achat sur le marché" numFmtId="0">
      <sharedItems containsSemiMixedTypes="0" containsString="0" containsNumber="1" containsInteger="1" minValue="0" maxValue="1"/>
    </cacheField>
    <cacheField name="G1. Quelles sont les trois sources principales de nourriture des PDI ?/Emprunt" numFmtId="0">
      <sharedItems containsSemiMixedTypes="0" containsString="0" containsNumber="1" containsInteger="1" minValue="0" maxValue="1"/>
    </cacheField>
    <cacheField name="G1. Quelles sont les trois sources principales de nourriture des PDI ?/Troc (échanges)" numFmtId="0">
      <sharedItems containsSemiMixedTypes="0" containsString="0" containsNumber="1" containsInteger="1" minValue="0" maxValue="1"/>
    </cacheField>
    <cacheField name="G1. Quelles sont les trois sources principales de nourriture des PDI ?/Autre, preciser" numFmtId="0">
      <sharedItems containsSemiMixedTypes="0" containsString="0" containsNumber="1" containsInteger="1" minValue="0" maxValue="1"/>
    </cacheField>
    <cacheField name="Autre, preciser" numFmtId="0">
      <sharedItems containsBlank="1"/>
    </cacheField>
    <cacheField name="G2. Quelle est la distance que les personnes déplacées doivent parcourir pour accéder au marché le plus proche ?" numFmtId="0">
      <sharedItems/>
    </cacheField>
    <cacheField name="G3. Les personnes déplacées ont-elles accès au marché ?" numFmtId="0">
      <sharedItems/>
    </cacheField>
    <cacheField name="G4. Si non, pourquoi ?" numFmtId="0">
      <sharedItems containsBlank="1"/>
    </cacheField>
    <cacheField name="G4. Si non, pourquoi ?/Discrimination" numFmtId="0">
      <sharedItems containsString="0" containsBlank="1" containsNumber="1" containsInteger="1" minValue="0" maxValue="0"/>
    </cacheField>
    <cacheField name="G4. Si non, pourquoi ?/Harcèlement" numFmtId="0">
      <sharedItems containsString="0" containsBlank="1" containsNumber="1" containsInteger="1" minValue="0" maxValue="1"/>
    </cacheField>
    <cacheField name="G4. Si non, pourquoi ?/Le marché est trop loin" numFmtId="0">
      <sharedItems containsString="0" containsBlank="1" containsNumber="1" containsInteger="1" minValue="0" maxValue="1"/>
    </cacheField>
    <cacheField name="G4. Si non, pourquoi ?/Présence de groupes armés" numFmtId="0">
      <sharedItems containsString="0" containsBlank="1" containsNumber="1" containsInteger="1" minValue="0" maxValue="0"/>
    </cacheField>
    <cacheField name="G4. Si non, pourquoi ?/La route est trop dangereuse/risque d’attaques" numFmtId="0">
      <sharedItems containsString="0" containsBlank="1" containsNumber="1" containsInteger="1" minValue="0" maxValue="1"/>
    </cacheField>
    <cacheField name="G4. Si non, pourquoi ?/Abus des forces de sécurité" numFmtId="0">
      <sharedItems containsString="0" containsBlank="1" containsNumber="1" containsInteger="1" minValue="0" maxValue="0"/>
    </cacheField>
    <cacheField name="G4. Si non, pourquoi ?/Autre, préciser" numFmtId="0">
      <sharedItems containsString="0" containsBlank="1" containsNumber="1" containsInteger="1" minValue="0" maxValue="1"/>
    </cacheField>
    <cacheField name="Autre, preciser_10" numFmtId="0">
      <sharedItems containsBlank="1"/>
    </cacheField>
    <cacheField name="H1. Y-a-t-il des services médicaux disponibles DANS CE QUARTIER ?" numFmtId="0">
      <sharedItems/>
    </cacheField>
    <cacheField name="H2. Si oui, quels types de services médicaux fonctionnels sont disponibles ? (cocher toutes les réponses correspondantes)" numFmtId="0">
      <sharedItems containsBlank="1"/>
    </cacheField>
    <cacheField name="H2. Si oui, quels types de services médicaux fonctionnels sont disponibles ? (cocher toutes les réponses correspondantes)/Clinique mobile" numFmtId="0">
      <sharedItems containsString="0" containsBlank="1" containsNumber="1" containsInteger="1" minValue="0" maxValue="1"/>
    </cacheField>
    <cacheField name="H2. Si oui, quels types de services médicaux fonctionnels sont disponibles ? (cocher toutes les réponses correspondantes)/Hôpital" numFmtId="0">
      <sharedItems containsString="0" containsBlank="1" containsNumber="1" containsInteger="1" minValue="0" maxValue="1"/>
    </cacheField>
    <cacheField name="H2. Si oui, quels types de services médicaux fonctionnels sont disponibles ? (cocher toutes les réponses correspondantes)/Centre de santé" numFmtId="0">
      <sharedItems containsString="0" containsBlank="1" containsNumber="1" containsInteger="1" minValue="0" maxValue="1"/>
    </cacheField>
    <cacheField name="H2. Si oui, quels types de services médicaux fonctionnels sont disponibles ? (cocher toutes les réponses correspondantes)/Clinique privée" numFmtId="0">
      <sharedItems containsString="0" containsBlank="1" containsNumber="1" containsInteger="1" minValue="0" maxValue="1"/>
    </cacheField>
    <cacheField name="H2. Si oui, quels types de services médicaux fonctionnels sont disponibles ? (cocher toutes les réponses correspondantes)/Autres (à préciser)" numFmtId="0">
      <sharedItems containsString="0" containsBlank="1" containsNumber="1" containsInteger="1" minValue="0" maxValue="1"/>
    </cacheField>
    <cacheField name="Autre, préciser_11" numFmtId="0">
      <sharedItems containsBlank="1"/>
    </cacheField>
    <cacheField name="H3. Les personnes déplacées ont-elles accès aux centres de santés disponibles ?" numFmtId="0">
      <sharedItems containsBlank="1"/>
    </cacheField>
    <cacheField name="H4. Quelle est la distance que les personnes déplacées parcourent pour accéder aux services médicaux ? (à pied)" numFmtId="0">
      <sharedItems containsBlank="1"/>
    </cacheField>
    <cacheField name="H5 Les personnes déplacées rencontrent-elles des difficultés pour accéder aux services de santé?" numFmtId="0">
      <sharedItems containsBlank="1"/>
    </cacheField>
    <cacheField name="H5.1 Si oui, pourquoi ? (Max trois réponses)" numFmtId="0">
      <sharedItems containsBlank="1"/>
    </cacheField>
    <cacheField name="H5.1 Si oui, pourquoi ? (Max trois réponses)/Discrimination" numFmtId="0">
      <sharedItems containsString="0" containsBlank="1" containsNumber="1" containsInteger="1" minValue="0" maxValue="1"/>
    </cacheField>
    <cacheField name="H5.1 Si oui, pourquoi ? (Max trois réponses)/Le service est trop loin" numFmtId="0">
      <sharedItems containsString="0" containsBlank="1" containsNumber="1" containsInteger="1" minValue="0" maxValue="1"/>
    </cacheField>
    <cacheField name="H5.1 Si oui, pourquoi ? (Max trois réponses)/Manque de moyens financiers" numFmtId="0">
      <sharedItems containsString="0" containsBlank="1" containsNumber="1" containsInteger="1" minValue="1" maxValue="1"/>
    </cacheField>
    <cacheField name="H5.1 Si oui, pourquoi ? (Max trois réponses)/La routes est dangereuse/risque d’attaque" numFmtId="0">
      <sharedItems containsString="0" containsBlank="1" containsNumber="1" containsInteger="1" minValue="0" maxValue="1"/>
    </cacheField>
    <cacheField name="H5.1 Si oui, pourquoi ? (Max trois réponses)/Présence de groupes armés" numFmtId="0">
      <sharedItems containsString="0" containsBlank="1" containsNumber="1" containsInteger="1" minValue="0" maxValue="0"/>
    </cacheField>
    <cacheField name="H5.1 Si oui, pourquoi ? (Max trois réponses)/Absence de personnel médical" numFmtId="0">
      <sharedItems containsString="0" containsBlank="1" containsNumber="1" containsInteger="1" minValue="0" maxValue="1"/>
    </cacheField>
    <cacheField name="H5.1 Si oui, pourquoi ? (Max trois réponses)/Pas de médicaments ou d’équipements" numFmtId="0">
      <sharedItems containsString="0" containsBlank="1" containsNumber="1" containsInteger="1" minValue="0" maxValue="1"/>
    </cacheField>
    <cacheField name="H6 Quelles sont les trois problèmes de santé les plus répandus dans le quartier parmi les populations déplacées ?" numFmtId="0">
      <sharedItems/>
    </cacheField>
    <cacheField name="H6 Quelles sont les trois problèmes de santé les plus répandus dans le quartier parmi les populations déplacées ?/Diarrhée" numFmtId="0">
      <sharedItems containsSemiMixedTypes="0" containsString="0" containsNumber="1" containsInteger="1" minValue="0" maxValue="1"/>
    </cacheField>
    <cacheField name="H6 Quelles sont les trois problèmes de santé les plus répandus dans le quartier parmi les populations déplacées ?/Paludisme" numFmtId="0">
      <sharedItems containsSemiMixedTypes="0" containsString="0" containsNumber="1" containsInteger="1" minValue="0" maxValue="1"/>
    </cacheField>
    <cacheField name="H6 Quelles sont les trois problèmes de santé les plus répandus dans le quartier parmi les populations déplacées ?/Malnutrition" numFmtId="0">
      <sharedItems containsSemiMixedTypes="0" containsString="0" containsNumber="1" containsInteger="1" minValue="0" maxValue="1"/>
    </cacheField>
    <cacheField name="H6 Quelles sont les trois problèmes de santé les plus répandus dans le quartier parmi les populations déplacées ?/Infection de plaie" numFmtId="0">
      <sharedItems containsSemiMixedTypes="0" containsString="0" containsNumber="1" containsInteger="1" minValue="0" maxValue="1"/>
    </cacheField>
    <cacheField name="H6 Quelles sont les trois problèmes de santé les plus répandus dans le quartier parmi les populations déplacées ?/Maladie de peau" numFmtId="0">
      <sharedItems containsSemiMixedTypes="0" containsString="0" containsNumber="1" containsInteger="1" minValue="0" maxValue="1"/>
    </cacheField>
    <cacheField name="H6 Quelles sont les trois problèmes de santé les plus répandus dans le quartier parmi les populations déplacées ?/Fièvre" numFmtId="0">
      <sharedItems containsSemiMixedTypes="0" containsString="0" containsNumber="1" containsInteger="1" minValue="0" maxValue="1"/>
    </cacheField>
    <cacheField name="H6 Quelles sont les trois problèmes de santé les plus répandus dans le quartier parmi les populations déplacées ?/Toux" numFmtId="0">
      <sharedItems containsSemiMixedTypes="0" containsString="0" containsNumber="1" containsInteger="1" minValue="0" maxValue="1"/>
    </cacheField>
    <cacheField name="H6 Quelles sont les trois problèmes de santé les plus répandus dans le quartier parmi les populations déplacées ?/Maux de tête" numFmtId="0">
      <sharedItems containsSemiMixedTypes="0" containsString="0" containsNumber="1" containsInteger="1" minValue="0" maxValue="1"/>
    </cacheField>
    <cacheField name="H6 Quelles sont les trois problèmes de santé les plus répandus dans le quartier parmi les populations déplacées ?/Maux de ventre" numFmtId="0">
      <sharedItems containsSemiMixedTypes="0" containsString="0" containsNumber="1" containsInteger="1" minValue="0" maxValue="1"/>
    </cacheField>
    <cacheField name="H6 Quelles sont les trois problèmes de santé les plus répandus dans le quartier parmi les populations déplacées ?/VIH/Sida" numFmtId="0">
      <sharedItems containsSemiMixedTypes="0" containsString="0" containsNumber="1" containsInteger="1" minValue="0" maxValue="0"/>
    </cacheField>
    <cacheField name="H6 Quelles sont les trois problèmes de santé les plus répandus dans le quartier parmi les populations déplacées ?/Problèmes de tensions" numFmtId="0">
      <sharedItems containsSemiMixedTypes="0" containsString="0" containsNumber="1" containsInteger="1" minValue="0" maxValue="1"/>
    </cacheField>
    <cacheField name="H6 Quelles sont les trois problèmes de santé les plus répandus dans le quartier parmi les populations déplacées ?/Autre" numFmtId="0">
      <sharedItems containsSemiMixedTypes="0" containsString="0" containsNumber="1" containsInteger="1" minValue="0" maxValue="1"/>
    </cacheField>
    <cacheField name="Autre maladie à préciser" numFmtId="0">
      <sharedItems containsBlank="1"/>
    </cacheField>
    <cacheField name="I1. Est-ce que la majorité des enfants de ménages déplacés suite aux pluies torrentielles fréquentent une école ACTUELLEMENT ?" numFmtId="0">
      <sharedItems/>
    </cacheField>
    <cacheField name="I1.1. Si EN PARTIE ou NON, Pourquoi Ces enfants PDI ne fréquentent pas d’école actuellement ?" numFmtId="0">
      <sharedItems containsBlank="1"/>
    </cacheField>
    <cacheField name="I1.1. Si EN PARTIE ou NON, Pourquoi Ces enfants PDI ne fréquentent pas d’école actuellement ?/Pas d'école" numFmtId="0">
      <sharedItems containsString="0" containsBlank="1" containsNumber="1" containsInteger="1" minValue="0" maxValue="1"/>
    </cacheField>
    <cacheField name="I1.1. Si EN PARTIE ou NON, Pourquoi Ces enfants PDI ne fréquentent pas d’école actuellement ?/Ecole détruite ou endommagée" numFmtId="0">
      <sharedItems containsString="0" containsBlank="1" containsNumber="1" containsInteger="1" minValue="0" maxValue="1"/>
    </cacheField>
    <cacheField name="I1.1. Si EN PARTIE ou NON, Pourquoi Ces enfants PDI ne fréquentent pas d’école actuellement ?/Ecole occupée par des PDI" numFmtId="0">
      <sharedItems containsString="0" containsBlank="1" containsNumber="1" containsInteger="1" minValue="0" maxValue="1"/>
    </cacheField>
    <cacheField name="I1.1. Si EN PARTIE ou NON, Pourquoi Ces enfants PDI ne fréquentent pas d’école actuellement ?/Ecole trop loin" numFmtId="0">
      <sharedItems containsString="0" containsBlank="1" containsNumber="1" containsInteger="1" minValue="0" maxValue="1"/>
    </cacheField>
    <cacheField name="I1.1. Si EN PARTIE ou NON, Pourquoi Ces enfants PDI ne fréquentent pas d’école actuellement ?/Chemin dangereux" numFmtId="0">
      <sharedItems containsString="0" containsBlank="1" containsNumber="1" containsInteger="1" minValue="0" maxValue="1"/>
    </cacheField>
    <cacheField name="I1.1. Si EN PARTIE ou NON, Pourquoi Ces enfants PDI ne fréquentent pas d’école actuellement ?/Discriminationis" numFmtId="0">
      <sharedItems containsString="0" containsBlank="1" containsNumber="1" containsInteger="1" minValue="0" maxValue="0"/>
    </cacheField>
    <cacheField name="I1.1. Si EN PARTIE ou NON, Pourquoi Ces enfants PDI ne fréquentent pas d’école actuellement ?/Manque de moyens financiers (transport, etc)" numFmtId="0">
      <sharedItems containsString="0" containsBlank="1" containsNumber="1" containsInteger="1" minValue="0" maxValue="1"/>
    </cacheField>
    <cacheField name="I1.1. Si EN PARTIE ou NON, Pourquoi Ces enfants PDI ne fréquentent pas d’école actuellement ?/Problèmes de cohabitation avec la communauté où se trouve l'école" numFmtId="0">
      <sharedItems containsString="0" containsBlank="1" containsNumber="1" containsInteger="1" minValue="0" maxValue="1"/>
    </cacheField>
    <cacheField name="I1.1. Si EN PARTIE ou NON, Pourquoi Ces enfants PDI ne fréquentent pas d’école actuellement ?/Manque de personnel enseignant" numFmtId="0">
      <sharedItems containsString="0" containsBlank="1" containsNumber="1" containsInteger="1" minValue="0" maxValue="1"/>
    </cacheField>
    <cacheField name="I1.1. Si EN PARTIE ou NON, Pourquoi Ces enfants PDI ne fréquentent pas d’école actuellement ?/Pas d'intérêt pour l'éducation des enfants" numFmtId="0">
      <sharedItems containsString="0" containsBlank="1" containsNumber="1" containsInteger="1" minValue="0" maxValue="1"/>
    </cacheField>
    <cacheField name="I1.1. Si EN PARTIE ou NON, Pourquoi Ces enfants PDI ne fréquentent pas d’école actuellement ?/Autre, préciser" numFmtId="0">
      <sharedItems containsString="0" containsBlank="1" containsNumber="1" containsInteger="1" minValue="0" maxValue="1"/>
    </cacheField>
    <cacheField name="Autre, spécifier" numFmtId="0">
      <sharedItems containsBlank="1"/>
    </cacheField>
    <cacheField name="I2. Quelle distance la majorité des enfants deplaces doivent-ils parcourir pour accéder à l’école la plus proche ? (à pied)" numFmtId="0">
      <sharedItems containsNonDate="0" containsString="0" containsBlank="1"/>
    </cacheField>
    <cacheField name="J4. Quels sont les sujets à propos desquels les personnes déplacées dans ce quartier de ce site voudrait plus d’informations ?" numFmtId="0">
      <sharedItems/>
    </cacheField>
    <cacheField name="J4. Quels sont les sujets à propos desquels les personnes déplacées dans ce quartier de ce site voudrait plus d’informations ?/Assistance humanitaire" numFmtId="0">
      <sharedItems containsSemiMixedTypes="0" containsString="0" containsNumber="1" containsInteger="1" minValue="0" maxValue="1"/>
    </cacheField>
    <cacheField name="J4. Quels sont les sujets à propos desquels les personnes déplacées dans ce quartier de ce site voudrait plus d’informations ?/Situation dans le lieu d’origine" numFmtId="0">
      <sharedItems containsSemiMixedTypes="0" containsString="0" containsNumber="1" containsInteger="1" minValue="0" maxValue="1"/>
    </cacheField>
    <cacheField name="J4. Quels sont les sujets à propos desquels les personnes déplacées dans ce quartier de ce site voudrait plus d’informations ?/Situation des membres de la famille" numFmtId="0">
      <sharedItems containsSemiMixedTypes="0" containsString="0" containsNumber="1" containsInteger="1" minValue="0" maxValue="1"/>
    </cacheField>
    <cacheField name="J4. Quels sont les sujets à propos desquels les personnes déplacées dans ce quartier de ce site voudrait plus d’informations ?/Accès aux services de base" numFmtId="0">
      <sharedItems containsSemiMixedTypes="0" containsString="0" containsNumber="1" containsInteger="1" minValue="0" maxValue="1"/>
    </cacheField>
    <cacheField name="J4. Quels sont les sujets à propos desquels les personnes déplacées dans ce quartier de ce site voudrait plus d’informations ?/Possibilités de retour (etat du lieu d’origine, aide humanitaire…)" numFmtId="0">
      <sharedItems containsSemiMixedTypes="0" containsString="0" containsNumber="1" containsInteger="1" minValue="0" maxValue="1"/>
    </cacheField>
    <cacheField name="J4. Quels sont les sujets à propos desquels les personnes déplacées dans ce quartier de ce site voudrait plus d’informations ?/Documentation (certificat de naissance, etc.)" numFmtId="0">
      <sharedItems containsSemiMixedTypes="0" containsString="0" containsNumber="1" containsInteger="1" minValue="0" maxValue="1"/>
    </cacheField>
    <cacheField name="K1.Quel est le premiers besoin prioritaire des populations déplacées dans ce quartier ?" numFmtId="0">
      <sharedItems/>
    </cacheField>
    <cacheField name="K1.Quel est le deuxième besoin prioritaire des populations déplacées dans ce quartier ?" numFmtId="0">
      <sharedItems/>
    </cacheField>
    <cacheField name="K1.Quel est le troixième besoin prioritaire des populations déplacées dans ce quartier ?" numFmtId="0">
      <sharedItems/>
    </cacheField>
    <cacheField name="Autre besoin à préciser" numFmtId="0">
      <sharedItems containsNonDate="0" containsString="0" containsBlank="1"/>
    </cacheField>
    <cacheField name="J0. Combien d'organisations ont fourni une assistance aux déplacés depuis leur arrivée dans cette localité suite aux inondations?" numFmtId="0">
      <sharedItems containsSemiMixedTypes="0" containsString="0" containsNumber="1" containsInteger="1" minValue="0" maxValue="3"/>
    </cacheField>
    <cacheField name="Cd.1 Mentionnez le nombre de ménages PDI dont vous avez la composition exacte" numFmtId="0">
      <sharedItems containsSemiMixedTypes="0" containsString="0" containsNumber="1" containsInteger="1" minValue="1" maxValue="10"/>
    </cacheField>
    <cacheField name="Commentaires généraux sur la population déplacée dans le quartier, et autres facteurs directement ou indirectement liés à leurs conditions de vie." numFmtId="0">
      <sharedItems longText="1"/>
    </cacheField>
    <cacheField name="_id" numFmtId="0">
      <sharedItems containsSemiMixedTypes="0" containsString="0" containsNumber="1" containsInteger="1" minValue="1326768" maxValue="1367102"/>
    </cacheField>
    <cacheField name="_uuid" numFmtId="0">
      <sharedItems/>
    </cacheField>
    <cacheField name="_submission_time" numFmtId="22">
      <sharedItems containsSemiMixedTypes="0" containsNonDate="0" containsDate="1" containsString="0" minDate="2019-11-06T15:50:08" maxDate="2019-11-10T11:33:33"/>
    </cacheField>
    <cacheField name="_validation_status" numFmtId="0">
      <sharedItems containsNonDate="0" containsString="0" containsBlank="1"/>
    </cacheField>
    <cacheField name="_index" numFmtId="0">
      <sharedItems containsSemiMixedTypes="0" containsString="0" containsNumber="1" containsInteger="1" minValue="1" maxValue="80"/>
    </cacheField>
  </cacheFields>
  <extLst>
    <ext xmlns:x14="http://schemas.microsoft.com/office/spreadsheetml/2009/9/main" uri="{725AE2AE-9491-48be-B2B4-4EB974FC3084}">
      <x14:pivotCacheDefinition/>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NNESQUIN ROYER Djofang" refreshedDate="43784.28845925926" createdVersion="6" refreshedVersion="6" minRefreshableVersion="3" recordCount="758" xr:uid="{D590E10C-3ABE-4A2A-AE3E-F809246A6404}">
  <cacheSource type="worksheet">
    <worksheetSource name="Demographie"/>
  </cacheSource>
  <cacheFields count="23">
    <cacheField name="A4. Préfecture d'evaluation" numFmtId="0">
      <sharedItems/>
    </cacheField>
    <cacheField name="A5.Sous-préfecture d'evaluation" numFmtId="0">
      <sharedItems/>
    </cacheField>
    <cacheField name="A6. Arrondissement d'evaluation" numFmtId="0">
      <sharedItems count="4">
        <s v="Arrondissement 6"/>
        <s v="Bimbo"/>
        <s v="Arrondissement 7"/>
        <s v="Arrondissement 2"/>
      </sharedItems>
    </cacheField>
    <cacheField name="A8. Quartier d'evaluation" numFmtId="0">
      <sharedItems/>
    </cacheField>
    <cacheField name="A9. Type de quartier" numFmtId="0">
      <sharedItems count="3">
        <s v="Partiellement inondé"/>
        <s v="Non inondé"/>
        <s v="Totalement inondé"/>
      </sharedItems>
    </cacheField>
    <cacheField name="Nombre de Garçons (0 à 2 ans)" numFmtId="0">
      <sharedItems containsSemiMixedTypes="0" containsString="0" containsNumber="1" containsInteger="1" minValue="0" maxValue="6"/>
    </cacheField>
    <cacheField name="Nombre de Filles (0 à 2 ans)" numFmtId="0">
      <sharedItems containsSemiMixedTypes="0" containsString="0" containsNumber="1" containsInteger="1" minValue="0" maxValue="6"/>
    </cacheField>
    <cacheField name="Nombre de Garçons (3 à 5 ans)" numFmtId="0">
      <sharedItems containsSemiMixedTypes="0" containsString="0" containsNumber="1" containsInteger="1" minValue="0" maxValue="5"/>
    </cacheField>
    <cacheField name="Nombre de Filles (3 à 5 ans)" numFmtId="0">
      <sharedItems containsSemiMixedTypes="0" containsString="0" containsNumber="1" containsInteger="1" minValue="0" maxValue="20"/>
    </cacheField>
    <cacheField name="Nombre de Garçons (6 à 11 ans)" numFmtId="0">
      <sharedItems containsSemiMixedTypes="0" containsString="0" containsNumber="1" containsInteger="1" minValue="0" maxValue="6"/>
    </cacheField>
    <cacheField name="Nombre de Filles (6 à 11 ans)" numFmtId="0">
      <sharedItems containsSemiMixedTypes="0" containsString="0" containsNumber="1" containsInteger="1" minValue="0" maxValue="7"/>
    </cacheField>
    <cacheField name="Nombre de Garçons (12 à 17 ans)" numFmtId="0">
      <sharedItems containsSemiMixedTypes="0" containsString="0" containsNumber="1" containsInteger="1" minValue="0" maxValue="5"/>
    </cacheField>
    <cacheField name="Nombre de Filles (12 à 17 ans)" numFmtId="0">
      <sharedItems containsSemiMixedTypes="0" containsString="0" containsNumber="1" containsInteger="1" minValue="0" maxValue="8"/>
    </cacheField>
    <cacheField name="Nombre d'Hommes (18 à 59 ans)" numFmtId="0">
      <sharedItems containsSemiMixedTypes="0" containsString="0" containsNumber="1" containsInteger="1" minValue="0" maxValue="10"/>
    </cacheField>
    <cacheField name="Nombre de Femmes (18 à 59 ans)" numFmtId="0">
      <sharedItems containsSemiMixedTypes="0" containsString="0" containsNumber="1" containsInteger="1" minValue="0" maxValue="8"/>
    </cacheField>
    <cacheField name="Nombre d'Hommes (plus de 60 ans)" numFmtId="0">
      <sharedItems containsSemiMixedTypes="0" containsString="0" containsNumber="1" containsInteger="1" minValue="0" maxValue="5"/>
    </cacheField>
    <cacheField name="Nombre de Femmes (plus de 60 ans)" numFmtId="0">
      <sharedItems containsSemiMixedTypes="0" containsString="0" containsNumber="1" containsInteger="1" minValue="0" maxValue="3"/>
    </cacheField>
    <cacheField name="Nombre d'Hommes" numFmtId="0">
      <sharedItems containsSemiMixedTypes="0" containsString="0" containsNumber="1" containsInteger="1" minValue="0" maxValue="21"/>
    </cacheField>
    <cacheField name="Nombre de Femmes" numFmtId="0">
      <sharedItems containsSemiMixedTypes="0" containsString="0" containsNumber="1" containsInteger="1" minValue="0" maxValue="25"/>
    </cacheField>
    <cacheField name="Total d'Individus" numFmtId="0">
      <sharedItems containsSemiMixedTypes="0" containsString="0" containsNumber="1" containsInteger="1" minValue="0" maxValue="39"/>
    </cacheField>
    <cacheField name="Ménage avec enfants -5 ans" numFmtId="0">
      <sharedItems containsSemiMixedTypes="0" containsString="0" containsNumber="1" containsInteger="1" minValue="0" maxValue="1"/>
    </cacheField>
    <cacheField name="Ménages avec enfants" numFmtId="0">
      <sharedItems containsSemiMixedTypes="0" containsString="0" containsNumber="1" containsInteger="1" minValue="0" maxValue="1"/>
    </cacheField>
    <cacheField name="Ménages avec personnes âgées" numFmtId="0">
      <sharedItems containsSemiMixedTypes="0" containsString="0" containsNumber="1" containsInteger="1" minValue="0" maxValue="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
  <r>
    <s v="ACF"/>
    <x v="0"/>
    <x v="0"/>
    <n v="0"/>
    <n v="0"/>
    <n v="0"/>
    <n v="0"/>
    <n v="0"/>
    <n v="0"/>
    <n v="1"/>
    <n v="0"/>
    <n v="0"/>
    <m/>
    <s v="ACF"/>
    <n v="0"/>
    <n v="1"/>
    <s v="DTM_CAR_B2F_Inondation"/>
    <n v="2"/>
    <n v="1326812"/>
    <s v="36c05e66-5db0-461c-bb17-13716b6a0829"/>
    <d v="2019-11-06T15:53:00"/>
    <m/>
    <x v="0"/>
  </r>
  <r>
    <s v="World Vision"/>
    <x v="0"/>
    <x v="1"/>
    <n v="0"/>
    <n v="0"/>
    <n v="0"/>
    <n v="1"/>
    <n v="0"/>
    <n v="0"/>
    <n v="0"/>
    <n v="0"/>
    <n v="0"/>
    <m/>
    <s v="World vision"/>
    <n v="0"/>
    <n v="2"/>
    <s v="DTM_CAR_B2F_Inondation"/>
    <n v="2"/>
    <n v="1326812"/>
    <s v="36c05e66-5db0-461c-bb17-13716b6a0829"/>
    <d v="2019-11-06T15:53:00"/>
    <m/>
    <x v="0"/>
  </r>
  <r>
    <s v="REMOD"/>
    <x v="0"/>
    <x v="1"/>
    <n v="0"/>
    <n v="0"/>
    <n v="0"/>
    <n v="1"/>
    <n v="0"/>
    <n v="0"/>
    <n v="0"/>
    <n v="0"/>
    <n v="0"/>
    <m/>
    <m/>
    <m/>
    <n v="3"/>
    <s v="DTM_CAR_B2F_Inondation"/>
    <n v="7"/>
    <n v="1327348"/>
    <s v="6fce80ef-ab1a-4d23-bf84-e35241b495bf"/>
    <d v="2019-11-06T16:22:38"/>
    <m/>
    <x v="1"/>
  </r>
  <r>
    <s v="ALIMA"/>
    <x v="0"/>
    <x v="2"/>
    <n v="0"/>
    <n v="1"/>
    <n v="0"/>
    <n v="0"/>
    <n v="0"/>
    <n v="0"/>
    <n v="0"/>
    <n v="0"/>
    <n v="0"/>
    <m/>
    <m/>
    <m/>
    <n v="4"/>
    <s v="DTM_CAR_B2F_Inondation"/>
    <n v="7"/>
    <n v="1327348"/>
    <s v="6fce80ef-ab1a-4d23-bf84-e35241b495bf"/>
    <d v="2019-11-06T16:22:38"/>
    <m/>
    <x v="1"/>
  </r>
  <r>
    <s v="Première Dame"/>
    <x v="1"/>
    <x v="1"/>
    <n v="0"/>
    <n v="0"/>
    <n v="0"/>
    <n v="1"/>
    <n v="0"/>
    <n v="0"/>
    <n v="0"/>
    <n v="0"/>
    <n v="0"/>
    <m/>
    <m/>
    <m/>
    <n v="5"/>
    <s v="DTM_CAR_B2F_Inondation"/>
    <n v="7"/>
    <n v="1327348"/>
    <s v="6fce80ef-ab1a-4d23-bf84-e35241b495bf"/>
    <d v="2019-11-06T16:22:38"/>
    <m/>
    <x v="1"/>
  </r>
  <r>
    <s v="REMOD"/>
    <x v="0"/>
    <x v="1"/>
    <n v="0"/>
    <n v="0"/>
    <n v="0"/>
    <n v="1"/>
    <n v="0"/>
    <n v="0"/>
    <n v="0"/>
    <n v="0"/>
    <n v="0"/>
    <m/>
    <m/>
    <m/>
    <n v="6"/>
    <s v="DTM_CAR_B2F_Inondation"/>
    <n v="9"/>
    <n v="1327400"/>
    <s v="6fe4826d-6988-41ac-8ce5-f927c43f95af"/>
    <d v="2019-11-06T16:23:31"/>
    <m/>
    <x v="1"/>
  </r>
  <r>
    <s v="ALIMA"/>
    <x v="0"/>
    <x v="2"/>
    <n v="0"/>
    <n v="1"/>
    <n v="0"/>
    <n v="0"/>
    <n v="0"/>
    <n v="0"/>
    <n v="0"/>
    <n v="0"/>
    <n v="0"/>
    <m/>
    <m/>
    <m/>
    <n v="7"/>
    <s v="DTM_CAR_B2F_Inondation"/>
    <n v="9"/>
    <n v="1327400"/>
    <s v="6fe4826d-6988-41ac-8ce5-f927c43f95af"/>
    <d v="2019-11-06T16:23:31"/>
    <m/>
    <x v="1"/>
  </r>
  <r>
    <s v="Unfpa"/>
    <x v="0"/>
    <x v="1"/>
    <n v="0"/>
    <n v="0"/>
    <n v="0"/>
    <n v="1"/>
    <n v="0"/>
    <n v="0"/>
    <n v="0"/>
    <n v="0"/>
    <n v="0"/>
    <m/>
    <m/>
    <m/>
    <n v="8"/>
    <s v="DTM_CAR_B2F_Inondation"/>
    <n v="10"/>
    <n v="1327523"/>
    <s v="c4b28ec9-0c27-410b-bc96-2f40d24c4b5c"/>
    <d v="2019-11-06T16:27:15"/>
    <m/>
    <x v="2"/>
  </r>
  <r>
    <s v="Thierry KAMACHE"/>
    <x v="2"/>
    <x v="1"/>
    <n v="0"/>
    <n v="0"/>
    <n v="0"/>
    <n v="1"/>
    <n v="0"/>
    <n v="0"/>
    <n v="0"/>
    <n v="0"/>
    <n v="0"/>
    <m/>
    <m/>
    <m/>
    <n v="9"/>
    <s v="DTM_CAR_B2F_Inondation"/>
    <n v="13"/>
    <n v="1327657"/>
    <s v="211e1ffd-c643-4a4a-992c-f39324d502da"/>
    <d v="2019-11-06T16:36:16"/>
    <m/>
    <x v="3"/>
  </r>
  <r>
    <s v="UNHRCR"/>
    <x v="0"/>
    <x v="3"/>
    <n v="0"/>
    <n v="0"/>
    <n v="0"/>
    <n v="0"/>
    <n v="1"/>
    <n v="0"/>
    <n v="0"/>
    <n v="0"/>
    <n v="0"/>
    <m/>
    <m/>
    <m/>
    <n v="10"/>
    <s v="DTM_CAR_B2F_Inondation"/>
    <n v="13"/>
    <n v="1327657"/>
    <s v="211e1ffd-c643-4a4a-992c-f39324d502da"/>
    <d v="2019-11-06T16:36:16"/>
    <m/>
    <x v="3"/>
  </r>
  <r>
    <s v="Équipe des Fauves"/>
    <x v="2"/>
    <x v="1"/>
    <n v="0"/>
    <n v="0"/>
    <n v="0"/>
    <n v="1"/>
    <n v="0"/>
    <n v="0"/>
    <n v="0"/>
    <n v="0"/>
    <n v="0"/>
    <m/>
    <m/>
    <m/>
    <n v="11"/>
    <s v="DTM_CAR_B2F_Inondation"/>
    <n v="13"/>
    <n v="1327657"/>
    <s v="211e1ffd-c643-4a4a-992c-f39324d502da"/>
    <d v="2019-11-06T16:36:16"/>
    <m/>
    <x v="3"/>
  </r>
  <r>
    <s v="Usaid"/>
    <x v="0"/>
    <x v="1"/>
    <n v="0"/>
    <n v="0"/>
    <n v="0"/>
    <n v="1"/>
    <n v="0"/>
    <n v="0"/>
    <n v="0"/>
    <n v="0"/>
    <n v="0"/>
    <m/>
    <m/>
    <m/>
    <n v="12"/>
    <s v="DTM_CAR_B2F_Inondation"/>
    <n v="14"/>
    <n v="1327734"/>
    <s v="c9fb05cd-e9c5-4efb-ba95-85f3509fb9e5"/>
    <d v="2019-11-06T16:43:23"/>
    <m/>
    <x v="3"/>
  </r>
  <r>
    <s v="World Vision"/>
    <x v="0"/>
    <x v="4"/>
    <n v="0"/>
    <n v="0"/>
    <n v="0"/>
    <n v="1"/>
    <n v="0"/>
    <n v="1"/>
    <n v="0"/>
    <n v="0"/>
    <n v="0"/>
    <m/>
    <s v="Chef de projet"/>
    <n v="72710070"/>
    <n v="13"/>
    <s v="DTM_CAR_B2F_Inondation"/>
    <n v="15"/>
    <n v="1327822"/>
    <s v="0245476b-c46b-40d2-957a-46de8f708afd"/>
    <d v="2019-11-06T16:57:32"/>
    <m/>
    <x v="2"/>
  </r>
  <r>
    <s v="PAM"/>
    <x v="0"/>
    <x v="1"/>
    <n v="0"/>
    <n v="0"/>
    <n v="0"/>
    <n v="1"/>
    <n v="0"/>
    <n v="0"/>
    <n v="0"/>
    <n v="0"/>
    <n v="0"/>
    <m/>
    <m/>
    <m/>
    <n v="14"/>
    <s v="DTM_CAR_B2F_Inondation"/>
    <n v="17"/>
    <n v="1328121"/>
    <s v="44697e6f-36a4-4afc-9dcd-78d648827f98"/>
    <d v="2019-11-06T17:17:54"/>
    <m/>
    <x v="2"/>
  </r>
  <r>
    <s v="World Vision"/>
    <x v="0"/>
    <x v="1"/>
    <n v="0"/>
    <n v="0"/>
    <n v="0"/>
    <n v="1"/>
    <n v="0"/>
    <n v="0"/>
    <n v="0"/>
    <n v="0"/>
    <n v="0"/>
    <m/>
    <m/>
    <m/>
    <n v="15"/>
    <s v="DTM_CAR_B2F_Inondation"/>
    <n v="17"/>
    <n v="1328121"/>
    <s v="44697e6f-36a4-4afc-9dcd-78d648827f98"/>
    <d v="2019-11-06T17:17:54"/>
    <m/>
    <x v="2"/>
  </r>
  <r>
    <s v="Excellence DONDRA"/>
    <x v="2"/>
    <x v="5"/>
    <n v="0"/>
    <n v="0"/>
    <n v="0"/>
    <n v="0"/>
    <n v="0"/>
    <n v="0"/>
    <n v="0"/>
    <n v="0"/>
    <n v="1"/>
    <m/>
    <m/>
    <m/>
    <n v="16"/>
    <s v="DTM_CAR_B2F_Inondation"/>
    <n v="17"/>
    <n v="1328121"/>
    <s v="44697e6f-36a4-4afc-9dcd-78d648827f98"/>
    <d v="2019-11-06T17:17:54"/>
    <m/>
    <x v="2"/>
  </r>
  <r>
    <s v="PAM"/>
    <x v="2"/>
    <x v="5"/>
    <n v="0"/>
    <n v="0"/>
    <n v="0"/>
    <n v="0"/>
    <n v="0"/>
    <n v="0"/>
    <n v="0"/>
    <n v="0"/>
    <n v="1"/>
    <m/>
    <s v="PAM"/>
    <m/>
    <n v="17"/>
    <s v="DTM_CAR_B2F_Inondation"/>
    <n v="21"/>
    <n v="1340117"/>
    <s v="30e02bf9-e428-4773-a72a-99d238df7699"/>
    <d v="2019-11-07T16:14:37"/>
    <m/>
    <x v="1"/>
  </r>
  <r>
    <s v="Croix Rouge"/>
    <x v="0"/>
    <x v="5"/>
    <n v="0"/>
    <n v="0"/>
    <n v="0"/>
    <n v="0"/>
    <n v="0"/>
    <n v="0"/>
    <n v="0"/>
    <n v="0"/>
    <n v="1"/>
    <m/>
    <s v="Nativité ouamale"/>
    <n v="75557509"/>
    <n v="18"/>
    <s v="DTM_CAR_B2F_Inondation"/>
    <n v="31"/>
    <n v="1340340"/>
    <s v="991a0a77-9d6e-41de-b5ad-b9ee9e18427e"/>
    <d v="2019-11-07T16:36:58"/>
    <m/>
    <x v="2"/>
  </r>
  <r>
    <s v="DRC"/>
    <x v="0"/>
    <x v="6"/>
    <n v="1"/>
    <n v="0"/>
    <n v="0"/>
    <n v="0"/>
    <n v="0"/>
    <n v="0"/>
    <n v="0"/>
    <n v="0"/>
    <n v="0"/>
    <m/>
    <m/>
    <m/>
    <n v="19"/>
    <s v="DTM_CAR_B2F_Inondation"/>
    <n v="32"/>
    <n v="1340341"/>
    <s v="1910d4e8-f17e-40aa-8f15-73640165a222"/>
    <d v="2019-11-07T16:37:52"/>
    <m/>
    <x v="2"/>
  </r>
  <r>
    <s v="Douanes centrafrique"/>
    <x v="1"/>
    <x v="1"/>
    <n v="0"/>
    <n v="0"/>
    <n v="0"/>
    <n v="1"/>
    <n v="0"/>
    <n v="0"/>
    <n v="0"/>
    <n v="0"/>
    <n v="0"/>
    <m/>
    <s v="Douanes"/>
    <n v="0"/>
    <n v="20"/>
    <s v="DTM_CAR_B2F_Inondation"/>
    <n v="45"/>
    <n v="1340921"/>
    <s v="0df3e809-7099-4f62-ba74-7a13cc5301a5"/>
    <d v="2019-11-07T17:23:11"/>
    <m/>
    <x v="0"/>
  </r>
  <r>
    <s v="World Vision"/>
    <x v="0"/>
    <x v="1"/>
    <n v="0"/>
    <n v="0"/>
    <n v="0"/>
    <n v="1"/>
    <n v="0"/>
    <n v="0"/>
    <n v="0"/>
    <n v="0"/>
    <n v="0"/>
    <m/>
    <m/>
    <m/>
    <n v="21"/>
    <s v="DTM_CAR_B2F_Inondation"/>
    <n v="56"/>
    <n v="1350390"/>
    <s v="c1e86600-32f6-462b-b828-9b0a72d7ea75"/>
    <d v="2019-11-08T16:04:48"/>
    <m/>
    <x v="2"/>
  </r>
  <r>
    <s v="Première Dame"/>
    <x v="2"/>
    <x v="7"/>
    <n v="0"/>
    <n v="0"/>
    <n v="0"/>
    <n v="1"/>
    <n v="0"/>
    <n v="0"/>
    <n v="1"/>
    <n v="0"/>
    <n v="0"/>
    <m/>
    <m/>
    <m/>
    <n v="22"/>
    <s v="DTM_CAR_B2F_Inondation"/>
    <n v="56"/>
    <n v="1350390"/>
    <s v="c1e86600-32f6-462b-b828-9b0a72d7ea75"/>
    <d v="2019-11-08T16:04:48"/>
    <m/>
    <x v="2"/>
  </r>
  <r>
    <s v="Samiyalo"/>
    <x v="2"/>
    <x v="1"/>
    <n v="0"/>
    <n v="0"/>
    <n v="0"/>
    <n v="1"/>
    <n v="0"/>
    <n v="0"/>
    <n v="0"/>
    <n v="0"/>
    <n v="0"/>
    <m/>
    <m/>
    <m/>
    <n v="23"/>
    <s v="DTM_CAR_B2F_Inondation"/>
    <n v="56"/>
    <n v="1350390"/>
    <s v="c1e86600-32f6-462b-b828-9b0a72d7ea75"/>
    <d v="2019-11-08T16:04:48"/>
    <m/>
    <x v="2"/>
  </r>
  <r>
    <s v="Ong"/>
    <x v="0"/>
    <x v="6"/>
    <n v="1"/>
    <n v="0"/>
    <n v="0"/>
    <n v="0"/>
    <n v="0"/>
    <n v="0"/>
    <n v="0"/>
    <n v="0"/>
    <n v="0"/>
    <m/>
    <s v="Appelle gratuit"/>
    <n v="75123324"/>
    <n v="24"/>
    <s v="DTM_CAR_B2F_Inondation"/>
    <n v="59"/>
    <n v="1358540"/>
    <s v="da6fdcd2-744a-400b-bd83-e600994b24d3"/>
    <d v="2019-11-09T14:14:28"/>
    <m/>
    <x v="1"/>
  </r>
  <r>
    <s v="IOM"/>
    <x v="0"/>
    <x v="5"/>
    <n v="0"/>
    <n v="0"/>
    <n v="0"/>
    <n v="0"/>
    <n v="0"/>
    <n v="0"/>
    <n v="0"/>
    <n v="0"/>
    <n v="1"/>
    <m/>
    <s v="Oo"/>
    <m/>
    <n v="25"/>
    <s v="DTM_CAR_B2F_Inondation"/>
    <n v="72"/>
    <n v="1358807"/>
    <s v="f90162a7-43c4-4f11-97ac-82a16cd15da0"/>
    <d v="2019-11-09T14:44:57"/>
    <m/>
    <x v="1"/>
  </r>
  <r>
    <s v="GICA"/>
    <x v="0"/>
    <x v="1"/>
    <n v="0"/>
    <n v="0"/>
    <n v="0"/>
    <n v="1"/>
    <n v="0"/>
    <n v="0"/>
    <n v="0"/>
    <n v="0"/>
    <n v="0"/>
    <m/>
    <s v="YALISSOU Eveline Nicole"/>
    <m/>
    <n v="26"/>
    <s v="DTM_CAR_B2F_Inondation"/>
    <n v="74"/>
    <n v="1358872"/>
    <s v="80b8a886-6110-4d5b-a202-3ef85aa99041"/>
    <d v="2019-11-09T15:09:47"/>
    <m/>
    <x v="1"/>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d v="2019-11-07T00:00:00"/>
    <s v="Ngouandjia martial"/>
    <s v="Bangui"/>
    <s v="Bangui"/>
    <x v="0"/>
    <x v="0"/>
    <x v="0"/>
    <s v="Oui"/>
    <n v="4.3642700000000003"/>
    <n v="18.558859999999999"/>
    <n v="344.43799999999999"/>
    <n v="0"/>
    <n v="3"/>
    <s v="Oui"/>
    <n v="10"/>
    <n v="50"/>
    <s v="Catastrophe naturelle (inondations, pluies torrentielles etc)"/>
    <m/>
    <n v="10"/>
    <n v="0"/>
    <n v="0"/>
    <n v="0"/>
    <x v="0"/>
    <m/>
    <m/>
    <n v="10"/>
    <x v="0"/>
    <s v="oui"/>
    <x v="0"/>
    <x v="0"/>
    <m/>
    <x v="0"/>
    <s v="non"/>
    <m/>
    <s v="non"/>
    <m/>
    <s v="non"/>
    <m/>
    <s v="non"/>
    <m/>
    <s v="non"/>
    <m/>
    <x v="0"/>
    <x v="0"/>
    <m/>
    <x v="0"/>
    <x v="0"/>
    <m/>
    <m/>
    <m/>
    <m/>
    <m/>
    <m/>
    <m/>
    <x v="0"/>
    <x v="0"/>
    <x v="0"/>
    <x v="0"/>
    <x v="0"/>
    <x v="0"/>
    <m/>
    <x v="0"/>
    <m/>
    <s v="Puits traditionnel/A ciel ouvert Vendeur d’eau Eau de pluie"/>
    <n v="1"/>
    <n v="0"/>
    <n v="0"/>
    <n v="0"/>
    <n v="0"/>
    <n v="1"/>
    <n v="0"/>
    <n v="0"/>
    <n v="1"/>
    <x v="0"/>
    <x v="0"/>
    <x v="0"/>
    <s v="Odeur Eau trouble / brune Eau non potable"/>
    <n v="1"/>
    <n v="0"/>
    <n v="1"/>
    <n v="1"/>
    <x v="0"/>
    <x v="0"/>
    <m/>
    <m/>
    <m/>
    <m/>
    <m/>
    <m/>
    <m/>
    <m/>
    <m/>
    <x v="0"/>
    <s v="Don des communautés hôtes et voisines"/>
    <n v="0"/>
    <n v="1"/>
    <n v="0"/>
    <n v="0"/>
    <n v="0"/>
    <n v="0"/>
    <n v="0"/>
    <m/>
    <x v="0"/>
    <x v="0"/>
    <m/>
    <m/>
    <m/>
    <m/>
    <m/>
    <m/>
    <m/>
    <m/>
    <m/>
    <x v="0"/>
    <m/>
    <m/>
    <m/>
    <m/>
    <m/>
    <m/>
    <m/>
    <x v="0"/>
    <x v="0"/>
    <x v="0"/>
    <m/>
    <m/>
    <m/>
    <m/>
    <m/>
    <m/>
    <m/>
    <m/>
    <s v="Diarrhée Paludisme Fièvre"/>
    <n v="1"/>
    <n v="1"/>
    <n v="0"/>
    <n v="0"/>
    <n v="0"/>
    <n v="1"/>
    <n v="0"/>
    <n v="0"/>
    <n v="0"/>
    <n v="0"/>
    <n v="0"/>
    <n v="0"/>
    <m/>
    <x v="0"/>
    <s v="Ecole trop loin"/>
    <x v="0"/>
    <n v="0"/>
    <n v="0"/>
    <n v="1"/>
    <n v="0"/>
    <n v="0"/>
    <n v="0"/>
    <n v="0"/>
    <n v="0"/>
    <n v="0"/>
    <n v="0"/>
    <m/>
    <x v="0"/>
    <s v="Assistance humanitaire Accès aux services de base Documentation (certificat de naissance, etc.)"/>
    <n v="1"/>
    <n v="0"/>
    <n v="0"/>
    <n v="1"/>
    <n v="0"/>
    <n v="1"/>
    <s v="Article non alimentaire (vêtements, couvertures, ustensiles de cuisine"/>
    <s v="Hygiène/assainissement"/>
    <s v="Abri"/>
    <m/>
    <n v="0"/>
    <n v="10"/>
    <s v="Vue par rapport aux PDI,depuis qu'ils sont dans ce localité de BATAMBO il y a aucun assistance des humanitaires,même le Gouvernement,ils sont vraiment abandonné par eux-même dans la localité.Et leurs besoins,moustiquaire, la santé car ils n'ont pas accès aux centre de santé,(manque de moyens )."/>
    <n v="1340496"/>
    <s v="04cb3614-1370-431c-8922-d2f433c037ee"/>
    <d v="2019-11-07T16:57:46"/>
    <m/>
    <n v="39"/>
  </r>
  <r>
    <d v="2019-11-07T00:00:00"/>
    <s v="Ngouandjia martial"/>
    <s v="Bangui"/>
    <s v="Bangui"/>
    <x v="0"/>
    <x v="1"/>
    <x v="1"/>
    <s v="Oui"/>
    <n v="4.3584899999999998"/>
    <n v="18.556260000000002"/>
    <n v="351.92200000000003"/>
    <n v="0"/>
    <n v="3"/>
    <s v="Oui"/>
    <n v="200"/>
    <n v="1000"/>
    <s v="Catastrophe naturelle (inondations, pluies torrentielles etc)"/>
    <m/>
    <n v="200"/>
    <n v="0"/>
    <n v="0"/>
    <n v="0"/>
    <x v="1"/>
    <n v="50"/>
    <m/>
    <n v="200"/>
    <x v="0"/>
    <s v="oui"/>
    <x v="1"/>
    <x v="0"/>
    <m/>
    <x v="1"/>
    <s v="oui"/>
    <n v="200"/>
    <s v="non"/>
    <m/>
    <s v="oui"/>
    <n v="50"/>
    <s v="non"/>
    <m/>
    <s v="non"/>
    <m/>
    <x v="1"/>
    <x v="1"/>
    <m/>
    <x v="0"/>
    <x v="0"/>
    <m/>
    <m/>
    <m/>
    <m/>
    <m/>
    <m/>
    <m/>
    <x v="0"/>
    <x v="0"/>
    <x v="0"/>
    <x v="0"/>
    <x v="1"/>
    <x v="1"/>
    <m/>
    <x v="1"/>
    <m/>
    <s v="Vendeur d’eau"/>
    <n v="0"/>
    <n v="0"/>
    <n v="0"/>
    <n v="0"/>
    <n v="0"/>
    <n v="1"/>
    <n v="0"/>
    <n v="0"/>
    <n v="0"/>
    <x v="0"/>
    <x v="1"/>
    <x v="1"/>
    <m/>
    <m/>
    <m/>
    <m/>
    <m/>
    <x v="1"/>
    <x v="0"/>
    <m/>
    <m/>
    <m/>
    <m/>
    <m/>
    <m/>
    <m/>
    <m/>
    <m/>
    <x v="0"/>
    <s v="Emprunt"/>
    <n v="0"/>
    <n v="0"/>
    <n v="0"/>
    <n v="0"/>
    <n v="1"/>
    <n v="0"/>
    <n v="0"/>
    <m/>
    <x v="0"/>
    <x v="0"/>
    <m/>
    <m/>
    <m/>
    <m/>
    <m/>
    <m/>
    <m/>
    <m/>
    <m/>
    <x v="0"/>
    <m/>
    <m/>
    <m/>
    <m/>
    <m/>
    <m/>
    <m/>
    <x v="0"/>
    <x v="0"/>
    <x v="0"/>
    <m/>
    <m/>
    <m/>
    <m/>
    <m/>
    <m/>
    <m/>
    <m/>
    <s v="Diarrhée Paludisme Toux"/>
    <n v="1"/>
    <n v="1"/>
    <n v="0"/>
    <n v="0"/>
    <n v="0"/>
    <n v="0"/>
    <n v="1"/>
    <n v="0"/>
    <n v="0"/>
    <n v="0"/>
    <n v="0"/>
    <n v="0"/>
    <m/>
    <x v="1"/>
    <s v="Ecole détruite ou endommagée"/>
    <x v="0"/>
    <n v="1"/>
    <n v="0"/>
    <n v="0"/>
    <n v="0"/>
    <n v="0"/>
    <n v="0"/>
    <n v="0"/>
    <n v="0"/>
    <n v="0"/>
    <n v="0"/>
    <m/>
    <x v="0"/>
    <s v="Assistance humanitaire Situation dans le lieu d’origine Possibilités de retour (etat du lieu d’origine, aide humanitaire…)"/>
    <n v="1"/>
    <n v="1"/>
    <n v="0"/>
    <n v="0"/>
    <n v="1"/>
    <n v="0"/>
    <s v="Nourriture"/>
    <s v="Article non alimentaire (vêtements, couvertures, ustensiles de cuisine"/>
    <s v="Service de santé"/>
    <m/>
    <n v="0"/>
    <n v="10"/>
    <s v="S'agissant aux personnes déplacée de cette localité ont des problèmes vue par rapport a leurs conditions de vie aux sein de cette localité,problèmes de santé,hygiénique ment.Et les préoccupations nécessaire des PDI se veulent renter la où ils étaient aux paravents."/>
    <n v="1340494"/>
    <s v="c68b0576-7953-4677-9233-817c4ecee725"/>
    <d v="2019-11-07T16:57:41"/>
    <m/>
    <n v="38"/>
  </r>
  <r>
    <d v="2019-11-08T00:00:00"/>
    <s v="Konamna fidelia"/>
    <s v="Bangui"/>
    <s v="Bangui"/>
    <x v="0"/>
    <x v="2"/>
    <x v="0"/>
    <s v="Oui"/>
    <n v="4.3613159000000001"/>
    <n v="18.571140700000001"/>
    <n v="350.60000610351563"/>
    <n v="9"/>
    <n v="3"/>
    <s v="Oui"/>
    <n v="60"/>
    <n v="300"/>
    <s v="Catastrophe naturelle (inondations, pluies torrentielles etc)"/>
    <m/>
    <n v="60"/>
    <n v="0"/>
    <n v="0"/>
    <n v="0"/>
    <x v="2"/>
    <m/>
    <m/>
    <n v="60"/>
    <x v="1"/>
    <s v="oui"/>
    <x v="0"/>
    <x v="0"/>
    <m/>
    <x v="2"/>
    <s v="oui"/>
    <n v="1"/>
    <s v="non"/>
    <m/>
    <s v="oui"/>
    <n v="1"/>
    <s v="non"/>
    <m/>
    <s v="oui"/>
    <n v="3"/>
    <x v="1"/>
    <x v="2"/>
    <m/>
    <x v="0"/>
    <x v="0"/>
    <m/>
    <m/>
    <m/>
    <m/>
    <m/>
    <m/>
    <m/>
    <x v="0"/>
    <x v="0"/>
    <x v="0"/>
    <x v="0"/>
    <x v="0"/>
    <x v="0"/>
    <m/>
    <x v="1"/>
    <m/>
    <s v="Puits traditionnel/A ciel ouvert Forage a pompe manuelle Eau courante/du robinet"/>
    <n v="1"/>
    <n v="1"/>
    <n v="0"/>
    <n v="0"/>
    <n v="0"/>
    <n v="0"/>
    <n v="0"/>
    <n v="1"/>
    <n v="0"/>
    <x v="1"/>
    <x v="2"/>
    <x v="0"/>
    <s v="Odeur Eau trouble / brune Eau non potable"/>
    <n v="1"/>
    <n v="0"/>
    <n v="1"/>
    <n v="1"/>
    <x v="1"/>
    <x v="0"/>
    <m/>
    <m/>
    <m/>
    <m/>
    <m/>
    <m/>
    <m/>
    <m/>
    <m/>
    <x v="1"/>
    <s v="Don des communautés hôtes et voisines"/>
    <n v="0"/>
    <n v="1"/>
    <n v="0"/>
    <n v="0"/>
    <n v="0"/>
    <n v="0"/>
    <n v="0"/>
    <m/>
    <x v="1"/>
    <x v="0"/>
    <m/>
    <m/>
    <m/>
    <m/>
    <m/>
    <m/>
    <m/>
    <m/>
    <m/>
    <x v="0"/>
    <m/>
    <m/>
    <m/>
    <m/>
    <m/>
    <m/>
    <m/>
    <x v="0"/>
    <x v="0"/>
    <x v="0"/>
    <m/>
    <m/>
    <m/>
    <m/>
    <m/>
    <m/>
    <m/>
    <m/>
    <s v="Diarrhée Paludisme Fièvre"/>
    <n v="1"/>
    <n v="1"/>
    <n v="0"/>
    <n v="0"/>
    <n v="0"/>
    <n v="1"/>
    <n v="0"/>
    <n v="0"/>
    <n v="0"/>
    <n v="0"/>
    <n v="0"/>
    <n v="0"/>
    <m/>
    <x v="2"/>
    <m/>
    <x v="1"/>
    <m/>
    <m/>
    <m/>
    <m/>
    <m/>
    <m/>
    <m/>
    <m/>
    <m/>
    <m/>
    <m/>
    <x v="0"/>
    <s v="Assistance humanitaire"/>
    <n v="1"/>
    <n v="0"/>
    <n v="0"/>
    <n v="0"/>
    <n v="0"/>
    <n v="0"/>
    <s v="Nourriture"/>
    <s v="Eau potable"/>
    <s v="Article non alimentaire (vêtements, couvertures, ustensiles de cuisine"/>
    <m/>
    <n v="0"/>
    <n v="10"/>
    <s v="Vue la situation de cette localité,c'est une localité qui n'est pas inondée,mais accueil des PDI.les besoins des PDI sont nourriture, de l'eau potable,les vêtements,santé, et aussi une assistance pour eux car ils souffre."/>
    <n v="1349821"/>
    <s v="6593c229-2fba-46b3-9d91-765c95479cda"/>
    <d v="2019-11-08T15:53:55"/>
    <m/>
    <n v="53"/>
  </r>
  <r>
    <d v="2019-11-08T00:00:00"/>
    <s v="DJIMTOLOUMA Anicet"/>
    <s v="Bangui"/>
    <s v="Bangui"/>
    <x v="0"/>
    <x v="3"/>
    <x v="0"/>
    <s v="Oui"/>
    <n v="4.3615104999999996"/>
    <n v="18.564477400000001"/>
    <n v="349.29998779296875"/>
    <n v="7.5"/>
    <n v="3"/>
    <s v="Oui"/>
    <n v="25"/>
    <n v="125"/>
    <s v="Catastrophe naturelle (inondations, pluies torrentielles etc)"/>
    <m/>
    <n v="25"/>
    <n v="0"/>
    <n v="0"/>
    <n v="0"/>
    <x v="3"/>
    <m/>
    <m/>
    <n v="25"/>
    <x v="0"/>
    <s v="oui"/>
    <x v="1"/>
    <x v="0"/>
    <m/>
    <x v="2"/>
    <s v="non"/>
    <m/>
    <s v="non"/>
    <m/>
    <s v="non"/>
    <m/>
    <s v="non"/>
    <m/>
    <s v="oui"/>
    <n v="3"/>
    <x v="1"/>
    <x v="3"/>
    <m/>
    <x v="0"/>
    <x v="0"/>
    <m/>
    <m/>
    <m/>
    <m/>
    <m/>
    <m/>
    <m/>
    <x v="0"/>
    <x v="0"/>
    <x v="0"/>
    <x v="0"/>
    <x v="1"/>
    <x v="1"/>
    <m/>
    <x v="1"/>
    <m/>
    <s v="Puits traditionnel/A ciel ouvert Puits amélioré Eau courante/du robinet"/>
    <n v="1"/>
    <n v="0"/>
    <n v="1"/>
    <n v="0"/>
    <n v="0"/>
    <n v="0"/>
    <n v="0"/>
    <n v="1"/>
    <n v="0"/>
    <x v="0"/>
    <x v="2"/>
    <x v="0"/>
    <s v="Odeur Eau trouble / brune"/>
    <n v="1"/>
    <n v="0"/>
    <n v="1"/>
    <n v="0"/>
    <x v="0"/>
    <x v="0"/>
    <m/>
    <m/>
    <m/>
    <m/>
    <m/>
    <m/>
    <m/>
    <m/>
    <m/>
    <x v="0"/>
    <s v="Production agricole de subsistance Don des communautés hôtes et voisines Achat sur le marché"/>
    <n v="1"/>
    <n v="1"/>
    <n v="0"/>
    <n v="1"/>
    <n v="0"/>
    <n v="0"/>
    <n v="0"/>
    <m/>
    <x v="1"/>
    <x v="0"/>
    <m/>
    <m/>
    <m/>
    <m/>
    <m/>
    <m/>
    <m/>
    <m/>
    <m/>
    <x v="1"/>
    <s v="Clinique privée"/>
    <n v="0"/>
    <n v="0"/>
    <n v="0"/>
    <n v="1"/>
    <n v="0"/>
    <m/>
    <x v="1"/>
    <x v="0"/>
    <x v="0"/>
    <m/>
    <m/>
    <m/>
    <m/>
    <m/>
    <m/>
    <m/>
    <m/>
    <s v="Diarrhée Paludisme Fièvre"/>
    <n v="1"/>
    <n v="1"/>
    <n v="0"/>
    <n v="0"/>
    <n v="0"/>
    <n v="1"/>
    <n v="0"/>
    <n v="0"/>
    <n v="0"/>
    <n v="0"/>
    <n v="0"/>
    <n v="0"/>
    <m/>
    <x v="2"/>
    <m/>
    <x v="1"/>
    <m/>
    <m/>
    <m/>
    <m/>
    <m/>
    <m/>
    <m/>
    <m/>
    <m/>
    <m/>
    <m/>
    <x v="0"/>
    <s v="Assistance humanitaire Possibilités de retour (etat du lieu d’origine, aide humanitaire…) Documentation (certificat de naissance, etc.)"/>
    <n v="1"/>
    <n v="0"/>
    <n v="0"/>
    <n v="0"/>
    <n v="1"/>
    <n v="1"/>
    <s v="Nourriture"/>
    <s v="Abri"/>
    <s v="Service de santé"/>
    <m/>
    <n v="0"/>
    <n v="10"/>
    <s v="Après l'inondation,  les PDI de quartier kpetene I sont  dans 2ème arrondissement précisément lakouaga 5, n'ont subit aucune assistance humanitaire mais tous les enfants vont à l'ecole, ils ont sérieux problème de nourriture et aide humanitaire."/>
    <n v="1350000"/>
    <s v="be39eb95-9bf7-47c3-850a-73de43f89061"/>
    <d v="2019-11-08T15:57:03"/>
    <m/>
    <n v="54"/>
  </r>
  <r>
    <d v="2019-11-06T00:00:00"/>
    <s v="DJIMTOLOUMA Anicet"/>
    <s v="Bangui"/>
    <s v="Bangui"/>
    <x v="0"/>
    <x v="4"/>
    <x v="2"/>
    <s v="Oui"/>
    <n v="4.3570425000000004"/>
    <n v="18.562033499999998"/>
    <n v="344.89999389648438"/>
    <n v="9"/>
    <n v="3"/>
    <s v="Oui"/>
    <n v="300"/>
    <n v="534"/>
    <s v="Catastrophe naturelle (inondations, pluies torrentielles etc)"/>
    <m/>
    <n v="300"/>
    <n v="0"/>
    <n v="0"/>
    <n v="0"/>
    <x v="4"/>
    <n v="300"/>
    <m/>
    <n v="300"/>
    <x v="1"/>
    <s v="oui"/>
    <x v="2"/>
    <x v="1"/>
    <m/>
    <x v="2"/>
    <s v="oui"/>
    <n v="20"/>
    <s v="non"/>
    <m/>
    <s v="oui"/>
    <n v="4"/>
    <s v="non"/>
    <m/>
    <s v="oui"/>
    <n v="100"/>
    <x v="1"/>
    <x v="4"/>
    <m/>
    <x v="0"/>
    <x v="0"/>
    <m/>
    <m/>
    <m/>
    <m/>
    <m/>
    <m/>
    <m/>
    <x v="0"/>
    <x v="0"/>
    <x v="0"/>
    <x v="0"/>
    <x v="1"/>
    <x v="1"/>
    <m/>
    <x v="1"/>
    <m/>
    <s v="Eau de surface (riviere, cours d’eau…) Vendeur d’eau Eau de pluie"/>
    <n v="0"/>
    <n v="0"/>
    <n v="0"/>
    <n v="0"/>
    <n v="1"/>
    <n v="1"/>
    <n v="0"/>
    <n v="0"/>
    <n v="1"/>
    <x v="0"/>
    <x v="2"/>
    <x v="0"/>
    <s v="Odeur Eau trouble / brune Eau non potable"/>
    <n v="1"/>
    <n v="0"/>
    <n v="1"/>
    <n v="1"/>
    <x v="1"/>
    <x v="1"/>
    <s v="Conflit liés à la gestion communautaire des points d’eau Harcèlement"/>
    <n v="0"/>
    <n v="1"/>
    <n v="0"/>
    <n v="0"/>
    <n v="1"/>
    <n v="0"/>
    <n v="0"/>
    <m/>
    <x v="1"/>
    <s v="Don des communautés hôtes et voisines Achat sur le marché Emprunt"/>
    <n v="0"/>
    <n v="1"/>
    <n v="0"/>
    <n v="1"/>
    <n v="1"/>
    <n v="0"/>
    <n v="0"/>
    <m/>
    <x v="1"/>
    <x v="0"/>
    <m/>
    <m/>
    <m/>
    <m/>
    <m/>
    <m/>
    <m/>
    <m/>
    <m/>
    <x v="0"/>
    <m/>
    <m/>
    <m/>
    <m/>
    <m/>
    <m/>
    <m/>
    <x v="0"/>
    <x v="0"/>
    <x v="0"/>
    <m/>
    <m/>
    <m/>
    <m/>
    <m/>
    <m/>
    <m/>
    <m/>
    <s v="Diarrhée Paludisme Malnutrition"/>
    <n v="1"/>
    <n v="1"/>
    <n v="1"/>
    <n v="0"/>
    <n v="0"/>
    <n v="0"/>
    <n v="0"/>
    <n v="0"/>
    <n v="0"/>
    <n v="0"/>
    <n v="0"/>
    <n v="0"/>
    <m/>
    <x v="1"/>
    <s v="Ecole détruite ou endommagée Manque de moyens financiers (transport, etc) Autre, préciser"/>
    <x v="0"/>
    <n v="1"/>
    <n v="0"/>
    <n v="0"/>
    <n v="0"/>
    <n v="0"/>
    <n v="1"/>
    <n v="0"/>
    <n v="0"/>
    <n v="0"/>
    <n v="1"/>
    <s v="Certaine école inondé"/>
    <x v="0"/>
    <s v="Assistance humanitaire Accès aux services de base Documentation (certificat de naissance, etc.)"/>
    <n v="1"/>
    <n v="0"/>
    <n v="0"/>
    <n v="1"/>
    <n v="0"/>
    <n v="1"/>
    <s v="Nourriture"/>
    <s v="Article non alimentaire (vêtements, couvertures, ustensiles de cuisine"/>
    <s v="Service de santé"/>
    <m/>
    <n v="3"/>
    <n v="10"/>
    <s v="Les Personnes déplacés ont vraiment des problèmes de nourriture , manques des abris, problème de soign médical. Dont ils demandent une assistante humanitaire"/>
    <n v="1327657"/>
    <s v="211e1ffd-c643-4a4a-992c-f39324d502da"/>
    <d v="2019-11-06T16:36:16"/>
    <m/>
    <n v="13"/>
  </r>
  <r>
    <d v="2019-11-06T00:00:00"/>
    <s v="Ngouandjia martial"/>
    <s v="Bangui"/>
    <s v="Bangui"/>
    <x v="0"/>
    <x v="5"/>
    <x v="1"/>
    <s v="Oui"/>
    <n v="4.3548815999999997"/>
    <n v="18.550060800000001"/>
    <n v="342"/>
    <n v="10"/>
    <n v="4"/>
    <s v="Oui"/>
    <n v="162"/>
    <n v="812"/>
    <s v="Catastrophe naturelle (inondations, pluies torrentielles etc)"/>
    <m/>
    <n v="99"/>
    <n v="25"/>
    <n v="38"/>
    <n v="0"/>
    <x v="5"/>
    <m/>
    <n v="38"/>
    <n v="162"/>
    <x v="1"/>
    <s v="oui"/>
    <x v="1"/>
    <x v="0"/>
    <m/>
    <x v="1"/>
    <s v="oui"/>
    <n v="45"/>
    <s v="non"/>
    <m/>
    <s v="oui"/>
    <n v="24"/>
    <s v="non"/>
    <m/>
    <s v="oui"/>
    <n v="27"/>
    <x v="1"/>
    <x v="5"/>
    <m/>
    <x v="1"/>
    <x v="1"/>
    <n v="0"/>
    <n v="0"/>
    <n v="0"/>
    <n v="0"/>
    <n v="0"/>
    <n v="0"/>
    <n v="0"/>
    <x v="1"/>
    <x v="1"/>
    <x v="1"/>
    <x v="1"/>
    <x v="1"/>
    <x v="2"/>
    <m/>
    <x v="0"/>
    <m/>
    <s v="Puits traditionnel/A ciel ouvert Vendeur d’eau Eau courante/du robinet"/>
    <n v="1"/>
    <n v="0"/>
    <n v="0"/>
    <n v="0"/>
    <n v="0"/>
    <n v="1"/>
    <n v="0"/>
    <n v="1"/>
    <n v="0"/>
    <x v="1"/>
    <x v="0"/>
    <x v="0"/>
    <s v="Odeur Eau trouble / brune Eau non potable"/>
    <n v="1"/>
    <n v="0"/>
    <n v="1"/>
    <n v="1"/>
    <x v="1"/>
    <x v="1"/>
    <s v="Violence/agression physique Discrimination Autre, préciser"/>
    <n v="0"/>
    <n v="0"/>
    <n v="1"/>
    <n v="1"/>
    <n v="0"/>
    <n v="0"/>
    <n v="1"/>
    <s v="Problème  de moyen pour payer"/>
    <x v="0"/>
    <s v="Production agricole de subsistance Assistance humanitaire (incluant cash)"/>
    <n v="1"/>
    <n v="0"/>
    <n v="1"/>
    <n v="0"/>
    <n v="0"/>
    <n v="0"/>
    <n v="0"/>
    <m/>
    <x v="0"/>
    <x v="0"/>
    <m/>
    <m/>
    <m/>
    <m/>
    <m/>
    <m/>
    <m/>
    <m/>
    <m/>
    <x v="0"/>
    <m/>
    <m/>
    <m/>
    <m/>
    <m/>
    <m/>
    <m/>
    <x v="0"/>
    <x v="0"/>
    <x v="0"/>
    <m/>
    <m/>
    <m/>
    <m/>
    <m/>
    <m/>
    <m/>
    <m/>
    <s v="Diarrhée Paludisme Fièvre"/>
    <n v="1"/>
    <n v="1"/>
    <n v="0"/>
    <n v="0"/>
    <n v="0"/>
    <n v="1"/>
    <n v="0"/>
    <n v="0"/>
    <n v="0"/>
    <n v="0"/>
    <n v="0"/>
    <n v="0"/>
    <m/>
    <x v="1"/>
    <s v="Ecole trop loin Manque de moyens financiers (transport, etc) Pas d'intérêt pour l'éducation des enfants"/>
    <x v="0"/>
    <n v="0"/>
    <n v="0"/>
    <n v="1"/>
    <n v="0"/>
    <n v="0"/>
    <n v="1"/>
    <n v="0"/>
    <n v="0"/>
    <n v="1"/>
    <n v="0"/>
    <m/>
    <x v="0"/>
    <s v="Accès aux services de base Possibilités de retour (etat du lieu d’origine, aide humanitaire…) Documentation (certificat de naissance, etc.)"/>
    <n v="0"/>
    <n v="0"/>
    <n v="0"/>
    <n v="1"/>
    <n v="1"/>
    <n v="1"/>
    <s v="Hygiène/assainissement"/>
    <s v="Service de santé"/>
    <s v="Eau potable"/>
    <m/>
    <n v="1"/>
    <n v="10"/>
    <s v="Nous avons constaté  que la situation des déplacée  est déplorable malgré  qu'ils vivent dans famille d'accueil, ces déplacés ont des sérieux problème par rapport à leurs conditions de vie. Ces PDI n'ont pas des documents attestant légalement la propriété de leurs domiciles car, suit à la construction du pont LAGBACHI tels ont été de localiser de leur lieux d'origine."/>
    <n v="1327734"/>
    <s v="c9fb05cd-e9c5-4efb-ba95-85f3509fb9e5"/>
    <d v="2019-11-06T16:43:23"/>
    <m/>
    <n v="14"/>
  </r>
  <r>
    <d v="2019-11-07T00:00:00"/>
    <s v="Ngouandjia"/>
    <s v="Bangui"/>
    <s v="Bangui"/>
    <x v="0"/>
    <x v="6"/>
    <x v="1"/>
    <s v="Oui"/>
    <n v="4.3690699999999998"/>
    <n v="18.56775"/>
    <n v="357.74200000000002"/>
    <n v="0"/>
    <n v="3"/>
    <s v="Oui"/>
    <n v="30"/>
    <n v="150"/>
    <s v="Catastrophe naturelle (inondations, pluies torrentielles etc)"/>
    <m/>
    <n v="30"/>
    <n v="0"/>
    <n v="0"/>
    <n v="0"/>
    <x v="4"/>
    <n v="30"/>
    <m/>
    <n v="30"/>
    <x v="1"/>
    <s v="oui"/>
    <x v="0"/>
    <x v="0"/>
    <m/>
    <x v="1"/>
    <s v="non"/>
    <m/>
    <s v="non"/>
    <m/>
    <s v="ne sait pas"/>
    <m/>
    <s v="non"/>
    <m/>
    <s v="ne sait pas"/>
    <m/>
    <x v="1"/>
    <x v="3"/>
    <m/>
    <x v="0"/>
    <x v="0"/>
    <m/>
    <m/>
    <m/>
    <m/>
    <m/>
    <m/>
    <m/>
    <x v="0"/>
    <x v="0"/>
    <x v="0"/>
    <x v="0"/>
    <x v="1"/>
    <x v="1"/>
    <m/>
    <x v="0"/>
    <m/>
    <s v="Puits traditionnel/A ciel ouvert Forage a pompe manuelle Eau courante/du robinet"/>
    <n v="1"/>
    <n v="1"/>
    <n v="0"/>
    <n v="0"/>
    <n v="0"/>
    <n v="0"/>
    <n v="0"/>
    <n v="1"/>
    <n v="0"/>
    <x v="0"/>
    <x v="2"/>
    <x v="1"/>
    <m/>
    <m/>
    <m/>
    <m/>
    <m/>
    <x v="0"/>
    <x v="0"/>
    <m/>
    <m/>
    <m/>
    <m/>
    <m/>
    <m/>
    <m/>
    <m/>
    <m/>
    <x v="1"/>
    <s v="Don des communautés hôtes et voisines Achat sur le marché"/>
    <n v="0"/>
    <n v="1"/>
    <n v="0"/>
    <n v="1"/>
    <n v="0"/>
    <n v="0"/>
    <n v="0"/>
    <m/>
    <x v="0"/>
    <x v="0"/>
    <m/>
    <m/>
    <m/>
    <m/>
    <m/>
    <m/>
    <m/>
    <m/>
    <m/>
    <x v="1"/>
    <s v="Centre de santé"/>
    <n v="0"/>
    <n v="0"/>
    <n v="1"/>
    <n v="0"/>
    <n v="0"/>
    <m/>
    <x v="2"/>
    <x v="1"/>
    <x v="1"/>
    <m/>
    <m/>
    <m/>
    <m/>
    <m/>
    <m/>
    <m/>
    <m/>
    <s v="Diarrhée Paludisme Fièvre"/>
    <n v="1"/>
    <n v="1"/>
    <n v="0"/>
    <n v="0"/>
    <n v="0"/>
    <n v="1"/>
    <n v="0"/>
    <n v="0"/>
    <n v="0"/>
    <n v="0"/>
    <n v="0"/>
    <n v="0"/>
    <m/>
    <x v="2"/>
    <m/>
    <x v="1"/>
    <m/>
    <m/>
    <m/>
    <m/>
    <m/>
    <m/>
    <m/>
    <m/>
    <m/>
    <m/>
    <m/>
    <x v="0"/>
    <s v="Assistance humanitaire Documentation (certificat de naissance, etc.)"/>
    <n v="1"/>
    <n v="0"/>
    <n v="0"/>
    <n v="0"/>
    <n v="0"/>
    <n v="1"/>
    <s v="Article non alimentaire (vêtements, couvertures, ustensiles de cuisine"/>
    <s v="Nourriture"/>
    <s v="Hygiène/assainissement"/>
    <m/>
    <n v="0"/>
    <n v="10"/>
    <s v="S'agissant,de notre observations dans la localité ou n'as fait l'évaluation les PDI se plaint beaucoup plus sur les moyens qui peuvent les aider à les pouvoirs retourné chez eux . parce qu'ils ont vénus de petevo dans la 6ème arrondissement,les enfants ne fréquent pas l'école."/>
    <n v="1340501"/>
    <s v="3a1b82ab-d986-4bdc-b4d1-6c8e87c93813"/>
    <d v="2019-11-07T17:04:49"/>
    <m/>
    <n v="40"/>
  </r>
  <r>
    <d v="2019-11-08T00:00:00"/>
    <s v="Roger Aristide ZEGUINO"/>
    <s v="Bangui"/>
    <s v="Bangui"/>
    <x v="0"/>
    <x v="7"/>
    <x v="0"/>
    <s v="Oui"/>
    <n v="4.3588107000000003"/>
    <n v="18.552391499999999"/>
    <n v="380.39999389648438"/>
    <n v="9.5"/>
    <n v="3"/>
    <s v="Oui"/>
    <n v="40"/>
    <n v="200"/>
    <s v="Catastrophe naturelle (inondations, pluies torrentielles etc)"/>
    <m/>
    <n v="38"/>
    <n v="2"/>
    <n v="0"/>
    <n v="0"/>
    <x v="4"/>
    <n v="40"/>
    <m/>
    <n v="40"/>
    <x v="1"/>
    <s v="oui"/>
    <x v="1"/>
    <x v="0"/>
    <m/>
    <x v="3"/>
    <s v="oui"/>
    <n v="6"/>
    <s v="non"/>
    <m/>
    <s v="non"/>
    <m/>
    <s v="non"/>
    <m/>
    <s v="oui"/>
    <n v="3"/>
    <x v="1"/>
    <x v="5"/>
    <m/>
    <x v="2"/>
    <x v="1"/>
    <n v="0"/>
    <n v="0"/>
    <n v="0"/>
    <n v="1"/>
    <n v="0"/>
    <n v="1"/>
    <n v="0"/>
    <x v="1"/>
    <x v="1"/>
    <x v="1"/>
    <x v="0"/>
    <x v="1"/>
    <x v="3"/>
    <m/>
    <x v="0"/>
    <m/>
    <s v="Puits traditionnel/A ciel ouvert Forage a pompe manuelle Eau courante/du robinet"/>
    <n v="1"/>
    <n v="1"/>
    <n v="0"/>
    <n v="0"/>
    <n v="0"/>
    <n v="0"/>
    <n v="0"/>
    <n v="1"/>
    <n v="0"/>
    <x v="2"/>
    <x v="0"/>
    <x v="0"/>
    <s v="Odeur Eau trouble / brune Eau non potable"/>
    <n v="1"/>
    <n v="0"/>
    <n v="1"/>
    <n v="1"/>
    <x v="1"/>
    <x v="0"/>
    <m/>
    <m/>
    <m/>
    <m/>
    <m/>
    <m/>
    <m/>
    <m/>
    <m/>
    <x v="1"/>
    <s v="Production agricole de subsistance Don des communautés hôtes et voisines Achat sur le marché"/>
    <n v="1"/>
    <n v="1"/>
    <n v="0"/>
    <n v="1"/>
    <n v="0"/>
    <n v="0"/>
    <n v="0"/>
    <m/>
    <x v="2"/>
    <x v="0"/>
    <m/>
    <m/>
    <m/>
    <m/>
    <m/>
    <m/>
    <m/>
    <m/>
    <m/>
    <x v="1"/>
    <s v="Centre de santé"/>
    <n v="0"/>
    <n v="0"/>
    <n v="1"/>
    <n v="0"/>
    <n v="0"/>
    <m/>
    <x v="2"/>
    <x v="1"/>
    <x v="1"/>
    <m/>
    <m/>
    <m/>
    <m/>
    <m/>
    <m/>
    <m/>
    <m/>
    <s v="Diarrhée Paludisme Fièvre"/>
    <n v="1"/>
    <n v="1"/>
    <n v="0"/>
    <n v="0"/>
    <n v="0"/>
    <n v="1"/>
    <n v="0"/>
    <n v="0"/>
    <n v="0"/>
    <n v="0"/>
    <n v="0"/>
    <n v="0"/>
    <m/>
    <x v="1"/>
    <s v="Manque de moyens financiers (transport, etc)"/>
    <x v="0"/>
    <n v="0"/>
    <n v="0"/>
    <n v="0"/>
    <n v="0"/>
    <n v="0"/>
    <n v="1"/>
    <n v="0"/>
    <n v="0"/>
    <n v="0"/>
    <n v="0"/>
    <m/>
    <x v="0"/>
    <s v="Assistance humanitaire Situation des membres de la famille Documentation (certificat de naissance, etc.)"/>
    <n v="1"/>
    <n v="0"/>
    <n v="1"/>
    <n v="0"/>
    <n v="0"/>
    <n v="1"/>
    <s v="Eau potable"/>
    <s v="Nourriture"/>
    <s v="Hygiène/assainissement"/>
    <m/>
    <n v="0"/>
    <n v="10"/>
    <s v="Les PDI  qui vivent dans cette localité sont tous originaires d'autres prefectures et vue q'ils ont leurs parents dans la localité s'y installe. Ils sont confrontés  a des problemes d'ordre alimentaire car le parcour est trop long et leur approvissionnement n'est que le marché et une aide de la part de leur parents.Ils sont dans des problemes de santé vue l'etat du quartier. Seulement une partie de leur enfant frequente l'ecole pour des raisons financiers."/>
    <n v="1349793"/>
    <s v="a9ec9ad7-fc28-4bcc-a5c8-1bfc028f3750"/>
    <d v="2019-11-08T15:53:26"/>
    <m/>
    <n v="52"/>
  </r>
  <r>
    <d v="2019-11-07T00:00:00"/>
    <s v="DJIMTOLOUMA Anicet"/>
    <s v="Bangui"/>
    <s v="Bangui"/>
    <x v="0"/>
    <x v="8"/>
    <x v="0"/>
    <s v="Oui"/>
    <n v="4.3631811999999996"/>
    <n v="18.5521408"/>
    <n v="339.20001220703125"/>
    <n v="9.5"/>
    <n v="3"/>
    <s v="Oui"/>
    <n v="14"/>
    <n v="68"/>
    <s v="Catastrophe naturelle (inondations, pluies torrentielles etc)"/>
    <m/>
    <n v="12"/>
    <n v="2"/>
    <n v="0"/>
    <n v="0"/>
    <x v="6"/>
    <n v="1"/>
    <m/>
    <n v="14"/>
    <x v="0"/>
    <s v="oui"/>
    <x v="1"/>
    <x v="0"/>
    <m/>
    <x v="2"/>
    <s v="oui"/>
    <n v="6"/>
    <s v="oui"/>
    <n v="3"/>
    <s v="oui"/>
    <n v="2"/>
    <s v="non"/>
    <m/>
    <s v="oui"/>
    <n v="4"/>
    <x v="1"/>
    <x v="3"/>
    <m/>
    <x v="1"/>
    <x v="1"/>
    <n v="0"/>
    <n v="0"/>
    <n v="0"/>
    <n v="0"/>
    <n v="0"/>
    <n v="0"/>
    <n v="0"/>
    <x v="0"/>
    <x v="0"/>
    <x v="0"/>
    <x v="0"/>
    <x v="1"/>
    <x v="3"/>
    <m/>
    <x v="0"/>
    <m/>
    <s v="Puits traditionnel/A ciel ouvert Vendeur d’eau Eau courante/du robinet"/>
    <n v="1"/>
    <n v="0"/>
    <n v="0"/>
    <n v="0"/>
    <n v="0"/>
    <n v="1"/>
    <n v="0"/>
    <n v="1"/>
    <n v="0"/>
    <x v="1"/>
    <x v="2"/>
    <x v="0"/>
    <s v="Odeur Eau trouble / brune Eau non potable"/>
    <n v="1"/>
    <n v="0"/>
    <n v="1"/>
    <n v="1"/>
    <x v="1"/>
    <x v="0"/>
    <m/>
    <m/>
    <m/>
    <m/>
    <m/>
    <m/>
    <m/>
    <m/>
    <m/>
    <x v="1"/>
    <s v="Production agricole de subsistance Achat sur le marché Autre, preciser"/>
    <n v="1"/>
    <n v="0"/>
    <n v="0"/>
    <n v="1"/>
    <n v="0"/>
    <n v="0"/>
    <n v="1"/>
    <s v="Pas d'assistance humanitaire"/>
    <x v="1"/>
    <x v="0"/>
    <m/>
    <m/>
    <m/>
    <m/>
    <m/>
    <m/>
    <m/>
    <m/>
    <m/>
    <x v="1"/>
    <s v="Clinique mobile"/>
    <n v="1"/>
    <n v="0"/>
    <n v="0"/>
    <n v="0"/>
    <n v="0"/>
    <m/>
    <x v="2"/>
    <x v="2"/>
    <x v="1"/>
    <m/>
    <m/>
    <m/>
    <m/>
    <m/>
    <m/>
    <m/>
    <m/>
    <s v="Diarrhée Paludisme Maux de tête"/>
    <n v="1"/>
    <n v="1"/>
    <n v="0"/>
    <n v="0"/>
    <n v="0"/>
    <n v="0"/>
    <n v="0"/>
    <n v="1"/>
    <n v="0"/>
    <n v="0"/>
    <n v="0"/>
    <n v="0"/>
    <m/>
    <x v="0"/>
    <s v="Manque de moyens financiers (transport, etc) Pas d'intérêt pour l'éducation des enfants Autre, préciser"/>
    <x v="0"/>
    <n v="0"/>
    <n v="0"/>
    <n v="0"/>
    <n v="0"/>
    <n v="0"/>
    <n v="1"/>
    <n v="0"/>
    <n v="0"/>
    <n v="1"/>
    <n v="1"/>
    <s v="Problème de prise en charge des enfants pour la scolarisation devenu privé dans le quartier"/>
    <x v="0"/>
    <s v="Assistance humanitaire Possibilités de retour (etat du lieu d’origine, aide humanitaire…) Documentation (certificat de naissance, etc.)"/>
    <n v="1"/>
    <n v="0"/>
    <n v="0"/>
    <n v="0"/>
    <n v="1"/>
    <n v="1"/>
    <s v="Nourriture"/>
    <s v="Article non alimentaire (vêtements, couvertures, ustensiles de cuisine"/>
    <s v="Hygiène/assainissement"/>
    <m/>
    <n v="0"/>
    <n v="10"/>
    <s v="La population déplacés est dans un besoin d'assistance car depuis l'incident aucune n'a été faite. Et les plus sollicité sont d'ordre nourriture, santé,  éducation, abri, eau et hygiène. Aucun enfant ne fréquente dans cette localité."/>
    <n v="1340478"/>
    <s v="27d5746c-06b0-4062-8d40-38812950b36c"/>
    <d v="2019-11-07T16:55:16"/>
    <m/>
    <n v="37"/>
  </r>
  <r>
    <d v="2019-11-06T00:00:00"/>
    <s v="Konamna fidelia"/>
    <s v="Bangui"/>
    <s v="Bangui"/>
    <x v="0"/>
    <x v="9"/>
    <x v="2"/>
    <s v="Oui"/>
    <n v="4.35853"/>
    <n v="18.56249"/>
    <n v="0"/>
    <n v="0"/>
    <n v="3"/>
    <s v="Oui"/>
    <n v="105"/>
    <n v="525"/>
    <s v="Catastrophe naturelle (inondations, pluies torrentielles etc)"/>
    <m/>
    <n v="105"/>
    <n v="0"/>
    <n v="0"/>
    <n v="0"/>
    <x v="7"/>
    <m/>
    <m/>
    <n v="105"/>
    <x v="1"/>
    <s v="oui"/>
    <x v="2"/>
    <x v="1"/>
    <m/>
    <x v="2"/>
    <s v="oui"/>
    <n v="25"/>
    <s v="non"/>
    <m/>
    <s v="oui"/>
    <n v="40"/>
    <s v="non"/>
    <m/>
    <s v="oui"/>
    <n v="28"/>
    <x v="1"/>
    <x v="4"/>
    <m/>
    <x v="3"/>
    <x v="2"/>
    <n v="0"/>
    <n v="0"/>
    <n v="1"/>
    <n v="0"/>
    <n v="1"/>
    <n v="1"/>
    <n v="0"/>
    <x v="0"/>
    <x v="0"/>
    <x v="0"/>
    <x v="0"/>
    <x v="1"/>
    <x v="1"/>
    <m/>
    <x v="1"/>
    <m/>
    <s v="Vendeur d’eau"/>
    <n v="0"/>
    <n v="0"/>
    <n v="0"/>
    <n v="0"/>
    <n v="0"/>
    <n v="1"/>
    <n v="0"/>
    <n v="0"/>
    <n v="0"/>
    <x v="0"/>
    <x v="3"/>
    <x v="0"/>
    <s v="Odeur Eau trouble / brune"/>
    <n v="1"/>
    <n v="0"/>
    <n v="1"/>
    <n v="0"/>
    <x v="1"/>
    <x v="1"/>
    <s v="Conflit liés à la gestion communautaire des points d’eau"/>
    <n v="0"/>
    <n v="1"/>
    <n v="0"/>
    <n v="0"/>
    <n v="0"/>
    <n v="0"/>
    <n v="0"/>
    <m/>
    <x v="0"/>
    <s v="Autre, preciser"/>
    <n v="0"/>
    <n v="0"/>
    <n v="0"/>
    <n v="0"/>
    <n v="0"/>
    <n v="0"/>
    <n v="1"/>
    <s v="Vente de leur bien"/>
    <x v="2"/>
    <x v="0"/>
    <m/>
    <m/>
    <m/>
    <m/>
    <m/>
    <m/>
    <m/>
    <m/>
    <m/>
    <x v="0"/>
    <m/>
    <m/>
    <m/>
    <m/>
    <m/>
    <m/>
    <m/>
    <x v="0"/>
    <x v="0"/>
    <x v="0"/>
    <m/>
    <m/>
    <m/>
    <m/>
    <m/>
    <m/>
    <m/>
    <m/>
    <s v="Paludisme Toux Maux de ventre"/>
    <n v="0"/>
    <n v="1"/>
    <n v="0"/>
    <n v="0"/>
    <n v="0"/>
    <n v="0"/>
    <n v="1"/>
    <n v="0"/>
    <n v="1"/>
    <n v="0"/>
    <n v="0"/>
    <n v="0"/>
    <m/>
    <x v="2"/>
    <m/>
    <x v="1"/>
    <m/>
    <m/>
    <m/>
    <m/>
    <m/>
    <m/>
    <m/>
    <m/>
    <m/>
    <m/>
    <m/>
    <x v="0"/>
    <s v="Assistance humanitaire Situation dans le lieu d’origine Possibilités de retour (etat du lieu d’origine, aide humanitaire…)"/>
    <n v="1"/>
    <n v="1"/>
    <n v="0"/>
    <n v="0"/>
    <n v="1"/>
    <n v="0"/>
    <s v="Nourriture"/>
    <s v="Article non alimentaire (vêtements, couvertures, ustensiles de cuisine"/>
    <s v="Service de santé"/>
    <m/>
    <n v="0"/>
    <n v="10"/>
    <s v="Les victimes de quartier Zebe ont sérieux problèmes de l'eau  potable et unique source potable situer au bord de la route danger d'accidents et la bagarre et mélange de latrines avec les puis et d'effraction à l'air libre tous leur activités sont  bloquer ,pas de marchandises  pour revendre donc ils sont obligés  de vendre leur bien pour avoir à manger"/>
    <n v="1327632"/>
    <s v="126909bb-6828-4f7a-b262-4b7e3c458e00"/>
    <d v="2019-11-06T16:31:49"/>
    <m/>
    <n v="12"/>
  </r>
  <r>
    <d v="2019-11-07T00:00:00"/>
    <s v="Nainguira"/>
    <s v="Bangui"/>
    <s v="Bangui"/>
    <x v="1"/>
    <x v="10"/>
    <x v="0"/>
    <s v="Oui"/>
    <n v="4.3545707"/>
    <n v="18.538640399999998"/>
    <n v="355"/>
    <n v="9.5"/>
    <n v="3"/>
    <s v="Oui"/>
    <n v="20"/>
    <n v="100"/>
    <s v="Catastrophe naturelle (inondations, pluies torrentielles etc)"/>
    <m/>
    <n v="15"/>
    <n v="5"/>
    <n v="0"/>
    <n v="0"/>
    <x v="8"/>
    <m/>
    <m/>
    <n v="20"/>
    <x v="0"/>
    <s v="oui"/>
    <x v="1"/>
    <x v="0"/>
    <m/>
    <x v="3"/>
    <s v="oui"/>
    <n v="5"/>
    <s v="non"/>
    <m/>
    <s v="non"/>
    <m/>
    <s v="non"/>
    <m/>
    <s v="oui"/>
    <n v="5"/>
    <x v="0"/>
    <x v="0"/>
    <m/>
    <x v="4"/>
    <x v="1"/>
    <n v="0"/>
    <n v="1"/>
    <n v="1"/>
    <n v="0"/>
    <n v="0"/>
    <n v="0"/>
    <n v="0"/>
    <x v="1"/>
    <x v="1"/>
    <x v="1"/>
    <x v="1"/>
    <x v="1"/>
    <x v="1"/>
    <m/>
    <x v="0"/>
    <m/>
    <s v="Puits traditionnel/A ciel ouvert Forage a pompe manuelle Puits amélioré"/>
    <n v="1"/>
    <n v="1"/>
    <n v="1"/>
    <n v="0"/>
    <n v="0"/>
    <n v="0"/>
    <n v="0"/>
    <n v="0"/>
    <n v="0"/>
    <x v="2"/>
    <x v="0"/>
    <x v="0"/>
    <s v="Odeur Goût Eau non potable"/>
    <n v="1"/>
    <n v="1"/>
    <n v="0"/>
    <n v="1"/>
    <x v="1"/>
    <x v="1"/>
    <s v="Conflit liés à la gestion communautaire des points d’eau Violence/agression physique Discrimination"/>
    <n v="0"/>
    <n v="1"/>
    <n v="1"/>
    <n v="1"/>
    <n v="0"/>
    <n v="0"/>
    <n v="0"/>
    <m/>
    <x v="0"/>
    <s v="Don des communautés hôtes et voisines Achat sur le marché Troc (échanges)"/>
    <n v="0"/>
    <n v="1"/>
    <n v="0"/>
    <n v="1"/>
    <n v="0"/>
    <n v="1"/>
    <n v="0"/>
    <m/>
    <x v="0"/>
    <x v="0"/>
    <m/>
    <m/>
    <m/>
    <m/>
    <m/>
    <m/>
    <m/>
    <m/>
    <m/>
    <x v="0"/>
    <m/>
    <m/>
    <m/>
    <m/>
    <m/>
    <m/>
    <m/>
    <x v="0"/>
    <x v="0"/>
    <x v="0"/>
    <m/>
    <m/>
    <m/>
    <m/>
    <m/>
    <m/>
    <m/>
    <m/>
    <s v="Diarrhée Paludisme Fièvre"/>
    <n v="1"/>
    <n v="1"/>
    <n v="0"/>
    <n v="0"/>
    <n v="0"/>
    <n v="1"/>
    <n v="0"/>
    <n v="0"/>
    <n v="0"/>
    <n v="0"/>
    <n v="0"/>
    <n v="0"/>
    <m/>
    <x v="1"/>
    <s v="Pas d'école Ecole détruite ou endommagée Manque de moyens financiers (transport, etc)"/>
    <x v="2"/>
    <n v="1"/>
    <n v="0"/>
    <n v="0"/>
    <n v="0"/>
    <n v="0"/>
    <n v="1"/>
    <n v="0"/>
    <n v="0"/>
    <n v="0"/>
    <n v="0"/>
    <m/>
    <x v="0"/>
    <s v="Assistance humanitaire Situation dans le lieu d’origine Possibilités de retour (etat du lieu d’origine, aide humanitaire…)"/>
    <n v="1"/>
    <n v="1"/>
    <n v="0"/>
    <n v="0"/>
    <n v="1"/>
    <n v="0"/>
    <s v="Abri"/>
    <s v="Eau potable"/>
    <s v="Service de santé"/>
    <m/>
    <n v="0"/>
    <n v="10"/>
    <s v="Le quartier est partiellement touché  mais  a accueilli des sinistrés. "/>
    <n v="1340922"/>
    <s v="4cfd8d3a-7391-4776-a768-a840c5ee96fa"/>
    <d v="2019-11-07T17:23:15"/>
    <m/>
    <n v="46"/>
  </r>
  <r>
    <d v="2019-11-06T00:00:00"/>
    <s v="Nainguira"/>
    <s v="Bangui"/>
    <s v="Bangui"/>
    <x v="1"/>
    <x v="11"/>
    <x v="1"/>
    <s v="Oui"/>
    <n v="4.3336772000000003"/>
    <n v="18.5357001"/>
    <n v="333.60000610351563"/>
    <n v="8"/>
    <n v="3"/>
    <s v="Oui"/>
    <n v="320"/>
    <n v="1600"/>
    <s v="Catastrophe naturelle (inondations, pluies torrentielles etc)"/>
    <m/>
    <n v="200"/>
    <n v="50"/>
    <n v="20"/>
    <n v="50"/>
    <x v="9"/>
    <n v="200"/>
    <m/>
    <n v="320"/>
    <x v="1"/>
    <s v="oui"/>
    <x v="0"/>
    <x v="0"/>
    <m/>
    <x v="3"/>
    <s v="oui"/>
    <n v="20"/>
    <s v="non"/>
    <m/>
    <s v="oui"/>
    <n v="5"/>
    <s v="non"/>
    <m/>
    <s v="oui"/>
    <n v="4"/>
    <x v="0"/>
    <x v="0"/>
    <m/>
    <x v="5"/>
    <x v="1"/>
    <n v="0"/>
    <n v="1"/>
    <n v="0"/>
    <n v="0"/>
    <n v="0"/>
    <n v="0"/>
    <n v="0"/>
    <x v="1"/>
    <x v="1"/>
    <x v="1"/>
    <x v="1"/>
    <x v="1"/>
    <x v="4"/>
    <s v="Le député de la circonscription et les auto défenses qui veillent la nuit pour protéger les biens des sinistrés."/>
    <x v="1"/>
    <m/>
    <s v="Puits traditionnel/A ciel ouvert Vendeur d’eau Eau de pluie"/>
    <n v="1"/>
    <n v="0"/>
    <n v="0"/>
    <n v="0"/>
    <n v="0"/>
    <n v="1"/>
    <n v="0"/>
    <n v="0"/>
    <n v="1"/>
    <x v="2"/>
    <x v="0"/>
    <x v="0"/>
    <s v="Odeur Goût Eau non potable"/>
    <n v="1"/>
    <n v="1"/>
    <n v="0"/>
    <n v="1"/>
    <x v="1"/>
    <x v="1"/>
    <s v="Conflit liés à la gestion communautaire des points d’eau Violence/agression physique Discrimination"/>
    <n v="0"/>
    <n v="1"/>
    <n v="1"/>
    <n v="1"/>
    <n v="0"/>
    <n v="0"/>
    <n v="0"/>
    <m/>
    <x v="0"/>
    <s v="Don des communautés hôtes et voisines Achat sur le marché Troc (échanges)"/>
    <n v="0"/>
    <n v="1"/>
    <n v="0"/>
    <n v="1"/>
    <n v="0"/>
    <n v="1"/>
    <n v="0"/>
    <m/>
    <x v="0"/>
    <x v="0"/>
    <m/>
    <m/>
    <m/>
    <m/>
    <m/>
    <m/>
    <m/>
    <m/>
    <m/>
    <x v="0"/>
    <m/>
    <m/>
    <m/>
    <m/>
    <m/>
    <m/>
    <m/>
    <x v="0"/>
    <x v="0"/>
    <x v="0"/>
    <m/>
    <m/>
    <m/>
    <m/>
    <m/>
    <m/>
    <m/>
    <m/>
    <s v="Diarrhée Paludisme Maux de ventre"/>
    <n v="1"/>
    <n v="1"/>
    <n v="0"/>
    <n v="0"/>
    <n v="0"/>
    <n v="0"/>
    <n v="0"/>
    <n v="0"/>
    <n v="1"/>
    <n v="0"/>
    <n v="0"/>
    <n v="0"/>
    <m/>
    <x v="0"/>
    <s v="Pas d'école Ecole trop loin Manque de moyens financiers (transport, etc)"/>
    <x v="2"/>
    <n v="0"/>
    <n v="0"/>
    <n v="1"/>
    <n v="0"/>
    <n v="0"/>
    <n v="1"/>
    <n v="0"/>
    <n v="0"/>
    <n v="0"/>
    <n v="0"/>
    <m/>
    <x v="0"/>
    <s v="Assistance humanitaire Situation dans le lieu d’origine Situation des membres de la famille"/>
    <n v="1"/>
    <n v="1"/>
    <n v="1"/>
    <n v="0"/>
    <n v="0"/>
    <n v="0"/>
    <s v="Abri"/>
    <s v="Eau potable"/>
    <s v="Nourriture"/>
    <m/>
    <n v="0"/>
    <n v="10"/>
    <s v="Nous avons constaté  qu'il y a beaucoup des maisons inondées, beaucoup des déplacées dans de familles d'accueil. Beaucoup des besoins, abris, eau potable, santé, et autres."/>
    <n v="1326884"/>
    <s v="d2cb4775-8a71-40bb-8806-79df276acff0"/>
    <d v="2019-11-06T15:58:00"/>
    <m/>
    <n v="3"/>
  </r>
  <r>
    <d v="2019-11-08T00:00:00"/>
    <s v="Djimadoum.arcaduis"/>
    <s v="Bangui"/>
    <s v="Bangui"/>
    <x v="1"/>
    <x v="12"/>
    <x v="1"/>
    <s v="Oui"/>
    <n v="4.3620041000000001"/>
    <n v="18.540304500000001"/>
    <n v="358.39999389648438"/>
    <n v="9.5"/>
    <n v="3"/>
    <s v="Oui"/>
    <n v="33"/>
    <n v="165"/>
    <s v="Catastrophe naturelle (inondations, pluies torrentielles etc)"/>
    <m/>
    <n v="33"/>
    <n v="0"/>
    <n v="0"/>
    <n v="0"/>
    <x v="10"/>
    <m/>
    <m/>
    <n v="33"/>
    <x v="1"/>
    <s v="oui"/>
    <x v="2"/>
    <x v="1"/>
    <m/>
    <x v="3"/>
    <s v="oui"/>
    <n v="10"/>
    <s v="non"/>
    <m/>
    <s v="oui"/>
    <n v="5"/>
    <s v="non"/>
    <m/>
    <s v="oui"/>
    <n v="9"/>
    <x v="1"/>
    <x v="5"/>
    <m/>
    <x v="1"/>
    <x v="1"/>
    <n v="0"/>
    <n v="0"/>
    <n v="0"/>
    <n v="0"/>
    <n v="0"/>
    <n v="0"/>
    <n v="0"/>
    <x v="0"/>
    <x v="0"/>
    <x v="0"/>
    <x v="0"/>
    <x v="0"/>
    <x v="0"/>
    <m/>
    <x v="1"/>
    <m/>
    <s v="Eau courante/du robinet Eau de pluie"/>
    <n v="0"/>
    <n v="0"/>
    <n v="0"/>
    <n v="0"/>
    <n v="0"/>
    <n v="0"/>
    <n v="0"/>
    <n v="1"/>
    <n v="1"/>
    <x v="1"/>
    <x v="2"/>
    <x v="0"/>
    <s v="Goût Eau trouble / brune"/>
    <n v="0"/>
    <n v="1"/>
    <n v="1"/>
    <n v="0"/>
    <x v="1"/>
    <x v="0"/>
    <m/>
    <m/>
    <m/>
    <m/>
    <m/>
    <m/>
    <m/>
    <m/>
    <m/>
    <x v="0"/>
    <s v="Achat sur le marché"/>
    <n v="0"/>
    <n v="0"/>
    <n v="0"/>
    <n v="1"/>
    <n v="0"/>
    <n v="0"/>
    <n v="0"/>
    <m/>
    <x v="0"/>
    <x v="0"/>
    <m/>
    <m/>
    <m/>
    <m/>
    <m/>
    <m/>
    <m/>
    <m/>
    <m/>
    <x v="1"/>
    <s v="Autres (à préciser)"/>
    <n v="0"/>
    <n v="0"/>
    <n v="0"/>
    <n v="0"/>
    <n v="1"/>
    <s v="Poste de santé"/>
    <x v="2"/>
    <x v="2"/>
    <x v="2"/>
    <s v="Manque de moyens financiers La routes est dangereuse/risque d’attaque"/>
    <n v="0"/>
    <n v="0"/>
    <n v="1"/>
    <n v="1"/>
    <n v="0"/>
    <n v="0"/>
    <n v="0"/>
    <s v="Diarrhée Paludisme Maladie de peau"/>
    <n v="1"/>
    <n v="1"/>
    <n v="0"/>
    <n v="0"/>
    <n v="1"/>
    <n v="0"/>
    <n v="0"/>
    <n v="0"/>
    <n v="0"/>
    <n v="0"/>
    <n v="0"/>
    <n v="0"/>
    <m/>
    <x v="1"/>
    <s v="Ecole détruite ou endommagée Chemin dangereux Manque de moyens financiers (transport, etc)"/>
    <x v="0"/>
    <n v="1"/>
    <n v="0"/>
    <n v="0"/>
    <n v="1"/>
    <n v="0"/>
    <n v="1"/>
    <n v="0"/>
    <n v="0"/>
    <n v="0"/>
    <n v="0"/>
    <m/>
    <x v="0"/>
    <s v="Assistance humanitaire Situation dans le lieu d’origine Situation des membres de la famille"/>
    <n v="1"/>
    <n v="1"/>
    <n v="1"/>
    <n v="0"/>
    <n v="0"/>
    <n v="0"/>
    <s v="Abri"/>
    <s v="Service de santé"/>
    <s v="Nourriture"/>
    <m/>
    <n v="0"/>
    <n v="10"/>
    <s v="Les PDI ont besoin d'aide ils veulent trouver un endroit  sur pour se stabiliser."/>
    <n v="1349308"/>
    <s v="b8ae6a4b-8cc3-40bf-964d-a78d82362408"/>
    <d v="2019-11-08T15:27:49"/>
    <m/>
    <n v="49"/>
  </r>
  <r>
    <d v="2019-11-07T00:00:00"/>
    <s v="NGONAINDO Delalie"/>
    <s v="Bangui"/>
    <s v="Bangui"/>
    <x v="1"/>
    <x v="13"/>
    <x v="1"/>
    <s v="Oui"/>
    <n v="4.3584531000000002"/>
    <n v="18.546765099999998"/>
    <n v="334.79998779296875"/>
    <n v="10"/>
    <n v="3"/>
    <s v="Oui"/>
    <n v="50"/>
    <n v="250"/>
    <s v="Catastrophe naturelle (inondations, pluies torrentielles etc)"/>
    <m/>
    <n v="50"/>
    <n v="0"/>
    <n v="0"/>
    <n v="0"/>
    <x v="11"/>
    <m/>
    <m/>
    <n v="50"/>
    <x v="2"/>
    <s v="oui"/>
    <x v="2"/>
    <x v="1"/>
    <m/>
    <x v="3"/>
    <s v="oui"/>
    <n v="15"/>
    <s v="non"/>
    <m/>
    <s v="oui"/>
    <n v="10"/>
    <s v="non"/>
    <m/>
    <s v="oui"/>
    <n v="10"/>
    <x v="1"/>
    <x v="5"/>
    <m/>
    <x v="1"/>
    <x v="1"/>
    <n v="0"/>
    <n v="0"/>
    <n v="0"/>
    <n v="0"/>
    <n v="0"/>
    <n v="0"/>
    <n v="0"/>
    <x v="0"/>
    <x v="0"/>
    <x v="0"/>
    <x v="0"/>
    <x v="0"/>
    <x v="0"/>
    <m/>
    <x v="1"/>
    <m/>
    <s v="Puits traditionnel/A ciel ouvert Eau courante/du robinet Eau de pluie"/>
    <n v="1"/>
    <n v="0"/>
    <n v="0"/>
    <n v="0"/>
    <n v="0"/>
    <n v="0"/>
    <n v="0"/>
    <n v="1"/>
    <n v="1"/>
    <x v="1"/>
    <x v="0"/>
    <x v="0"/>
    <s v="Odeur Goût Eau non potable"/>
    <n v="1"/>
    <n v="1"/>
    <n v="0"/>
    <n v="1"/>
    <x v="1"/>
    <x v="0"/>
    <m/>
    <m/>
    <m/>
    <m/>
    <m/>
    <m/>
    <m/>
    <m/>
    <m/>
    <x v="0"/>
    <s v="Achat sur le marché"/>
    <n v="0"/>
    <n v="0"/>
    <n v="0"/>
    <n v="1"/>
    <n v="0"/>
    <n v="0"/>
    <n v="0"/>
    <m/>
    <x v="0"/>
    <x v="0"/>
    <m/>
    <m/>
    <m/>
    <m/>
    <m/>
    <m/>
    <m/>
    <m/>
    <m/>
    <x v="0"/>
    <m/>
    <m/>
    <m/>
    <m/>
    <m/>
    <m/>
    <m/>
    <x v="0"/>
    <x v="0"/>
    <x v="0"/>
    <m/>
    <m/>
    <m/>
    <m/>
    <m/>
    <m/>
    <m/>
    <m/>
    <s v="Diarrhée Paludisme Infection de plaie"/>
    <n v="1"/>
    <n v="1"/>
    <n v="0"/>
    <n v="1"/>
    <n v="0"/>
    <n v="0"/>
    <n v="0"/>
    <n v="0"/>
    <n v="0"/>
    <n v="0"/>
    <n v="0"/>
    <n v="0"/>
    <m/>
    <x v="0"/>
    <s v="Ecole détruite ou endommagée Chemin dangereux Manque de moyens financiers (transport, etc)"/>
    <x v="0"/>
    <n v="1"/>
    <n v="0"/>
    <n v="0"/>
    <n v="1"/>
    <n v="0"/>
    <n v="1"/>
    <n v="0"/>
    <n v="0"/>
    <n v="0"/>
    <n v="0"/>
    <m/>
    <x v="0"/>
    <s v="Assistance humanitaire Situation dans le lieu d’origine Documentation (certificat de naissance, etc.)"/>
    <n v="1"/>
    <n v="1"/>
    <n v="0"/>
    <n v="0"/>
    <n v="0"/>
    <n v="1"/>
    <s v="Abri"/>
    <s v="Scolarisation"/>
    <s v="Service de santé"/>
    <m/>
    <n v="0"/>
    <n v="10"/>
    <s v="Les PDIs ont des problèmes  beaucoup plus en santé ils ont besoin d'assistance dans leur quartier."/>
    <n v="1340688"/>
    <s v="0796c55e-c880-496d-9eac-3a1fd561d94b"/>
    <d v="2019-11-07T17:16:41"/>
    <m/>
    <n v="41"/>
  </r>
  <r>
    <d v="2019-11-07T00:00:00"/>
    <s v="NGONAINDO Delalie"/>
    <s v="Bangui"/>
    <s v="Bangui"/>
    <x v="1"/>
    <x v="14"/>
    <x v="0"/>
    <s v="Oui"/>
    <n v="4.3619649000000003"/>
    <n v="18.547013100000001"/>
    <n v="354.20001220703125"/>
    <n v="10"/>
    <n v="3"/>
    <s v="Oui"/>
    <n v="65"/>
    <n v="325"/>
    <s v="Catastrophe naturelle (inondations, pluies torrentielles etc)"/>
    <m/>
    <n v="65"/>
    <n v="0"/>
    <n v="0"/>
    <n v="0"/>
    <x v="12"/>
    <m/>
    <m/>
    <n v="65"/>
    <x v="2"/>
    <s v="oui"/>
    <x v="2"/>
    <x v="1"/>
    <m/>
    <x v="3"/>
    <s v="oui"/>
    <n v="10"/>
    <s v="non"/>
    <m/>
    <s v="oui"/>
    <n v="15"/>
    <s v="non"/>
    <m/>
    <s v="oui"/>
    <n v="20"/>
    <x v="1"/>
    <x v="4"/>
    <m/>
    <x v="1"/>
    <x v="1"/>
    <n v="0"/>
    <n v="0"/>
    <n v="0"/>
    <n v="0"/>
    <n v="0"/>
    <n v="0"/>
    <n v="0"/>
    <x v="0"/>
    <x v="0"/>
    <x v="0"/>
    <x v="0"/>
    <x v="0"/>
    <x v="0"/>
    <m/>
    <x v="1"/>
    <m/>
    <s v="Puits traditionnel/A ciel ouvert Eau courante/du robinet Eau de pluie"/>
    <n v="1"/>
    <n v="0"/>
    <n v="0"/>
    <n v="0"/>
    <n v="0"/>
    <n v="0"/>
    <n v="0"/>
    <n v="1"/>
    <n v="1"/>
    <x v="1"/>
    <x v="2"/>
    <x v="0"/>
    <s v="Odeur Goût Eau trouble / brune"/>
    <n v="1"/>
    <n v="1"/>
    <n v="1"/>
    <n v="0"/>
    <x v="1"/>
    <x v="0"/>
    <m/>
    <m/>
    <m/>
    <m/>
    <m/>
    <m/>
    <m/>
    <m/>
    <m/>
    <x v="0"/>
    <s v="Achat sur le marché"/>
    <n v="0"/>
    <n v="0"/>
    <n v="0"/>
    <n v="1"/>
    <n v="0"/>
    <n v="0"/>
    <n v="0"/>
    <m/>
    <x v="0"/>
    <x v="0"/>
    <m/>
    <m/>
    <m/>
    <m/>
    <m/>
    <m/>
    <m/>
    <m/>
    <m/>
    <x v="0"/>
    <m/>
    <m/>
    <m/>
    <m/>
    <m/>
    <m/>
    <m/>
    <x v="0"/>
    <x v="0"/>
    <x v="0"/>
    <m/>
    <m/>
    <m/>
    <m/>
    <m/>
    <m/>
    <m/>
    <m/>
    <s v="Diarrhée Paludisme Maladie de peau"/>
    <n v="1"/>
    <n v="1"/>
    <n v="0"/>
    <n v="0"/>
    <n v="1"/>
    <n v="0"/>
    <n v="0"/>
    <n v="0"/>
    <n v="0"/>
    <n v="0"/>
    <n v="0"/>
    <n v="0"/>
    <m/>
    <x v="0"/>
    <s v="Ecole détruite ou endommagée Chemin dangereux Manque de moyens financiers (transport, etc)"/>
    <x v="0"/>
    <n v="1"/>
    <n v="0"/>
    <n v="0"/>
    <n v="1"/>
    <n v="0"/>
    <n v="1"/>
    <n v="0"/>
    <n v="0"/>
    <n v="0"/>
    <n v="0"/>
    <m/>
    <x v="0"/>
    <s v="Assistance humanitaire Situation dans le lieu d’origine Documentation (certificat de naissance, etc.)"/>
    <n v="1"/>
    <n v="1"/>
    <n v="0"/>
    <n v="0"/>
    <n v="0"/>
    <n v="1"/>
    <s v="Abri"/>
    <s v="Service de santé"/>
    <s v="Nourriture"/>
    <m/>
    <n v="0"/>
    <n v="10"/>
    <s v="Ils sont dépasser  de cette catastrophe  et qu'ils veulent que leur lieu d'origine soit réhabiliter."/>
    <n v="1340689"/>
    <s v="41cd7f96-cafa-49f0-ace9-b6bfbcb65227"/>
    <d v="2019-11-07T17:16:45"/>
    <m/>
    <n v="42"/>
  </r>
  <r>
    <d v="2019-11-06T00:00:00"/>
    <s v="Djimadoum.arcaduis."/>
    <s v="Bangui"/>
    <s v="Bangui"/>
    <x v="1"/>
    <x v="15"/>
    <x v="0"/>
    <s v="Oui"/>
    <n v="4.3497309"/>
    <n v="18.546975400000001"/>
    <n v="338"/>
    <n v="9"/>
    <n v="3"/>
    <s v="Oui"/>
    <n v="76"/>
    <n v="380"/>
    <s v="Catastrophe naturelle (inondations, pluies torrentielles etc)"/>
    <m/>
    <n v="76"/>
    <n v="0"/>
    <n v="0"/>
    <n v="0"/>
    <x v="13"/>
    <n v="50"/>
    <m/>
    <n v="76"/>
    <x v="1"/>
    <s v="oui"/>
    <x v="2"/>
    <x v="1"/>
    <m/>
    <x v="2"/>
    <s v="non"/>
    <m/>
    <s v="non"/>
    <m/>
    <s v="ne sait pas"/>
    <m/>
    <s v="non"/>
    <m/>
    <s v="oui"/>
    <n v="15"/>
    <x v="0"/>
    <x v="0"/>
    <m/>
    <x v="1"/>
    <x v="1"/>
    <n v="0"/>
    <n v="0"/>
    <n v="0"/>
    <n v="0"/>
    <n v="0"/>
    <n v="0"/>
    <n v="0"/>
    <x v="1"/>
    <x v="1"/>
    <x v="1"/>
    <x v="0"/>
    <x v="1"/>
    <x v="1"/>
    <m/>
    <x v="0"/>
    <m/>
    <s v="Puits traditionnel/A ciel ouvert Forage a pompe manuelle Eau courante/du robinet"/>
    <n v="1"/>
    <n v="1"/>
    <n v="0"/>
    <n v="0"/>
    <n v="0"/>
    <n v="0"/>
    <n v="0"/>
    <n v="1"/>
    <n v="0"/>
    <x v="3"/>
    <x v="2"/>
    <x v="0"/>
    <s v="Odeur Goût Eau non potable"/>
    <n v="1"/>
    <n v="1"/>
    <n v="0"/>
    <n v="1"/>
    <x v="2"/>
    <x v="1"/>
    <s v="Autre, préciser"/>
    <n v="0"/>
    <n v="0"/>
    <n v="0"/>
    <n v="0"/>
    <n v="0"/>
    <n v="0"/>
    <n v="1"/>
    <s v="Beaucoup des personnes  sont omniprésent  et du coup il y a embouteillages"/>
    <x v="2"/>
    <s v="Production agricole de subsistance Achat sur le marché"/>
    <n v="1"/>
    <n v="0"/>
    <n v="0"/>
    <n v="1"/>
    <n v="0"/>
    <n v="0"/>
    <n v="0"/>
    <m/>
    <x v="0"/>
    <x v="0"/>
    <m/>
    <m/>
    <m/>
    <m/>
    <m/>
    <m/>
    <m/>
    <m/>
    <m/>
    <x v="0"/>
    <m/>
    <m/>
    <m/>
    <m/>
    <m/>
    <m/>
    <m/>
    <x v="0"/>
    <x v="0"/>
    <x v="0"/>
    <m/>
    <m/>
    <m/>
    <m/>
    <m/>
    <m/>
    <m/>
    <m/>
    <s v="Diarrhée Paludisme Fièvre"/>
    <n v="1"/>
    <n v="1"/>
    <n v="0"/>
    <n v="0"/>
    <n v="0"/>
    <n v="1"/>
    <n v="0"/>
    <n v="0"/>
    <n v="0"/>
    <n v="0"/>
    <n v="0"/>
    <n v="0"/>
    <m/>
    <x v="0"/>
    <s v="Ecole détruite ou endommagée Ecole trop loin"/>
    <x v="0"/>
    <n v="1"/>
    <n v="0"/>
    <n v="1"/>
    <n v="0"/>
    <n v="0"/>
    <n v="0"/>
    <n v="0"/>
    <n v="0"/>
    <n v="0"/>
    <n v="0"/>
    <m/>
    <x v="0"/>
    <s v="Assistance humanitaire Situation dans le lieu d’origine Accès aux services de base"/>
    <n v="1"/>
    <n v="1"/>
    <n v="0"/>
    <n v="1"/>
    <n v="0"/>
    <n v="0"/>
    <s v="Abri"/>
    <s v="Nourriture"/>
    <s v="Eau potable"/>
    <m/>
    <n v="0"/>
    <n v="10"/>
    <s v="Manque des nourriture santé  et abris"/>
    <n v="1326901"/>
    <s v="65e56f63-e243-4db3-b51e-64ed2387e03c"/>
    <d v="2019-11-06T15:58:40"/>
    <m/>
    <n v="4"/>
  </r>
  <r>
    <d v="2019-11-06T00:00:00"/>
    <s v="NGONAINDO Delalie"/>
    <s v="Bangui"/>
    <s v="Bangui"/>
    <x v="1"/>
    <x v="16"/>
    <x v="1"/>
    <s v="Oui"/>
    <n v="4.3481034000000003"/>
    <n v="18.544550000000001"/>
    <n v="350"/>
    <n v="9"/>
    <n v="3"/>
    <s v="Oui"/>
    <n v="278"/>
    <n v="1390"/>
    <s v="Catastrophe naturelle (inondations, pluies torrentielles etc)"/>
    <m/>
    <n v="200"/>
    <n v="78"/>
    <n v="0"/>
    <n v="0"/>
    <x v="1"/>
    <n v="128"/>
    <m/>
    <n v="278"/>
    <x v="2"/>
    <s v="oui"/>
    <x v="2"/>
    <x v="1"/>
    <m/>
    <x v="2"/>
    <s v="oui"/>
    <n v="120"/>
    <s v="non"/>
    <m/>
    <s v="oui"/>
    <n v="25"/>
    <s v="non"/>
    <m/>
    <s v="oui"/>
    <n v="90"/>
    <x v="0"/>
    <x v="0"/>
    <m/>
    <x v="1"/>
    <x v="1"/>
    <n v="0"/>
    <n v="0"/>
    <n v="0"/>
    <n v="0"/>
    <n v="0"/>
    <n v="0"/>
    <n v="0"/>
    <x v="1"/>
    <x v="1"/>
    <x v="1"/>
    <x v="0"/>
    <x v="0"/>
    <x v="0"/>
    <m/>
    <x v="1"/>
    <m/>
    <s v="Puits traditionnel/A ciel ouvert Eau courante/du robinet Eau de pluie"/>
    <n v="1"/>
    <n v="0"/>
    <n v="0"/>
    <n v="0"/>
    <n v="0"/>
    <n v="0"/>
    <n v="0"/>
    <n v="1"/>
    <n v="1"/>
    <x v="0"/>
    <x v="1"/>
    <x v="0"/>
    <s v="Odeur Goût Eau non potable"/>
    <n v="1"/>
    <n v="1"/>
    <n v="0"/>
    <n v="1"/>
    <x v="2"/>
    <x v="1"/>
    <s v="Conflit liés à la gestion communautaire des points d’eau Discrimination"/>
    <n v="0"/>
    <n v="1"/>
    <n v="0"/>
    <n v="1"/>
    <n v="0"/>
    <n v="0"/>
    <n v="0"/>
    <m/>
    <x v="1"/>
    <s v="Production agricole de subsistance Achat sur le marché"/>
    <n v="1"/>
    <n v="0"/>
    <n v="0"/>
    <n v="1"/>
    <n v="0"/>
    <n v="0"/>
    <n v="0"/>
    <m/>
    <x v="2"/>
    <x v="0"/>
    <m/>
    <m/>
    <m/>
    <m/>
    <m/>
    <m/>
    <m/>
    <m/>
    <m/>
    <x v="0"/>
    <m/>
    <m/>
    <m/>
    <m/>
    <m/>
    <m/>
    <m/>
    <x v="0"/>
    <x v="0"/>
    <x v="0"/>
    <m/>
    <m/>
    <m/>
    <m/>
    <m/>
    <m/>
    <m/>
    <m/>
    <s v="Diarrhée Paludisme Maladie de peau"/>
    <n v="1"/>
    <n v="1"/>
    <n v="0"/>
    <n v="0"/>
    <n v="1"/>
    <n v="0"/>
    <n v="0"/>
    <n v="0"/>
    <n v="0"/>
    <n v="0"/>
    <n v="0"/>
    <n v="0"/>
    <m/>
    <x v="1"/>
    <s v="Ecole détruite ou endommagée Chemin dangereux Manque de moyens financiers (transport, etc)"/>
    <x v="0"/>
    <n v="1"/>
    <n v="0"/>
    <n v="0"/>
    <n v="1"/>
    <n v="0"/>
    <n v="1"/>
    <n v="0"/>
    <n v="0"/>
    <n v="0"/>
    <n v="0"/>
    <m/>
    <x v="0"/>
    <s v="Assistance humanitaire Situation dans le lieu d’origine Documentation (certificat de naissance, etc.)"/>
    <n v="1"/>
    <n v="1"/>
    <n v="0"/>
    <n v="0"/>
    <n v="0"/>
    <n v="1"/>
    <s v="Service de santé"/>
    <s v="Nourriture"/>
    <s v="Hygiène/assainissement"/>
    <m/>
    <n v="0"/>
    <n v="10"/>
    <s v="Les deplacés ont des problèmes , ils ont  des problèmes  de santé, en éducation et la nourriture et qu'ils ont besogne  d'aide."/>
    <n v="1326953"/>
    <s v="b2746118-5f72-4ccc-ab52-d3a8e314503c"/>
    <d v="2019-11-06T16:05:02"/>
    <m/>
    <n v="6"/>
  </r>
  <r>
    <d v="2019-11-06T00:00:00"/>
    <s v="Mahamat"/>
    <s v="Bangui"/>
    <s v="Bangui"/>
    <x v="1"/>
    <x v="17"/>
    <x v="1"/>
    <s v="Oui"/>
    <n v="4.3407254999999996"/>
    <n v="18.541369199999998"/>
    <n v="355.20001220703125"/>
    <n v="10"/>
    <n v="3"/>
    <s v="Oui"/>
    <n v="250"/>
    <n v="1250"/>
    <s v="Catastrophe naturelle (inondations, pluies torrentielles etc)"/>
    <m/>
    <n v="150"/>
    <n v="50"/>
    <n v="0"/>
    <n v="50"/>
    <x v="4"/>
    <n v="250"/>
    <m/>
    <n v="250"/>
    <x v="1"/>
    <s v="oui"/>
    <x v="0"/>
    <x v="0"/>
    <m/>
    <x v="3"/>
    <s v="oui"/>
    <n v="52"/>
    <s v="non"/>
    <m/>
    <s v="non"/>
    <m/>
    <s v="non"/>
    <m/>
    <s v="oui"/>
    <n v="8"/>
    <x v="0"/>
    <x v="0"/>
    <m/>
    <x v="1"/>
    <x v="1"/>
    <n v="0"/>
    <n v="0"/>
    <n v="0"/>
    <n v="0"/>
    <n v="0"/>
    <n v="0"/>
    <n v="0"/>
    <x v="1"/>
    <x v="1"/>
    <x v="1"/>
    <x v="1"/>
    <x v="1"/>
    <x v="4"/>
    <s v="Le député  6ème arrondissement et les personnes volontaires assures la sécurité des pdis"/>
    <x v="0"/>
    <m/>
    <s v="Puits traditionnel/A ciel ouvert Forage a pompe manuelle Eau de pluie"/>
    <n v="1"/>
    <n v="1"/>
    <n v="0"/>
    <n v="0"/>
    <n v="0"/>
    <n v="0"/>
    <n v="0"/>
    <n v="0"/>
    <n v="1"/>
    <x v="2"/>
    <x v="0"/>
    <x v="0"/>
    <s v="Odeur Goût Eau non potable"/>
    <n v="1"/>
    <n v="1"/>
    <n v="0"/>
    <n v="1"/>
    <x v="1"/>
    <x v="1"/>
    <s v="Conflit liés à la gestion communautaire des points d’eau Violence/agression physique Discrimination"/>
    <n v="0"/>
    <n v="1"/>
    <n v="1"/>
    <n v="1"/>
    <n v="0"/>
    <n v="0"/>
    <n v="0"/>
    <m/>
    <x v="0"/>
    <s v="Don des communautés hôtes et voisines Achat sur le marché Troc (échanges)"/>
    <n v="0"/>
    <n v="1"/>
    <n v="0"/>
    <n v="1"/>
    <n v="0"/>
    <n v="1"/>
    <n v="0"/>
    <m/>
    <x v="0"/>
    <x v="0"/>
    <m/>
    <m/>
    <m/>
    <m/>
    <m/>
    <m/>
    <m/>
    <m/>
    <m/>
    <x v="0"/>
    <m/>
    <m/>
    <m/>
    <m/>
    <m/>
    <m/>
    <m/>
    <x v="0"/>
    <x v="0"/>
    <x v="0"/>
    <m/>
    <m/>
    <m/>
    <m/>
    <m/>
    <m/>
    <m/>
    <m/>
    <s v="Paludisme Maladie de peau Maux de ventre"/>
    <n v="0"/>
    <n v="1"/>
    <n v="0"/>
    <n v="0"/>
    <n v="1"/>
    <n v="0"/>
    <n v="0"/>
    <n v="0"/>
    <n v="1"/>
    <n v="0"/>
    <n v="0"/>
    <n v="0"/>
    <m/>
    <x v="1"/>
    <s v="Pas d'école Ecole trop loin Manque de moyens financiers (transport, etc)"/>
    <x v="2"/>
    <n v="0"/>
    <n v="0"/>
    <n v="1"/>
    <n v="0"/>
    <n v="0"/>
    <n v="1"/>
    <n v="0"/>
    <n v="0"/>
    <n v="0"/>
    <n v="0"/>
    <m/>
    <x v="0"/>
    <s v="Assistance humanitaire Situation des membres de la famille Possibilités de retour (etat du lieu d’origine, aide humanitaire…)"/>
    <n v="1"/>
    <n v="0"/>
    <n v="1"/>
    <n v="0"/>
    <n v="1"/>
    <n v="0"/>
    <s v="Service de santé"/>
    <s v="Article non alimentaire (vêtements, couvertures, ustensiles de cuisine"/>
    <s v="Scolarisation"/>
    <m/>
    <n v="2"/>
    <n v="10"/>
    <s v="Grande partie du quartier complètement inondé, les puits et latrines complètement détruite risque d'épidémie dans la zone, maison endommager, route impraticable ,la population se promène par la pirogue."/>
    <n v="1326812"/>
    <s v="36c05e66-5db0-461c-bb17-13716b6a0829"/>
    <d v="2019-11-06T15:53:00"/>
    <m/>
    <n v="2"/>
  </r>
  <r>
    <d v="2019-11-07T00:00:00"/>
    <s v="Nainguira"/>
    <s v="Bangui"/>
    <s v="Bangui"/>
    <x v="1"/>
    <x v="18"/>
    <x v="1"/>
    <s v="Oui"/>
    <n v="4.3410618999999997"/>
    <n v="18.537826299999999"/>
    <n v="353.5"/>
    <n v="10"/>
    <n v="3"/>
    <s v="Oui"/>
    <n v="45"/>
    <n v="225"/>
    <s v="Catastrophe naturelle (inondations, pluies torrentielles etc)"/>
    <m/>
    <n v="40"/>
    <n v="5"/>
    <n v="0"/>
    <n v="0"/>
    <x v="14"/>
    <m/>
    <m/>
    <n v="45"/>
    <x v="0"/>
    <s v="oui"/>
    <x v="2"/>
    <x v="1"/>
    <m/>
    <x v="3"/>
    <s v="oui"/>
    <n v="7"/>
    <s v="non"/>
    <m/>
    <s v="oui"/>
    <n v="3"/>
    <s v="non"/>
    <m/>
    <s v="oui"/>
    <n v="4"/>
    <x v="1"/>
    <x v="3"/>
    <m/>
    <x v="4"/>
    <x v="1"/>
    <n v="0"/>
    <n v="1"/>
    <n v="1"/>
    <n v="0"/>
    <n v="0"/>
    <n v="0"/>
    <n v="0"/>
    <x v="0"/>
    <x v="0"/>
    <x v="0"/>
    <x v="0"/>
    <x v="1"/>
    <x v="1"/>
    <m/>
    <x v="1"/>
    <m/>
    <s v="Puits traditionnel/A ciel ouvert Forage a pompe manuelle Eau de pluie"/>
    <n v="1"/>
    <n v="1"/>
    <n v="0"/>
    <n v="0"/>
    <n v="0"/>
    <n v="0"/>
    <n v="0"/>
    <n v="0"/>
    <n v="1"/>
    <x v="2"/>
    <x v="0"/>
    <x v="0"/>
    <s v="Odeur Goût Eau non potable"/>
    <n v="1"/>
    <n v="1"/>
    <n v="0"/>
    <n v="1"/>
    <x v="0"/>
    <x v="1"/>
    <s v="Conflit liés à la gestion communautaire des points d’eau Violence/agression physique Discrimination"/>
    <n v="0"/>
    <n v="1"/>
    <n v="1"/>
    <n v="1"/>
    <n v="0"/>
    <n v="0"/>
    <n v="0"/>
    <m/>
    <x v="1"/>
    <s v="Don des communautés hôtes et voisines Achat sur le marché Troc (échanges)"/>
    <n v="0"/>
    <n v="1"/>
    <n v="0"/>
    <n v="1"/>
    <n v="0"/>
    <n v="1"/>
    <n v="0"/>
    <m/>
    <x v="0"/>
    <x v="0"/>
    <m/>
    <m/>
    <m/>
    <m/>
    <m/>
    <m/>
    <m/>
    <m/>
    <m/>
    <x v="1"/>
    <s v="Hôpital Centre de santé Clinique privée"/>
    <n v="0"/>
    <n v="1"/>
    <n v="1"/>
    <n v="1"/>
    <n v="0"/>
    <m/>
    <x v="2"/>
    <x v="1"/>
    <x v="2"/>
    <s v="Le service est trop loin Manque de moyens financiers Absence de personnel médical"/>
    <n v="0"/>
    <n v="1"/>
    <n v="1"/>
    <n v="0"/>
    <n v="0"/>
    <n v="1"/>
    <n v="0"/>
    <s v="Diarrhée Paludisme Maux de ventre"/>
    <n v="1"/>
    <n v="1"/>
    <n v="0"/>
    <n v="0"/>
    <n v="0"/>
    <n v="0"/>
    <n v="0"/>
    <n v="0"/>
    <n v="1"/>
    <n v="0"/>
    <n v="0"/>
    <n v="0"/>
    <m/>
    <x v="1"/>
    <s v="Pas d'école Ecole trop loin Manque de moyens financiers (transport, etc)"/>
    <x v="2"/>
    <n v="0"/>
    <n v="0"/>
    <n v="1"/>
    <n v="0"/>
    <n v="0"/>
    <n v="1"/>
    <n v="0"/>
    <n v="0"/>
    <n v="0"/>
    <n v="0"/>
    <m/>
    <x v="0"/>
    <s v="Assistance humanitaire Situation des membres de la famille Possibilités de retour (etat du lieu d’origine, aide humanitaire…)"/>
    <n v="1"/>
    <n v="0"/>
    <n v="1"/>
    <n v="0"/>
    <n v="1"/>
    <n v="0"/>
    <s v="Article non alimentaire (vêtements, couvertures, ustensiles de cuisine"/>
    <s v="Service de santé"/>
    <s v="Scolarisation"/>
    <m/>
    <n v="1"/>
    <n v="10"/>
    <s v="Dans la cette famille d,Accueil il y a aucune assistance depuis lors. Problème de vivre, santé."/>
    <n v="1340921"/>
    <s v="0df3e809-7099-4f62-ba74-7a13cc5301a5"/>
    <d v="2019-11-07T17:23:11"/>
    <m/>
    <n v="45"/>
  </r>
  <r>
    <d v="2019-11-06T00:00:00"/>
    <s v="Dave  Amadou"/>
    <s v="Bangui"/>
    <s v="Bangui"/>
    <x v="1"/>
    <x v="19"/>
    <x v="1"/>
    <s v="Oui"/>
    <n v="4.3473842999999999"/>
    <n v="18.536430500000002"/>
    <n v="354.10000610351563"/>
    <n v="9"/>
    <n v="3"/>
    <s v="Oui"/>
    <n v="21"/>
    <n v="105"/>
    <s v="Catastrophe naturelle (inondations, pluies torrentielles etc)"/>
    <m/>
    <n v="21"/>
    <n v="0"/>
    <n v="0"/>
    <n v="0"/>
    <x v="15"/>
    <m/>
    <m/>
    <n v="21"/>
    <x v="0"/>
    <s v="oui"/>
    <x v="2"/>
    <x v="1"/>
    <m/>
    <x v="2"/>
    <s v="oui"/>
    <n v="4"/>
    <s v="non"/>
    <m/>
    <s v="non"/>
    <m/>
    <s v="non"/>
    <m/>
    <s v="oui"/>
    <n v="5"/>
    <x v="1"/>
    <x v="4"/>
    <m/>
    <x v="1"/>
    <x v="1"/>
    <n v="0"/>
    <n v="0"/>
    <n v="0"/>
    <n v="0"/>
    <n v="0"/>
    <n v="0"/>
    <n v="0"/>
    <x v="0"/>
    <x v="0"/>
    <x v="0"/>
    <x v="2"/>
    <x v="1"/>
    <x v="3"/>
    <m/>
    <x v="0"/>
    <m/>
    <s v="Puits traditionnel/A ciel ouvert Forage a pompe manuelle Eau courante/du robinet"/>
    <n v="1"/>
    <n v="1"/>
    <n v="0"/>
    <n v="0"/>
    <n v="0"/>
    <n v="0"/>
    <n v="0"/>
    <n v="1"/>
    <n v="0"/>
    <x v="1"/>
    <x v="2"/>
    <x v="0"/>
    <s v="Odeur Eau trouble / brune Eau non potable"/>
    <n v="1"/>
    <n v="0"/>
    <n v="1"/>
    <n v="1"/>
    <x v="2"/>
    <x v="0"/>
    <m/>
    <m/>
    <m/>
    <m/>
    <m/>
    <m/>
    <m/>
    <m/>
    <m/>
    <x v="1"/>
    <s v="Production agricole de subsistance Don des communautés hôtes et voisines Achat sur le marché"/>
    <n v="1"/>
    <n v="1"/>
    <n v="0"/>
    <n v="1"/>
    <n v="0"/>
    <n v="0"/>
    <n v="0"/>
    <m/>
    <x v="1"/>
    <x v="0"/>
    <m/>
    <m/>
    <m/>
    <m/>
    <m/>
    <m/>
    <m/>
    <m/>
    <m/>
    <x v="0"/>
    <m/>
    <m/>
    <m/>
    <m/>
    <m/>
    <m/>
    <m/>
    <x v="0"/>
    <x v="0"/>
    <x v="0"/>
    <m/>
    <m/>
    <m/>
    <m/>
    <m/>
    <m/>
    <m/>
    <m/>
    <s v="Diarrhée Paludisme Fièvre"/>
    <n v="1"/>
    <n v="1"/>
    <n v="0"/>
    <n v="0"/>
    <n v="0"/>
    <n v="1"/>
    <n v="0"/>
    <n v="0"/>
    <n v="0"/>
    <n v="0"/>
    <n v="0"/>
    <n v="0"/>
    <m/>
    <x v="2"/>
    <m/>
    <x v="1"/>
    <m/>
    <m/>
    <m/>
    <m/>
    <m/>
    <m/>
    <m/>
    <m/>
    <m/>
    <m/>
    <m/>
    <x v="0"/>
    <s v="Assistance humanitaire Situation dans le lieu d’origine Possibilités de retour (etat du lieu d’origine, aide humanitaire…)"/>
    <n v="1"/>
    <n v="1"/>
    <n v="0"/>
    <n v="0"/>
    <n v="1"/>
    <n v="0"/>
    <s v="Service de santé"/>
    <s v="Eau potable"/>
    <s v="Nourriture"/>
    <m/>
    <n v="0"/>
    <n v="10"/>
    <s v="Ce quartier est partiellement  inondé et accueil  les pdi qui sont restés  dans le quartier l on a constaté aussi des eaux stagnantes  qui sont présents et provoque  les maladies  pour la population du dite quartier_x000a_"/>
    <n v="1326768"/>
    <s v="29e8f45f-98ee-4fd2-a16f-b7f96ea82980"/>
    <d v="2019-11-06T15:50:08"/>
    <m/>
    <n v="1"/>
  </r>
  <r>
    <d v="2019-11-07T00:00:00"/>
    <s v="Mahamat"/>
    <s v="Bangui"/>
    <s v="Bangui"/>
    <x v="1"/>
    <x v="20"/>
    <x v="1"/>
    <s v="Oui"/>
    <n v="4.3563096999999997"/>
    <n v="18.538808100000001"/>
    <n v="402.39999389648438"/>
    <n v="10"/>
    <n v="3"/>
    <s v="Oui"/>
    <n v="28"/>
    <n v="140"/>
    <s v="Catastrophe naturelle (inondations, pluies torrentielles etc)"/>
    <m/>
    <n v="23"/>
    <n v="5"/>
    <n v="0"/>
    <n v="0"/>
    <x v="16"/>
    <m/>
    <m/>
    <n v="28"/>
    <x v="0"/>
    <s v="oui"/>
    <x v="2"/>
    <x v="1"/>
    <m/>
    <x v="3"/>
    <s v="oui"/>
    <n v="5"/>
    <s v="non"/>
    <m/>
    <s v="oui"/>
    <n v="2"/>
    <s v="non"/>
    <m/>
    <s v="oui"/>
    <n v="6"/>
    <x v="1"/>
    <x v="3"/>
    <m/>
    <x v="4"/>
    <x v="1"/>
    <n v="0"/>
    <n v="1"/>
    <n v="1"/>
    <n v="0"/>
    <n v="0"/>
    <n v="0"/>
    <n v="0"/>
    <x v="0"/>
    <x v="0"/>
    <x v="0"/>
    <x v="0"/>
    <x v="1"/>
    <x v="1"/>
    <m/>
    <x v="1"/>
    <m/>
    <s v="Forage a pompe manuelle Vendeur d’eau Eau courante/du robinet"/>
    <n v="0"/>
    <n v="1"/>
    <n v="0"/>
    <n v="0"/>
    <n v="0"/>
    <n v="1"/>
    <n v="0"/>
    <n v="1"/>
    <n v="0"/>
    <x v="2"/>
    <x v="0"/>
    <x v="0"/>
    <s v="Odeur Goût Eau non potable"/>
    <n v="1"/>
    <n v="1"/>
    <n v="0"/>
    <n v="1"/>
    <x v="0"/>
    <x v="0"/>
    <m/>
    <m/>
    <m/>
    <m/>
    <m/>
    <m/>
    <m/>
    <m/>
    <m/>
    <x v="1"/>
    <s v="Achat sur le marché Emprunt Troc (échanges)"/>
    <n v="0"/>
    <n v="0"/>
    <n v="0"/>
    <n v="1"/>
    <n v="1"/>
    <n v="1"/>
    <n v="0"/>
    <m/>
    <x v="0"/>
    <x v="0"/>
    <m/>
    <m/>
    <m/>
    <m/>
    <m/>
    <m/>
    <m/>
    <m/>
    <m/>
    <x v="1"/>
    <s v="Hôpital Centre de santé Clinique privée"/>
    <n v="0"/>
    <n v="1"/>
    <n v="1"/>
    <n v="1"/>
    <n v="0"/>
    <m/>
    <x v="2"/>
    <x v="1"/>
    <x v="2"/>
    <s v="Le service est trop loin Manque de moyens financiers Absence de personnel médical"/>
    <n v="0"/>
    <n v="1"/>
    <n v="1"/>
    <n v="0"/>
    <n v="0"/>
    <n v="1"/>
    <n v="0"/>
    <s v="Diarrhée Paludisme Maux de ventre"/>
    <n v="1"/>
    <n v="1"/>
    <n v="0"/>
    <n v="0"/>
    <n v="0"/>
    <n v="0"/>
    <n v="0"/>
    <n v="0"/>
    <n v="1"/>
    <n v="0"/>
    <n v="0"/>
    <n v="0"/>
    <m/>
    <x v="1"/>
    <s v="Pas d'école Ecole trop loin Manque de moyens financiers (transport, etc)"/>
    <x v="2"/>
    <n v="0"/>
    <n v="0"/>
    <n v="1"/>
    <n v="0"/>
    <n v="0"/>
    <n v="1"/>
    <n v="0"/>
    <n v="0"/>
    <n v="0"/>
    <n v="0"/>
    <m/>
    <x v="0"/>
    <s v="Situation dans le lieu d’origine Possibilités de retour (etat du lieu d’origine, aide humanitaire…) Documentation (certificat de naissance, etc.)"/>
    <n v="0"/>
    <n v="1"/>
    <n v="0"/>
    <n v="0"/>
    <n v="1"/>
    <n v="1"/>
    <s v="Abri"/>
    <s v="Service de santé"/>
    <s v="Hygiène/assainissement"/>
    <m/>
    <n v="0"/>
    <n v="10"/>
    <s v="La population n'a pas reçu de l'aide humanitaire "/>
    <n v="1340905"/>
    <s v="b5e7bde5-a00e-4a7e-9976-7f61060c0e5f"/>
    <d v="2019-11-07T17:20:35"/>
    <m/>
    <n v="44"/>
  </r>
  <r>
    <d v="2019-11-07T00:00:00"/>
    <s v="Mahamat"/>
    <s v="Bangui"/>
    <s v="Bangui"/>
    <x v="1"/>
    <x v="21"/>
    <x v="1"/>
    <s v="Oui"/>
    <n v="4.3456491000000002"/>
    <n v="18.543981299999999"/>
    <n v="352"/>
    <n v="10"/>
    <n v="3"/>
    <s v="Oui"/>
    <n v="120"/>
    <n v="600"/>
    <s v="Catastrophe naturelle (inondations, pluies torrentielles etc)"/>
    <m/>
    <n v="100"/>
    <n v="0"/>
    <n v="14"/>
    <n v="6"/>
    <x v="17"/>
    <n v="20"/>
    <m/>
    <n v="120"/>
    <x v="1"/>
    <s v="oui"/>
    <x v="2"/>
    <x v="1"/>
    <m/>
    <x v="3"/>
    <s v="oui"/>
    <n v="25"/>
    <s v="non"/>
    <m/>
    <s v="oui"/>
    <n v="4"/>
    <s v="non"/>
    <m/>
    <s v="oui"/>
    <n v="3"/>
    <x v="1"/>
    <x v="3"/>
    <m/>
    <x v="6"/>
    <x v="1"/>
    <n v="0"/>
    <n v="1"/>
    <n v="0"/>
    <n v="1"/>
    <n v="0"/>
    <n v="0"/>
    <n v="0"/>
    <x v="0"/>
    <x v="0"/>
    <x v="0"/>
    <x v="0"/>
    <x v="1"/>
    <x v="1"/>
    <m/>
    <x v="1"/>
    <m/>
    <s v="Puits traditionnel/A ciel ouvert Eau courante/du robinet Eau de pluie"/>
    <n v="1"/>
    <n v="0"/>
    <n v="0"/>
    <n v="0"/>
    <n v="0"/>
    <n v="0"/>
    <n v="0"/>
    <n v="1"/>
    <n v="1"/>
    <x v="2"/>
    <x v="0"/>
    <x v="0"/>
    <s v="Odeur Goût Eau non potable"/>
    <n v="1"/>
    <n v="1"/>
    <n v="0"/>
    <n v="1"/>
    <x v="1"/>
    <x v="1"/>
    <s v="Conflit liés à la gestion communautaire des points d’eau Violence/agression physique Discrimination"/>
    <n v="0"/>
    <n v="1"/>
    <n v="1"/>
    <n v="1"/>
    <n v="0"/>
    <n v="0"/>
    <n v="0"/>
    <m/>
    <x v="1"/>
    <s v="Don des communautés hôtes et voisines Achat sur le marché Troc (échanges)"/>
    <n v="0"/>
    <n v="1"/>
    <n v="0"/>
    <n v="1"/>
    <n v="0"/>
    <n v="1"/>
    <n v="0"/>
    <m/>
    <x v="0"/>
    <x v="0"/>
    <m/>
    <m/>
    <m/>
    <m/>
    <m/>
    <m/>
    <m/>
    <m/>
    <m/>
    <x v="1"/>
    <s v="Hôpital Centre de santé Clinique privée"/>
    <n v="0"/>
    <n v="1"/>
    <n v="1"/>
    <n v="1"/>
    <n v="0"/>
    <m/>
    <x v="2"/>
    <x v="1"/>
    <x v="2"/>
    <s v="Le service est trop loin Manque de moyens financiers Absence de personnel médical"/>
    <n v="0"/>
    <n v="1"/>
    <n v="1"/>
    <n v="0"/>
    <n v="0"/>
    <n v="1"/>
    <n v="0"/>
    <s v="Paludisme Maladie de peau Maux de ventre"/>
    <n v="0"/>
    <n v="1"/>
    <n v="0"/>
    <n v="0"/>
    <n v="1"/>
    <n v="0"/>
    <n v="0"/>
    <n v="0"/>
    <n v="1"/>
    <n v="0"/>
    <n v="0"/>
    <n v="0"/>
    <m/>
    <x v="1"/>
    <s v="Pas d'école Ecole trop loin Manque de moyens financiers (transport, etc)"/>
    <x v="2"/>
    <n v="0"/>
    <n v="0"/>
    <n v="1"/>
    <n v="0"/>
    <n v="0"/>
    <n v="1"/>
    <n v="0"/>
    <n v="0"/>
    <n v="0"/>
    <n v="0"/>
    <m/>
    <x v="0"/>
    <s v="Situation dans le lieu d’origine Situation des membres de la famille Possibilités de retour (etat du lieu d’origine, aide humanitaire…)"/>
    <n v="0"/>
    <n v="1"/>
    <n v="1"/>
    <n v="0"/>
    <n v="1"/>
    <n v="0"/>
    <s v="Service de santé"/>
    <s v="Hygiène/assainissement"/>
    <s v="Scolarisation"/>
    <m/>
    <n v="0"/>
    <n v="10"/>
    <s v="Quartier partiellement inondé risque d'épidémie"/>
    <n v="1340900"/>
    <s v="1ff48034-0e3d-41d9-a3cc-2a9769857a07"/>
    <d v="2019-11-07T17:20:28"/>
    <m/>
    <n v="43"/>
  </r>
  <r>
    <d v="2019-11-08T00:00:00"/>
    <s v="Nainguira"/>
    <s v="Bangui"/>
    <s v="Bangui"/>
    <x v="1"/>
    <x v="22"/>
    <x v="0"/>
    <s v="Oui"/>
    <n v="4.3595790000000001"/>
    <n v="18.536813299999999"/>
    <n v="359.89999389648438"/>
    <n v="9"/>
    <n v="3"/>
    <s v="Oui"/>
    <n v="40"/>
    <n v="200"/>
    <s v="Catastrophe naturelle (inondations, pluies torrentielles etc)"/>
    <m/>
    <n v="35"/>
    <n v="5"/>
    <n v="0"/>
    <n v="0"/>
    <x v="18"/>
    <m/>
    <m/>
    <n v="40"/>
    <x v="0"/>
    <s v="oui"/>
    <x v="1"/>
    <x v="0"/>
    <m/>
    <x v="3"/>
    <s v="oui"/>
    <n v="25"/>
    <s v="non"/>
    <m/>
    <s v="oui"/>
    <n v="5"/>
    <s v="non"/>
    <m/>
    <s v="oui"/>
    <n v="5"/>
    <x v="1"/>
    <x v="3"/>
    <m/>
    <x v="4"/>
    <x v="1"/>
    <n v="0"/>
    <n v="1"/>
    <n v="1"/>
    <n v="0"/>
    <n v="0"/>
    <n v="0"/>
    <n v="0"/>
    <x v="1"/>
    <x v="1"/>
    <x v="1"/>
    <x v="1"/>
    <x v="1"/>
    <x v="1"/>
    <m/>
    <x v="0"/>
    <m/>
    <s v="Puits traditionnel/A ciel ouvert Forage a pompe manuelle Eau de pluie"/>
    <n v="1"/>
    <n v="1"/>
    <n v="0"/>
    <n v="0"/>
    <n v="0"/>
    <n v="0"/>
    <n v="0"/>
    <n v="0"/>
    <n v="1"/>
    <x v="0"/>
    <x v="2"/>
    <x v="1"/>
    <m/>
    <m/>
    <m/>
    <m/>
    <m/>
    <x v="0"/>
    <x v="1"/>
    <s v="Conflit liés à la gestion communautaire des points d’eau Discrimination"/>
    <n v="0"/>
    <n v="1"/>
    <n v="0"/>
    <n v="1"/>
    <n v="0"/>
    <n v="0"/>
    <n v="0"/>
    <m/>
    <x v="0"/>
    <s v="Don des communautés hôtes et voisines Assistance humanitaire (incluant cash) Troc (échanges)"/>
    <n v="0"/>
    <n v="1"/>
    <n v="1"/>
    <n v="0"/>
    <n v="0"/>
    <n v="1"/>
    <n v="0"/>
    <m/>
    <x v="0"/>
    <x v="0"/>
    <m/>
    <m/>
    <m/>
    <m/>
    <m/>
    <m/>
    <m/>
    <m/>
    <m/>
    <x v="1"/>
    <s v="Clinique privée"/>
    <n v="0"/>
    <n v="0"/>
    <n v="0"/>
    <n v="1"/>
    <n v="0"/>
    <m/>
    <x v="2"/>
    <x v="1"/>
    <x v="2"/>
    <s v="Manque de moyens financiers Pas de médicaments ou d’équipements"/>
    <n v="0"/>
    <n v="0"/>
    <n v="1"/>
    <n v="0"/>
    <n v="0"/>
    <n v="0"/>
    <n v="1"/>
    <s v="Diarrhée Paludisme Fièvre"/>
    <n v="1"/>
    <n v="1"/>
    <n v="0"/>
    <n v="0"/>
    <n v="0"/>
    <n v="1"/>
    <n v="0"/>
    <n v="0"/>
    <n v="0"/>
    <n v="0"/>
    <n v="0"/>
    <n v="0"/>
    <m/>
    <x v="0"/>
    <s v="Pas d'école Ecole trop loin Manque de moyens financiers (transport, etc)"/>
    <x v="2"/>
    <n v="0"/>
    <n v="0"/>
    <n v="1"/>
    <n v="0"/>
    <n v="0"/>
    <n v="1"/>
    <n v="0"/>
    <n v="0"/>
    <n v="0"/>
    <n v="0"/>
    <m/>
    <x v="0"/>
    <s v="Assistance humanitaire Situation dans le lieu d’origine Possibilités de retour (etat du lieu d’origine, aide humanitaire…)"/>
    <n v="1"/>
    <n v="1"/>
    <n v="0"/>
    <n v="0"/>
    <n v="1"/>
    <n v="0"/>
    <s v="Nourriture"/>
    <s v="Abri"/>
    <s v="Service de santé"/>
    <m/>
    <n v="0"/>
    <n v="10"/>
    <s v="Les déplacés ont besoin une assistance générale. Donc leur condition de vie ne marche pas."/>
    <n v="1349330"/>
    <s v="c8635382-1edd-4f57-8a1e-af7246fbbd77"/>
    <d v="2019-11-08T15:28:29"/>
    <m/>
    <n v="51"/>
  </r>
  <r>
    <d v="2019-11-06T00:00:00"/>
    <s v="NGONAINDO Delalie"/>
    <s v="Bangui"/>
    <s v="Bangui"/>
    <x v="1"/>
    <x v="23"/>
    <x v="2"/>
    <s v="Oui"/>
    <n v="4.3490634000000004"/>
    <n v="18.5504754"/>
    <n v="332.89999389648438"/>
    <n v="10"/>
    <n v="3"/>
    <s v="Oui"/>
    <n v="96"/>
    <n v="480"/>
    <s v="Catastrophe naturelle (inondations, pluies torrentielles etc)"/>
    <m/>
    <n v="56"/>
    <n v="0"/>
    <n v="40"/>
    <n v="0"/>
    <x v="19"/>
    <n v="40"/>
    <m/>
    <n v="96"/>
    <x v="2"/>
    <s v="oui"/>
    <x v="2"/>
    <x v="2"/>
    <s v="Proprietaire"/>
    <x v="4"/>
    <s v="oui"/>
    <n v="20"/>
    <s v="non"/>
    <m/>
    <s v="oui"/>
    <n v="15"/>
    <s v="non"/>
    <m/>
    <s v="oui"/>
    <n v="25"/>
    <x v="0"/>
    <x v="0"/>
    <m/>
    <x v="1"/>
    <x v="1"/>
    <n v="0"/>
    <n v="0"/>
    <n v="0"/>
    <n v="0"/>
    <n v="0"/>
    <n v="0"/>
    <n v="0"/>
    <x v="1"/>
    <x v="1"/>
    <x v="1"/>
    <x v="0"/>
    <x v="0"/>
    <x v="0"/>
    <m/>
    <x v="1"/>
    <m/>
    <s v="Puits traditionnel/A ciel ouvert Eau de surface (riviere, cours d’eau…) Eau de pluie"/>
    <n v="1"/>
    <n v="0"/>
    <n v="0"/>
    <n v="0"/>
    <n v="1"/>
    <n v="0"/>
    <n v="0"/>
    <n v="0"/>
    <n v="1"/>
    <x v="2"/>
    <x v="2"/>
    <x v="0"/>
    <s v="Odeur Goût Eau non potable"/>
    <n v="1"/>
    <n v="1"/>
    <n v="0"/>
    <n v="1"/>
    <x v="1"/>
    <x v="0"/>
    <m/>
    <m/>
    <m/>
    <m/>
    <m/>
    <m/>
    <m/>
    <m/>
    <m/>
    <x v="2"/>
    <s v="Achat sur le marché"/>
    <n v="0"/>
    <n v="0"/>
    <n v="0"/>
    <n v="1"/>
    <n v="0"/>
    <n v="0"/>
    <n v="0"/>
    <m/>
    <x v="1"/>
    <x v="0"/>
    <m/>
    <m/>
    <m/>
    <m/>
    <m/>
    <m/>
    <m/>
    <m/>
    <m/>
    <x v="0"/>
    <m/>
    <m/>
    <m/>
    <m/>
    <m/>
    <m/>
    <m/>
    <x v="0"/>
    <x v="0"/>
    <x v="0"/>
    <m/>
    <m/>
    <m/>
    <m/>
    <m/>
    <m/>
    <m/>
    <m/>
    <s v="Diarrhée Paludisme Maladie de peau"/>
    <n v="1"/>
    <n v="1"/>
    <n v="0"/>
    <n v="0"/>
    <n v="1"/>
    <n v="0"/>
    <n v="0"/>
    <n v="0"/>
    <n v="0"/>
    <n v="0"/>
    <n v="0"/>
    <n v="0"/>
    <m/>
    <x v="1"/>
    <s v="Ecole détruite ou endommagée Chemin dangereux Manque de moyens financiers (transport, etc)"/>
    <x v="0"/>
    <n v="1"/>
    <n v="0"/>
    <n v="0"/>
    <n v="1"/>
    <n v="0"/>
    <n v="1"/>
    <n v="0"/>
    <n v="0"/>
    <n v="0"/>
    <n v="0"/>
    <m/>
    <x v="0"/>
    <s v="Assistance humanitaire Situation dans le lieu d’origine Documentation (certificat de naissance, etc.)"/>
    <n v="1"/>
    <n v="1"/>
    <n v="0"/>
    <n v="0"/>
    <n v="0"/>
    <n v="1"/>
    <s v="Abri"/>
    <s v="Eau potable"/>
    <s v="Service de santé"/>
    <m/>
    <n v="0"/>
    <n v="10"/>
    <s v="Les personnes deplacés ont un sérieux problème par rapport à leur condition de vie surtout en santé."/>
    <n v="1326952"/>
    <s v="040f0144-4ae2-4569-8682-992dceda4aae"/>
    <d v="2019-11-06T16:04:58"/>
    <m/>
    <n v="5"/>
  </r>
  <r>
    <d v="2019-11-08T00:00:00"/>
    <s v="Mahamat"/>
    <s v="Bangui"/>
    <s v="Bangui"/>
    <x v="1"/>
    <x v="24"/>
    <x v="1"/>
    <s v="Oui"/>
    <n v="4.3604165000000004"/>
    <n v="18.5372849"/>
    <n v="373.5"/>
    <n v="10"/>
    <n v="3"/>
    <s v="Oui"/>
    <n v="80"/>
    <n v="400"/>
    <s v="Catastrophe naturelle (inondations, pluies torrentielles etc)"/>
    <m/>
    <n v="50"/>
    <n v="25"/>
    <n v="0"/>
    <n v="5"/>
    <x v="20"/>
    <n v="10"/>
    <m/>
    <n v="80"/>
    <x v="0"/>
    <s v="oui"/>
    <x v="2"/>
    <x v="1"/>
    <m/>
    <x v="3"/>
    <s v="oui"/>
    <n v="50"/>
    <s v="non"/>
    <m/>
    <s v="oui"/>
    <n v="4"/>
    <s v="non"/>
    <m/>
    <s v="oui"/>
    <n v="12"/>
    <x v="0"/>
    <x v="0"/>
    <m/>
    <x v="4"/>
    <x v="1"/>
    <n v="0"/>
    <n v="1"/>
    <n v="1"/>
    <n v="0"/>
    <n v="0"/>
    <n v="0"/>
    <n v="0"/>
    <x v="1"/>
    <x v="1"/>
    <x v="1"/>
    <x v="0"/>
    <x v="1"/>
    <x v="1"/>
    <m/>
    <x v="1"/>
    <m/>
    <s v="Puits traditionnel/A ciel ouvert Eau courante/du robinet Eau de pluie"/>
    <n v="1"/>
    <n v="0"/>
    <n v="0"/>
    <n v="0"/>
    <n v="0"/>
    <n v="0"/>
    <n v="0"/>
    <n v="1"/>
    <n v="1"/>
    <x v="2"/>
    <x v="0"/>
    <x v="0"/>
    <s v="Odeur Goût Eau non potable"/>
    <n v="1"/>
    <n v="1"/>
    <n v="0"/>
    <n v="1"/>
    <x v="0"/>
    <x v="0"/>
    <m/>
    <m/>
    <m/>
    <m/>
    <m/>
    <m/>
    <m/>
    <m/>
    <m/>
    <x v="1"/>
    <s v="Achat sur le marché Emprunt Troc (échanges)"/>
    <n v="0"/>
    <n v="0"/>
    <n v="0"/>
    <n v="1"/>
    <n v="1"/>
    <n v="1"/>
    <n v="0"/>
    <m/>
    <x v="0"/>
    <x v="0"/>
    <m/>
    <m/>
    <m/>
    <m/>
    <m/>
    <m/>
    <m/>
    <m/>
    <m/>
    <x v="1"/>
    <s v="Hôpital Centre de santé Clinique privée"/>
    <n v="0"/>
    <n v="1"/>
    <n v="1"/>
    <n v="1"/>
    <n v="0"/>
    <m/>
    <x v="2"/>
    <x v="1"/>
    <x v="2"/>
    <s v="Le service est trop loin Manque de moyens financiers Absence de personnel médical"/>
    <n v="0"/>
    <n v="1"/>
    <n v="1"/>
    <n v="0"/>
    <n v="0"/>
    <n v="1"/>
    <n v="0"/>
    <s v="Diarrhée Paludisme Maux de ventre"/>
    <n v="1"/>
    <n v="1"/>
    <n v="0"/>
    <n v="0"/>
    <n v="0"/>
    <n v="0"/>
    <n v="0"/>
    <n v="0"/>
    <n v="1"/>
    <n v="0"/>
    <n v="0"/>
    <n v="0"/>
    <m/>
    <x v="0"/>
    <s v="Ecole trop loin Manque de moyens financiers (transport, etc) Autre, préciser"/>
    <x v="0"/>
    <n v="0"/>
    <n v="0"/>
    <n v="1"/>
    <n v="0"/>
    <n v="0"/>
    <n v="1"/>
    <n v="0"/>
    <n v="0"/>
    <n v="0"/>
    <n v="1"/>
    <s v="École est complètement inondé"/>
    <x v="0"/>
    <s v="Situation dans le lieu d’origine Possibilités de retour (etat du lieu d’origine, aide humanitaire…) Documentation (certificat de naissance, etc.)"/>
    <n v="0"/>
    <n v="1"/>
    <n v="0"/>
    <n v="0"/>
    <n v="1"/>
    <n v="1"/>
    <s v="Service de santé"/>
    <s v="Hygiène/assainissement"/>
    <s v="Scolarisation"/>
    <m/>
    <n v="0"/>
    <n v="10"/>
    <s v="Besoin d'assistance au PDis, manque de sécurité dans la zone"/>
    <n v="1349317"/>
    <s v="7f1e2e3d-c85d-4570-a6cf-b2b5812fe717"/>
    <d v="2019-11-08T15:28:14"/>
    <m/>
    <n v="50"/>
  </r>
  <r>
    <d v="2019-11-07T00:00:00"/>
    <s v="Binibanguili Mathurin "/>
    <s v="Bangui"/>
    <s v="Bangui"/>
    <x v="2"/>
    <x v="25"/>
    <x v="2"/>
    <s v="Oui"/>
    <n v="4.3733490000000002"/>
    <n v="18.6085423"/>
    <n v="323.5"/>
    <n v="8.5"/>
    <n v="3"/>
    <s v="Oui"/>
    <n v="60"/>
    <n v="300"/>
    <s v="Catastrophe naturelle (inondations, pluies torrentielles etc)"/>
    <m/>
    <n v="30"/>
    <n v="5"/>
    <n v="25"/>
    <n v="0"/>
    <x v="21"/>
    <m/>
    <n v="25"/>
    <n v="60"/>
    <x v="2"/>
    <s v="oui"/>
    <x v="2"/>
    <x v="1"/>
    <m/>
    <x v="1"/>
    <s v="non"/>
    <m/>
    <s v="oui"/>
    <n v="22"/>
    <s v="non"/>
    <m/>
    <s v="non"/>
    <m/>
    <s v="oui"/>
    <n v="10"/>
    <x v="0"/>
    <x v="0"/>
    <m/>
    <x v="0"/>
    <x v="0"/>
    <m/>
    <m/>
    <m/>
    <m/>
    <m/>
    <m/>
    <m/>
    <x v="1"/>
    <x v="1"/>
    <x v="1"/>
    <x v="0"/>
    <x v="0"/>
    <x v="0"/>
    <m/>
    <x v="2"/>
    <s v="Souvent les ménages avec plusieurs enfants ne sont pas très bien accueilli par les familles d'accueil "/>
    <s v="Forage a pompe manuelle Eau de surface (riviere, cours d’eau…)"/>
    <n v="0"/>
    <n v="1"/>
    <n v="0"/>
    <n v="0"/>
    <n v="1"/>
    <n v="0"/>
    <n v="0"/>
    <n v="0"/>
    <n v="0"/>
    <x v="0"/>
    <x v="2"/>
    <x v="0"/>
    <s v="Eau non potable"/>
    <n v="0"/>
    <n v="0"/>
    <n v="0"/>
    <n v="1"/>
    <x v="1"/>
    <x v="0"/>
    <m/>
    <m/>
    <m/>
    <m/>
    <m/>
    <m/>
    <m/>
    <m/>
    <m/>
    <x v="0"/>
    <s v="Production agricole de subsistance Achat sur le marché"/>
    <n v="1"/>
    <n v="0"/>
    <n v="0"/>
    <n v="1"/>
    <n v="0"/>
    <n v="0"/>
    <n v="0"/>
    <m/>
    <x v="3"/>
    <x v="0"/>
    <m/>
    <m/>
    <m/>
    <m/>
    <m/>
    <m/>
    <m/>
    <m/>
    <m/>
    <x v="0"/>
    <m/>
    <m/>
    <m/>
    <m/>
    <m/>
    <m/>
    <m/>
    <x v="0"/>
    <x v="0"/>
    <x v="0"/>
    <m/>
    <m/>
    <m/>
    <m/>
    <m/>
    <m/>
    <m/>
    <m/>
    <s v="Paludisme Malnutrition Fièvre"/>
    <n v="0"/>
    <n v="1"/>
    <n v="1"/>
    <n v="0"/>
    <n v="0"/>
    <n v="1"/>
    <n v="0"/>
    <n v="0"/>
    <n v="0"/>
    <n v="0"/>
    <n v="0"/>
    <n v="0"/>
    <m/>
    <x v="2"/>
    <m/>
    <x v="1"/>
    <m/>
    <m/>
    <m/>
    <m/>
    <m/>
    <m/>
    <m/>
    <m/>
    <m/>
    <m/>
    <m/>
    <x v="0"/>
    <s v="Assistance humanitaire Possibilités de retour (etat du lieu d’origine, aide humanitaire…)"/>
    <n v="1"/>
    <n v="0"/>
    <n v="0"/>
    <n v="0"/>
    <n v="1"/>
    <n v="0"/>
    <s v="Nourriture"/>
    <s v="Article non alimentaire (vêtements, couvertures, ustensiles de cuisine"/>
    <s v="Abri"/>
    <m/>
    <n v="1"/>
    <n v="10"/>
    <s v="Nous avons besoin des aides multiformes et surtout des produits désinfectants puisque les latrines sont tous détruites et qu'il y est un grand risque des maladies chroniques après cette catastrophe. Trouvez nous une solution pour l'eau potable."/>
    <n v="1340341"/>
    <s v="1910d4e8-f17e-40aa-8f15-73640165a222"/>
    <d v="2019-11-07T16:37:52"/>
    <m/>
    <n v="32"/>
  </r>
  <r>
    <d v="2019-11-08T00:00:00"/>
    <s v="GARAMBLYOPIE Cesaire Don de Dieu"/>
    <s v="Bangui"/>
    <s v="Bangui"/>
    <x v="2"/>
    <x v="26"/>
    <x v="0"/>
    <s v="Oui"/>
    <n v="4.3674670000000004"/>
    <n v="18.621865499999998"/>
    <n v="382.20001220703125"/>
    <n v="7"/>
    <n v="3"/>
    <s v="Oui"/>
    <n v="25"/>
    <n v="125"/>
    <s v="Catastrophe naturelle (inondations, pluies torrentielles etc)"/>
    <m/>
    <n v="20"/>
    <n v="5"/>
    <n v="0"/>
    <n v="0"/>
    <x v="3"/>
    <m/>
    <m/>
    <n v="25"/>
    <x v="2"/>
    <s v="oui"/>
    <x v="2"/>
    <x v="1"/>
    <m/>
    <x v="3"/>
    <s v="oui"/>
    <n v="21"/>
    <s v="non"/>
    <m/>
    <s v="non"/>
    <m/>
    <s v="non"/>
    <m/>
    <s v="non"/>
    <m/>
    <x v="1"/>
    <x v="5"/>
    <m/>
    <x v="6"/>
    <x v="1"/>
    <n v="0"/>
    <n v="1"/>
    <n v="0"/>
    <n v="1"/>
    <n v="0"/>
    <n v="0"/>
    <n v="0"/>
    <x v="0"/>
    <x v="0"/>
    <x v="0"/>
    <x v="0"/>
    <x v="1"/>
    <x v="3"/>
    <m/>
    <x v="3"/>
    <m/>
    <s v="Puits traditionnel/A ciel ouvert Vendeur d’eau Eau de pluie"/>
    <n v="1"/>
    <n v="0"/>
    <n v="0"/>
    <n v="0"/>
    <n v="0"/>
    <n v="1"/>
    <n v="0"/>
    <n v="0"/>
    <n v="1"/>
    <x v="2"/>
    <x v="1"/>
    <x v="0"/>
    <s v="Odeur Goût Eau non potable"/>
    <n v="1"/>
    <n v="1"/>
    <n v="0"/>
    <n v="1"/>
    <x v="1"/>
    <x v="0"/>
    <m/>
    <m/>
    <m/>
    <m/>
    <m/>
    <m/>
    <m/>
    <m/>
    <m/>
    <x v="0"/>
    <s v="Production agricole de subsistance Achat sur le marché Troc (échanges)"/>
    <n v="1"/>
    <n v="0"/>
    <n v="0"/>
    <n v="1"/>
    <n v="0"/>
    <n v="1"/>
    <n v="0"/>
    <m/>
    <x v="0"/>
    <x v="0"/>
    <m/>
    <m/>
    <m/>
    <m/>
    <m/>
    <m/>
    <m/>
    <m/>
    <m/>
    <x v="0"/>
    <m/>
    <m/>
    <m/>
    <m/>
    <m/>
    <m/>
    <m/>
    <x v="0"/>
    <x v="0"/>
    <x v="0"/>
    <m/>
    <m/>
    <m/>
    <m/>
    <m/>
    <m/>
    <m/>
    <m/>
    <s v="Diarrhée Paludisme Fièvre"/>
    <n v="1"/>
    <n v="1"/>
    <n v="0"/>
    <n v="0"/>
    <n v="0"/>
    <n v="1"/>
    <n v="0"/>
    <n v="0"/>
    <n v="0"/>
    <n v="0"/>
    <n v="0"/>
    <n v="0"/>
    <m/>
    <x v="1"/>
    <s v="Ecole trop loin Manque de moyens financiers (transport, etc) Problèmes de cohabitation avec la communauté où se trouve l'école"/>
    <x v="0"/>
    <n v="0"/>
    <n v="0"/>
    <n v="1"/>
    <n v="0"/>
    <n v="0"/>
    <n v="1"/>
    <n v="1"/>
    <n v="0"/>
    <n v="0"/>
    <n v="0"/>
    <m/>
    <x v="0"/>
    <s v="Assistance humanitaire Situation dans le lieu d’origine Situation des membres de la famille"/>
    <n v="1"/>
    <n v="1"/>
    <n v="1"/>
    <n v="0"/>
    <n v="0"/>
    <n v="0"/>
    <s v="Abri"/>
    <s v="Nourriture"/>
    <s v="Service de santé"/>
    <m/>
    <n v="0"/>
    <n v="10"/>
    <s v="Sante, assistance humanitaire, service medical, abris"/>
    <n v="1350486"/>
    <s v="ab021587-43f2-4112-8152-52b763b7fca0"/>
    <d v="2019-11-08T16:08:11"/>
    <m/>
    <n v="58"/>
  </r>
  <r>
    <d v="2019-11-07T00:00:00"/>
    <s v="Anilengbe Victor"/>
    <s v="Bangui"/>
    <s v="Bangui"/>
    <x v="2"/>
    <x v="27"/>
    <x v="0"/>
    <s v="Oui"/>
    <n v="4.3774708999999996"/>
    <n v="18.617961699999999"/>
    <n v="349.39999389648438"/>
    <n v="10"/>
    <n v="3"/>
    <s v="Oui"/>
    <n v="5"/>
    <n v="23"/>
    <s v="Catastrophe naturelle (inondations, pluies torrentielles etc)"/>
    <m/>
    <n v="5"/>
    <n v="0"/>
    <n v="0"/>
    <n v="0"/>
    <x v="4"/>
    <n v="5"/>
    <m/>
    <n v="5"/>
    <x v="0"/>
    <s v="oui"/>
    <x v="1"/>
    <x v="0"/>
    <m/>
    <x v="2"/>
    <s v="oui"/>
    <n v="2"/>
    <s v="non"/>
    <m/>
    <s v="non"/>
    <m/>
    <s v="non"/>
    <m/>
    <s v="non"/>
    <m/>
    <x v="2"/>
    <x v="0"/>
    <m/>
    <x v="7"/>
    <x v="1"/>
    <n v="0"/>
    <n v="0"/>
    <n v="1"/>
    <n v="0"/>
    <n v="0"/>
    <n v="0"/>
    <n v="1"/>
    <x v="2"/>
    <x v="2"/>
    <x v="2"/>
    <x v="0"/>
    <x v="1"/>
    <x v="5"/>
    <m/>
    <x v="0"/>
    <m/>
    <s v="Puits traditionnel/A ciel ouvert Forage a pompe manuelle Eau de pluie"/>
    <n v="1"/>
    <n v="1"/>
    <n v="0"/>
    <n v="0"/>
    <n v="0"/>
    <n v="0"/>
    <n v="0"/>
    <n v="0"/>
    <n v="1"/>
    <x v="2"/>
    <x v="0"/>
    <x v="2"/>
    <m/>
    <m/>
    <m/>
    <m/>
    <m/>
    <x v="1"/>
    <x v="0"/>
    <m/>
    <m/>
    <m/>
    <m/>
    <m/>
    <m/>
    <m/>
    <m/>
    <m/>
    <x v="2"/>
    <s v="Production agricole de subsistance Assistance humanitaire (incluant cash) Achat sur le marché"/>
    <n v="1"/>
    <n v="0"/>
    <n v="1"/>
    <n v="1"/>
    <n v="0"/>
    <n v="0"/>
    <n v="0"/>
    <m/>
    <x v="2"/>
    <x v="0"/>
    <m/>
    <m/>
    <m/>
    <m/>
    <m/>
    <m/>
    <m/>
    <m/>
    <m/>
    <x v="0"/>
    <m/>
    <m/>
    <m/>
    <m/>
    <m/>
    <m/>
    <m/>
    <x v="0"/>
    <x v="0"/>
    <x v="0"/>
    <m/>
    <m/>
    <m/>
    <m/>
    <m/>
    <m/>
    <m/>
    <m/>
    <s v="Diarrhée Paludisme Maux de tête"/>
    <n v="1"/>
    <n v="1"/>
    <n v="0"/>
    <n v="0"/>
    <n v="0"/>
    <n v="0"/>
    <n v="0"/>
    <n v="1"/>
    <n v="0"/>
    <n v="0"/>
    <n v="0"/>
    <n v="0"/>
    <m/>
    <x v="0"/>
    <s v="Ecole trop loin Manque de moyens financiers (transport, etc) Pas d'intérêt pour l'éducation des enfants"/>
    <x v="0"/>
    <n v="0"/>
    <n v="0"/>
    <n v="1"/>
    <n v="0"/>
    <n v="0"/>
    <n v="1"/>
    <n v="0"/>
    <n v="0"/>
    <n v="1"/>
    <n v="0"/>
    <m/>
    <x v="0"/>
    <s v="Assistance humanitaire Situation dans le lieu d’origine Documentation (certificat de naissance, etc.)"/>
    <n v="1"/>
    <n v="1"/>
    <n v="0"/>
    <n v="0"/>
    <n v="0"/>
    <n v="1"/>
    <s v="Nourriture"/>
    <s v="Service de santé"/>
    <s v="Argent liquide"/>
    <m/>
    <n v="0"/>
    <n v="5"/>
    <s v="Les personnes déplacées de cette localité recommande et plaident pour une assistance en abris et un appui en AGR."/>
    <n v="1340353"/>
    <s v="77c8361a-2d97-423d-9699-c6e86dcc73e0"/>
    <d v="2019-11-07T16:41:28"/>
    <m/>
    <n v="34"/>
  </r>
  <r>
    <d v="2019-11-08T00:00:00"/>
    <s v="Banga benidan"/>
    <s v="Bangui"/>
    <s v="Bangui"/>
    <x v="2"/>
    <x v="28"/>
    <x v="1"/>
    <s v="Oui"/>
    <n v="4.3747724999999997"/>
    <n v="18.613215400000001"/>
    <n v="370.60000610351563"/>
    <n v="10"/>
    <n v="3"/>
    <s v="Oui"/>
    <n v="1"/>
    <n v="5"/>
    <s v="Catastrophe naturelle (inondations, pluies torrentielles etc)"/>
    <m/>
    <n v="1"/>
    <n v="0"/>
    <n v="0"/>
    <n v="0"/>
    <x v="22"/>
    <m/>
    <m/>
    <n v="1"/>
    <x v="0"/>
    <s v="oui"/>
    <x v="1"/>
    <x v="0"/>
    <m/>
    <x v="2"/>
    <s v="non"/>
    <m/>
    <s v="non"/>
    <m/>
    <s v="non"/>
    <m/>
    <s v="non"/>
    <m/>
    <s v="oui"/>
    <n v="1"/>
    <x v="1"/>
    <x v="3"/>
    <m/>
    <x v="8"/>
    <x v="1"/>
    <n v="0"/>
    <n v="0"/>
    <n v="0"/>
    <n v="0"/>
    <n v="0"/>
    <n v="0"/>
    <n v="1"/>
    <x v="0"/>
    <x v="0"/>
    <x v="0"/>
    <x v="0"/>
    <x v="1"/>
    <x v="6"/>
    <m/>
    <x v="1"/>
    <m/>
    <s v="Puits traditionnel/A ciel ouvert Eau de pluie"/>
    <n v="1"/>
    <n v="0"/>
    <n v="0"/>
    <n v="0"/>
    <n v="0"/>
    <n v="0"/>
    <n v="0"/>
    <n v="0"/>
    <n v="1"/>
    <x v="1"/>
    <x v="0"/>
    <x v="0"/>
    <s v="Goût Eau non potable"/>
    <n v="0"/>
    <n v="1"/>
    <n v="0"/>
    <n v="1"/>
    <x v="0"/>
    <x v="0"/>
    <m/>
    <m/>
    <m/>
    <m/>
    <m/>
    <m/>
    <m/>
    <m/>
    <m/>
    <x v="0"/>
    <s v="Production agricole de subsistance Emprunt"/>
    <n v="1"/>
    <n v="0"/>
    <n v="0"/>
    <n v="0"/>
    <n v="1"/>
    <n v="0"/>
    <n v="0"/>
    <m/>
    <x v="2"/>
    <x v="0"/>
    <m/>
    <m/>
    <m/>
    <m/>
    <m/>
    <m/>
    <m/>
    <m/>
    <m/>
    <x v="1"/>
    <s v="Centre de santé"/>
    <n v="0"/>
    <n v="0"/>
    <n v="1"/>
    <n v="0"/>
    <n v="0"/>
    <m/>
    <x v="2"/>
    <x v="1"/>
    <x v="2"/>
    <s v="Manque de moyens financiers Pas de médicaments ou d’équipements"/>
    <n v="0"/>
    <n v="0"/>
    <n v="1"/>
    <n v="0"/>
    <n v="0"/>
    <n v="0"/>
    <n v="1"/>
    <s v="Paludisme Fièvre Problèmes de tensions"/>
    <n v="0"/>
    <n v="1"/>
    <n v="0"/>
    <n v="0"/>
    <n v="0"/>
    <n v="1"/>
    <n v="0"/>
    <n v="0"/>
    <n v="0"/>
    <n v="0"/>
    <n v="1"/>
    <n v="0"/>
    <m/>
    <x v="2"/>
    <m/>
    <x v="1"/>
    <m/>
    <m/>
    <m/>
    <m/>
    <m/>
    <m/>
    <m/>
    <m/>
    <m/>
    <m/>
    <m/>
    <x v="0"/>
    <s v="Assistance humanitaire Documentation (certificat de naissance, etc.)"/>
    <n v="1"/>
    <n v="0"/>
    <n v="0"/>
    <n v="0"/>
    <n v="0"/>
    <n v="1"/>
    <s v="Abri"/>
    <s v="Argent liquide"/>
    <s v="Article non alimentaire (vêtements, couvertures, ustensiles de cuisine"/>
    <m/>
    <n v="0"/>
    <n v="1"/>
    <s v="Dans cette localité un seul ménage est innonde  à cause d'un bassin débordé donc ce ménage  à besoin d'un abri et la documentation."/>
    <n v="1350461"/>
    <s v="41753eff-28af-4f1d-9061-19f790eee589"/>
    <d v="2019-11-08T16:07:16"/>
    <m/>
    <n v="57"/>
  </r>
  <r>
    <d v="2019-11-08T00:00:00"/>
    <s v="Binibanguili Mathurin"/>
    <s v="Bangui"/>
    <s v="Bangui"/>
    <x v="2"/>
    <x v="29"/>
    <x v="1"/>
    <s v="Oui"/>
    <n v="4.3769115000000003"/>
    <n v="18.604423600000001"/>
    <n v="353.79998779296875"/>
    <n v="9"/>
    <n v="3"/>
    <s v="Oui"/>
    <n v="45"/>
    <n v="225"/>
    <s v="Catastrophe naturelle (inondations, pluies torrentielles etc)"/>
    <m/>
    <n v="25"/>
    <n v="20"/>
    <n v="0"/>
    <n v="0"/>
    <x v="3"/>
    <m/>
    <n v="20"/>
    <n v="45"/>
    <x v="0"/>
    <s v="oui"/>
    <x v="2"/>
    <x v="3"/>
    <m/>
    <x v="3"/>
    <s v="ne sait pas"/>
    <m/>
    <s v="non"/>
    <m/>
    <s v="non"/>
    <m/>
    <s v="non"/>
    <m/>
    <s v="oui"/>
    <n v="7"/>
    <x v="0"/>
    <x v="0"/>
    <m/>
    <x v="0"/>
    <x v="0"/>
    <m/>
    <m/>
    <m/>
    <m/>
    <m/>
    <m/>
    <m/>
    <x v="0"/>
    <x v="0"/>
    <x v="0"/>
    <x v="0"/>
    <x v="0"/>
    <x v="0"/>
    <m/>
    <x v="0"/>
    <m/>
    <s v="Forage a pompe manuelle"/>
    <n v="0"/>
    <n v="1"/>
    <n v="0"/>
    <n v="0"/>
    <n v="0"/>
    <n v="0"/>
    <n v="0"/>
    <n v="0"/>
    <n v="0"/>
    <x v="0"/>
    <x v="2"/>
    <x v="1"/>
    <m/>
    <m/>
    <m/>
    <m/>
    <m/>
    <x v="1"/>
    <x v="1"/>
    <s v="Autre, préciser"/>
    <n v="0"/>
    <n v="0"/>
    <n v="0"/>
    <n v="0"/>
    <n v="0"/>
    <n v="0"/>
    <n v="1"/>
    <s v="Le nombre des gens qui fait qu'il y ait l'attroupement"/>
    <x v="1"/>
    <s v="Production agricole de subsistance Assistance humanitaire (incluant cash) Achat sur le marché"/>
    <n v="1"/>
    <n v="0"/>
    <n v="1"/>
    <n v="1"/>
    <n v="0"/>
    <n v="0"/>
    <n v="0"/>
    <m/>
    <x v="3"/>
    <x v="0"/>
    <m/>
    <m/>
    <m/>
    <m/>
    <m/>
    <m/>
    <m/>
    <m/>
    <m/>
    <x v="1"/>
    <s v="Centre de santé"/>
    <n v="0"/>
    <n v="0"/>
    <n v="1"/>
    <n v="0"/>
    <n v="0"/>
    <m/>
    <x v="2"/>
    <x v="1"/>
    <x v="1"/>
    <m/>
    <m/>
    <m/>
    <m/>
    <m/>
    <m/>
    <m/>
    <m/>
    <s v="Paludisme Fièvre Autre"/>
    <n v="0"/>
    <n v="1"/>
    <n v="0"/>
    <n v="0"/>
    <n v="0"/>
    <n v="1"/>
    <n v="0"/>
    <n v="0"/>
    <n v="0"/>
    <n v="0"/>
    <n v="0"/>
    <n v="1"/>
    <s v="Parasitoses"/>
    <x v="2"/>
    <m/>
    <x v="1"/>
    <m/>
    <m/>
    <m/>
    <m/>
    <m/>
    <m/>
    <m/>
    <m/>
    <m/>
    <m/>
    <m/>
    <x v="0"/>
    <s v="Assistance humanitaire Situation dans le lieu d’origine Possibilités de retour (etat du lieu d’origine, aide humanitaire…)"/>
    <n v="1"/>
    <n v="1"/>
    <n v="0"/>
    <n v="0"/>
    <n v="1"/>
    <n v="0"/>
    <s v="Abri"/>
    <s v="Hygiène/assainissement"/>
    <s v="Nourriture"/>
    <m/>
    <n v="3"/>
    <n v="10"/>
    <s v="La localité se situe au bas fond de la rivière et les fondations de la majorité des maisons écroulées ne sont pas élevées. Les PDIs demandent une assistante humanitaire en Wash."/>
    <n v="1350390"/>
    <s v="c1e86600-32f6-462b-b828-9b0a72d7ea75"/>
    <d v="2019-11-08T16:04:48"/>
    <m/>
    <n v="56"/>
  </r>
  <r>
    <d v="2019-11-06T00:00:00"/>
    <s v="Binibanguili Mathurin "/>
    <s v="Bangui"/>
    <s v="Bangui"/>
    <x v="2"/>
    <x v="30"/>
    <x v="0"/>
    <s v="Oui"/>
    <n v="4.3653488999999999"/>
    <n v="18.620463099999998"/>
    <n v="364.70001220703125"/>
    <n v="10"/>
    <n v="3"/>
    <s v="Oui"/>
    <n v="6"/>
    <n v="30"/>
    <s v="Catastrophe naturelle (inondations, pluies torrentielles etc)"/>
    <m/>
    <n v="6"/>
    <n v="0"/>
    <n v="0"/>
    <n v="0"/>
    <x v="23"/>
    <m/>
    <m/>
    <n v="6"/>
    <x v="0"/>
    <s v="ne sait pas"/>
    <x v="3"/>
    <x v="0"/>
    <m/>
    <x v="3"/>
    <s v="non"/>
    <m/>
    <s v="non"/>
    <m/>
    <s v="oui"/>
    <n v="2"/>
    <s v="non"/>
    <m/>
    <s v="oui"/>
    <n v="1"/>
    <x v="0"/>
    <x v="0"/>
    <m/>
    <x v="0"/>
    <x v="0"/>
    <m/>
    <m/>
    <m/>
    <m/>
    <m/>
    <m/>
    <m/>
    <x v="0"/>
    <x v="0"/>
    <x v="0"/>
    <x v="0"/>
    <x v="0"/>
    <x v="0"/>
    <m/>
    <x v="0"/>
    <m/>
    <s v="Forage a pompe manuelle Eau de surface (riviere, cours d’eau…)"/>
    <n v="0"/>
    <n v="1"/>
    <n v="0"/>
    <n v="0"/>
    <n v="1"/>
    <n v="0"/>
    <n v="0"/>
    <n v="0"/>
    <n v="0"/>
    <x v="0"/>
    <x v="0"/>
    <x v="1"/>
    <m/>
    <m/>
    <m/>
    <m/>
    <m/>
    <x v="0"/>
    <x v="0"/>
    <m/>
    <m/>
    <m/>
    <m/>
    <m/>
    <m/>
    <m/>
    <m/>
    <m/>
    <x v="0"/>
    <s v="Production agricole de subsistance Achat sur le marché"/>
    <n v="1"/>
    <n v="0"/>
    <n v="0"/>
    <n v="1"/>
    <n v="0"/>
    <n v="0"/>
    <n v="0"/>
    <m/>
    <x v="0"/>
    <x v="0"/>
    <m/>
    <m/>
    <m/>
    <m/>
    <m/>
    <m/>
    <m/>
    <m/>
    <m/>
    <x v="0"/>
    <m/>
    <m/>
    <m/>
    <m/>
    <m/>
    <m/>
    <m/>
    <x v="0"/>
    <x v="0"/>
    <x v="0"/>
    <m/>
    <m/>
    <m/>
    <m/>
    <m/>
    <m/>
    <m/>
    <m/>
    <s v="Diarrhée Paludisme Maux de tête"/>
    <n v="1"/>
    <n v="1"/>
    <n v="0"/>
    <n v="0"/>
    <n v="0"/>
    <n v="0"/>
    <n v="0"/>
    <n v="1"/>
    <n v="0"/>
    <n v="0"/>
    <n v="0"/>
    <n v="0"/>
    <m/>
    <x v="2"/>
    <m/>
    <x v="1"/>
    <m/>
    <m/>
    <m/>
    <m/>
    <m/>
    <m/>
    <m/>
    <m/>
    <m/>
    <m/>
    <m/>
    <x v="0"/>
    <s v="Assistance humanitaire Situation dans le lieu d’origine Possibilités de retour (etat du lieu d’origine, aide humanitaire…)"/>
    <n v="1"/>
    <n v="1"/>
    <n v="0"/>
    <n v="0"/>
    <n v="1"/>
    <n v="0"/>
    <s v="Abri"/>
    <s v="Nourriture"/>
    <s v="Article non alimentaire (vêtements, couvertures, ustensiles de cuisine"/>
    <m/>
    <n v="0"/>
    <n v="6"/>
    <s v="Les victimes de l'inondation recommande qu'une assistance soit dilligentée vers ceux ci, car depuis qu'ils sont là, il y a eu aucune assistance. Et ils demande avoir appui en kits abris ."/>
    <n v="1328118"/>
    <s v="75d4a52f-1d4f-4bd3-870b-f0ecb6bc643a"/>
    <d v="2019-11-06T17:11:10"/>
    <m/>
    <n v="16"/>
  </r>
  <r>
    <d v="2019-11-07T00:00:00"/>
    <s v="GARAMBOLY Ces aire Don de Dieu"/>
    <s v="Bangui"/>
    <s v="Bangui"/>
    <x v="2"/>
    <x v="31"/>
    <x v="1"/>
    <s v="Oui"/>
    <n v="4.3614300000000004"/>
    <n v="18.625720000000001"/>
    <n v="356.21499999999997"/>
    <n v="0"/>
    <n v="3"/>
    <s v="Oui"/>
    <n v="10"/>
    <n v="50"/>
    <s v="Catastrophe naturelle (inondations, pluies torrentielles etc)"/>
    <m/>
    <n v="10"/>
    <n v="0"/>
    <n v="0"/>
    <n v="0"/>
    <x v="0"/>
    <m/>
    <m/>
    <n v="10"/>
    <x v="1"/>
    <s v="oui"/>
    <x v="2"/>
    <x v="1"/>
    <m/>
    <x v="1"/>
    <s v="oui"/>
    <n v="8"/>
    <s v="non"/>
    <m/>
    <s v="non"/>
    <m/>
    <s v="non"/>
    <m/>
    <s v="non"/>
    <m/>
    <x v="1"/>
    <x v="2"/>
    <m/>
    <x v="9"/>
    <x v="1"/>
    <n v="0"/>
    <n v="0"/>
    <n v="1"/>
    <n v="0"/>
    <n v="0"/>
    <n v="0"/>
    <n v="0"/>
    <x v="0"/>
    <x v="0"/>
    <x v="0"/>
    <x v="0"/>
    <x v="0"/>
    <x v="0"/>
    <m/>
    <x v="3"/>
    <m/>
    <s v="Puits traditionnel/A ciel ouvert Forage a pompe manuelle Vendeur d’eau"/>
    <n v="1"/>
    <n v="1"/>
    <n v="0"/>
    <n v="0"/>
    <n v="0"/>
    <n v="1"/>
    <n v="0"/>
    <n v="0"/>
    <n v="0"/>
    <x v="2"/>
    <x v="1"/>
    <x v="0"/>
    <s v="Odeur Goût Eau non potable"/>
    <n v="1"/>
    <n v="1"/>
    <n v="0"/>
    <n v="1"/>
    <x v="1"/>
    <x v="0"/>
    <m/>
    <m/>
    <m/>
    <m/>
    <m/>
    <m/>
    <m/>
    <m/>
    <m/>
    <x v="1"/>
    <s v="Production agricole de subsistance Assistance humanitaire (incluant cash) Achat sur le marché"/>
    <n v="1"/>
    <n v="0"/>
    <n v="1"/>
    <n v="1"/>
    <n v="0"/>
    <n v="0"/>
    <n v="0"/>
    <m/>
    <x v="2"/>
    <x v="0"/>
    <m/>
    <m/>
    <m/>
    <m/>
    <m/>
    <m/>
    <m/>
    <m/>
    <m/>
    <x v="0"/>
    <m/>
    <m/>
    <m/>
    <m/>
    <m/>
    <m/>
    <m/>
    <x v="0"/>
    <x v="0"/>
    <x v="0"/>
    <m/>
    <m/>
    <m/>
    <m/>
    <m/>
    <m/>
    <m/>
    <m/>
    <s v="Diarrhée Paludisme Fièvre"/>
    <n v="1"/>
    <n v="1"/>
    <n v="0"/>
    <n v="0"/>
    <n v="0"/>
    <n v="1"/>
    <n v="0"/>
    <n v="0"/>
    <n v="0"/>
    <n v="0"/>
    <n v="0"/>
    <n v="0"/>
    <m/>
    <x v="2"/>
    <m/>
    <x v="1"/>
    <m/>
    <m/>
    <m/>
    <m/>
    <m/>
    <m/>
    <m/>
    <m/>
    <m/>
    <m/>
    <m/>
    <x v="0"/>
    <s v="Assistance humanitaire Situation dans le lieu d’origine Situation des membres de la famille"/>
    <n v="1"/>
    <n v="1"/>
    <n v="1"/>
    <n v="0"/>
    <n v="0"/>
    <n v="0"/>
    <s v="Abri"/>
    <s v="Nourriture"/>
    <s v="Service de santé"/>
    <m/>
    <n v="0"/>
    <n v="10"/>
    <s v="Création de forage d'eau et une clinique medicale ou centre de santé"/>
    <n v="1340354"/>
    <s v="6254baf5-b814-473f-a21a-6dd1f8842bd1"/>
    <d v="2019-11-07T16:42:08"/>
    <m/>
    <n v="35"/>
  </r>
  <r>
    <d v="2019-11-06T00:00:00"/>
    <s v="LAHERE Toutana"/>
    <s v="Bangui"/>
    <s v="Bangui"/>
    <x v="2"/>
    <x v="32"/>
    <x v="1"/>
    <s v="Oui"/>
    <n v="4.3618519999999998"/>
    <n v="18.628812499999999"/>
    <n v="339.79998779296875"/>
    <n v="9.5"/>
    <n v="3"/>
    <s v="Oui"/>
    <n v="70"/>
    <n v="350"/>
    <s v="Catastrophe naturelle (inondations, pluies torrentielles etc)"/>
    <m/>
    <n v="40"/>
    <n v="30"/>
    <n v="0"/>
    <n v="0"/>
    <x v="24"/>
    <n v="1"/>
    <m/>
    <n v="70"/>
    <x v="1"/>
    <s v="oui"/>
    <x v="2"/>
    <x v="1"/>
    <m/>
    <x v="3"/>
    <s v="oui"/>
    <n v="40"/>
    <s v="non"/>
    <m/>
    <s v="oui"/>
    <n v="20"/>
    <s v="non"/>
    <m/>
    <s v="oui"/>
    <n v="10"/>
    <x v="0"/>
    <x v="0"/>
    <m/>
    <x v="1"/>
    <x v="1"/>
    <n v="0"/>
    <n v="0"/>
    <n v="0"/>
    <n v="0"/>
    <n v="0"/>
    <n v="0"/>
    <n v="0"/>
    <x v="1"/>
    <x v="0"/>
    <x v="0"/>
    <x v="1"/>
    <x v="0"/>
    <x v="0"/>
    <m/>
    <x v="1"/>
    <m/>
    <s v="Eau de surface (riviere, cours d’eau…) Eau courante/du robinet"/>
    <n v="0"/>
    <n v="0"/>
    <n v="0"/>
    <n v="0"/>
    <n v="1"/>
    <n v="0"/>
    <n v="0"/>
    <n v="1"/>
    <n v="0"/>
    <x v="0"/>
    <x v="2"/>
    <x v="0"/>
    <s v="Eau trouble / brune Eau non potable"/>
    <n v="0"/>
    <n v="0"/>
    <n v="1"/>
    <n v="1"/>
    <x v="2"/>
    <x v="0"/>
    <m/>
    <m/>
    <m/>
    <m/>
    <m/>
    <m/>
    <m/>
    <m/>
    <m/>
    <x v="2"/>
    <s v="Assistance humanitaire (incluant cash) Autre, preciser"/>
    <n v="0"/>
    <n v="0"/>
    <n v="1"/>
    <n v="0"/>
    <n v="0"/>
    <n v="0"/>
    <n v="1"/>
    <s v="Ministre Dondra à distribuer des NFI"/>
    <x v="0"/>
    <x v="0"/>
    <m/>
    <m/>
    <m/>
    <m/>
    <m/>
    <m/>
    <m/>
    <m/>
    <m/>
    <x v="0"/>
    <m/>
    <m/>
    <m/>
    <m/>
    <m/>
    <m/>
    <m/>
    <x v="0"/>
    <x v="0"/>
    <x v="0"/>
    <m/>
    <m/>
    <m/>
    <m/>
    <m/>
    <m/>
    <m/>
    <m/>
    <s v="Paludisme Fièvre Maux de ventre"/>
    <n v="0"/>
    <n v="1"/>
    <n v="0"/>
    <n v="0"/>
    <n v="0"/>
    <n v="1"/>
    <n v="0"/>
    <n v="0"/>
    <n v="1"/>
    <n v="0"/>
    <n v="0"/>
    <n v="0"/>
    <m/>
    <x v="1"/>
    <s v="Ecole trop loin Manque de moyens financiers (transport, etc) Manque de personnel enseignant"/>
    <x v="0"/>
    <n v="0"/>
    <n v="0"/>
    <n v="1"/>
    <n v="0"/>
    <n v="0"/>
    <n v="1"/>
    <n v="0"/>
    <n v="1"/>
    <n v="0"/>
    <n v="0"/>
    <m/>
    <x v="0"/>
    <s v="Accès aux services de base Possibilités de retour (etat du lieu d’origine, aide humanitaire…) Documentation (certificat de naissance, etc.)"/>
    <n v="0"/>
    <n v="0"/>
    <n v="0"/>
    <n v="1"/>
    <n v="1"/>
    <n v="1"/>
    <s v="Nourriture"/>
    <s v="Abri"/>
    <s v="Service de santé"/>
    <m/>
    <n v="3"/>
    <n v="10"/>
    <s v="Les déplacés de kami ont un sérieux problème en Wash puisque si le point d'eau de sodeca  (payable ) est coupé ils sont obligés d'aller puiser l'eau de fleuve. Ils ont pas de WC ils sont obligés d'aller dans la brousse ou à côté du fleuve. Pas de sécurité ni service sanitaire"/>
    <n v="1328121"/>
    <s v="44697e6f-36a4-4afc-9dcd-78d648827f98"/>
    <d v="2019-11-06T17:17:54"/>
    <m/>
    <n v="17"/>
  </r>
  <r>
    <d v="2019-11-06T00:00:00"/>
    <s v="LAHERE Toutana"/>
    <s v="Bangui"/>
    <s v="Bangui"/>
    <x v="2"/>
    <x v="33"/>
    <x v="0"/>
    <s v="Oui"/>
    <n v="4.3641113999999996"/>
    <n v="18.623371500000001"/>
    <n v="352.39999389648438"/>
    <n v="8"/>
    <n v="5"/>
    <s v="Oui"/>
    <n v="35"/>
    <n v="175"/>
    <s v="Catastrophe naturelle (inondations, pluies torrentielles etc)"/>
    <m/>
    <n v="33"/>
    <n v="2"/>
    <n v="0"/>
    <n v="0"/>
    <x v="3"/>
    <n v="10"/>
    <m/>
    <n v="35"/>
    <x v="0"/>
    <s v="oui"/>
    <x v="1"/>
    <x v="0"/>
    <m/>
    <x v="2"/>
    <s v="oui"/>
    <n v="24"/>
    <s v="non"/>
    <m/>
    <s v="oui"/>
    <n v="2"/>
    <s v="non"/>
    <m/>
    <s v="oui"/>
    <n v="8"/>
    <x v="1"/>
    <x v="4"/>
    <m/>
    <x v="1"/>
    <x v="1"/>
    <n v="0"/>
    <n v="0"/>
    <n v="0"/>
    <n v="0"/>
    <n v="0"/>
    <n v="0"/>
    <n v="0"/>
    <x v="0"/>
    <x v="0"/>
    <x v="0"/>
    <x v="0"/>
    <x v="1"/>
    <x v="5"/>
    <m/>
    <x v="1"/>
    <m/>
    <s v="Eau courante/du robinet"/>
    <n v="0"/>
    <n v="0"/>
    <n v="0"/>
    <n v="0"/>
    <n v="0"/>
    <n v="0"/>
    <n v="0"/>
    <n v="1"/>
    <n v="0"/>
    <x v="0"/>
    <x v="2"/>
    <x v="1"/>
    <m/>
    <m/>
    <m/>
    <m/>
    <m/>
    <x v="0"/>
    <x v="0"/>
    <m/>
    <m/>
    <m/>
    <m/>
    <m/>
    <m/>
    <m/>
    <m/>
    <m/>
    <x v="1"/>
    <s v="Don des communautés hôtes et voisines Achat sur le marché Autre, preciser"/>
    <n v="0"/>
    <n v="1"/>
    <n v="0"/>
    <n v="1"/>
    <n v="0"/>
    <n v="0"/>
    <n v="1"/>
    <s v="Chaque chef de ménage s'occupe de sa famille comme il le peut, même si certains ménages viennent d'une même localité ils vivent sous différents toits"/>
    <x v="1"/>
    <x v="0"/>
    <m/>
    <m/>
    <m/>
    <m/>
    <m/>
    <m/>
    <m/>
    <m/>
    <m/>
    <x v="1"/>
    <s v="Hôpital Centre de santé"/>
    <n v="0"/>
    <n v="1"/>
    <n v="1"/>
    <n v="0"/>
    <n v="0"/>
    <m/>
    <x v="2"/>
    <x v="2"/>
    <x v="2"/>
    <s v="Manque de moyens financiers"/>
    <n v="0"/>
    <n v="0"/>
    <n v="1"/>
    <n v="0"/>
    <n v="0"/>
    <n v="0"/>
    <n v="0"/>
    <s v="Diarrhée Paludisme Maux de ventre"/>
    <n v="1"/>
    <n v="1"/>
    <n v="0"/>
    <n v="0"/>
    <n v="0"/>
    <n v="0"/>
    <n v="0"/>
    <n v="0"/>
    <n v="1"/>
    <n v="0"/>
    <n v="0"/>
    <n v="0"/>
    <m/>
    <x v="0"/>
    <s v="Manque de moyens financiers (transport, etc) Autre, préciser"/>
    <x v="0"/>
    <n v="0"/>
    <n v="0"/>
    <n v="0"/>
    <n v="0"/>
    <n v="0"/>
    <n v="1"/>
    <n v="0"/>
    <n v="0"/>
    <n v="0"/>
    <n v="1"/>
    <s v="Les fournitures sont tous emporter par l'eau"/>
    <x v="0"/>
    <s v="Assistance humanitaire Accès aux services de base Documentation (certificat de naissance, etc.)"/>
    <n v="1"/>
    <n v="0"/>
    <n v="0"/>
    <n v="1"/>
    <n v="0"/>
    <n v="1"/>
    <s v="Nourriture"/>
    <s v="Article non alimentaire (vêtements, couvertures, ustensiles de cuisine"/>
    <s v="Scolarisation"/>
    <m/>
    <n v="0"/>
    <n v="10"/>
    <s v="Les déplacés sont venus de plusieurs localités voisines et lointaines (les villages riverains ) suite à l'inondation. Ils ont un sérieux d'accès à l'eau, parce que c'est une fontaine payante de sodeca qui fournit de l'eau aux deplacés et aux populations hôtes,  il y a coupure répétitive d'eau et cela peut durer des jours. La majorité est propriétaire de leurs maisons, mais au village quand tu paye un terrain l'obtention des papiers sont difficiles c'est pourquoi il n'y a que des témoins"/>
    <n v="1328122"/>
    <s v="aa1463a5-3143-4c85-9315-161659d9d991"/>
    <d v="2019-11-06T17:18:01"/>
    <m/>
    <n v="18"/>
  </r>
  <r>
    <d v="2019-11-07T00:00:00"/>
    <s v="Anilengbe Victor"/>
    <s v="Bangui"/>
    <s v="Bangui"/>
    <x v="2"/>
    <x v="34"/>
    <x v="1"/>
    <s v="Oui"/>
    <n v="4.3653164000000002"/>
    <n v="18.626486799999999"/>
    <n v="291.39999389648438"/>
    <n v="9"/>
    <n v="3"/>
    <s v="Oui"/>
    <n v="20"/>
    <n v="112"/>
    <s v="Catastrophe naturelle (inondations, pluies torrentielles etc)"/>
    <m/>
    <n v="20"/>
    <n v="0"/>
    <n v="0"/>
    <n v="0"/>
    <x v="8"/>
    <m/>
    <m/>
    <n v="20"/>
    <x v="0"/>
    <s v="oui"/>
    <x v="1"/>
    <x v="0"/>
    <m/>
    <x v="0"/>
    <s v="oui"/>
    <n v="9"/>
    <s v="non"/>
    <m/>
    <s v="oui"/>
    <n v="4"/>
    <s v="non"/>
    <m/>
    <s v="oui"/>
    <n v="3"/>
    <x v="1"/>
    <x v="5"/>
    <m/>
    <x v="7"/>
    <x v="1"/>
    <n v="0"/>
    <n v="0"/>
    <n v="1"/>
    <n v="0"/>
    <n v="0"/>
    <n v="0"/>
    <n v="1"/>
    <x v="0"/>
    <x v="0"/>
    <x v="0"/>
    <x v="0"/>
    <x v="1"/>
    <x v="3"/>
    <m/>
    <x v="0"/>
    <m/>
    <s v="Puits traditionnel/A ciel ouvert Eau courante/du robinet Eau de pluie"/>
    <n v="1"/>
    <n v="0"/>
    <n v="0"/>
    <n v="0"/>
    <n v="0"/>
    <n v="0"/>
    <n v="0"/>
    <n v="1"/>
    <n v="1"/>
    <x v="1"/>
    <x v="3"/>
    <x v="0"/>
    <s v="Odeur Eau trouble / brune Eau non potable"/>
    <n v="1"/>
    <n v="0"/>
    <n v="1"/>
    <n v="1"/>
    <x v="2"/>
    <x v="0"/>
    <m/>
    <m/>
    <m/>
    <m/>
    <m/>
    <m/>
    <m/>
    <m/>
    <m/>
    <x v="2"/>
    <s v="Production agricole de subsistance Don des communautés hôtes et voisines Assistance humanitaire (incluant cash)"/>
    <n v="1"/>
    <n v="1"/>
    <n v="1"/>
    <n v="0"/>
    <n v="0"/>
    <n v="0"/>
    <n v="0"/>
    <m/>
    <x v="0"/>
    <x v="0"/>
    <m/>
    <m/>
    <m/>
    <m/>
    <m/>
    <m/>
    <m/>
    <m/>
    <m/>
    <x v="1"/>
    <s v="Hôpital Centre de santé Clinique privée"/>
    <n v="0"/>
    <n v="1"/>
    <n v="1"/>
    <n v="1"/>
    <n v="0"/>
    <m/>
    <x v="2"/>
    <x v="1"/>
    <x v="1"/>
    <m/>
    <m/>
    <m/>
    <m/>
    <m/>
    <m/>
    <m/>
    <m/>
    <s v="Diarrhée Paludisme Maux de tête"/>
    <n v="1"/>
    <n v="1"/>
    <n v="0"/>
    <n v="0"/>
    <n v="0"/>
    <n v="0"/>
    <n v="0"/>
    <n v="1"/>
    <n v="0"/>
    <n v="0"/>
    <n v="0"/>
    <n v="0"/>
    <m/>
    <x v="2"/>
    <m/>
    <x v="1"/>
    <m/>
    <m/>
    <m/>
    <m/>
    <m/>
    <m/>
    <m/>
    <m/>
    <m/>
    <m/>
    <m/>
    <x v="0"/>
    <s v="Assistance humanitaire Possibilités de retour (etat du lieu d’origine, aide humanitaire…) Documentation (certificat de naissance, etc.)"/>
    <n v="1"/>
    <n v="0"/>
    <n v="0"/>
    <n v="0"/>
    <n v="1"/>
    <n v="1"/>
    <s v="Service de santé"/>
    <s v="Nourriture"/>
    <s v="Article non alimentaire (vêtements, couvertures, ustensiles de cuisine"/>
    <m/>
    <n v="0"/>
    <n v="10"/>
    <s v="La localité de magombassa a de problème de latrines car la plus part des gens ont des latrines construites en sac en plus certains  n ont pas de latrines. L eau également pose de sérieux problème, il faut mettre plus de 30 à 45 minutes pour accéder à un point de eau ."/>
    <n v="1340352"/>
    <s v="b980c22b-01e6-4268-9aac-b56e2fe41ce7"/>
    <d v="2019-11-07T16:41:22"/>
    <m/>
    <n v="33"/>
  </r>
  <r>
    <d v="2019-11-06T00:00:00"/>
    <s v="Anilengbe Victor "/>
    <s v="Bangui"/>
    <s v="Bangui"/>
    <x v="2"/>
    <x v="35"/>
    <x v="1"/>
    <s v="Oui"/>
    <n v="4.3612077999999999"/>
    <n v="18.625927399999998"/>
    <n v="339.20001220703125"/>
    <n v="10"/>
    <n v="3"/>
    <s v="Oui"/>
    <n v="26"/>
    <n v="156"/>
    <s v="Catastrophe naturelle (inondations, pluies torrentielles etc)"/>
    <m/>
    <n v="18"/>
    <n v="8"/>
    <n v="0"/>
    <n v="0"/>
    <x v="13"/>
    <m/>
    <m/>
    <n v="26"/>
    <x v="1"/>
    <s v="oui"/>
    <x v="0"/>
    <x v="0"/>
    <m/>
    <x v="3"/>
    <s v="oui"/>
    <n v="6"/>
    <s v="non"/>
    <m/>
    <s v="oui"/>
    <n v="6"/>
    <s v="non"/>
    <m/>
    <s v="oui"/>
    <n v="4"/>
    <x v="1"/>
    <x v="3"/>
    <m/>
    <x v="7"/>
    <x v="1"/>
    <n v="0"/>
    <n v="0"/>
    <n v="1"/>
    <n v="0"/>
    <n v="0"/>
    <n v="0"/>
    <n v="1"/>
    <x v="0"/>
    <x v="0"/>
    <x v="0"/>
    <x v="0"/>
    <x v="1"/>
    <x v="1"/>
    <m/>
    <x v="0"/>
    <m/>
    <s v="Puits traditionnel/A ciel ouvert Forage a pompe manuelle Eau de surface (riviere, cours d’eau…)"/>
    <n v="1"/>
    <n v="1"/>
    <n v="0"/>
    <n v="0"/>
    <n v="1"/>
    <n v="0"/>
    <n v="0"/>
    <n v="0"/>
    <n v="0"/>
    <x v="0"/>
    <x v="0"/>
    <x v="1"/>
    <m/>
    <m/>
    <m/>
    <m/>
    <m/>
    <x v="1"/>
    <x v="0"/>
    <m/>
    <m/>
    <m/>
    <m/>
    <m/>
    <m/>
    <m/>
    <m/>
    <m/>
    <x v="2"/>
    <s v="Production agricole de subsistance Assistance humanitaire (incluant cash) Achat sur le marché"/>
    <n v="1"/>
    <n v="0"/>
    <n v="1"/>
    <n v="1"/>
    <n v="0"/>
    <n v="0"/>
    <n v="0"/>
    <m/>
    <x v="1"/>
    <x v="0"/>
    <m/>
    <m/>
    <m/>
    <m/>
    <m/>
    <m/>
    <m/>
    <m/>
    <m/>
    <x v="1"/>
    <s v="Centre de santé Clinique privée Autres (à préciser)"/>
    <n v="0"/>
    <n v="0"/>
    <n v="1"/>
    <n v="1"/>
    <n v="1"/>
    <s v="Mini pharmacie privée "/>
    <x v="2"/>
    <x v="1"/>
    <x v="2"/>
    <s v="Manque de moyens financiers Absence de personnel médical Pas de médicaments ou d’équipements"/>
    <n v="0"/>
    <n v="0"/>
    <n v="1"/>
    <n v="0"/>
    <n v="0"/>
    <n v="1"/>
    <n v="1"/>
    <s v="Diarrhée Paludisme Maux de ventre"/>
    <n v="1"/>
    <n v="1"/>
    <n v="0"/>
    <n v="0"/>
    <n v="0"/>
    <n v="0"/>
    <n v="0"/>
    <n v="0"/>
    <n v="1"/>
    <n v="0"/>
    <n v="0"/>
    <n v="0"/>
    <m/>
    <x v="2"/>
    <m/>
    <x v="1"/>
    <m/>
    <m/>
    <m/>
    <m/>
    <m/>
    <m/>
    <m/>
    <m/>
    <m/>
    <m/>
    <m/>
    <x v="0"/>
    <s v="Assistance humanitaire Possibilités de retour (etat du lieu d’origine, aide humanitaire…) Documentation (certificat de naissance, etc.)"/>
    <n v="1"/>
    <n v="0"/>
    <n v="0"/>
    <n v="0"/>
    <n v="1"/>
    <n v="1"/>
    <s v="Service de santé"/>
    <s v="Hygiène/assainissement"/>
    <s v="Article non alimentaire (vêtements, couvertures, ustensiles de cuisine"/>
    <m/>
    <n v="1"/>
    <n v="10"/>
    <s v="C'est un quartier qui se trouve dans la zone marécageuse et au  bas fond .En plus ,cette communauté a besoin plus d'assainissement ,et un problème sanitaire est urgent après l'inondation."/>
    <n v="1327822"/>
    <s v="0245476b-c46b-40d2-957a-46de8f708afd"/>
    <d v="2019-11-06T16:57:32"/>
    <m/>
    <n v="15"/>
  </r>
  <r>
    <d v="2019-11-06T00:00:00"/>
    <s v="Banga benidan"/>
    <s v="Bangui"/>
    <s v="Bangui"/>
    <x v="2"/>
    <x v="36"/>
    <x v="1"/>
    <s v="Oui"/>
    <n v="4.3616992999999997"/>
    <n v="18.620280900000001"/>
    <n v="354.5"/>
    <n v="9.5"/>
    <n v="3"/>
    <s v="Oui"/>
    <n v="3"/>
    <n v="15"/>
    <s v="Catastrophe naturelle (inondations, pluies torrentielles etc)"/>
    <m/>
    <n v="2"/>
    <n v="1"/>
    <n v="0"/>
    <n v="0"/>
    <x v="25"/>
    <m/>
    <m/>
    <n v="3"/>
    <x v="0"/>
    <s v="oui"/>
    <x v="0"/>
    <x v="0"/>
    <m/>
    <x v="2"/>
    <s v="oui"/>
    <n v="1"/>
    <s v="ne sait pas"/>
    <m/>
    <s v="non"/>
    <m/>
    <s v="ne sait pas"/>
    <m/>
    <s v="non"/>
    <m/>
    <x v="1"/>
    <x v="6"/>
    <m/>
    <x v="8"/>
    <x v="1"/>
    <n v="0"/>
    <n v="0"/>
    <n v="0"/>
    <n v="0"/>
    <n v="0"/>
    <n v="0"/>
    <n v="1"/>
    <x v="0"/>
    <x v="0"/>
    <x v="0"/>
    <x v="0"/>
    <x v="1"/>
    <x v="7"/>
    <m/>
    <x v="0"/>
    <m/>
    <s v="Puits traditionnel/A ciel ouvert Vendeur d’eau Eau de pluie"/>
    <n v="1"/>
    <n v="0"/>
    <n v="0"/>
    <n v="0"/>
    <n v="0"/>
    <n v="1"/>
    <n v="0"/>
    <n v="0"/>
    <n v="1"/>
    <x v="1"/>
    <x v="2"/>
    <x v="0"/>
    <s v="Odeur Goût Eau non potable"/>
    <n v="1"/>
    <n v="1"/>
    <n v="0"/>
    <n v="1"/>
    <x v="1"/>
    <x v="0"/>
    <m/>
    <m/>
    <m/>
    <m/>
    <m/>
    <m/>
    <m/>
    <m/>
    <m/>
    <x v="2"/>
    <s v="Production agricole de subsistance Achat sur le marché Emprunt"/>
    <n v="1"/>
    <n v="0"/>
    <n v="0"/>
    <n v="1"/>
    <n v="1"/>
    <n v="0"/>
    <n v="0"/>
    <m/>
    <x v="1"/>
    <x v="0"/>
    <m/>
    <m/>
    <m/>
    <m/>
    <m/>
    <m/>
    <m/>
    <m/>
    <m/>
    <x v="0"/>
    <m/>
    <m/>
    <m/>
    <m/>
    <m/>
    <m/>
    <m/>
    <x v="0"/>
    <x v="0"/>
    <x v="0"/>
    <m/>
    <m/>
    <m/>
    <m/>
    <m/>
    <m/>
    <m/>
    <m/>
    <s v="Diarrhée Paludisme Fièvre"/>
    <n v="1"/>
    <n v="1"/>
    <n v="0"/>
    <n v="0"/>
    <n v="0"/>
    <n v="1"/>
    <n v="0"/>
    <n v="0"/>
    <n v="0"/>
    <n v="0"/>
    <n v="0"/>
    <n v="0"/>
    <m/>
    <x v="2"/>
    <m/>
    <x v="1"/>
    <m/>
    <m/>
    <m/>
    <m/>
    <m/>
    <m/>
    <m/>
    <m/>
    <m/>
    <m/>
    <m/>
    <x v="0"/>
    <s v="Assistance humanitaire Situation dans le lieu d’origine Documentation (certificat de naissance, etc.)"/>
    <n v="1"/>
    <n v="1"/>
    <n v="0"/>
    <n v="0"/>
    <n v="0"/>
    <n v="1"/>
    <s v="Abri"/>
    <s v="Argent liquide"/>
    <s v="Nourriture"/>
    <m/>
    <n v="0"/>
    <n v="3"/>
    <s v="Sur cette localité 3 menages ont été  innondee dont juste un petit décalage dans même  localité,  leur besoln se situe sur les abris,"/>
    <n v="1327527"/>
    <s v="4ccd812b-e8d6-4c59-a390-a6eaed23f26d"/>
    <d v="2019-11-06T16:27:20"/>
    <m/>
    <n v="11"/>
  </r>
  <r>
    <d v="2019-11-06T00:00:00"/>
    <s v="GARAMBOLY Don de Dieu Cesaire"/>
    <s v="Bangui"/>
    <s v="Bangui"/>
    <x v="2"/>
    <x v="37"/>
    <x v="1"/>
    <s v="Oui"/>
    <n v="4.3677099999999998"/>
    <n v="18.618220000000001"/>
    <n v="364.69"/>
    <n v="0"/>
    <n v="3"/>
    <s v="Oui"/>
    <n v="30"/>
    <n v="150"/>
    <s v="Catastrophe naturelle (inondations, pluies torrentielles etc)"/>
    <m/>
    <n v="30"/>
    <n v="0"/>
    <n v="0"/>
    <n v="0"/>
    <x v="26"/>
    <m/>
    <m/>
    <n v="30"/>
    <x v="1"/>
    <s v="oui"/>
    <x v="2"/>
    <x v="3"/>
    <m/>
    <x v="3"/>
    <s v="oui"/>
    <n v="14"/>
    <s v="non"/>
    <m/>
    <s v="non"/>
    <m/>
    <s v="non"/>
    <m/>
    <s v="non"/>
    <m/>
    <x v="1"/>
    <x v="5"/>
    <m/>
    <x v="10"/>
    <x v="2"/>
    <n v="1"/>
    <n v="1"/>
    <n v="0"/>
    <n v="1"/>
    <n v="0"/>
    <n v="0"/>
    <n v="0"/>
    <x v="0"/>
    <x v="0"/>
    <x v="0"/>
    <x v="0"/>
    <x v="1"/>
    <x v="5"/>
    <m/>
    <x v="3"/>
    <m/>
    <s v="Puits traditionnel/A ciel ouvert Vendeur d’eau Eau de pluie"/>
    <n v="1"/>
    <n v="0"/>
    <n v="0"/>
    <n v="0"/>
    <n v="0"/>
    <n v="1"/>
    <n v="0"/>
    <n v="0"/>
    <n v="1"/>
    <x v="2"/>
    <x v="1"/>
    <x v="0"/>
    <s v="Odeur Goût Eau non potable"/>
    <n v="1"/>
    <n v="1"/>
    <n v="0"/>
    <n v="1"/>
    <x v="1"/>
    <x v="0"/>
    <m/>
    <m/>
    <m/>
    <m/>
    <m/>
    <m/>
    <m/>
    <m/>
    <m/>
    <x v="0"/>
    <s v="Production agricole de subsistance Don des communautés hôtes et voisines Achat sur le marché"/>
    <n v="1"/>
    <n v="1"/>
    <n v="0"/>
    <n v="1"/>
    <n v="0"/>
    <n v="0"/>
    <n v="0"/>
    <m/>
    <x v="2"/>
    <x v="0"/>
    <m/>
    <m/>
    <m/>
    <m/>
    <m/>
    <m/>
    <m/>
    <m/>
    <m/>
    <x v="1"/>
    <s v="Centre de santé Clinique privée"/>
    <n v="0"/>
    <n v="0"/>
    <n v="1"/>
    <n v="1"/>
    <n v="0"/>
    <m/>
    <x v="1"/>
    <x v="0"/>
    <x v="0"/>
    <m/>
    <m/>
    <m/>
    <m/>
    <m/>
    <m/>
    <m/>
    <m/>
    <s v="Diarrhée Paludisme Fièvre"/>
    <n v="1"/>
    <n v="1"/>
    <n v="0"/>
    <n v="0"/>
    <n v="0"/>
    <n v="1"/>
    <n v="0"/>
    <n v="0"/>
    <n v="0"/>
    <n v="0"/>
    <n v="0"/>
    <n v="0"/>
    <m/>
    <x v="1"/>
    <s v="Ecole trop loin Manque de moyens financiers (transport, etc) Pas d'intérêt pour l'éducation des enfants"/>
    <x v="0"/>
    <n v="0"/>
    <n v="0"/>
    <n v="1"/>
    <n v="0"/>
    <n v="0"/>
    <n v="1"/>
    <n v="0"/>
    <n v="0"/>
    <n v="1"/>
    <n v="0"/>
    <m/>
    <x v="0"/>
    <s v="Assistance humanitaire Situation dans le lieu d’origine Possibilités de retour (etat du lieu d’origine, aide humanitaire…)"/>
    <n v="1"/>
    <n v="1"/>
    <n v="0"/>
    <n v="0"/>
    <n v="1"/>
    <n v="0"/>
    <s v="Scolarisation"/>
    <s v="Nourriture"/>
    <s v="Hygiène/assainissement"/>
    <m/>
    <n v="0"/>
    <n v="10"/>
    <s v="Les PDI vivant dans le même quartier ont besoin de la scolarisation de ses enfants, une aide alimentaire suivie de la santé."/>
    <n v="1328124"/>
    <s v="70e8fc36-4485-42af-a466-bab588f35d35"/>
    <d v="2019-11-06T17:21:08"/>
    <m/>
    <n v="20"/>
  </r>
  <r>
    <d v="2019-11-08T00:00:00"/>
    <s v="Toutana Lahere"/>
    <s v="Bangui"/>
    <s v="Bangui"/>
    <x v="2"/>
    <x v="38"/>
    <x v="0"/>
    <s v="Oui"/>
    <n v="4.3800087999999997"/>
    <n v="18.601122499999999"/>
    <n v="362.29998779296875"/>
    <n v="8.5"/>
    <n v="3"/>
    <s v="Oui"/>
    <n v="10"/>
    <n v="50"/>
    <s v="Catastrophe naturelle (inondations, pluies torrentielles etc)"/>
    <m/>
    <n v="4"/>
    <n v="6"/>
    <n v="0"/>
    <n v="0"/>
    <x v="0"/>
    <m/>
    <m/>
    <n v="10"/>
    <x v="0"/>
    <s v="oui"/>
    <x v="2"/>
    <x v="1"/>
    <m/>
    <x v="3"/>
    <s v="oui"/>
    <n v="3"/>
    <s v="non"/>
    <m/>
    <s v="non"/>
    <m/>
    <s v="non"/>
    <m/>
    <s v="oui"/>
    <n v="2"/>
    <x v="1"/>
    <x v="4"/>
    <m/>
    <x v="1"/>
    <x v="1"/>
    <n v="0"/>
    <n v="0"/>
    <n v="0"/>
    <n v="0"/>
    <n v="0"/>
    <n v="0"/>
    <n v="0"/>
    <x v="0"/>
    <x v="0"/>
    <x v="0"/>
    <x v="0"/>
    <x v="1"/>
    <x v="5"/>
    <m/>
    <x v="1"/>
    <m/>
    <s v="Puits traditionnel/A ciel ouvert Eau courante/du robinet"/>
    <n v="1"/>
    <n v="0"/>
    <n v="0"/>
    <n v="0"/>
    <n v="0"/>
    <n v="0"/>
    <n v="0"/>
    <n v="1"/>
    <n v="0"/>
    <x v="0"/>
    <x v="2"/>
    <x v="1"/>
    <m/>
    <m/>
    <m/>
    <m/>
    <m/>
    <x v="0"/>
    <x v="0"/>
    <m/>
    <m/>
    <m/>
    <m/>
    <m/>
    <m/>
    <m/>
    <m/>
    <m/>
    <x v="2"/>
    <s v="Achat sur le marché"/>
    <n v="0"/>
    <n v="0"/>
    <n v="0"/>
    <n v="1"/>
    <n v="0"/>
    <n v="0"/>
    <n v="0"/>
    <m/>
    <x v="1"/>
    <x v="0"/>
    <m/>
    <m/>
    <m/>
    <m/>
    <m/>
    <m/>
    <m/>
    <m/>
    <m/>
    <x v="1"/>
    <s v="Clinique privée Autres (à préciser)"/>
    <n v="0"/>
    <n v="0"/>
    <n v="0"/>
    <n v="1"/>
    <n v="1"/>
    <s v="Vendeur ambulant"/>
    <x v="2"/>
    <x v="2"/>
    <x v="1"/>
    <m/>
    <m/>
    <m/>
    <m/>
    <m/>
    <m/>
    <m/>
    <m/>
    <s v="Paludisme Fièvre Maux de ventre"/>
    <n v="0"/>
    <n v="1"/>
    <n v="0"/>
    <n v="0"/>
    <n v="0"/>
    <n v="1"/>
    <n v="0"/>
    <n v="0"/>
    <n v="1"/>
    <n v="0"/>
    <n v="0"/>
    <n v="0"/>
    <m/>
    <x v="1"/>
    <s v="Ecole trop loin Manque de moyens financiers (transport, etc)"/>
    <x v="0"/>
    <n v="0"/>
    <n v="0"/>
    <n v="1"/>
    <n v="0"/>
    <n v="0"/>
    <n v="1"/>
    <n v="0"/>
    <n v="0"/>
    <n v="0"/>
    <n v="0"/>
    <m/>
    <x v="0"/>
    <s v="Assistance humanitaire Accès aux services de base Documentation (certificat de naissance, etc.)"/>
    <n v="1"/>
    <n v="0"/>
    <n v="0"/>
    <n v="1"/>
    <n v="0"/>
    <n v="1"/>
    <s v="Scolarisation"/>
    <s v="Nourriture"/>
    <s v="Article non alimentaire (vêtements, couvertures, ustensiles de cuisine"/>
    <m/>
    <n v="0"/>
    <n v="10"/>
    <s v="Dans ce quartier les PDI sont bcp mais les informateurs clés n'ont pas eu connaissances de leur emplacement. Ils mettent l'accent sur la scolarisation des enfants et sur la documentation aussi. Leurs abris sont complément détruit dans leur quartier de provenance (gbotoro)"/>
    <n v="1350318"/>
    <s v="36a27289-c20e-4eb5-9356-067c0b880425"/>
    <d v="2019-11-08T16:03:35"/>
    <m/>
    <n v="55"/>
  </r>
  <r>
    <d v="2019-11-07T00:00:00"/>
    <s v="Banga benidan"/>
    <s v="Bangui"/>
    <s v="Bangui"/>
    <x v="2"/>
    <x v="39"/>
    <x v="1"/>
    <s v="Oui"/>
    <n v="4.3745323000000003"/>
    <n v="18.615364400000001"/>
    <n v="397.79998779296875"/>
    <n v="9.5"/>
    <n v="3"/>
    <s v="Oui"/>
    <n v="2"/>
    <n v="10"/>
    <s v="Catastrophe naturelle (inondations, pluies torrentielles etc)"/>
    <m/>
    <n v="2"/>
    <n v="0"/>
    <n v="0"/>
    <n v="0"/>
    <x v="27"/>
    <m/>
    <m/>
    <n v="2"/>
    <x v="0"/>
    <s v="oui"/>
    <x v="1"/>
    <x v="0"/>
    <m/>
    <x v="2"/>
    <s v="non"/>
    <m/>
    <s v="non"/>
    <m/>
    <s v="non"/>
    <m/>
    <s v="ne sait pas"/>
    <m/>
    <s v="oui"/>
    <n v="1"/>
    <x v="1"/>
    <x v="3"/>
    <m/>
    <x v="1"/>
    <x v="1"/>
    <n v="0"/>
    <n v="0"/>
    <n v="0"/>
    <n v="0"/>
    <n v="0"/>
    <n v="0"/>
    <n v="0"/>
    <x v="0"/>
    <x v="0"/>
    <x v="0"/>
    <x v="0"/>
    <x v="1"/>
    <x v="5"/>
    <m/>
    <x v="0"/>
    <m/>
    <s v="Puits traditionnel/A ciel ouvert Eau de pluie"/>
    <n v="1"/>
    <n v="0"/>
    <n v="0"/>
    <n v="0"/>
    <n v="0"/>
    <n v="0"/>
    <n v="0"/>
    <n v="0"/>
    <n v="1"/>
    <x v="1"/>
    <x v="2"/>
    <x v="0"/>
    <s v="Eau non potable"/>
    <n v="0"/>
    <n v="0"/>
    <n v="0"/>
    <n v="1"/>
    <x v="0"/>
    <x v="0"/>
    <m/>
    <m/>
    <m/>
    <m/>
    <m/>
    <m/>
    <m/>
    <m/>
    <m/>
    <x v="2"/>
    <s v="Production agricole de subsistance Emprunt"/>
    <n v="1"/>
    <n v="0"/>
    <n v="0"/>
    <n v="0"/>
    <n v="1"/>
    <n v="0"/>
    <n v="0"/>
    <m/>
    <x v="0"/>
    <x v="0"/>
    <m/>
    <m/>
    <m/>
    <m/>
    <m/>
    <m/>
    <m/>
    <m/>
    <m/>
    <x v="1"/>
    <s v="Clinique mobile Centre de santé"/>
    <n v="1"/>
    <n v="0"/>
    <n v="1"/>
    <n v="0"/>
    <n v="0"/>
    <m/>
    <x v="2"/>
    <x v="1"/>
    <x v="2"/>
    <s v="Manque de moyens financiers Pas de médicaments ou d’équipements"/>
    <n v="0"/>
    <n v="0"/>
    <n v="1"/>
    <n v="0"/>
    <n v="0"/>
    <n v="0"/>
    <n v="1"/>
    <s v="Paludisme Fièvre Problèmes de tensions"/>
    <n v="0"/>
    <n v="1"/>
    <n v="0"/>
    <n v="0"/>
    <n v="0"/>
    <n v="1"/>
    <n v="0"/>
    <n v="0"/>
    <n v="0"/>
    <n v="0"/>
    <n v="1"/>
    <n v="0"/>
    <m/>
    <x v="2"/>
    <m/>
    <x v="1"/>
    <m/>
    <m/>
    <m/>
    <m/>
    <m/>
    <m/>
    <m/>
    <m/>
    <m/>
    <m/>
    <m/>
    <x v="0"/>
    <s v="Assistance humanitaire Situation dans le lieu d’origine"/>
    <n v="1"/>
    <n v="1"/>
    <n v="0"/>
    <n v="0"/>
    <n v="0"/>
    <n v="0"/>
    <s v="Abri"/>
    <s v="Article non alimentaire (vêtements, couvertures, ustensiles de cuisine"/>
    <s v="Argent liquide"/>
    <m/>
    <n v="1"/>
    <n v="2"/>
    <s v="Dans cette localité  seulement 2 ménages ont subis l'inondation et ils ont besoinde regagner leurs maisons d'origines et avec quelques articles alimentaire."/>
    <n v="1340340"/>
    <s v="991a0a77-9d6e-41de-b5ad-b9ee9e18427e"/>
    <d v="2019-11-07T16:36:58"/>
    <m/>
    <n v="31"/>
  </r>
  <r>
    <d v="2019-11-06T00:00:00"/>
    <s v="Banga benidan"/>
    <s v="Bangui"/>
    <s v="Bangui"/>
    <x v="2"/>
    <x v="40"/>
    <x v="0"/>
    <s v="Oui"/>
    <n v="4.3615146999999999"/>
    <n v="18.625190700000001"/>
    <n v="372.79998779296875"/>
    <n v="10"/>
    <n v="3"/>
    <s v="Oui"/>
    <n v="15"/>
    <n v="75"/>
    <s v="Catastrophe naturelle (inondations, pluies torrentielles etc)"/>
    <m/>
    <n v="6"/>
    <n v="9"/>
    <n v="0"/>
    <n v="0"/>
    <x v="28"/>
    <n v="3"/>
    <m/>
    <n v="15"/>
    <x v="0"/>
    <s v="ne sait pas"/>
    <x v="3"/>
    <x v="0"/>
    <m/>
    <x v="2"/>
    <s v="oui"/>
    <n v="10"/>
    <s v="non"/>
    <m/>
    <s v="oui"/>
    <n v="6"/>
    <s v="ne sait pas"/>
    <m/>
    <s v="oui"/>
    <n v="3"/>
    <x v="1"/>
    <x v="3"/>
    <m/>
    <x v="8"/>
    <x v="1"/>
    <n v="0"/>
    <n v="0"/>
    <n v="0"/>
    <n v="0"/>
    <n v="0"/>
    <n v="0"/>
    <n v="1"/>
    <x v="0"/>
    <x v="0"/>
    <x v="0"/>
    <x v="0"/>
    <x v="1"/>
    <x v="1"/>
    <m/>
    <x v="0"/>
    <m/>
    <s v="Puits traditionnel/A ciel ouvert Forage a pompe manuelle Vendeur d’eau"/>
    <n v="1"/>
    <n v="1"/>
    <n v="0"/>
    <n v="0"/>
    <n v="0"/>
    <n v="1"/>
    <n v="0"/>
    <n v="0"/>
    <n v="0"/>
    <x v="2"/>
    <x v="2"/>
    <x v="0"/>
    <s v="Odeur Eau trouble / brune"/>
    <n v="1"/>
    <n v="0"/>
    <n v="1"/>
    <n v="0"/>
    <x v="0"/>
    <x v="0"/>
    <m/>
    <m/>
    <m/>
    <m/>
    <m/>
    <m/>
    <m/>
    <m/>
    <m/>
    <x v="0"/>
    <s v="Production agricole de subsistance Achat sur le marché Emprunt"/>
    <n v="1"/>
    <n v="0"/>
    <n v="0"/>
    <n v="1"/>
    <n v="1"/>
    <n v="0"/>
    <n v="0"/>
    <m/>
    <x v="0"/>
    <x v="0"/>
    <m/>
    <m/>
    <m/>
    <m/>
    <m/>
    <m/>
    <m/>
    <m/>
    <m/>
    <x v="1"/>
    <s v="Centre de santé Clinique privée"/>
    <n v="0"/>
    <n v="0"/>
    <n v="1"/>
    <n v="1"/>
    <n v="0"/>
    <m/>
    <x v="2"/>
    <x v="2"/>
    <x v="1"/>
    <m/>
    <m/>
    <m/>
    <m/>
    <m/>
    <m/>
    <m/>
    <m/>
    <s v="Diarrhée Paludisme Fièvre"/>
    <n v="1"/>
    <n v="1"/>
    <n v="0"/>
    <n v="0"/>
    <n v="0"/>
    <n v="1"/>
    <n v="0"/>
    <n v="0"/>
    <n v="0"/>
    <n v="0"/>
    <n v="0"/>
    <n v="0"/>
    <m/>
    <x v="1"/>
    <s v="Ecole détruite ou endommagée Manque de moyens financiers (transport, etc)"/>
    <x v="0"/>
    <n v="1"/>
    <n v="0"/>
    <n v="0"/>
    <n v="0"/>
    <n v="0"/>
    <n v="1"/>
    <n v="0"/>
    <n v="0"/>
    <n v="0"/>
    <n v="0"/>
    <m/>
    <x v="0"/>
    <s v="Assistance humanitaire Situation dans le lieu d’origine Possibilités de retour (etat du lieu d’origine, aide humanitaire…)"/>
    <n v="1"/>
    <n v="1"/>
    <n v="0"/>
    <n v="0"/>
    <n v="1"/>
    <n v="0"/>
    <s v="Abri"/>
    <s v="Nourriture"/>
    <s v="Travail/moyen de subsistance"/>
    <m/>
    <n v="1"/>
    <n v="10"/>
    <s v="Lors de cette evaluation le quarrtier sao dans le 7em arrondissement  accueil peu les pdi mais avec un  menage ..de 10 personnes en moyenne leur besoin prioritaire est de reprendre les abris d'origine"/>
    <n v="1327523"/>
    <s v="c4b28ec9-0c27-410b-bc96-2f40d24c4b5c"/>
    <d v="2019-11-06T16:27:15"/>
    <m/>
    <n v="10"/>
  </r>
  <r>
    <d v="2019-11-06T00:00:00"/>
    <s v="GARAMBOLY Ces aire Don de Dieu"/>
    <s v="Bangui"/>
    <s v="Bangui"/>
    <x v="2"/>
    <x v="41"/>
    <x v="0"/>
    <s v="Oui"/>
    <n v="4.3614300000000004"/>
    <n v="18.625720000000001"/>
    <n v="356.21499999999997"/>
    <n v="0"/>
    <n v="3"/>
    <s v="Oui"/>
    <n v="15"/>
    <n v="75"/>
    <s v="Catastrophe naturelle (inondations, pluies torrentielles etc)"/>
    <m/>
    <n v="15"/>
    <n v="0"/>
    <n v="0"/>
    <n v="0"/>
    <x v="29"/>
    <m/>
    <m/>
    <n v="15"/>
    <x v="1"/>
    <s v="oui"/>
    <x v="2"/>
    <x v="3"/>
    <m/>
    <x v="3"/>
    <s v="oui"/>
    <n v="10"/>
    <s v="non"/>
    <m/>
    <s v="non"/>
    <m/>
    <s v="non"/>
    <m/>
    <s v="non"/>
    <m/>
    <x v="1"/>
    <x v="5"/>
    <m/>
    <x v="9"/>
    <x v="1"/>
    <n v="0"/>
    <n v="0"/>
    <n v="1"/>
    <n v="0"/>
    <n v="0"/>
    <n v="0"/>
    <n v="0"/>
    <x v="0"/>
    <x v="0"/>
    <x v="0"/>
    <x v="0"/>
    <x v="0"/>
    <x v="0"/>
    <m/>
    <x v="3"/>
    <m/>
    <s v="Forage a pompe manuelle Vendeur d’eau Eau de pluie"/>
    <n v="0"/>
    <n v="1"/>
    <n v="0"/>
    <n v="0"/>
    <n v="0"/>
    <n v="1"/>
    <n v="0"/>
    <n v="0"/>
    <n v="1"/>
    <x v="2"/>
    <x v="0"/>
    <x v="0"/>
    <s v="Odeur Goût Eau non potable"/>
    <n v="1"/>
    <n v="1"/>
    <n v="0"/>
    <n v="1"/>
    <x v="1"/>
    <x v="0"/>
    <m/>
    <m/>
    <m/>
    <m/>
    <m/>
    <m/>
    <m/>
    <m/>
    <m/>
    <x v="0"/>
    <s v="Production agricole de subsistance Assistance humanitaire (incluant cash) Achat sur le marché"/>
    <n v="1"/>
    <n v="0"/>
    <n v="1"/>
    <n v="1"/>
    <n v="0"/>
    <n v="0"/>
    <n v="0"/>
    <m/>
    <x v="3"/>
    <x v="0"/>
    <m/>
    <m/>
    <m/>
    <m/>
    <m/>
    <m/>
    <m/>
    <m/>
    <m/>
    <x v="0"/>
    <m/>
    <m/>
    <m/>
    <m/>
    <m/>
    <m/>
    <m/>
    <x v="0"/>
    <x v="0"/>
    <x v="0"/>
    <m/>
    <m/>
    <m/>
    <m/>
    <m/>
    <m/>
    <m/>
    <m/>
    <s v="Diarrhée Paludisme Fièvre"/>
    <n v="1"/>
    <n v="1"/>
    <n v="0"/>
    <n v="0"/>
    <n v="0"/>
    <n v="1"/>
    <n v="0"/>
    <n v="0"/>
    <n v="0"/>
    <n v="0"/>
    <n v="0"/>
    <n v="0"/>
    <m/>
    <x v="1"/>
    <s v="Ecole trop loin Manque de moyens financiers (transport, etc) Pas d'intérêt pour l'éducation des enfants"/>
    <x v="0"/>
    <n v="0"/>
    <n v="0"/>
    <n v="1"/>
    <n v="0"/>
    <n v="0"/>
    <n v="1"/>
    <n v="0"/>
    <n v="0"/>
    <n v="1"/>
    <n v="0"/>
    <m/>
    <x v="0"/>
    <s v="Assistance humanitaire Situation dans le lieu d’origine Situation des membres de la famille"/>
    <n v="1"/>
    <n v="1"/>
    <n v="1"/>
    <n v="0"/>
    <n v="0"/>
    <n v="0"/>
    <s v="Abri"/>
    <s v="Nourriture"/>
    <s v="Service de santé"/>
    <m/>
    <n v="0"/>
    <n v="10"/>
    <s v="Vu l'évaluation du quartier SOUNGA, la PDI demande une  assistance humanitaire et gouvernementale."/>
    <n v="1328123"/>
    <s v="97575bbb-3215-42e7-baa6-3685788800fc"/>
    <d v="2019-11-06T17:20:59"/>
    <m/>
    <n v="19"/>
  </r>
  <r>
    <d v="2019-11-07T00:00:00"/>
    <s v="GARAMBOLY Ces aire Don de Dieu"/>
    <s v="Bangui"/>
    <s v="Bangui"/>
    <x v="2"/>
    <x v="42"/>
    <x v="0"/>
    <s v="Oui"/>
    <n v="4.3665799999999999"/>
    <n v="18.62246"/>
    <n v="373.46899999999999"/>
    <n v="0"/>
    <n v="3"/>
    <s v="Oui"/>
    <n v="25"/>
    <n v="125"/>
    <s v="Catastrophe naturelle (inondations, pluies torrentielles etc)"/>
    <m/>
    <n v="25"/>
    <n v="0"/>
    <n v="0"/>
    <n v="0"/>
    <x v="3"/>
    <m/>
    <m/>
    <n v="25"/>
    <x v="1"/>
    <s v="oui"/>
    <x v="2"/>
    <x v="1"/>
    <m/>
    <x v="3"/>
    <s v="non"/>
    <m/>
    <s v="non"/>
    <m/>
    <s v="non"/>
    <m/>
    <s v="non"/>
    <m/>
    <s v="non"/>
    <m/>
    <x v="1"/>
    <x v="3"/>
    <m/>
    <x v="9"/>
    <x v="1"/>
    <n v="0"/>
    <n v="0"/>
    <n v="1"/>
    <n v="0"/>
    <n v="0"/>
    <n v="0"/>
    <n v="0"/>
    <x v="0"/>
    <x v="0"/>
    <x v="0"/>
    <x v="0"/>
    <x v="1"/>
    <x v="3"/>
    <m/>
    <x v="3"/>
    <m/>
    <s v="Forage a pompe manuelle Vendeur d’eau Eau de pluie"/>
    <n v="0"/>
    <n v="1"/>
    <n v="0"/>
    <n v="0"/>
    <n v="0"/>
    <n v="1"/>
    <n v="0"/>
    <n v="0"/>
    <n v="1"/>
    <x v="2"/>
    <x v="3"/>
    <x v="0"/>
    <s v="Odeur Goût Eau non potable"/>
    <n v="1"/>
    <n v="1"/>
    <n v="0"/>
    <n v="1"/>
    <x v="1"/>
    <x v="0"/>
    <m/>
    <m/>
    <m/>
    <m/>
    <m/>
    <m/>
    <m/>
    <m/>
    <m/>
    <x v="0"/>
    <s v="Production agricole de subsistance Assistance humanitaire (incluant cash) Achat sur le marché"/>
    <n v="1"/>
    <n v="0"/>
    <n v="1"/>
    <n v="1"/>
    <n v="0"/>
    <n v="0"/>
    <n v="0"/>
    <m/>
    <x v="0"/>
    <x v="1"/>
    <s v="Harcèlement Autre, préciser"/>
    <n v="0"/>
    <n v="1"/>
    <n v="0"/>
    <n v="0"/>
    <n v="0"/>
    <n v="0"/>
    <n v="1"/>
    <s v="Manque financement"/>
    <x v="0"/>
    <m/>
    <m/>
    <m/>
    <m/>
    <m/>
    <m/>
    <m/>
    <x v="0"/>
    <x v="0"/>
    <x v="0"/>
    <m/>
    <m/>
    <m/>
    <m/>
    <m/>
    <m/>
    <m/>
    <m/>
    <s v="Diarrhée Paludisme Fièvre"/>
    <n v="1"/>
    <n v="1"/>
    <n v="0"/>
    <n v="0"/>
    <n v="0"/>
    <n v="1"/>
    <n v="0"/>
    <n v="0"/>
    <n v="0"/>
    <n v="0"/>
    <n v="0"/>
    <n v="0"/>
    <m/>
    <x v="0"/>
    <s v="Manque de moyens financiers (transport, etc)"/>
    <x v="0"/>
    <n v="0"/>
    <n v="0"/>
    <n v="0"/>
    <n v="0"/>
    <n v="0"/>
    <n v="1"/>
    <n v="0"/>
    <n v="0"/>
    <n v="0"/>
    <n v="0"/>
    <m/>
    <x v="0"/>
    <s v="Assistance humanitaire Situation dans le lieu d’origine"/>
    <n v="1"/>
    <n v="1"/>
    <n v="0"/>
    <n v="0"/>
    <n v="0"/>
    <n v="0"/>
    <s v="Abri"/>
    <s v="Service de santé"/>
    <s v="Nourriture"/>
    <m/>
    <n v="0"/>
    <n v="10"/>
    <s v="Assistante en  eau potable, nourriture et abris"/>
    <n v="1340355"/>
    <s v="49b5c17b-ac05-4aef-86ae-f82a750f08fc"/>
    <d v="2019-11-07T16:42:12"/>
    <m/>
    <n v="36"/>
  </r>
  <r>
    <d v="2019-11-07T00:00:00"/>
    <s v="Missayo marien alfred"/>
    <s v="Ombella MPoko"/>
    <s v="Bimbo"/>
    <x v="3"/>
    <x v="43"/>
    <x v="0"/>
    <s v="Oui"/>
    <n v="4.3249236"/>
    <n v="18.528027900000001"/>
    <n v="303.79998779296875"/>
    <n v="7"/>
    <n v="3"/>
    <s v="Oui"/>
    <n v="11"/>
    <n v="55"/>
    <s v="Catastrophe naturelle (inondations, pluies torrentielles etc)"/>
    <m/>
    <n v="9"/>
    <n v="2"/>
    <n v="0"/>
    <n v="0"/>
    <x v="30"/>
    <m/>
    <m/>
    <n v="11"/>
    <x v="0"/>
    <s v="oui"/>
    <x v="2"/>
    <x v="2"/>
    <s v="Octroyer par le service cadastral"/>
    <x v="1"/>
    <s v="ne sait pas"/>
    <m/>
    <s v="non"/>
    <m/>
    <s v="non"/>
    <m/>
    <s v="non"/>
    <m/>
    <s v="non"/>
    <m/>
    <x v="0"/>
    <x v="0"/>
    <m/>
    <x v="1"/>
    <x v="1"/>
    <n v="0"/>
    <n v="0"/>
    <n v="0"/>
    <n v="0"/>
    <n v="0"/>
    <n v="0"/>
    <n v="0"/>
    <x v="0"/>
    <x v="0"/>
    <x v="0"/>
    <x v="0"/>
    <x v="1"/>
    <x v="3"/>
    <m/>
    <x v="0"/>
    <m/>
    <s v="Puits traditionnel/A ciel ouvert Puits amélioré Eau de pluie"/>
    <n v="1"/>
    <n v="0"/>
    <n v="1"/>
    <n v="0"/>
    <n v="0"/>
    <n v="0"/>
    <n v="0"/>
    <n v="0"/>
    <n v="1"/>
    <x v="2"/>
    <x v="2"/>
    <x v="0"/>
    <s v="Eau trouble / brune"/>
    <n v="0"/>
    <n v="0"/>
    <n v="1"/>
    <n v="0"/>
    <x v="0"/>
    <x v="0"/>
    <m/>
    <m/>
    <m/>
    <m/>
    <m/>
    <m/>
    <m/>
    <m/>
    <m/>
    <x v="1"/>
    <s v="Don des communautés hôtes et voisines Achat sur le marché Troc (échanges)"/>
    <n v="0"/>
    <n v="1"/>
    <n v="0"/>
    <n v="1"/>
    <n v="0"/>
    <n v="1"/>
    <n v="0"/>
    <m/>
    <x v="0"/>
    <x v="0"/>
    <m/>
    <m/>
    <m/>
    <m/>
    <m/>
    <m/>
    <m/>
    <m/>
    <m/>
    <x v="0"/>
    <m/>
    <m/>
    <m/>
    <m/>
    <m/>
    <m/>
    <m/>
    <x v="0"/>
    <x v="0"/>
    <x v="0"/>
    <m/>
    <m/>
    <m/>
    <m/>
    <m/>
    <m/>
    <m/>
    <m/>
    <s v="Diarrhée Paludisme Toux"/>
    <n v="1"/>
    <n v="1"/>
    <n v="0"/>
    <n v="0"/>
    <n v="0"/>
    <n v="0"/>
    <n v="1"/>
    <n v="0"/>
    <n v="0"/>
    <n v="0"/>
    <n v="0"/>
    <n v="0"/>
    <m/>
    <x v="2"/>
    <m/>
    <x v="1"/>
    <m/>
    <m/>
    <m/>
    <m/>
    <m/>
    <m/>
    <m/>
    <m/>
    <m/>
    <m/>
    <m/>
    <x v="0"/>
    <s v="Assistance humanitaire Situation dans le lieu d’origine Accès aux services de base"/>
    <n v="1"/>
    <n v="1"/>
    <n v="0"/>
    <n v="1"/>
    <n v="0"/>
    <n v="0"/>
    <s v="Nourriture"/>
    <s v="Service de santé"/>
    <s v="Hygiène/assainissement"/>
    <m/>
    <n v="0"/>
    <n v="10"/>
    <s v="Plus part des chefs nont pas des ignorent la presence des pdi dans leur localité. Ils ne font pas declares. nous avons fait le sondage nous même. Il ny a pas un centre de sante dans le quartier. Les pdi n'ont as d accès  à leur champ situé à l'autre côté du fleuve. Ils vivent que des achats de nourriture  sur le marcher. Mais les moyens de subsistance est encore un defis pour cette population affectee."/>
    <n v="1340126"/>
    <s v="9e988849-5e1e-427b-b359-eba054e36cfe"/>
    <d v="2019-11-07T16:15:07"/>
    <m/>
    <n v="22"/>
  </r>
  <r>
    <d v="2019-11-07T00:00:00"/>
    <s v="MANSSOUR-KABARA"/>
    <s v="Ombella MPoko"/>
    <s v="Bimbo"/>
    <x v="3"/>
    <x v="44"/>
    <x v="0"/>
    <s v="Oui"/>
    <n v="4.3284058999999999"/>
    <n v="18.531480200000001"/>
    <n v="328.60000610351563"/>
    <n v="10"/>
    <n v="3"/>
    <s v="Oui"/>
    <n v="15"/>
    <n v="75"/>
    <s v="Catastrophe naturelle (inondations, pluies torrentielles etc)"/>
    <m/>
    <n v="15"/>
    <n v="0"/>
    <n v="0"/>
    <n v="0"/>
    <x v="30"/>
    <n v="4"/>
    <m/>
    <n v="15"/>
    <x v="0"/>
    <s v="oui"/>
    <x v="1"/>
    <x v="0"/>
    <m/>
    <x v="4"/>
    <s v="oui"/>
    <n v="16"/>
    <s v="non"/>
    <m/>
    <s v="oui"/>
    <n v="6"/>
    <s v="non"/>
    <m/>
    <s v="oui"/>
    <n v="12"/>
    <x v="1"/>
    <x v="5"/>
    <m/>
    <x v="0"/>
    <x v="0"/>
    <m/>
    <m/>
    <m/>
    <m/>
    <m/>
    <m/>
    <m/>
    <x v="0"/>
    <x v="0"/>
    <x v="0"/>
    <x v="0"/>
    <x v="1"/>
    <x v="3"/>
    <m/>
    <x v="1"/>
    <m/>
    <s v="Puits traditionnel/A ciel ouvert Eau de pluie"/>
    <n v="1"/>
    <n v="0"/>
    <n v="0"/>
    <n v="0"/>
    <n v="0"/>
    <n v="0"/>
    <n v="0"/>
    <n v="0"/>
    <n v="1"/>
    <x v="2"/>
    <x v="2"/>
    <x v="0"/>
    <s v="Odeur"/>
    <n v="1"/>
    <n v="0"/>
    <n v="0"/>
    <n v="0"/>
    <x v="1"/>
    <x v="0"/>
    <m/>
    <m/>
    <m/>
    <m/>
    <m/>
    <m/>
    <m/>
    <m/>
    <m/>
    <x v="1"/>
    <s v="Achat sur le marché"/>
    <n v="0"/>
    <n v="0"/>
    <n v="0"/>
    <n v="1"/>
    <n v="0"/>
    <n v="0"/>
    <n v="0"/>
    <m/>
    <x v="1"/>
    <x v="0"/>
    <m/>
    <m/>
    <m/>
    <m/>
    <m/>
    <m/>
    <m/>
    <m/>
    <m/>
    <x v="0"/>
    <m/>
    <m/>
    <m/>
    <m/>
    <m/>
    <m/>
    <m/>
    <x v="0"/>
    <x v="0"/>
    <x v="0"/>
    <m/>
    <m/>
    <m/>
    <m/>
    <m/>
    <m/>
    <m/>
    <m/>
    <s v="Diarrhée Paludisme Fièvre"/>
    <n v="1"/>
    <n v="1"/>
    <n v="0"/>
    <n v="0"/>
    <n v="0"/>
    <n v="1"/>
    <n v="0"/>
    <n v="0"/>
    <n v="0"/>
    <n v="0"/>
    <n v="0"/>
    <n v="0"/>
    <m/>
    <x v="0"/>
    <s v="Ecole détruite ou endommagée"/>
    <x v="0"/>
    <n v="1"/>
    <n v="0"/>
    <n v="0"/>
    <n v="0"/>
    <n v="0"/>
    <n v="0"/>
    <n v="0"/>
    <n v="0"/>
    <n v="0"/>
    <n v="0"/>
    <m/>
    <x v="0"/>
    <s v="Assistance humanitaire Situation des membres de la famille Possibilités de retour (etat du lieu d’origine, aide humanitaire…)"/>
    <n v="1"/>
    <n v="0"/>
    <n v="1"/>
    <n v="0"/>
    <n v="1"/>
    <n v="0"/>
    <s v="Nourriture"/>
    <s v="Article non alimentaire (vêtements, couvertures, ustensiles de cuisine"/>
    <s v="Abri"/>
    <m/>
    <n v="0"/>
    <n v="10"/>
    <s v="BALAPA2 n'est pas touché mais il a des PDIS."/>
    <n v="1340233"/>
    <s v="2700363d-3e84-4a7b-8e10-44fe9ec51c93"/>
    <d v="2019-11-07T16:20:44"/>
    <m/>
    <n v="30"/>
  </r>
  <r>
    <d v="2019-11-07T00:00:00"/>
    <s v="Gomdigue Martine "/>
    <s v="Ombella MPoko"/>
    <s v="Bimbo"/>
    <x v="3"/>
    <x v="45"/>
    <x v="1"/>
    <s v="Oui"/>
    <n v="4.3244185999999996"/>
    <n v="18.520665900000001"/>
    <n v="356.10000610351563"/>
    <n v="10"/>
    <n v="3"/>
    <s v="Oui"/>
    <n v="65"/>
    <n v="325"/>
    <s v="Catastrophe naturelle (inondations, pluies torrentielles etc)"/>
    <m/>
    <n v="65"/>
    <n v="0"/>
    <n v="0"/>
    <n v="0"/>
    <x v="4"/>
    <m/>
    <n v="65"/>
    <n v="65"/>
    <x v="1"/>
    <s v="oui"/>
    <x v="1"/>
    <x v="0"/>
    <m/>
    <x v="1"/>
    <s v="oui"/>
    <n v="10"/>
    <s v="non"/>
    <m/>
    <s v="oui"/>
    <n v="2"/>
    <s v="non"/>
    <m/>
    <s v="oui"/>
    <n v="20"/>
    <x v="2"/>
    <x v="0"/>
    <m/>
    <x v="0"/>
    <x v="0"/>
    <m/>
    <m/>
    <m/>
    <m/>
    <m/>
    <m/>
    <m/>
    <x v="1"/>
    <x v="1"/>
    <x v="1"/>
    <x v="0"/>
    <x v="2"/>
    <x v="0"/>
    <m/>
    <x v="0"/>
    <m/>
    <s v="Puits traditionnel/A ciel ouvert Eau de surface (riviere, cours d’eau…) Vendeur d’eau"/>
    <n v="1"/>
    <n v="0"/>
    <n v="0"/>
    <n v="0"/>
    <n v="1"/>
    <n v="1"/>
    <n v="0"/>
    <n v="0"/>
    <n v="0"/>
    <x v="0"/>
    <x v="3"/>
    <x v="0"/>
    <s v="Odeur Goût"/>
    <n v="1"/>
    <n v="1"/>
    <n v="0"/>
    <n v="0"/>
    <x v="1"/>
    <x v="0"/>
    <m/>
    <m/>
    <m/>
    <m/>
    <m/>
    <m/>
    <m/>
    <m/>
    <m/>
    <x v="0"/>
    <s v="Achat sur le marché Emprunt Troc (échanges)"/>
    <n v="0"/>
    <n v="0"/>
    <n v="0"/>
    <n v="1"/>
    <n v="1"/>
    <n v="1"/>
    <n v="0"/>
    <m/>
    <x v="2"/>
    <x v="0"/>
    <m/>
    <m/>
    <m/>
    <m/>
    <m/>
    <m/>
    <m/>
    <m/>
    <m/>
    <x v="1"/>
    <s v="Clinique mobile Hôpital"/>
    <n v="1"/>
    <n v="1"/>
    <n v="0"/>
    <n v="0"/>
    <n v="0"/>
    <m/>
    <x v="2"/>
    <x v="3"/>
    <x v="2"/>
    <s v="Manque de moyens financiers Absence de personnel médical Pas de médicaments ou d’équipements"/>
    <n v="0"/>
    <n v="0"/>
    <n v="1"/>
    <n v="0"/>
    <n v="0"/>
    <n v="1"/>
    <n v="1"/>
    <s v="Diarrhée Fièvre Toux"/>
    <n v="1"/>
    <n v="0"/>
    <n v="0"/>
    <n v="0"/>
    <n v="0"/>
    <n v="1"/>
    <n v="1"/>
    <n v="0"/>
    <n v="0"/>
    <n v="0"/>
    <n v="0"/>
    <n v="0"/>
    <m/>
    <x v="0"/>
    <s v="Pas d'école Ecole détruite ou endommagée Ecole occupée par des PDI"/>
    <x v="2"/>
    <n v="1"/>
    <n v="1"/>
    <n v="0"/>
    <n v="0"/>
    <n v="0"/>
    <n v="0"/>
    <n v="0"/>
    <n v="0"/>
    <n v="0"/>
    <n v="0"/>
    <m/>
    <x v="0"/>
    <s v="Assistance humanitaire"/>
    <n v="1"/>
    <n v="0"/>
    <n v="0"/>
    <n v="0"/>
    <n v="0"/>
    <n v="0"/>
    <s v="Abri"/>
    <s v="Nourriture"/>
    <s v="Scolarisation"/>
    <m/>
    <n v="0"/>
    <n v="10"/>
    <s v="Les pdi ont trop des difficultés "/>
    <n v="1340139"/>
    <s v="0e13ee65-520a-42eb-b91d-5b8fc9a6f3a5"/>
    <d v="2019-11-07T16:17:22"/>
    <m/>
    <n v="25"/>
  </r>
  <r>
    <d v="2019-11-07T00:00:00"/>
    <s v="MANSSOUR-KABARA"/>
    <s v="Ombella MPoko"/>
    <s v="Bimbo"/>
    <x v="3"/>
    <x v="46"/>
    <x v="0"/>
    <s v="Oui"/>
    <n v="4.3269605999999996"/>
    <n v="18.5259927"/>
    <n v="366.29998779296875"/>
    <n v="9"/>
    <n v="3"/>
    <s v="Oui"/>
    <n v="20"/>
    <n v="100"/>
    <s v="Catastrophe naturelle (inondations, pluies torrentielles etc)"/>
    <m/>
    <n v="15"/>
    <n v="5"/>
    <n v="0"/>
    <n v="0"/>
    <x v="8"/>
    <m/>
    <m/>
    <n v="20"/>
    <x v="0"/>
    <s v="oui"/>
    <x v="0"/>
    <x v="0"/>
    <m/>
    <x v="1"/>
    <s v="oui"/>
    <n v="22"/>
    <s v="non"/>
    <m/>
    <s v="oui"/>
    <n v="2"/>
    <s v="non"/>
    <m/>
    <s v="oui"/>
    <n v="6"/>
    <x v="1"/>
    <x v="5"/>
    <m/>
    <x v="0"/>
    <x v="0"/>
    <m/>
    <m/>
    <m/>
    <m/>
    <m/>
    <m/>
    <m/>
    <x v="0"/>
    <x v="0"/>
    <x v="0"/>
    <x v="0"/>
    <x v="1"/>
    <x v="3"/>
    <m/>
    <x v="0"/>
    <m/>
    <s v="Puits traditionnel/A ciel ouvert Forage a pompe manuelle Eau de pluie"/>
    <n v="1"/>
    <n v="1"/>
    <n v="0"/>
    <n v="0"/>
    <n v="0"/>
    <n v="0"/>
    <n v="0"/>
    <n v="0"/>
    <n v="1"/>
    <x v="0"/>
    <x v="2"/>
    <x v="0"/>
    <s v="Odeur Goût"/>
    <n v="1"/>
    <n v="1"/>
    <n v="0"/>
    <n v="0"/>
    <x v="1"/>
    <x v="0"/>
    <m/>
    <m/>
    <m/>
    <m/>
    <m/>
    <m/>
    <m/>
    <m/>
    <m/>
    <x v="1"/>
    <s v="Production agricole de subsistance Achat sur le marché"/>
    <n v="1"/>
    <n v="0"/>
    <n v="0"/>
    <n v="1"/>
    <n v="0"/>
    <n v="0"/>
    <n v="0"/>
    <m/>
    <x v="1"/>
    <x v="0"/>
    <m/>
    <m/>
    <m/>
    <m/>
    <m/>
    <m/>
    <m/>
    <m/>
    <m/>
    <x v="0"/>
    <m/>
    <m/>
    <m/>
    <m/>
    <m/>
    <m/>
    <m/>
    <x v="0"/>
    <x v="0"/>
    <x v="0"/>
    <m/>
    <m/>
    <m/>
    <m/>
    <m/>
    <m/>
    <m/>
    <m/>
    <s v="Diarrhée Paludisme Fièvre"/>
    <n v="1"/>
    <n v="1"/>
    <n v="0"/>
    <n v="0"/>
    <n v="0"/>
    <n v="1"/>
    <n v="0"/>
    <n v="0"/>
    <n v="0"/>
    <n v="0"/>
    <n v="0"/>
    <n v="0"/>
    <m/>
    <x v="1"/>
    <s v="Ecole détruite ou endommagée"/>
    <x v="0"/>
    <n v="1"/>
    <n v="0"/>
    <n v="0"/>
    <n v="0"/>
    <n v="0"/>
    <n v="0"/>
    <n v="0"/>
    <n v="0"/>
    <n v="0"/>
    <n v="0"/>
    <m/>
    <x v="0"/>
    <s v="Assistance humanitaire Situation dans le lieu d’origine Possibilités de retour (etat du lieu d’origine, aide humanitaire…)"/>
    <n v="1"/>
    <n v="1"/>
    <n v="0"/>
    <n v="0"/>
    <n v="1"/>
    <n v="0"/>
    <s v="Nourriture"/>
    <s v="Service de santé"/>
    <s v="Abri"/>
    <m/>
    <n v="0"/>
    <n v="10"/>
    <s v="BATALIMO2 à accueillit un petit nombre de PDIS."/>
    <n v="1340230"/>
    <s v="2a3b0d1b-c0d7-4501-ba79-701198d6fa96"/>
    <d v="2019-11-07T16:20:41"/>
    <m/>
    <n v="29"/>
  </r>
  <r>
    <d v="2019-11-07T00:00:00"/>
    <s v="Gomdigue Martine "/>
    <s v="Ombella MPoko"/>
    <s v="Bimbo"/>
    <x v="3"/>
    <x v="47"/>
    <x v="1"/>
    <s v="Oui"/>
    <n v="4.3281152000000001"/>
    <n v="18.521876500000001"/>
    <n v="409.20001220703125"/>
    <n v="10"/>
    <n v="3"/>
    <s v="Oui"/>
    <n v="10"/>
    <n v="50"/>
    <s v="Catastrophe naturelle (inondations, pluies torrentielles etc)"/>
    <m/>
    <n v="10"/>
    <n v="0"/>
    <n v="0"/>
    <n v="0"/>
    <x v="23"/>
    <n v="4"/>
    <m/>
    <n v="10"/>
    <x v="3"/>
    <s v="oui"/>
    <x v="0"/>
    <x v="0"/>
    <m/>
    <x v="2"/>
    <s v="ne sait pas"/>
    <m/>
    <s v="ne sait pas"/>
    <m/>
    <s v="ne sait pas"/>
    <m/>
    <s v="ne sait pas"/>
    <m/>
    <s v="ne sait pas"/>
    <m/>
    <x v="2"/>
    <x v="0"/>
    <m/>
    <x v="0"/>
    <x v="0"/>
    <m/>
    <m/>
    <m/>
    <m/>
    <m/>
    <m/>
    <m/>
    <x v="0"/>
    <x v="0"/>
    <x v="0"/>
    <x v="1"/>
    <x v="2"/>
    <x v="0"/>
    <m/>
    <x v="1"/>
    <m/>
    <s v="Puits traditionnel/A ciel ouvert"/>
    <n v="1"/>
    <n v="0"/>
    <n v="0"/>
    <n v="0"/>
    <n v="0"/>
    <n v="0"/>
    <n v="0"/>
    <n v="0"/>
    <n v="0"/>
    <x v="0"/>
    <x v="2"/>
    <x v="0"/>
    <s v="Odeur Goût Eau non potable"/>
    <n v="1"/>
    <n v="1"/>
    <n v="0"/>
    <n v="1"/>
    <x v="1"/>
    <x v="1"/>
    <s v="Présence de groupes armés Conflit liés à la gestion communautaire des points d’eau"/>
    <n v="1"/>
    <n v="1"/>
    <n v="0"/>
    <n v="0"/>
    <n v="0"/>
    <n v="0"/>
    <n v="0"/>
    <m/>
    <x v="1"/>
    <s v="Achat sur le marché Emprunt Troc (échanges)"/>
    <n v="0"/>
    <n v="0"/>
    <n v="0"/>
    <n v="1"/>
    <n v="1"/>
    <n v="1"/>
    <n v="0"/>
    <m/>
    <x v="2"/>
    <x v="0"/>
    <m/>
    <m/>
    <m/>
    <m/>
    <m/>
    <m/>
    <m/>
    <m/>
    <m/>
    <x v="1"/>
    <s v="Hôpital Centre de santé"/>
    <n v="0"/>
    <n v="1"/>
    <n v="1"/>
    <n v="0"/>
    <n v="0"/>
    <m/>
    <x v="2"/>
    <x v="3"/>
    <x v="1"/>
    <m/>
    <m/>
    <m/>
    <m/>
    <m/>
    <m/>
    <m/>
    <m/>
    <s v="Diarrhée Paludisme Fièvre"/>
    <n v="1"/>
    <n v="1"/>
    <n v="0"/>
    <n v="0"/>
    <n v="0"/>
    <n v="1"/>
    <n v="0"/>
    <n v="0"/>
    <n v="0"/>
    <n v="0"/>
    <n v="0"/>
    <n v="0"/>
    <m/>
    <x v="2"/>
    <m/>
    <x v="1"/>
    <m/>
    <m/>
    <m/>
    <m/>
    <m/>
    <m/>
    <m/>
    <m/>
    <m/>
    <m/>
    <m/>
    <x v="0"/>
    <s v="Assistance humanitaire Situation des membres de la famille Accès aux services de base"/>
    <n v="1"/>
    <n v="0"/>
    <n v="1"/>
    <n v="1"/>
    <n v="0"/>
    <n v="0"/>
    <s v="Eau potable"/>
    <s v="Nourriture"/>
    <s v="Abri"/>
    <m/>
    <n v="0"/>
    <n v="10"/>
    <s v="Les déplacés ont beaucoup de difficultés. _x000a_"/>
    <n v="1340136"/>
    <s v="8d3ebbff-65f6-4f71-957a-65731b41af5f"/>
    <d v="2019-11-07T16:17:18"/>
    <m/>
    <n v="24"/>
  </r>
  <r>
    <d v="2019-11-09T00:00:00"/>
    <s v="NGONAINDO Delalie"/>
    <s v="Ombella MPoko"/>
    <s v="Bimbo"/>
    <x v="3"/>
    <x v="48"/>
    <x v="0"/>
    <s v="Oui"/>
    <n v="4.3739758999999996"/>
    <n v="18.522506"/>
    <n v="364.60000610351563"/>
    <n v="10"/>
    <n v="3"/>
    <s v="Oui"/>
    <n v="10"/>
    <n v="50"/>
    <s v="Catastrophe naturelle (inondations, pluies torrentielles etc)"/>
    <m/>
    <n v="6"/>
    <n v="4"/>
    <n v="0"/>
    <n v="0"/>
    <x v="0"/>
    <m/>
    <m/>
    <n v="10"/>
    <x v="1"/>
    <s v="oui"/>
    <x v="2"/>
    <x v="1"/>
    <m/>
    <x v="3"/>
    <s v="oui"/>
    <n v="5"/>
    <s v="non"/>
    <m/>
    <s v="oui"/>
    <n v="11"/>
    <s v="non"/>
    <m/>
    <s v="oui"/>
    <n v="10"/>
    <x v="0"/>
    <x v="0"/>
    <m/>
    <x v="11"/>
    <x v="1"/>
    <n v="1"/>
    <n v="0"/>
    <n v="0"/>
    <n v="0"/>
    <n v="0"/>
    <n v="0"/>
    <n v="0"/>
    <x v="1"/>
    <x v="1"/>
    <x v="1"/>
    <x v="1"/>
    <x v="0"/>
    <x v="0"/>
    <m/>
    <x v="1"/>
    <m/>
    <s v="Puits traditionnel/A ciel ouvert Eau courante/du robinet Eau de pluie"/>
    <n v="1"/>
    <n v="0"/>
    <n v="0"/>
    <n v="0"/>
    <n v="0"/>
    <n v="0"/>
    <n v="0"/>
    <n v="1"/>
    <n v="1"/>
    <x v="2"/>
    <x v="3"/>
    <x v="0"/>
    <s v="Odeur Goût Eau non potable"/>
    <n v="1"/>
    <n v="1"/>
    <n v="0"/>
    <n v="1"/>
    <x v="1"/>
    <x v="1"/>
    <s v="Présence de groupes armés"/>
    <n v="1"/>
    <n v="0"/>
    <n v="0"/>
    <n v="0"/>
    <n v="0"/>
    <n v="0"/>
    <n v="0"/>
    <m/>
    <x v="0"/>
    <s v="Production agricole de subsistance Don des communautés hôtes et voisines Achat sur le marché"/>
    <n v="1"/>
    <n v="1"/>
    <n v="0"/>
    <n v="1"/>
    <n v="0"/>
    <n v="0"/>
    <n v="0"/>
    <m/>
    <x v="0"/>
    <x v="1"/>
    <s v="La route est trop dangereuse/risque d’attaques"/>
    <n v="0"/>
    <n v="0"/>
    <n v="0"/>
    <n v="0"/>
    <n v="1"/>
    <n v="0"/>
    <n v="0"/>
    <m/>
    <x v="0"/>
    <m/>
    <m/>
    <m/>
    <m/>
    <m/>
    <m/>
    <m/>
    <x v="0"/>
    <x v="0"/>
    <x v="0"/>
    <m/>
    <m/>
    <m/>
    <m/>
    <m/>
    <m/>
    <m/>
    <m/>
    <s v="Diarrhée Paludisme Maladie de peau"/>
    <n v="1"/>
    <n v="1"/>
    <n v="0"/>
    <n v="0"/>
    <n v="1"/>
    <n v="0"/>
    <n v="0"/>
    <n v="0"/>
    <n v="0"/>
    <n v="0"/>
    <n v="0"/>
    <n v="0"/>
    <m/>
    <x v="0"/>
    <s v="Ecole détruite ou endommagée Chemin dangereux Manque de moyens financiers (transport, etc)"/>
    <x v="0"/>
    <n v="1"/>
    <n v="0"/>
    <n v="0"/>
    <n v="1"/>
    <n v="0"/>
    <n v="1"/>
    <n v="0"/>
    <n v="0"/>
    <n v="0"/>
    <n v="0"/>
    <m/>
    <x v="0"/>
    <s v="Assistance humanitaire Situation dans le lieu d’origine Documentation (certificat de naissance, etc.)"/>
    <n v="1"/>
    <n v="1"/>
    <n v="0"/>
    <n v="0"/>
    <n v="0"/>
    <n v="1"/>
    <s v="Abri"/>
    <s v="Nourriture"/>
    <s v="Service de santé"/>
    <m/>
    <n v="0"/>
    <n v="10"/>
    <s v="Les pdis ont besoin  d'aide  sur le domaine de la santé,  eau potable et des vivre."/>
    <n v="1358726"/>
    <s v="57124c98-ec54-4488-9f46-0a4864e80a9c"/>
    <d v="2019-11-09T14:33:01"/>
    <m/>
    <n v="64"/>
  </r>
  <r>
    <d v="2019-11-09T00:00:00"/>
    <s v="Nainguira"/>
    <s v="Ombella MPoko"/>
    <s v="Bimbo"/>
    <x v="3"/>
    <x v="49"/>
    <x v="0"/>
    <s v="Oui"/>
    <n v="4.3717968999999997"/>
    <n v="18.523427900000002"/>
    <n v="363"/>
    <n v="10"/>
    <n v="3"/>
    <s v="Oui"/>
    <n v="20"/>
    <n v="100"/>
    <s v="Catastrophe naturelle (inondations, pluies torrentielles etc)"/>
    <m/>
    <n v="12"/>
    <n v="8"/>
    <n v="0"/>
    <n v="0"/>
    <x v="8"/>
    <m/>
    <m/>
    <n v="20"/>
    <x v="0"/>
    <s v="oui"/>
    <x v="2"/>
    <x v="1"/>
    <m/>
    <x v="3"/>
    <s v="oui"/>
    <n v="10"/>
    <s v="non"/>
    <m/>
    <s v="oui"/>
    <n v="2"/>
    <s v="non"/>
    <m/>
    <s v="oui"/>
    <n v="5"/>
    <x v="1"/>
    <x v="3"/>
    <m/>
    <x v="4"/>
    <x v="1"/>
    <n v="0"/>
    <n v="1"/>
    <n v="1"/>
    <n v="0"/>
    <n v="0"/>
    <n v="0"/>
    <n v="0"/>
    <x v="0"/>
    <x v="1"/>
    <x v="1"/>
    <x v="1"/>
    <x v="1"/>
    <x v="1"/>
    <m/>
    <x v="0"/>
    <m/>
    <s v="Puits traditionnel/A ciel ouvert Vendeur d’eau Eau de pluie"/>
    <n v="1"/>
    <n v="0"/>
    <n v="0"/>
    <n v="0"/>
    <n v="0"/>
    <n v="1"/>
    <n v="0"/>
    <n v="0"/>
    <n v="1"/>
    <x v="2"/>
    <x v="2"/>
    <x v="0"/>
    <s v="Odeur"/>
    <n v="1"/>
    <n v="0"/>
    <n v="0"/>
    <n v="0"/>
    <x v="1"/>
    <x v="1"/>
    <s v="Conflit liés à la gestion communautaire des points d’eau Discrimination"/>
    <n v="0"/>
    <n v="1"/>
    <n v="0"/>
    <n v="1"/>
    <n v="0"/>
    <n v="0"/>
    <n v="0"/>
    <m/>
    <x v="1"/>
    <s v="Don des communautés hôtes et voisines Assistance humanitaire (incluant cash) Troc (échanges)"/>
    <n v="0"/>
    <n v="1"/>
    <n v="1"/>
    <n v="0"/>
    <n v="0"/>
    <n v="1"/>
    <n v="0"/>
    <m/>
    <x v="1"/>
    <x v="0"/>
    <m/>
    <m/>
    <m/>
    <m/>
    <m/>
    <m/>
    <m/>
    <m/>
    <m/>
    <x v="1"/>
    <s v="Centre de santé"/>
    <n v="0"/>
    <n v="0"/>
    <n v="1"/>
    <n v="0"/>
    <n v="0"/>
    <m/>
    <x v="2"/>
    <x v="1"/>
    <x v="2"/>
    <s v="Le service est trop loin Manque de moyens financiers"/>
    <n v="0"/>
    <n v="1"/>
    <n v="1"/>
    <n v="0"/>
    <n v="0"/>
    <n v="0"/>
    <n v="0"/>
    <s v="Diarrhée Paludisme Fièvre"/>
    <n v="1"/>
    <n v="1"/>
    <n v="0"/>
    <n v="0"/>
    <n v="0"/>
    <n v="1"/>
    <n v="0"/>
    <n v="0"/>
    <n v="0"/>
    <n v="0"/>
    <n v="0"/>
    <n v="0"/>
    <m/>
    <x v="0"/>
    <s v="Pas d'école Ecole trop loin Manque de moyens financiers (transport, etc)"/>
    <x v="2"/>
    <n v="0"/>
    <n v="0"/>
    <n v="1"/>
    <n v="0"/>
    <n v="0"/>
    <n v="1"/>
    <n v="0"/>
    <n v="0"/>
    <n v="0"/>
    <n v="0"/>
    <m/>
    <x v="0"/>
    <s v="Assistance humanitaire Situation dans le lieu d’origine Documentation (certificat de naissance, etc.)"/>
    <n v="1"/>
    <n v="1"/>
    <n v="0"/>
    <n v="0"/>
    <n v="0"/>
    <n v="1"/>
    <s v="Nourriture"/>
    <s v="Eau potable"/>
    <s v="Abri"/>
    <m/>
    <n v="0"/>
    <n v="10"/>
    <s v="Les déplacés ont tous besoin d'une assistance de vivre, santé et scolarisation des enfants."/>
    <n v="1358673"/>
    <s v="bac05aee-a576-47db-a323-5ef25a68b838"/>
    <d v="2019-11-09T14:26:29"/>
    <m/>
    <n v="61"/>
  </r>
  <r>
    <d v="2019-11-09T00:00:00"/>
    <s v="Djimadoum.arcadu"/>
    <s v="Ombella MPoko"/>
    <s v="Bimbo"/>
    <x v="3"/>
    <x v="50"/>
    <x v="1"/>
    <s v="Oui"/>
    <n v="4.3708638000000004"/>
    <n v="18.505961599999999"/>
    <n v="362.20001220703125"/>
    <n v="9.5"/>
    <n v="3"/>
    <s v="Oui"/>
    <n v="50"/>
    <n v="250"/>
    <s v="Catastrophe naturelle (inondations, pluies torrentielles etc)"/>
    <m/>
    <n v="50"/>
    <n v="0"/>
    <n v="0"/>
    <n v="0"/>
    <x v="11"/>
    <m/>
    <m/>
    <n v="50"/>
    <x v="0"/>
    <s v="oui"/>
    <x v="2"/>
    <x v="1"/>
    <m/>
    <x v="3"/>
    <s v="oui"/>
    <n v="15"/>
    <s v="non"/>
    <m/>
    <s v="oui"/>
    <n v="10"/>
    <s v="non"/>
    <m/>
    <s v="non"/>
    <m/>
    <x v="1"/>
    <x v="5"/>
    <m/>
    <x v="1"/>
    <x v="1"/>
    <n v="0"/>
    <n v="0"/>
    <n v="0"/>
    <n v="0"/>
    <n v="0"/>
    <n v="0"/>
    <n v="0"/>
    <x v="0"/>
    <x v="0"/>
    <x v="0"/>
    <x v="0"/>
    <x v="0"/>
    <x v="0"/>
    <m/>
    <x v="0"/>
    <m/>
    <s v="Puits traditionnel/A ciel ouvert Forage a pompe manuelle Eau de pluie"/>
    <n v="1"/>
    <n v="1"/>
    <n v="0"/>
    <n v="0"/>
    <n v="0"/>
    <n v="0"/>
    <n v="0"/>
    <n v="0"/>
    <n v="1"/>
    <x v="1"/>
    <x v="2"/>
    <x v="1"/>
    <m/>
    <m/>
    <m/>
    <m/>
    <m/>
    <x v="1"/>
    <x v="0"/>
    <m/>
    <m/>
    <m/>
    <m/>
    <m/>
    <m/>
    <m/>
    <m/>
    <m/>
    <x v="0"/>
    <s v="Don des communautés hôtes et voisines Achat sur le marché"/>
    <n v="0"/>
    <n v="1"/>
    <n v="0"/>
    <n v="1"/>
    <n v="0"/>
    <n v="0"/>
    <n v="0"/>
    <m/>
    <x v="2"/>
    <x v="0"/>
    <m/>
    <m/>
    <m/>
    <m/>
    <m/>
    <m/>
    <m/>
    <m/>
    <m/>
    <x v="1"/>
    <s v="Autres (à préciser)"/>
    <n v="0"/>
    <n v="0"/>
    <n v="0"/>
    <n v="0"/>
    <n v="1"/>
    <s v="Association  de santé"/>
    <x v="2"/>
    <x v="2"/>
    <x v="2"/>
    <s v="Manque de moyens financiers"/>
    <n v="0"/>
    <n v="0"/>
    <n v="1"/>
    <n v="0"/>
    <n v="0"/>
    <n v="0"/>
    <n v="0"/>
    <s v="Diarrhée Paludisme Maladie de peau"/>
    <n v="1"/>
    <n v="1"/>
    <n v="0"/>
    <n v="0"/>
    <n v="1"/>
    <n v="0"/>
    <n v="0"/>
    <n v="0"/>
    <n v="0"/>
    <n v="0"/>
    <n v="0"/>
    <n v="0"/>
    <m/>
    <x v="0"/>
    <s v="Ecole détruite ou endommagée Chemin dangereux Manque de moyens financiers (transport, etc)"/>
    <x v="0"/>
    <n v="1"/>
    <n v="0"/>
    <n v="0"/>
    <n v="1"/>
    <n v="0"/>
    <n v="1"/>
    <n v="0"/>
    <n v="0"/>
    <n v="0"/>
    <n v="0"/>
    <m/>
    <x v="0"/>
    <s v="Assistance humanitaire Situation dans le lieu d’origine Documentation (certificat de naissance, etc.)"/>
    <n v="1"/>
    <n v="1"/>
    <n v="0"/>
    <n v="0"/>
    <n v="0"/>
    <n v="1"/>
    <s v="Nourriture"/>
    <s v="Service de santé"/>
    <s v="Article non alimentaire (vêtements, couvertures, ustensiles de cuisine"/>
    <m/>
    <n v="0"/>
    <n v="10"/>
    <s v="Les déplacées ont besoins d'une assistance en soins de santé et des vivres."/>
    <n v="1366914"/>
    <s v="ff286bb0-130e-4ee2-a163-5693c8aee54a"/>
    <d v="2019-11-10T11:16:09"/>
    <m/>
    <n v="78"/>
  </r>
  <r>
    <d v="2019-11-10T00:00:00"/>
    <s v="Mahamat ali"/>
    <s v="Ombella MPoko"/>
    <s v="Bimbo"/>
    <x v="3"/>
    <x v="51"/>
    <x v="1"/>
    <s v="Oui"/>
    <n v="4.3917697999999996"/>
    <n v="18.5145546"/>
    <n v="351"/>
    <n v="10"/>
    <n v="3"/>
    <s v="Oui"/>
    <n v="16"/>
    <n v="80"/>
    <s v="Catastrophe naturelle (inondations, pluies torrentielles etc)"/>
    <m/>
    <n v="12"/>
    <n v="4"/>
    <n v="0"/>
    <n v="0"/>
    <x v="31"/>
    <m/>
    <m/>
    <n v="16"/>
    <x v="0"/>
    <s v="oui"/>
    <x v="2"/>
    <x v="1"/>
    <m/>
    <x v="3"/>
    <s v="oui"/>
    <n v="27"/>
    <s v="non"/>
    <m/>
    <s v="oui"/>
    <n v="2"/>
    <s v="non"/>
    <m/>
    <s v="oui"/>
    <n v="3"/>
    <x v="1"/>
    <x v="3"/>
    <m/>
    <x v="4"/>
    <x v="1"/>
    <n v="0"/>
    <n v="1"/>
    <n v="1"/>
    <n v="0"/>
    <n v="0"/>
    <n v="0"/>
    <n v="0"/>
    <x v="0"/>
    <x v="0"/>
    <x v="0"/>
    <x v="0"/>
    <x v="1"/>
    <x v="1"/>
    <m/>
    <x v="1"/>
    <m/>
    <s v="Puits traditionnel/A ciel ouvert Forage a pompe manuelle Vendeur d’eau"/>
    <n v="1"/>
    <n v="1"/>
    <n v="0"/>
    <n v="0"/>
    <n v="0"/>
    <n v="1"/>
    <n v="0"/>
    <n v="0"/>
    <n v="0"/>
    <x v="2"/>
    <x v="0"/>
    <x v="0"/>
    <s v="Odeur Goût Eau non potable"/>
    <n v="1"/>
    <n v="1"/>
    <n v="0"/>
    <n v="1"/>
    <x v="0"/>
    <x v="0"/>
    <m/>
    <m/>
    <m/>
    <m/>
    <m/>
    <m/>
    <m/>
    <m/>
    <m/>
    <x v="0"/>
    <s v="Assistance humanitaire (incluant cash) Achat sur le marché Troc (échanges)"/>
    <n v="0"/>
    <n v="0"/>
    <n v="1"/>
    <n v="1"/>
    <n v="0"/>
    <n v="1"/>
    <n v="0"/>
    <m/>
    <x v="0"/>
    <x v="0"/>
    <m/>
    <m/>
    <m/>
    <m/>
    <m/>
    <m/>
    <m/>
    <m/>
    <m/>
    <x v="1"/>
    <s v="Clinique mobile Hôpital Centre de santé"/>
    <n v="1"/>
    <n v="1"/>
    <n v="1"/>
    <n v="0"/>
    <n v="0"/>
    <m/>
    <x v="2"/>
    <x v="1"/>
    <x v="2"/>
    <s v="Le service est trop loin Manque de moyens financiers Absence de personnel médical"/>
    <n v="0"/>
    <n v="1"/>
    <n v="1"/>
    <n v="0"/>
    <n v="0"/>
    <n v="1"/>
    <n v="0"/>
    <s v="Diarrhée Paludisme Maux de ventre"/>
    <n v="1"/>
    <n v="1"/>
    <n v="0"/>
    <n v="0"/>
    <n v="0"/>
    <n v="0"/>
    <n v="0"/>
    <n v="0"/>
    <n v="1"/>
    <n v="0"/>
    <n v="0"/>
    <n v="0"/>
    <m/>
    <x v="1"/>
    <s v="Pas d'école Ecole trop loin Manque de moyens financiers (transport, etc)"/>
    <x v="2"/>
    <n v="0"/>
    <n v="0"/>
    <n v="1"/>
    <n v="0"/>
    <n v="0"/>
    <n v="1"/>
    <n v="0"/>
    <n v="0"/>
    <n v="0"/>
    <n v="0"/>
    <m/>
    <x v="0"/>
    <s v="Assistance humanitaire Possibilités de retour (etat du lieu d’origine, aide humanitaire…) Documentation (certificat de naissance, etc.)"/>
    <n v="1"/>
    <n v="0"/>
    <n v="0"/>
    <n v="0"/>
    <n v="1"/>
    <n v="1"/>
    <s v="Article non alimentaire (vêtements, couvertures, ustensiles de cuisine"/>
    <s v="Service de santé"/>
    <s v="Argent liquide"/>
    <m/>
    <n v="0"/>
    <n v="10"/>
    <s v="Assistance des articles alimentaire et non alimentaire"/>
    <n v="1366908"/>
    <s v="158465a1-b3df-441f-a9ef-b9a9e8c271c8"/>
    <d v="2019-11-10T11:08:20"/>
    <m/>
    <n v="77"/>
  </r>
  <r>
    <d v="2019-11-09T00:00:00"/>
    <s v="GARAMBOLY Cesaire Don de Dieu"/>
    <s v="Ombella MPoko"/>
    <s v="Bimbo"/>
    <x v="3"/>
    <x v="52"/>
    <x v="1"/>
    <s v="Oui"/>
    <n v="4.3645383000000004"/>
    <n v="18.6345019"/>
    <n v="355"/>
    <n v="9"/>
    <n v="3"/>
    <s v="Oui"/>
    <n v="193"/>
    <n v="965"/>
    <s v="Catastrophe naturelle (inondations, pluies torrentielles etc)"/>
    <m/>
    <n v="60"/>
    <n v="0"/>
    <n v="133"/>
    <n v="0"/>
    <x v="4"/>
    <m/>
    <n v="193"/>
    <n v="193"/>
    <x v="1"/>
    <s v="oui"/>
    <x v="2"/>
    <x v="1"/>
    <m/>
    <x v="3"/>
    <s v="oui"/>
    <n v="127"/>
    <s v="non"/>
    <m/>
    <s v="oui"/>
    <n v="5"/>
    <s v="non"/>
    <m/>
    <s v="non"/>
    <m/>
    <x v="1"/>
    <x v="5"/>
    <m/>
    <x v="5"/>
    <x v="1"/>
    <n v="0"/>
    <n v="1"/>
    <n v="0"/>
    <n v="0"/>
    <n v="0"/>
    <n v="0"/>
    <n v="0"/>
    <x v="0"/>
    <x v="0"/>
    <x v="0"/>
    <x v="0"/>
    <x v="1"/>
    <x v="3"/>
    <m/>
    <x v="0"/>
    <m/>
    <s v="Puits traditionnel/A ciel ouvert Forage a pompe manuelle Eau de pluie"/>
    <n v="1"/>
    <n v="1"/>
    <n v="0"/>
    <n v="0"/>
    <n v="0"/>
    <n v="0"/>
    <n v="0"/>
    <n v="0"/>
    <n v="1"/>
    <x v="2"/>
    <x v="1"/>
    <x v="1"/>
    <m/>
    <m/>
    <m/>
    <m/>
    <m/>
    <x v="1"/>
    <x v="0"/>
    <m/>
    <m/>
    <m/>
    <m/>
    <m/>
    <m/>
    <m/>
    <m/>
    <m/>
    <x v="1"/>
    <s v="Production agricole de subsistance Achat sur le marché Troc (échanges)"/>
    <n v="1"/>
    <n v="0"/>
    <n v="0"/>
    <n v="1"/>
    <n v="0"/>
    <n v="1"/>
    <n v="0"/>
    <m/>
    <x v="3"/>
    <x v="0"/>
    <m/>
    <m/>
    <m/>
    <m/>
    <m/>
    <m/>
    <m/>
    <m/>
    <m/>
    <x v="0"/>
    <m/>
    <m/>
    <m/>
    <m/>
    <m/>
    <m/>
    <m/>
    <x v="0"/>
    <x v="0"/>
    <x v="0"/>
    <m/>
    <m/>
    <m/>
    <m/>
    <m/>
    <m/>
    <m/>
    <m/>
    <s v="Diarrhée Paludisme Fièvre"/>
    <n v="1"/>
    <n v="1"/>
    <n v="0"/>
    <n v="0"/>
    <n v="0"/>
    <n v="1"/>
    <n v="0"/>
    <n v="0"/>
    <n v="0"/>
    <n v="0"/>
    <n v="0"/>
    <n v="0"/>
    <m/>
    <x v="2"/>
    <m/>
    <x v="1"/>
    <m/>
    <m/>
    <m/>
    <m/>
    <m/>
    <m/>
    <m/>
    <m/>
    <m/>
    <m/>
    <m/>
    <x v="0"/>
    <s v="Assistance humanitaire Situation dans le lieu d’origine Possibilités de retour (etat du lieu d’origine, aide humanitaire…)"/>
    <n v="1"/>
    <n v="1"/>
    <n v="0"/>
    <n v="0"/>
    <n v="1"/>
    <n v="0"/>
    <s v="Abri"/>
    <s v="Nourriture"/>
    <s v="Service de santé"/>
    <m/>
    <n v="1"/>
    <n v="10"/>
    <s v="Assistance humanitaire, création d'abri d'urgence et de forage d'eau"/>
    <n v="1358872"/>
    <s v="80b8a886-6110-4d5b-a202-3ef85aa99041"/>
    <d v="2019-11-09T15:09:47"/>
    <m/>
    <n v="72"/>
  </r>
  <r>
    <d v="2019-11-08T00:00:00"/>
    <s v="Missayo marien alfred"/>
    <s v="Ombella MPoko"/>
    <s v="Bimbo"/>
    <x v="3"/>
    <x v="53"/>
    <x v="1"/>
    <s v="Oui"/>
    <n v="4.3298372000000001"/>
    <n v="18.516660900000002"/>
    <n v="357.29998779296875"/>
    <n v="9"/>
    <n v="3"/>
    <s v="Oui"/>
    <n v="35"/>
    <n v="175"/>
    <s v="Catastrophe naturelle (inondations, pluies torrentielles etc)"/>
    <m/>
    <n v="15"/>
    <n v="20"/>
    <n v="0"/>
    <n v="0"/>
    <x v="21"/>
    <m/>
    <m/>
    <n v="35"/>
    <x v="0"/>
    <s v="oui"/>
    <x v="0"/>
    <x v="0"/>
    <m/>
    <x v="3"/>
    <s v="ne sait pas"/>
    <m/>
    <s v="non"/>
    <m/>
    <s v="ne sait pas"/>
    <m/>
    <s v="non"/>
    <m/>
    <s v="non"/>
    <m/>
    <x v="1"/>
    <x v="3"/>
    <m/>
    <x v="1"/>
    <x v="1"/>
    <n v="0"/>
    <n v="0"/>
    <n v="0"/>
    <n v="0"/>
    <n v="0"/>
    <n v="0"/>
    <n v="0"/>
    <x v="0"/>
    <x v="0"/>
    <x v="0"/>
    <x v="0"/>
    <x v="1"/>
    <x v="5"/>
    <m/>
    <x v="0"/>
    <m/>
    <s v="Puits traditionnel/A ciel ouvert Puits amélioré Eau de pluie"/>
    <n v="1"/>
    <n v="0"/>
    <n v="1"/>
    <n v="0"/>
    <n v="0"/>
    <n v="0"/>
    <n v="0"/>
    <n v="0"/>
    <n v="1"/>
    <x v="2"/>
    <x v="2"/>
    <x v="0"/>
    <s v="Goût"/>
    <n v="0"/>
    <n v="1"/>
    <n v="0"/>
    <n v="0"/>
    <x v="0"/>
    <x v="0"/>
    <m/>
    <m/>
    <m/>
    <m/>
    <m/>
    <m/>
    <m/>
    <m/>
    <m/>
    <x v="1"/>
    <s v="Achat sur le marché Troc (échanges)"/>
    <n v="0"/>
    <n v="0"/>
    <n v="0"/>
    <n v="1"/>
    <n v="0"/>
    <n v="1"/>
    <n v="0"/>
    <m/>
    <x v="3"/>
    <x v="0"/>
    <m/>
    <m/>
    <m/>
    <m/>
    <m/>
    <m/>
    <m/>
    <m/>
    <m/>
    <x v="0"/>
    <m/>
    <m/>
    <m/>
    <m/>
    <m/>
    <m/>
    <m/>
    <x v="0"/>
    <x v="0"/>
    <x v="0"/>
    <m/>
    <m/>
    <m/>
    <m/>
    <m/>
    <m/>
    <m/>
    <m/>
    <s v="Paludisme Fièvre Maux de tête"/>
    <n v="0"/>
    <n v="1"/>
    <n v="0"/>
    <n v="0"/>
    <n v="0"/>
    <n v="1"/>
    <n v="0"/>
    <n v="1"/>
    <n v="0"/>
    <n v="0"/>
    <n v="0"/>
    <n v="0"/>
    <m/>
    <x v="2"/>
    <m/>
    <x v="1"/>
    <m/>
    <m/>
    <m/>
    <m/>
    <m/>
    <m/>
    <m/>
    <m/>
    <m/>
    <m/>
    <m/>
    <x v="0"/>
    <s v="Assistance humanitaire Situation dans le lieu d’origine Accès aux services de base"/>
    <n v="1"/>
    <n v="1"/>
    <n v="0"/>
    <n v="1"/>
    <n v="0"/>
    <n v="0"/>
    <s v="Nourriture"/>
    <s v="Eau potable"/>
    <s v="Service de santé"/>
    <m/>
    <n v="0"/>
    <n v="10"/>
    <s v="Il n ya pas de structjre de santé, dans la localité pas  d eau potable, les PDI sont en rupture avec leur champs ce qui pose un sérieux problème alimentaires. La majorité des PDI loue les maisons le prix de loyer sont en hausse"/>
    <n v="1349168"/>
    <s v="ef0fec86-5442-4676-a28d-a15d9f2a5ec5"/>
    <d v="2019-11-08T15:14:28"/>
    <m/>
    <n v="47"/>
  </r>
  <r>
    <d v="2019-11-09T00:00:00"/>
    <s v="GARAMBOLY Cesaire Don de Dieu"/>
    <s v="Ombella MPoko"/>
    <s v="Bimbo"/>
    <x v="3"/>
    <x v="54"/>
    <x v="1"/>
    <s v="Oui"/>
    <n v="4.3684200000000004"/>
    <n v="18.6364898"/>
    <n v="340.39999389648438"/>
    <n v="7.5"/>
    <n v="3"/>
    <s v="Oui"/>
    <n v="150"/>
    <n v="750"/>
    <s v="Catastrophe naturelle (inondations, pluies torrentielles etc)"/>
    <m/>
    <n v="145"/>
    <n v="5"/>
    <n v="0"/>
    <n v="0"/>
    <x v="1"/>
    <m/>
    <m/>
    <n v="150"/>
    <x v="1"/>
    <s v="oui"/>
    <x v="2"/>
    <x v="1"/>
    <m/>
    <x v="3"/>
    <s v="oui"/>
    <n v="127"/>
    <s v="non"/>
    <m/>
    <s v="non"/>
    <m/>
    <s v="non"/>
    <m/>
    <s v="non"/>
    <m/>
    <x v="1"/>
    <x v="5"/>
    <m/>
    <x v="5"/>
    <x v="1"/>
    <n v="0"/>
    <n v="1"/>
    <n v="0"/>
    <n v="0"/>
    <n v="0"/>
    <n v="0"/>
    <n v="0"/>
    <x v="0"/>
    <x v="0"/>
    <x v="0"/>
    <x v="0"/>
    <x v="1"/>
    <x v="3"/>
    <m/>
    <x v="0"/>
    <m/>
    <s v="Puits traditionnel/A ciel ouvert Vendeur d’eau Eau de pluie"/>
    <n v="1"/>
    <n v="0"/>
    <n v="0"/>
    <n v="0"/>
    <n v="0"/>
    <n v="1"/>
    <n v="0"/>
    <n v="0"/>
    <n v="1"/>
    <x v="2"/>
    <x v="1"/>
    <x v="0"/>
    <s v="Odeur Eau trouble / brune Eau non potable"/>
    <n v="1"/>
    <n v="0"/>
    <n v="1"/>
    <n v="1"/>
    <x v="1"/>
    <x v="1"/>
    <s v="Conflit liés à la gestion communautaire des points d’eau Discrimination"/>
    <n v="0"/>
    <n v="1"/>
    <n v="0"/>
    <n v="1"/>
    <n v="0"/>
    <n v="0"/>
    <n v="0"/>
    <m/>
    <x v="1"/>
    <s v="Production agricole de subsistance Achat sur le marché Troc (échanges)"/>
    <n v="1"/>
    <n v="0"/>
    <n v="0"/>
    <n v="1"/>
    <n v="0"/>
    <n v="1"/>
    <n v="0"/>
    <m/>
    <x v="3"/>
    <x v="0"/>
    <m/>
    <m/>
    <m/>
    <m/>
    <m/>
    <m/>
    <m/>
    <m/>
    <m/>
    <x v="0"/>
    <m/>
    <m/>
    <m/>
    <m/>
    <m/>
    <m/>
    <m/>
    <x v="0"/>
    <x v="0"/>
    <x v="0"/>
    <m/>
    <m/>
    <m/>
    <m/>
    <m/>
    <m/>
    <m/>
    <m/>
    <s v="Diarrhée Paludisme Fièvre"/>
    <n v="1"/>
    <n v="1"/>
    <n v="0"/>
    <n v="0"/>
    <n v="0"/>
    <n v="1"/>
    <n v="0"/>
    <n v="0"/>
    <n v="0"/>
    <n v="0"/>
    <n v="0"/>
    <n v="0"/>
    <m/>
    <x v="1"/>
    <s v="Ecole trop loin Manque de moyens financiers (transport, etc) Problèmes de cohabitation avec la communauté où se trouve l'école"/>
    <x v="0"/>
    <n v="0"/>
    <n v="0"/>
    <n v="1"/>
    <n v="0"/>
    <n v="0"/>
    <n v="1"/>
    <n v="1"/>
    <n v="0"/>
    <n v="0"/>
    <n v="0"/>
    <m/>
    <x v="0"/>
    <s v="Assistance humanitaire Situation dans le lieu d’origine Possibilités de retour (etat du lieu d’origine, aide humanitaire…)"/>
    <n v="1"/>
    <n v="1"/>
    <n v="0"/>
    <n v="0"/>
    <n v="1"/>
    <n v="0"/>
    <s v="Abri"/>
    <s v="Nourriture"/>
    <s v="Service de santé"/>
    <m/>
    <n v="0"/>
    <n v="10"/>
    <s v="Abris, assistance humanitaire, santé et création de points d'eau."/>
    <n v="1358871"/>
    <s v="37350104-2336-4849-92a3-2ce6e23fbaed"/>
    <d v="2019-11-09T15:09:43"/>
    <m/>
    <n v="71"/>
  </r>
  <r>
    <d v="2019-11-09T00:00:00"/>
    <s v="Ngouandjia martial"/>
    <s v="Ombella MPoko"/>
    <s v="Bimbo"/>
    <x v="3"/>
    <x v="55"/>
    <x v="0"/>
    <s v="Oui"/>
    <n v="4.3481820000000004"/>
    <n v="18.5255343"/>
    <n v="386.70001220703125"/>
    <n v="9.5"/>
    <n v="3"/>
    <s v="Oui"/>
    <n v="40"/>
    <n v="200"/>
    <s v="Catastrophe naturelle (inondations, pluies torrentielles etc)"/>
    <m/>
    <n v="40"/>
    <n v="0"/>
    <n v="0"/>
    <n v="0"/>
    <x v="18"/>
    <m/>
    <m/>
    <n v="40"/>
    <x v="1"/>
    <s v="oui"/>
    <x v="2"/>
    <x v="3"/>
    <m/>
    <x v="1"/>
    <s v="oui"/>
    <n v="10"/>
    <s v="non"/>
    <m/>
    <s v="ne sait pas"/>
    <m/>
    <s v="non"/>
    <m/>
    <s v="oui"/>
    <n v="4"/>
    <x v="1"/>
    <x v="5"/>
    <m/>
    <x v="0"/>
    <x v="0"/>
    <m/>
    <m/>
    <m/>
    <m/>
    <m/>
    <m/>
    <m/>
    <x v="0"/>
    <x v="0"/>
    <x v="0"/>
    <x v="1"/>
    <x v="1"/>
    <x v="5"/>
    <m/>
    <x v="0"/>
    <m/>
    <s v="Puits traditionnel/A ciel ouvert Forage a pompe manuelle Eau de pluie"/>
    <n v="1"/>
    <n v="1"/>
    <n v="0"/>
    <n v="0"/>
    <n v="0"/>
    <n v="0"/>
    <n v="0"/>
    <n v="0"/>
    <n v="1"/>
    <x v="2"/>
    <x v="0"/>
    <x v="0"/>
    <s v="Odeur Eau trouble / brune"/>
    <n v="1"/>
    <n v="0"/>
    <n v="1"/>
    <n v="0"/>
    <x v="1"/>
    <x v="1"/>
    <s v="Conflit liés à la gestion communautaire des points d’eau"/>
    <n v="0"/>
    <n v="1"/>
    <n v="0"/>
    <n v="0"/>
    <n v="0"/>
    <n v="0"/>
    <n v="0"/>
    <m/>
    <x v="1"/>
    <s v="Production agricole de subsistance Don des communautés hôtes et voisines"/>
    <n v="1"/>
    <n v="1"/>
    <n v="0"/>
    <n v="0"/>
    <n v="0"/>
    <n v="0"/>
    <n v="0"/>
    <m/>
    <x v="2"/>
    <x v="1"/>
    <s v="Autre, préciser"/>
    <n v="0"/>
    <n v="0"/>
    <n v="0"/>
    <n v="0"/>
    <n v="0"/>
    <n v="0"/>
    <n v="1"/>
    <s v="Le manque de moyens"/>
    <x v="1"/>
    <s v="Centre de santé"/>
    <n v="0"/>
    <n v="0"/>
    <n v="1"/>
    <n v="0"/>
    <n v="0"/>
    <m/>
    <x v="1"/>
    <x v="0"/>
    <x v="0"/>
    <m/>
    <m/>
    <m/>
    <m/>
    <m/>
    <m/>
    <m/>
    <m/>
    <s v="Paludisme Fièvre"/>
    <n v="0"/>
    <n v="1"/>
    <n v="0"/>
    <n v="0"/>
    <n v="0"/>
    <n v="1"/>
    <n v="0"/>
    <n v="0"/>
    <n v="0"/>
    <n v="0"/>
    <n v="0"/>
    <n v="0"/>
    <m/>
    <x v="0"/>
    <s v="Manque de moyens financiers (transport, etc)"/>
    <x v="0"/>
    <n v="0"/>
    <n v="0"/>
    <n v="0"/>
    <n v="0"/>
    <n v="0"/>
    <n v="1"/>
    <n v="0"/>
    <n v="0"/>
    <n v="0"/>
    <n v="0"/>
    <m/>
    <x v="0"/>
    <s v="Situation dans le lieu d’origine Possibilités de retour (etat du lieu d’origine, aide humanitaire…) Documentation (certificat de naissance, etc.)"/>
    <n v="0"/>
    <n v="1"/>
    <n v="0"/>
    <n v="0"/>
    <n v="1"/>
    <n v="1"/>
    <s v="Nourriture"/>
    <s v="Abri"/>
    <s v="Scolarisation"/>
    <m/>
    <n v="0"/>
    <n v="10"/>
    <s v="S'agissant des PDI évalué dans la localité de Nazareth.Depui qu'ils sont la y'a aucun assistance,donc les besoins les plus sollicité des PDI sont,Nourriture,Santé,Abris,Vêtements."/>
    <n v="1358782"/>
    <s v="0dfce754-1bd6-40fd-99d0-88c3ce034691"/>
    <d v="2019-11-09T14:42:18"/>
    <m/>
    <n v="67"/>
  </r>
  <r>
    <d v="2019-11-10T00:00:00"/>
    <s v="Fidelia"/>
    <s v="Ombella MPoko"/>
    <s v="Bimbo"/>
    <x v="3"/>
    <x v="56"/>
    <x v="0"/>
    <s v="Oui"/>
    <n v="4.3406003999999996"/>
    <n v="18.534482799999999"/>
    <n v="333.89999389648438"/>
    <n v="9.5"/>
    <n v="3"/>
    <s v="Oui"/>
    <n v="100"/>
    <n v="500"/>
    <s v="Catastrophe naturelle (inondations, pluies torrentielles etc)"/>
    <m/>
    <n v="90"/>
    <n v="10"/>
    <n v="0"/>
    <n v="0"/>
    <x v="17"/>
    <m/>
    <m/>
    <n v="100"/>
    <x v="0"/>
    <s v="oui"/>
    <x v="0"/>
    <x v="0"/>
    <m/>
    <x v="0"/>
    <s v="oui"/>
    <n v="100"/>
    <s v="non"/>
    <m/>
    <s v="non"/>
    <m/>
    <s v="non"/>
    <m/>
    <s v="oui"/>
    <n v="150"/>
    <x v="1"/>
    <x v="1"/>
    <m/>
    <x v="1"/>
    <x v="1"/>
    <n v="0"/>
    <n v="0"/>
    <n v="0"/>
    <n v="0"/>
    <n v="0"/>
    <n v="0"/>
    <n v="0"/>
    <x v="0"/>
    <x v="0"/>
    <x v="0"/>
    <x v="1"/>
    <x v="1"/>
    <x v="1"/>
    <m/>
    <x v="0"/>
    <m/>
    <s v="Puits traditionnel/A ciel ouvert Vendeur d’eau"/>
    <n v="1"/>
    <n v="0"/>
    <n v="0"/>
    <n v="0"/>
    <n v="0"/>
    <n v="1"/>
    <n v="0"/>
    <n v="0"/>
    <n v="0"/>
    <x v="0"/>
    <x v="1"/>
    <x v="0"/>
    <s v="Eau trouble / brune"/>
    <n v="0"/>
    <n v="0"/>
    <n v="1"/>
    <n v="0"/>
    <x v="0"/>
    <x v="0"/>
    <m/>
    <m/>
    <m/>
    <m/>
    <m/>
    <m/>
    <m/>
    <m/>
    <m/>
    <x v="2"/>
    <s v="Don des communautés hôtes et voisines"/>
    <n v="0"/>
    <n v="1"/>
    <n v="0"/>
    <n v="0"/>
    <n v="0"/>
    <n v="0"/>
    <n v="0"/>
    <m/>
    <x v="3"/>
    <x v="0"/>
    <m/>
    <m/>
    <m/>
    <m/>
    <m/>
    <m/>
    <m/>
    <m/>
    <m/>
    <x v="0"/>
    <m/>
    <m/>
    <m/>
    <m/>
    <m/>
    <m/>
    <m/>
    <x v="0"/>
    <x v="0"/>
    <x v="0"/>
    <m/>
    <m/>
    <m/>
    <m/>
    <m/>
    <m/>
    <m/>
    <m/>
    <s v="Paludisme Toux Autre"/>
    <n v="0"/>
    <n v="1"/>
    <n v="0"/>
    <n v="0"/>
    <n v="0"/>
    <n v="0"/>
    <n v="1"/>
    <n v="0"/>
    <n v="0"/>
    <n v="0"/>
    <n v="0"/>
    <n v="1"/>
    <s v="Famine"/>
    <x v="0"/>
    <s v="Ecole détruite ou endommagée"/>
    <x v="0"/>
    <n v="1"/>
    <n v="0"/>
    <n v="0"/>
    <n v="0"/>
    <n v="0"/>
    <n v="0"/>
    <n v="0"/>
    <n v="0"/>
    <n v="0"/>
    <n v="0"/>
    <m/>
    <x v="0"/>
    <s v="Assistance humanitaire Situation dans le lieu d’origine Possibilités de retour (etat du lieu d’origine, aide humanitaire…)"/>
    <n v="1"/>
    <n v="1"/>
    <n v="0"/>
    <n v="0"/>
    <n v="1"/>
    <n v="0"/>
    <s v="Nourriture"/>
    <s v="Article non alimentaire (vêtements, couvertures, ustensiles de cuisine"/>
    <s v="Scolarisation"/>
    <m/>
    <n v="0"/>
    <n v="10"/>
    <s v="La localité  de Mbalicola1 sont pas affecté mais elles reçoivent des PDI qui sont dans les familles d'accueil et d'autre loue des maison, les enfants ne vont même pas à l'école parce que les déplacés sont maya et pètevo, mais  la zone n'est pas sécurisé. S'il y a une pendant la nuit,les otorité Appele la police et la gendarmerie eu n'intervient pas."/>
    <n v="1367102"/>
    <s v="c01d5041-a2a7-4ea6-9c0c-a0806f9d2686"/>
    <d v="2019-11-10T11:33:33"/>
    <m/>
    <n v="80"/>
  </r>
  <r>
    <d v="2019-11-10T00:00:00"/>
    <s v="Roger Aristide ZEGUINO"/>
    <s v="Ombella MPoko"/>
    <s v="Bimbo"/>
    <x v="3"/>
    <x v="57"/>
    <x v="0"/>
    <s v="Oui"/>
    <n v="4.3332682"/>
    <n v="18.532770299999999"/>
    <n v="345"/>
    <n v="10"/>
    <n v="3"/>
    <s v="Oui"/>
    <n v="30"/>
    <n v="150"/>
    <s v="Catastrophe naturelle (inondations, pluies torrentielles etc)"/>
    <m/>
    <n v="23"/>
    <n v="7"/>
    <n v="0"/>
    <n v="0"/>
    <x v="13"/>
    <n v="4"/>
    <m/>
    <n v="30"/>
    <x v="0"/>
    <s v="oui"/>
    <x v="1"/>
    <x v="0"/>
    <m/>
    <x v="3"/>
    <s v="oui"/>
    <n v="14"/>
    <s v="non"/>
    <m/>
    <s v="ne sait pas"/>
    <m/>
    <s v="non"/>
    <m/>
    <s v="oui"/>
    <n v="10"/>
    <x v="0"/>
    <x v="0"/>
    <m/>
    <x v="12"/>
    <x v="1"/>
    <n v="0"/>
    <n v="0"/>
    <n v="1"/>
    <n v="1"/>
    <n v="0"/>
    <n v="0"/>
    <n v="0"/>
    <x v="1"/>
    <x v="1"/>
    <x v="1"/>
    <x v="1"/>
    <x v="1"/>
    <x v="3"/>
    <m/>
    <x v="0"/>
    <m/>
    <s v="Puits traditionnel/A ciel ouvert Forage a pompe manuelle Vendeur d’eau"/>
    <n v="1"/>
    <n v="1"/>
    <n v="0"/>
    <n v="0"/>
    <n v="0"/>
    <n v="1"/>
    <n v="0"/>
    <n v="0"/>
    <n v="0"/>
    <x v="1"/>
    <x v="2"/>
    <x v="0"/>
    <s v="Eau trouble / brune Eau non potable"/>
    <n v="0"/>
    <n v="0"/>
    <n v="1"/>
    <n v="1"/>
    <x v="1"/>
    <x v="0"/>
    <m/>
    <m/>
    <m/>
    <m/>
    <m/>
    <m/>
    <m/>
    <m/>
    <m/>
    <x v="2"/>
    <s v="Production agricole de subsistance Don des communautés hôtes et voisines Achat sur le marché"/>
    <n v="1"/>
    <n v="1"/>
    <n v="0"/>
    <n v="1"/>
    <n v="0"/>
    <n v="0"/>
    <n v="0"/>
    <m/>
    <x v="0"/>
    <x v="0"/>
    <m/>
    <m/>
    <m/>
    <m/>
    <m/>
    <m/>
    <m/>
    <m/>
    <m/>
    <x v="0"/>
    <m/>
    <m/>
    <m/>
    <m/>
    <m/>
    <m/>
    <m/>
    <x v="0"/>
    <x v="0"/>
    <x v="0"/>
    <m/>
    <m/>
    <m/>
    <m/>
    <m/>
    <m/>
    <m/>
    <m/>
    <s v="Diarrhée Paludisme Fièvre"/>
    <n v="1"/>
    <n v="1"/>
    <n v="0"/>
    <n v="0"/>
    <n v="0"/>
    <n v="1"/>
    <n v="0"/>
    <n v="0"/>
    <n v="0"/>
    <n v="0"/>
    <n v="0"/>
    <n v="0"/>
    <m/>
    <x v="0"/>
    <s v="Autre, préciser"/>
    <x v="0"/>
    <n v="0"/>
    <n v="0"/>
    <n v="0"/>
    <n v="0"/>
    <n v="0"/>
    <n v="0"/>
    <n v="0"/>
    <n v="0"/>
    <n v="0"/>
    <n v="1"/>
    <s v="Ils veulent rentrer seulement dans leur localité d'origine car ils n'ont qu'à l'esprit l'intention de retour."/>
    <x v="0"/>
    <s v="Assistance humanitaire Possibilités de retour (etat du lieu d’origine, aide humanitaire…) Documentation (certificat de naissance, etc.)"/>
    <n v="1"/>
    <n v="0"/>
    <n v="0"/>
    <n v="0"/>
    <n v="1"/>
    <n v="1"/>
    <s v="Article non alimentaire (vêtements, couvertures, ustensiles de cuisine"/>
    <s v="Nourriture"/>
    <s v="Scolarisation"/>
    <m/>
    <n v="0"/>
    <n v="10"/>
    <s v="La majorité des pdis  ne sont que des femmes et enfants  et sont dans une situation défavorable car  ils sont confronter à des problèmes d'ordre de santé,  nourriture, biens de cuisines,vêtements et aussi la sécurité. Le  quartier necessite sollicite une aide dans des dominés cité. Les enfants pdis  ne fréquentent pas l'école car ils sont toujours dans l'attente de la descente des eaux pour rentrer."/>
    <n v="1367054"/>
    <s v="1c7c9858-e02e-47aa-afa3-f7a8da2616ad"/>
    <d v="2019-11-10T11:29:33"/>
    <m/>
    <n v="79"/>
  </r>
  <r>
    <d v="2019-11-08T00:00:00"/>
    <s v="Halilou"/>
    <s v="Ombella MPoko"/>
    <s v="Bimbo"/>
    <x v="3"/>
    <x v="58"/>
    <x v="1"/>
    <s v="Oui"/>
    <n v="4.3324943999999999"/>
    <n v="18.534269900000002"/>
    <n v="355.5"/>
    <n v="10"/>
    <n v="3"/>
    <s v="Oui"/>
    <n v="12"/>
    <n v="60"/>
    <s v="Catastrophe naturelle (inondations, pluies torrentielles etc)"/>
    <m/>
    <n v="12"/>
    <n v="0"/>
    <n v="0"/>
    <n v="0"/>
    <x v="28"/>
    <m/>
    <m/>
    <n v="12"/>
    <x v="0"/>
    <s v="oui"/>
    <x v="2"/>
    <x v="1"/>
    <m/>
    <x v="3"/>
    <s v="oui"/>
    <n v="10"/>
    <s v="non"/>
    <m/>
    <s v="oui"/>
    <n v="15"/>
    <s v="non"/>
    <m/>
    <s v="oui"/>
    <n v="15"/>
    <x v="0"/>
    <x v="0"/>
    <m/>
    <x v="5"/>
    <x v="1"/>
    <n v="0"/>
    <n v="1"/>
    <n v="0"/>
    <n v="0"/>
    <n v="0"/>
    <n v="0"/>
    <n v="0"/>
    <x v="0"/>
    <x v="1"/>
    <x v="0"/>
    <x v="1"/>
    <x v="1"/>
    <x v="1"/>
    <m/>
    <x v="0"/>
    <m/>
    <s v="Puits traditionnel/A ciel ouvert Eau de pluie"/>
    <n v="1"/>
    <n v="0"/>
    <n v="0"/>
    <n v="0"/>
    <n v="0"/>
    <n v="0"/>
    <n v="0"/>
    <n v="0"/>
    <n v="1"/>
    <x v="1"/>
    <x v="1"/>
    <x v="0"/>
    <s v="Odeur Goût"/>
    <n v="1"/>
    <n v="1"/>
    <n v="0"/>
    <n v="0"/>
    <x v="1"/>
    <x v="1"/>
    <s v="Conflit liés à la gestion communautaire des points d’eau"/>
    <n v="0"/>
    <n v="1"/>
    <n v="0"/>
    <n v="0"/>
    <n v="0"/>
    <n v="0"/>
    <n v="0"/>
    <m/>
    <x v="0"/>
    <s v="Production agricole de subsistance Achat sur le marché"/>
    <n v="1"/>
    <n v="0"/>
    <n v="0"/>
    <n v="1"/>
    <n v="0"/>
    <n v="0"/>
    <n v="0"/>
    <m/>
    <x v="0"/>
    <x v="0"/>
    <m/>
    <m/>
    <m/>
    <m/>
    <m/>
    <m/>
    <m/>
    <m/>
    <m/>
    <x v="1"/>
    <s v="Clinique mobile Centre de santé"/>
    <n v="1"/>
    <n v="0"/>
    <n v="1"/>
    <n v="0"/>
    <n v="0"/>
    <m/>
    <x v="2"/>
    <x v="3"/>
    <x v="2"/>
    <s v="Le service est trop loin Manque de moyens financiers"/>
    <n v="0"/>
    <n v="1"/>
    <n v="1"/>
    <n v="0"/>
    <n v="0"/>
    <n v="0"/>
    <n v="0"/>
    <s v="Diarrhée Paludisme Maux de ventre"/>
    <n v="1"/>
    <n v="1"/>
    <n v="0"/>
    <n v="0"/>
    <n v="0"/>
    <n v="0"/>
    <n v="0"/>
    <n v="0"/>
    <n v="1"/>
    <n v="0"/>
    <n v="0"/>
    <n v="0"/>
    <m/>
    <x v="0"/>
    <s v="Ecole détruite ou endommagée Ecole occupée par des PDI Manque de moyens financiers (transport, etc)"/>
    <x v="0"/>
    <n v="1"/>
    <n v="1"/>
    <n v="0"/>
    <n v="0"/>
    <n v="0"/>
    <n v="1"/>
    <n v="0"/>
    <n v="0"/>
    <n v="0"/>
    <n v="0"/>
    <m/>
    <x v="0"/>
    <s v="Assistance humanitaire Situation des membres de la famille"/>
    <n v="1"/>
    <n v="0"/>
    <n v="1"/>
    <n v="0"/>
    <n v="0"/>
    <n v="0"/>
    <s v="Abri"/>
    <s v="Nourriture"/>
    <s v="Eau potable"/>
    <m/>
    <n v="0"/>
    <n v="10"/>
    <s v="Ce que j'ai vue dans la secteur de GBANIKOLA 4 vraiment c'est grave ils sont besoin d'une d'aide."/>
    <n v="1349178"/>
    <s v="27f14bcc-882e-4db4-b24b-3d5d0afce804"/>
    <d v="2019-11-08T15:15:20"/>
    <m/>
    <n v="48"/>
  </r>
  <r>
    <d v="2019-11-09T00:00:00"/>
    <s v="Mahamat ali"/>
    <s v="Ombella MPoko"/>
    <s v="Bimbo"/>
    <x v="3"/>
    <x v="59"/>
    <x v="1"/>
    <s v="Oui"/>
    <n v="4.3493408999999996"/>
    <n v="18.531815699999999"/>
    <n v="365.60000610351563"/>
    <n v="9"/>
    <n v="3"/>
    <s v="Oui"/>
    <n v="40"/>
    <n v="200"/>
    <s v="Catastrophe naturelle (inondations, pluies torrentielles etc)"/>
    <m/>
    <n v="25"/>
    <n v="15"/>
    <n v="0"/>
    <n v="0"/>
    <x v="18"/>
    <m/>
    <m/>
    <n v="40"/>
    <x v="0"/>
    <s v="oui"/>
    <x v="2"/>
    <x v="1"/>
    <m/>
    <x v="3"/>
    <s v="oui"/>
    <n v="12"/>
    <s v="non"/>
    <m/>
    <s v="oui"/>
    <n v="2"/>
    <s v="non"/>
    <m/>
    <s v="oui"/>
    <n v="4"/>
    <x v="0"/>
    <x v="0"/>
    <m/>
    <x v="6"/>
    <x v="1"/>
    <n v="0"/>
    <n v="1"/>
    <n v="0"/>
    <n v="1"/>
    <n v="0"/>
    <n v="0"/>
    <n v="0"/>
    <x v="1"/>
    <x v="1"/>
    <x v="1"/>
    <x v="0"/>
    <x v="1"/>
    <x v="1"/>
    <m/>
    <x v="0"/>
    <m/>
    <s v="Puits traditionnel/A ciel ouvert Forage a pompe manuelle Eau courante/du robinet"/>
    <n v="1"/>
    <n v="1"/>
    <n v="0"/>
    <n v="0"/>
    <n v="0"/>
    <n v="0"/>
    <n v="0"/>
    <n v="1"/>
    <n v="0"/>
    <x v="2"/>
    <x v="0"/>
    <x v="0"/>
    <s v="Odeur Goût Eau non potable"/>
    <n v="1"/>
    <n v="1"/>
    <n v="0"/>
    <n v="1"/>
    <x v="0"/>
    <x v="0"/>
    <m/>
    <m/>
    <m/>
    <m/>
    <m/>
    <m/>
    <m/>
    <m/>
    <m/>
    <x v="1"/>
    <s v="Assistance humanitaire (incluant cash) Achat sur le marché Troc (échanges)"/>
    <n v="0"/>
    <n v="0"/>
    <n v="1"/>
    <n v="1"/>
    <n v="0"/>
    <n v="1"/>
    <n v="0"/>
    <m/>
    <x v="0"/>
    <x v="0"/>
    <m/>
    <m/>
    <m/>
    <m/>
    <m/>
    <m/>
    <m/>
    <m/>
    <m/>
    <x v="1"/>
    <s v="Hôpital Centre de santé Clinique privée"/>
    <n v="0"/>
    <n v="1"/>
    <n v="1"/>
    <n v="1"/>
    <n v="0"/>
    <m/>
    <x v="2"/>
    <x v="1"/>
    <x v="2"/>
    <s v="Le service est trop loin Manque de moyens financiers Absence de personnel médical"/>
    <n v="0"/>
    <n v="1"/>
    <n v="1"/>
    <n v="0"/>
    <n v="0"/>
    <n v="1"/>
    <n v="0"/>
    <s v="Paludisme Maladie de peau Maux de ventre"/>
    <n v="0"/>
    <n v="1"/>
    <n v="0"/>
    <n v="0"/>
    <n v="1"/>
    <n v="0"/>
    <n v="0"/>
    <n v="0"/>
    <n v="1"/>
    <n v="0"/>
    <n v="0"/>
    <n v="0"/>
    <m/>
    <x v="1"/>
    <s v="Pas d'école Ecole trop loin Manque de moyens financiers (transport, etc)"/>
    <x v="2"/>
    <n v="0"/>
    <n v="0"/>
    <n v="1"/>
    <n v="0"/>
    <n v="0"/>
    <n v="1"/>
    <n v="0"/>
    <n v="0"/>
    <n v="0"/>
    <n v="0"/>
    <m/>
    <x v="0"/>
    <s v="Assistance humanitaire Situation des membres de la famille Possibilités de retour (etat du lieu d’origine, aide humanitaire…)"/>
    <n v="1"/>
    <n v="0"/>
    <n v="1"/>
    <n v="0"/>
    <n v="1"/>
    <n v="0"/>
    <s v="Service de santé"/>
    <s v="Article non alimentaire (vêtements, couvertures, ustensiles de cuisine"/>
    <s v="Argent liquide"/>
    <m/>
    <n v="0"/>
    <n v="10"/>
    <s v="Besoin d'assistance on article alimentaire non alimentaire "/>
    <n v="1358724"/>
    <s v="d26fcc53-0c85-40f4-8283-ceef999beeaa"/>
    <d v="2019-11-09T14:31:58"/>
    <m/>
    <n v="62"/>
  </r>
  <r>
    <d v="2019-11-09T00:00:00"/>
    <s v="Nainguira"/>
    <s v="Ombella MPoko"/>
    <s v="Bimbo"/>
    <x v="3"/>
    <x v="60"/>
    <x v="0"/>
    <s v="Oui"/>
    <n v="4.3555019000000001"/>
    <n v="18.5319349"/>
    <n v="306.5"/>
    <n v="7.5"/>
    <n v="3"/>
    <s v="Oui"/>
    <n v="70"/>
    <n v="350"/>
    <s v="Catastrophe naturelle (inondations, pluies torrentielles etc)"/>
    <m/>
    <n v="45"/>
    <n v="25"/>
    <n v="0"/>
    <n v="0"/>
    <x v="20"/>
    <m/>
    <m/>
    <n v="70"/>
    <x v="0"/>
    <s v="oui"/>
    <x v="2"/>
    <x v="1"/>
    <m/>
    <x v="3"/>
    <s v="oui"/>
    <n v="15"/>
    <s v="non"/>
    <m/>
    <s v="oui"/>
    <n v="5"/>
    <s v="non"/>
    <m/>
    <s v="oui"/>
    <n v="10"/>
    <x v="0"/>
    <x v="0"/>
    <m/>
    <x v="1"/>
    <x v="1"/>
    <n v="0"/>
    <n v="0"/>
    <n v="0"/>
    <n v="0"/>
    <n v="0"/>
    <n v="0"/>
    <n v="0"/>
    <x v="1"/>
    <x v="1"/>
    <x v="1"/>
    <x v="1"/>
    <x v="1"/>
    <x v="1"/>
    <m/>
    <x v="0"/>
    <m/>
    <s v="Puits traditionnel/A ciel ouvert Vendeur d’eau Eau de pluie"/>
    <n v="1"/>
    <n v="0"/>
    <n v="0"/>
    <n v="0"/>
    <n v="0"/>
    <n v="1"/>
    <n v="0"/>
    <n v="0"/>
    <n v="1"/>
    <x v="2"/>
    <x v="2"/>
    <x v="0"/>
    <s v="Odeur Eau non potable"/>
    <n v="1"/>
    <n v="0"/>
    <n v="0"/>
    <n v="1"/>
    <x v="1"/>
    <x v="1"/>
    <s v="Conflit liés à la gestion communautaire des points d’eau Violence/agression physique Discrimination"/>
    <n v="0"/>
    <n v="1"/>
    <n v="1"/>
    <n v="1"/>
    <n v="0"/>
    <n v="0"/>
    <n v="0"/>
    <m/>
    <x v="0"/>
    <s v="Don des communautés hôtes et voisines Achat sur le marché Troc (échanges)"/>
    <n v="0"/>
    <n v="1"/>
    <n v="0"/>
    <n v="1"/>
    <n v="0"/>
    <n v="1"/>
    <n v="0"/>
    <m/>
    <x v="0"/>
    <x v="0"/>
    <m/>
    <m/>
    <m/>
    <m/>
    <m/>
    <m/>
    <m/>
    <m/>
    <m/>
    <x v="1"/>
    <s v="Centre de santé"/>
    <n v="0"/>
    <n v="0"/>
    <n v="1"/>
    <n v="0"/>
    <n v="0"/>
    <m/>
    <x v="2"/>
    <x v="3"/>
    <x v="2"/>
    <s v="Manque de moyens financiers"/>
    <n v="0"/>
    <n v="0"/>
    <n v="1"/>
    <n v="0"/>
    <n v="0"/>
    <n v="0"/>
    <n v="0"/>
    <s v="Paludisme Fièvre Maux de ventre"/>
    <n v="0"/>
    <n v="1"/>
    <n v="0"/>
    <n v="0"/>
    <n v="0"/>
    <n v="1"/>
    <n v="0"/>
    <n v="0"/>
    <n v="1"/>
    <n v="0"/>
    <n v="0"/>
    <n v="0"/>
    <m/>
    <x v="0"/>
    <s v="Pas d'école Ecole trop loin Manque de moyens financiers (transport, etc)"/>
    <x v="2"/>
    <n v="0"/>
    <n v="0"/>
    <n v="1"/>
    <n v="0"/>
    <n v="0"/>
    <n v="1"/>
    <n v="0"/>
    <n v="0"/>
    <n v="0"/>
    <n v="0"/>
    <m/>
    <x v="0"/>
    <s v="Assistance humanitaire Possibilités de retour (etat du lieu d’origine, aide humanitaire…) Documentation (certificat de naissance, etc.)"/>
    <n v="1"/>
    <n v="0"/>
    <n v="0"/>
    <n v="0"/>
    <n v="1"/>
    <n v="1"/>
    <s v="Nourriture"/>
    <s v="Abri"/>
    <s v="Service de santé"/>
    <m/>
    <n v="0"/>
    <n v="10"/>
    <s v="Nous avons constaté  que la majorité  des déplacés  ont besoin une assistance."/>
    <n v="1358671"/>
    <s v="22e4e042-45e9-4d37-97ac-662d06c666d9"/>
    <d v="2019-11-09T14:26:21"/>
    <m/>
    <n v="60"/>
  </r>
  <r>
    <d v="2019-11-09T00:00:00"/>
    <s v="Roger Aristide ZEGUINO"/>
    <s v="Ombella MPoko"/>
    <s v="Bimbo"/>
    <x v="3"/>
    <x v="61"/>
    <x v="0"/>
    <s v="Oui"/>
    <n v="4.3551311999999998"/>
    <n v="18.527206700000001"/>
    <n v="343.29998779296875"/>
    <n v="10"/>
    <n v="3"/>
    <s v="Oui"/>
    <n v="28"/>
    <n v="136"/>
    <s v="Catastrophe naturelle (inondations, pluies torrentielles etc)"/>
    <m/>
    <n v="21"/>
    <n v="7"/>
    <n v="0"/>
    <n v="0"/>
    <x v="32"/>
    <n v="6"/>
    <m/>
    <n v="28"/>
    <x v="1"/>
    <s v="oui"/>
    <x v="2"/>
    <x v="1"/>
    <m/>
    <x v="1"/>
    <s v="oui"/>
    <n v="9"/>
    <s v="non"/>
    <m/>
    <s v="non"/>
    <m/>
    <s v="non"/>
    <m/>
    <s v="oui"/>
    <n v="6"/>
    <x v="0"/>
    <x v="0"/>
    <m/>
    <x v="13"/>
    <x v="1"/>
    <n v="0"/>
    <n v="0"/>
    <n v="0"/>
    <n v="1"/>
    <n v="1"/>
    <n v="0"/>
    <n v="0"/>
    <x v="1"/>
    <x v="1"/>
    <x v="1"/>
    <x v="1"/>
    <x v="1"/>
    <x v="3"/>
    <m/>
    <x v="0"/>
    <m/>
    <s v="Puits traditionnel/A ciel ouvert Forage a pompe manuelle Vendeur d’eau"/>
    <n v="1"/>
    <n v="1"/>
    <n v="0"/>
    <n v="0"/>
    <n v="0"/>
    <n v="1"/>
    <n v="0"/>
    <n v="0"/>
    <n v="0"/>
    <x v="2"/>
    <x v="2"/>
    <x v="1"/>
    <m/>
    <m/>
    <m/>
    <m/>
    <m/>
    <x v="1"/>
    <x v="0"/>
    <m/>
    <m/>
    <m/>
    <m/>
    <m/>
    <m/>
    <m/>
    <m/>
    <m/>
    <x v="2"/>
    <s v="Don des communautés hôtes et voisines Achat sur le marché"/>
    <n v="0"/>
    <n v="1"/>
    <n v="0"/>
    <n v="1"/>
    <n v="0"/>
    <n v="0"/>
    <n v="0"/>
    <m/>
    <x v="0"/>
    <x v="0"/>
    <m/>
    <m/>
    <m/>
    <m/>
    <m/>
    <m/>
    <m/>
    <m/>
    <m/>
    <x v="0"/>
    <m/>
    <m/>
    <m/>
    <m/>
    <m/>
    <m/>
    <m/>
    <x v="0"/>
    <x v="0"/>
    <x v="0"/>
    <m/>
    <m/>
    <m/>
    <m/>
    <m/>
    <m/>
    <m/>
    <m/>
    <s v="Paludisme Maux de tête"/>
    <n v="0"/>
    <n v="1"/>
    <n v="0"/>
    <n v="0"/>
    <n v="0"/>
    <n v="0"/>
    <n v="0"/>
    <n v="1"/>
    <n v="0"/>
    <n v="0"/>
    <n v="0"/>
    <n v="0"/>
    <m/>
    <x v="1"/>
    <s v="Manque de moyens financiers (transport, etc)"/>
    <x v="0"/>
    <n v="0"/>
    <n v="0"/>
    <n v="0"/>
    <n v="0"/>
    <n v="0"/>
    <n v="1"/>
    <n v="0"/>
    <n v="0"/>
    <n v="0"/>
    <n v="0"/>
    <m/>
    <x v="0"/>
    <s v="Assistance humanitaire Accès aux services de base Documentation (certificat de naissance, etc.)"/>
    <n v="1"/>
    <n v="0"/>
    <n v="0"/>
    <n v="1"/>
    <n v="0"/>
    <n v="1"/>
    <s v="Nourriture"/>
    <s v="Article non alimentaire (vêtements, couvertures, ustensiles de cuisine"/>
    <s v="Protection/sécurité"/>
    <m/>
    <n v="0"/>
    <n v="10"/>
    <s v="Les PDI  sont dans une situation déplorable ce qui nécessite pour eux une aide en terme des nourritures, santé, matériel de cuisine et habits car ils ont tous perdu avec les l'incident. Le quartier nécessité plus de sécurité car elle est laissé à son sort car parfois y'a des crépitement d'armes des personnes non identifiées."/>
    <n v="1358803"/>
    <s v="60abcf19-54b6-46eb-9a35-2e8a07010b2a"/>
    <d v="2019-11-09T14:43:42"/>
    <m/>
    <n v="69"/>
  </r>
  <r>
    <d v="2019-11-09T00:00:00"/>
    <s v="Roger Aristide ZEGUINO"/>
    <s v="Ombella MPoko"/>
    <s v="Bimbo"/>
    <x v="3"/>
    <x v="62"/>
    <x v="0"/>
    <s v="Oui"/>
    <n v="4.3525175000000003"/>
    <n v="18.532697500000001"/>
    <n v="353.39999389648438"/>
    <n v="10"/>
    <n v="3"/>
    <s v="Oui"/>
    <n v="13"/>
    <n v="76"/>
    <s v="Catastrophe naturelle (inondations, pluies torrentielles etc)"/>
    <m/>
    <n v="13"/>
    <n v="0"/>
    <n v="0"/>
    <n v="0"/>
    <x v="6"/>
    <m/>
    <m/>
    <n v="13"/>
    <x v="1"/>
    <s v="oui"/>
    <x v="1"/>
    <x v="0"/>
    <m/>
    <x v="1"/>
    <s v="oui"/>
    <n v="6"/>
    <s v="non"/>
    <m/>
    <s v="non"/>
    <m/>
    <s v="non"/>
    <m/>
    <s v="oui"/>
    <n v="8"/>
    <x v="1"/>
    <x v="2"/>
    <m/>
    <x v="14"/>
    <x v="1"/>
    <n v="0"/>
    <n v="0"/>
    <n v="0"/>
    <n v="1"/>
    <n v="0"/>
    <n v="0"/>
    <n v="0"/>
    <x v="0"/>
    <x v="0"/>
    <x v="0"/>
    <x v="1"/>
    <x v="1"/>
    <x v="3"/>
    <m/>
    <x v="0"/>
    <m/>
    <s v="Forage a pompe manuelle Puits amélioré Vendeur d’eau"/>
    <n v="0"/>
    <n v="1"/>
    <n v="1"/>
    <n v="0"/>
    <n v="0"/>
    <n v="1"/>
    <n v="0"/>
    <n v="0"/>
    <n v="0"/>
    <x v="2"/>
    <x v="2"/>
    <x v="1"/>
    <m/>
    <m/>
    <m/>
    <m/>
    <m/>
    <x v="0"/>
    <x v="0"/>
    <m/>
    <m/>
    <m/>
    <m/>
    <m/>
    <m/>
    <m/>
    <m/>
    <m/>
    <x v="2"/>
    <s v="Don des communautés hôtes et voisines Achat sur le marché"/>
    <n v="0"/>
    <n v="1"/>
    <n v="0"/>
    <n v="1"/>
    <n v="0"/>
    <n v="0"/>
    <n v="0"/>
    <m/>
    <x v="1"/>
    <x v="0"/>
    <m/>
    <m/>
    <m/>
    <m/>
    <m/>
    <m/>
    <m/>
    <m/>
    <m/>
    <x v="0"/>
    <m/>
    <m/>
    <m/>
    <m/>
    <m/>
    <m/>
    <m/>
    <x v="0"/>
    <x v="0"/>
    <x v="0"/>
    <m/>
    <m/>
    <m/>
    <m/>
    <m/>
    <m/>
    <m/>
    <m/>
    <s v="Diarrhée Paludisme Fièvre"/>
    <n v="1"/>
    <n v="1"/>
    <n v="0"/>
    <n v="0"/>
    <n v="0"/>
    <n v="1"/>
    <n v="0"/>
    <n v="0"/>
    <n v="0"/>
    <n v="0"/>
    <n v="0"/>
    <n v="0"/>
    <m/>
    <x v="1"/>
    <s v="Manque de moyens financiers (transport, etc)"/>
    <x v="0"/>
    <n v="0"/>
    <n v="0"/>
    <n v="0"/>
    <n v="0"/>
    <n v="0"/>
    <n v="1"/>
    <n v="0"/>
    <n v="0"/>
    <n v="0"/>
    <n v="0"/>
    <m/>
    <x v="0"/>
    <s v="Assistance humanitaire Accès aux services de base Documentation (certificat de naissance, etc.)"/>
    <n v="1"/>
    <n v="0"/>
    <n v="0"/>
    <n v="1"/>
    <n v="0"/>
    <n v="1"/>
    <s v="Service de santé"/>
    <s v="Nourriture"/>
    <s v="Abri"/>
    <m/>
    <n v="0"/>
    <n v="10"/>
    <s v="Le constat est à noter que la majorité des PDI  n'ont que des femmes pour chef de ménage car leur maris sont encore en voyage ce qui a entraîner leur déplacement sur vers cette localité ou se trouvent leur parents. Ils sont dans le grand soucis en santé car ils manque des moyens pour payer les frais au centre de santé et aussi la scolarisation de leur enfants qui sont majoritaire à la maison pour des raisons de moyens financiers. La localité n'habite pas un centre de santé  mais les PDI  se rendent dans la localité voisine pour se soigner."/>
    <n v="1358801"/>
    <s v="705ee0c6-4f56-4546-a17d-16d730823c03"/>
    <d v="2019-11-09T14:43:36"/>
    <m/>
    <n v="68"/>
  </r>
  <r>
    <d v="2019-11-09T00:00:00"/>
    <s v="Konamna fidelia"/>
    <s v="Ombella MPoko"/>
    <s v="Bimbo"/>
    <x v="3"/>
    <x v="63"/>
    <x v="0"/>
    <s v="Oui"/>
    <n v="4.3508177999999997"/>
    <n v="18.528214599999998"/>
    <n v="348.10000610351563"/>
    <n v="9.5"/>
    <n v="3"/>
    <s v="Oui"/>
    <n v="50"/>
    <n v="250"/>
    <s v="Catastrophe naturelle (inondations, pluies torrentielles etc)"/>
    <m/>
    <n v="50"/>
    <n v="0"/>
    <n v="0"/>
    <n v="0"/>
    <x v="4"/>
    <n v="50"/>
    <m/>
    <n v="50"/>
    <x v="1"/>
    <s v="oui"/>
    <x v="2"/>
    <x v="1"/>
    <m/>
    <x v="2"/>
    <s v="oui"/>
    <n v="20"/>
    <s v="non"/>
    <m/>
    <s v="oui"/>
    <n v="6"/>
    <s v="non"/>
    <m/>
    <s v="oui"/>
    <n v="7"/>
    <x v="1"/>
    <x v="5"/>
    <m/>
    <x v="0"/>
    <x v="0"/>
    <m/>
    <m/>
    <m/>
    <m/>
    <m/>
    <m/>
    <m/>
    <x v="0"/>
    <x v="0"/>
    <x v="0"/>
    <x v="0"/>
    <x v="1"/>
    <x v="5"/>
    <m/>
    <x v="1"/>
    <m/>
    <s v="Puits traditionnel/A ciel ouvert Forage a pompe manuelle Vendeur d’eau"/>
    <n v="1"/>
    <n v="1"/>
    <n v="0"/>
    <n v="0"/>
    <n v="0"/>
    <n v="1"/>
    <n v="0"/>
    <n v="0"/>
    <n v="0"/>
    <x v="0"/>
    <x v="1"/>
    <x v="1"/>
    <m/>
    <m/>
    <m/>
    <m/>
    <m/>
    <x v="0"/>
    <x v="0"/>
    <m/>
    <m/>
    <m/>
    <m/>
    <m/>
    <m/>
    <m/>
    <m/>
    <m/>
    <x v="1"/>
    <s v="Achat sur le marché"/>
    <n v="0"/>
    <n v="0"/>
    <n v="0"/>
    <n v="1"/>
    <n v="0"/>
    <n v="0"/>
    <n v="0"/>
    <m/>
    <x v="1"/>
    <x v="0"/>
    <m/>
    <m/>
    <m/>
    <m/>
    <m/>
    <m/>
    <m/>
    <m/>
    <m/>
    <x v="1"/>
    <s v="Centre de santé"/>
    <n v="0"/>
    <n v="0"/>
    <n v="1"/>
    <n v="0"/>
    <n v="0"/>
    <m/>
    <x v="2"/>
    <x v="2"/>
    <x v="1"/>
    <m/>
    <m/>
    <m/>
    <m/>
    <m/>
    <m/>
    <m/>
    <m/>
    <s v="Diarrhée Paludisme Fièvre"/>
    <n v="1"/>
    <n v="1"/>
    <n v="0"/>
    <n v="0"/>
    <n v="0"/>
    <n v="1"/>
    <n v="0"/>
    <n v="0"/>
    <n v="0"/>
    <n v="0"/>
    <n v="0"/>
    <n v="0"/>
    <m/>
    <x v="2"/>
    <m/>
    <x v="1"/>
    <m/>
    <m/>
    <m/>
    <m/>
    <m/>
    <m/>
    <m/>
    <m/>
    <m/>
    <m/>
    <m/>
    <x v="0"/>
    <s v="Assistance humanitaire Situation dans le lieu d’origine Documentation (certificat de naissance, etc.)"/>
    <n v="1"/>
    <n v="1"/>
    <n v="0"/>
    <n v="0"/>
    <n v="0"/>
    <n v="1"/>
    <s v="Nourriture"/>
    <s v="Eau potable"/>
    <s v="Protection/sécurité"/>
    <m/>
    <n v="0"/>
    <n v="10"/>
    <s v="La localité  de guitangola5 n'est pas affecté mais ils accueille les lPDI , les enfants deplacé vont à l'école mais les PDI ont des problèmes de nourriture et santé et ils ont accès à l'eau dans la localité."/>
    <n v="1358807"/>
    <s v="f90162a7-43c4-4f11-97ac-82a16cd15da0"/>
    <d v="2019-11-09T14:44:57"/>
    <m/>
    <n v="70"/>
  </r>
  <r>
    <d v="2019-11-09T00:00:00"/>
    <s v="Mahamat ali"/>
    <s v="Ombella MPoko"/>
    <s v="Bimbo"/>
    <x v="3"/>
    <x v="64"/>
    <x v="1"/>
    <s v="Oui"/>
    <n v="4.3591905000000004"/>
    <n v="18.5271109"/>
    <n v="361.79998779296875"/>
    <n v="9.5"/>
    <n v="3"/>
    <s v="Oui"/>
    <n v="20"/>
    <n v="100"/>
    <s v="Catastrophe naturelle (inondations, pluies torrentielles etc)"/>
    <m/>
    <n v="10"/>
    <n v="10"/>
    <n v="0"/>
    <n v="0"/>
    <x v="29"/>
    <n v="5"/>
    <m/>
    <n v="20"/>
    <x v="0"/>
    <s v="oui"/>
    <x v="2"/>
    <x v="1"/>
    <m/>
    <x v="3"/>
    <s v="oui"/>
    <n v="15"/>
    <s v="non"/>
    <m/>
    <s v="oui"/>
    <n v="2"/>
    <s v="non"/>
    <m/>
    <s v="oui"/>
    <n v="4"/>
    <x v="1"/>
    <x v="3"/>
    <m/>
    <x v="12"/>
    <x v="1"/>
    <n v="0"/>
    <n v="0"/>
    <n v="1"/>
    <n v="1"/>
    <n v="0"/>
    <n v="0"/>
    <n v="0"/>
    <x v="0"/>
    <x v="0"/>
    <x v="0"/>
    <x v="0"/>
    <x v="1"/>
    <x v="1"/>
    <m/>
    <x v="0"/>
    <m/>
    <s v="Puits traditionnel/A ciel ouvert Forage a pompe manuelle Eau de pluie"/>
    <n v="1"/>
    <n v="1"/>
    <n v="0"/>
    <n v="0"/>
    <n v="0"/>
    <n v="0"/>
    <n v="0"/>
    <n v="0"/>
    <n v="1"/>
    <x v="2"/>
    <x v="0"/>
    <x v="0"/>
    <s v="Odeur Goût Eau non potable"/>
    <n v="1"/>
    <n v="1"/>
    <n v="0"/>
    <n v="1"/>
    <x v="0"/>
    <x v="1"/>
    <s v="Conflit liés à la gestion communautaire des points d’eau Violence/agression physique Discrimination"/>
    <n v="0"/>
    <n v="1"/>
    <n v="1"/>
    <n v="1"/>
    <n v="0"/>
    <n v="0"/>
    <n v="0"/>
    <m/>
    <x v="1"/>
    <s v="Achat sur le marché Emprunt Troc (échanges)"/>
    <n v="0"/>
    <n v="0"/>
    <n v="0"/>
    <n v="1"/>
    <n v="1"/>
    <n v="1"/>
    <n v="0"/>
    <m/>
    <x v="0"/>
    <x v="0"/>
    <m/>
    <m/>
    <m/>
    <m/>
    <m/>
    <m/>
    <m/>
    <m/>
    <m/>
    <x v="1"/>
    <s v="Hôpital Centre de santé Clinique privée"/>
    <n v="0"/>
    <n v="1"/>
    <n v="1"/>
    <n v="1"/>
    <n v="0"/>
    <m/>
    <x v="2"/>
    <x v="1"/>
    <x v="2"/>
    <s v="Discrimination Le service est trop loin Manque de moyens financiers"/>
    <n v="1"/>
    <n v="1"/>
    <n v="1"/>
    <n v="0"/>
    <n v="0"/>
    <n v="0"/>
    <n v="0"/>
    <s v="Diarrhée Paludisme Maux de ventre"/>
    <n v="1"/>
    <n v="1"/>
    <n v="0"/>
    <n v="0"/>
    <n v="0"/>
    <n v="0"/>
    <n v="0"/>
    <n v="0"/>
    <n v="1"/>
    <n v="0"/>
    <n v="0"/>
    <n v="0"/>
    <m/>
    <x v="1"/>
    <s v="Pas d'école Ecole trop loin Manque de moyens financiers (transport, etc)"/>
    <x v="2"/>
    <n v="0"/>
    <n v="0"/>
    <n v="1"/>
    <n v="0"/>
    <n v="0"/>
    <n v="1"/>
    <n v="0"/>
    <n v="0"/>
    <n v="0"/>
    <n v="0"/>
    <m/>
    <x v="0"/>
    <s v="Assistance humanitaire Situation des membres de la famille Documentation (certificat de naissance, etc.)"/>
    <n v="1"/>
    <n v="0"/>
    <n v="1"/>
    <n v="0"/>
    <n v="0"/>
    <n v="1"/>
    <s v="Article non alimentaire (vêtements, couvertures, ustensiles de cuisine"/>
    <s v="Service de santé"/>
    <s v="Hygiène/assainissement"/>
    <m/>
    <n v="0"/>
    <n v="10"/>
    <s v="Besoin d'assistance alimentaire et non alimentaire "/>
    <n v="1358725"/>
    <s v="abf3363e-340d-4836-88c9-d0005b3c9985"/>
    <d v="2019-11-09T14:32:03"/>
    <m/>
    <n v="63"/>
  </r>
  <r>
    <d v="2019-11-09T00:00:00"/>
    <s v="Anilengbe Victor"/>
    <s v="Ombella MPoko"/>
    <s v="Bimbo"/>
    <x v="3"/>
    <x v="65"/>
    <x v="1"/>
    <s v="Oui"/>
    <n v="4.3694034000000004"/>
    <n v="18.633899199999998"/>
    <n v="356.70001220703125"/>
    <n v="6"/>
    <n v="3"/>
    <s v="Oui"/>
    <n v="32"/>
    <n v="158"/>
    <s v="Catastrophe naturelle (inondations, pluies torrentielles etc)"/>
    <m/>
    <n v="32"/>
    <n v="0"/>
    <n v="0"/>
    <n v="0"/>
    <x v="33"/>
    <m/>
    <m/>
    <n v="32"/>
    <x v="1"/>
    <s v="oui"/>
    <x v="1"/>
    <x v="0"/>
    <m/>
    <x v="2"/>
    <s v="oui"/>
    <n v="53"/>
    <s v="non"/>
    <m/>
    <s v="oui"/>
    <n v="2"/>
    <s v="non"/>
    <m/>
    <s v="oui"/>
    <n v="20"/>
    <x v="1"/>
    <x v="7"/>
    <s v="Gendarmerie"/>
    <x v="15"/>
    <x v="1"/>
    <n v="0"/>
    <n v="1"/>
    <n v="0"/>
    <n v="0"/>
    <n v="0"/>
    <n v="0"/>
    <n v="1"/>
    <x v="0"/>
    <x v="0"/>
    <x v="0"/>
    <x v="1"/>
    <x v="0"/>
    <x v="0"/>
    <m/>
    <x v="0"/>
    <m/>
    <s v="Puits traditionnel/A ciel ouvert Forage a pompe manuelle Eau de surface (riviere, cours d’eau…)"/>
    <n v="1"/>
    <n v="1"/>
    <n v="0"/>
    <n v="0"/>
    <n v="1"/>
    <n v="0"/>
    <n v="0"/>
    <n v="0"/>
    <n v="0"/>
    <x v="1"/>
    <x v="0"/>
    <x v="0"/>
    <s v="Odeur Eau trouble / brune Eau non potable"/>
    <n v="1"/>
    <n v="0"/>
    <n v="1"/>
    <n v="1"/>
    <x v="1"/>
    <x v="0"/>
    <m/>
    <m/>
    <m/>
    <m/>
    <m/>
    <m/>
    <m/>
    <m/>
    <m/>
    <x v="2"/>
    <s v="Production agricole de subsistance Assistance humanitaire (incluant cash) Achat sur le marché"/>
    <n v="1"/>
    <n v="0"/>
    <n v="1"/>
    <n v="1"/>
    <n v="0"/>
    <n v="0"/>
    <n v="0"/>
    <m/>
    <x v="3"/>
    <x v="0"/>
    <m/>
    <m/>
    <m/>
    <m/>
    <m/>
    <m/>
    <m/>
    <m/>
    <m/>
    <x v="0"/>
    <m/>
    <m/>
    <m/>
    <m/>
    <m/>
    <m/>
    <m/>
    <x v="0"/>
    <x v="0"/>
    <x v="0"/>
    <m/>
    <m/>
    <m/>
    <m/>
    <m/>
    <m/>
    <m/>
    <m/>
    <s v="Diarrhée Paludisme Maux de tête"/>
    <n v="1"/>
    <n v="1"/>
    <n v="0"/>
    <n v="0"/>
    <n v="0"/>
    <n v="0"/>
    <n v="0"/>
    <n v="1"/>
    <n v="0"/>
    <n v="0"/>
    <n v="0"/>
    <n v="0"/>
    <m/>
    <x v="1"/>
    <s v="Ecole détruite ou endommagée Manque de moyens financiers (transport, etc) Pas d'intérêt pour l'éducation des enfants"/>
    <x v="0"/>
    <n v="1"/>
    <n v="0"/>
    <n v="0"/>
    <n v="0"/>
    <n v="0"/>
    <n v="1"/>
    <n v="0"/>
    <n v="0"/>
    <n v="1"/>
    <n v="0"/>
    <m/>
    <x v="0"/>
    <s v="Assistance humanitaire Possibilités de retour (etat du lieu d’origine, aide humanitaire…) Documentation (certificat de naissance, etc.)"/>
    <n v="1"/>
    <n v="0"/>
    <n v="0"/>
    <n v="0"/>
    <n v="1"/>
    <n v="1"/>
    <s v="Service de santé"/>
    <s v="Nourriture"/>
    <s v="Scolarisation"/>
    <m/>
    <n v="0"/>
    <n v="10"/>
    <s v="Bien que la localité ne est pas affecté en directe, mais elle a accueillie beaucoup plus les PDIS vénus en amont du fleuve que vous contacte tout une liste en dessus.Les PDIs ont problème  de scolarisation de leurs enfants. Pratiquement il n'y ya pas de structure  de santé."/>
    <n v="1358875"/>
    <s v="610598f8-5591-42b1-8a8d-00c324615f29"/>
    <d v="2019-11-09T15:10:09"/>
    <m/>
    <n v="75"/>
  </r>
  <r>
    <d v="2019-11-09T00:00:00"/>
    <s v="Ngouandjia martial"/>
    <s v="Ombella MPoko"/>
    <s v="Bimbo"/>
    <x v="3"/>
    <x v="66"/>
    <x v="0"/>
    <s v="Oui"/>
    <n v="4.3425589000000002"/>
    <n v="18.5239923"/>
    <n v="391.10000610351563"/>
    <n v="10"/>
    <n v="3"/>
    <s v="Oui"/>
    <n v="10"/>
    <n v="50"/>
    <s v="Catastrophe naturelle (inondations, pluies torrentielles etc)"/>
    <m/>
    <n v="4"/>
    <n v="6"/>
    <n v="0"/>
    <n v="0"/>
    <x v="0"/>
    <m/>
    <m/>
    <n v="10"/>
    <x v="1"/>
    <s v="oui"/>
    <x v="2"/>
    <x v="3"/>
    <m/>
    <x v="3"/>
    <s v="oui"/>
    <n v="12"/>
    <s v="ne sait pas"/>
    <m/>
    <s v="oui"/>
    <n v="7"/>
    <s v="non"/>
    <m/>
    <s v="oui"/>
    <n v="2"/>
    <x v="1"/>
    <x v="3"/>
    <m/>
    <x v="0"/>
    <x v="0"/>
    <m/>
    <m/>
    <m/>
    <m/>
    <m/>
    <m/>
    <m/>
    <x v="0"/>
    <x v="0"/>
    <x v="0"/>
    <x v="0"/>
    <x v="1"/>
    <x v="1"/>
    <m/>
    <x v="1"/>
    <m/>
    <s v="Puits traditionnel/A ciel ouvert Forage a pompe manuelle Eau de pluie"/>
    <n v="1"/>
    <n v="1"/>
    <n v="0"/>
    <n v="0"/>
    <n v="0"/>
    <n v="0"/>
    <n v="0"/>
    <n v="0"/>
    <n v="1"/>
    <x v="2"/>
    <x v="0"/>
    <x v="1"/>
    <m/>
    <m/>
    <m/>
    <m/>
    <m/>
    <x v="0"/>
    <x v="0"/>
    <m/>
    <m/>
    <m/>
    <m/>
    <m/>
    <m/>
    <m/>
    <m/>
    <m/>
    <x v="1"/>
    <s v="Don des communautés hôtes et voisines Achat sur le marché"/>
    <n v="0"/>
    <n v="1"/>
    <n v="0"/>
    <n v="1"/>
    <n v="0"/>
    <n v="0"/>
    <n v="0"/>
    <m/>
    <x v="0"/>
    <x v="0"/>
    <m/>
    <m/>
    <m/>
    <m/>
    <m/>
    <m/>
    <m/>
    <m/>
    <m/>
    <x v="1"/>
    <s v="Hôpital Centre de santé"/>
    <n v="0"/>
    <n v="1"/>
    <n v="1"/>
    <n v="0"/>
    <n v="0"/>
    <m/>
    <x v="1"/>
    <x v="0"/>
    <x v="0"/>
    <m/>
    <m/>
    <m/>
    <m/>
    <m/>
    <m/>
    <m/>
    <m/>
    <s v="Diarrhée Paludisme Fièvre"/>
    <n v="1"/>
    <n v="1"/>
    <n v="0"/>
    <n v="0"/>
    <n v="0"/>
    <n v="1"/>
    <n v="0"/>
    <n v="0"/>
    <n v="0"/>
    <n v="0"/>
    <n v="0"/>
    <n v="0"/>
    <m/>
    <x v="0"/>
    <s v="Manque de moyens financiers (transport, etc)"/>
    <x v="0"/>
    <n v="0"/>
    <n v="0"/>
    <n v="0"/>
    <n v="0"/>
    <n v="0"/>
    <n v="1"/>
    <n v="0"/>
    <n v="0"/>
    <n v="0"/>
    <n v="0"/>
    <m/>
    <x v="0"/>
    <s v="Assistance humanitaire Situation dans le lieu d’origine Documentation (certificat de naissance, etc.)"/>
    <n v="1"/>
    <n v="1"/>
    <n v="0"/>
    <n v="0"/>
    <n v="0"/>
    <n v="1"/>
    <s v="Nourriture"/>
    <s v="Hygiène/assainissement"/>
    <s v="Scolarisation"/>
    <m/>
    <n v="0"/>
    <n v="10"/>
    <s v="Vue les conditions des PDI de cette localité les PDI sollicite des aides pour eux qui sont, santé,nourriture,vêtements,car leurs situation est déplorable."/>
    <n v="1358780"/>
    <s v="709bcfd0-e833-462a-a65e-a3c29da479ea"/>
    <d v="2019-11-09T14:42:14"/>
    <m/>
    <n v="66"/>
  </r>
  <r>
    <d v="2019-11-09T00:00:00"/>
    <s v="DJIMTOLOUMA Anicet"/>
    <s v="Ombella MPoko"/>
    <s v="Bimbo"/>
    <x v="3"/>
    <x v="67"/>
    <x v="0"/>
    <s v="Oui"/>
    <n v="4.3386813000000002"/>
    <n v="18.523403099999999"/>
    <n v="377.89999389648438"/>
    <n v="10"/>
    <n v="3"/>
    <s v="Oui"/>
    <n v="30"/>
    <n v="150"/>
    <s v="Catastrophe naturelle (inondations, pluies torrentielles etc)"/>
    <m/>
    <n v="30"/>
    <n v="0"/>
    <n v="0"/>
    <n v="0"/>
    <x v="26"/>
    <m/>
    <m/>
    <n v="30"/>
    <x v="1"/>
    <s v="oui"/>
    <x v="2"/>
    <x v="1"/>
    <m/>
    <x v="3"/>
    <s v="oui"/>
    <n v="15"/>
    <s v="non"/>
    <m/>
    <s v="oui"/>
    <n v="5"/>
    <s v="non"/>
    <m/>
    <s v="oui"/>
    <n v="15"/>
    <x v="1"/>
    <x v="5"/>
    <m/>
    <x v="1"/>
    <x v="1"/>
    <n v="0"/>
    <n v="0"/>
    <n v="0"/>
    <n v="0"/>
    <n v="0"/>
    <n v="0"/>
    <n v="0"/>
    <x v="0"/>
    <x v="0"/>
    <x v="0"/>
    <x v="0"/>
    <x v="0"/>
    <x v="0"/>
    <m/>
    <x v="1"/>
    <m/>
    <s v="Puits traditionnel/A ciel ouvert Forage a pompe manuelle Eau de pluie"/>
    <n v="1"/>
    <n v="1"/>
    <n v="0"/>
    <n v="0"/>
    <n v="0"/>
    <n v="0"/>
    <n v="0"/>
    <n v="0"/>
    <n v="1"/>
    <x v="2"/>
    <x v="2"/>
    <x v="1"/>
    <m/>
    <m/>
    <m/>
    <m/>
    <m/>
    <x v="0"/>
    <x v="0"/>
    <m/>
    <m/>
    <m/>
    <m/>
    <m/>
    <m/>
    <m/>
    <m/>
    <m/>
    <x v="1"/>
    <s v="Production agricole de subsistance Achat sur le marché"/>
    <n v="1"/>
    <n v="0"/>
    <n v="0"/>
    <n v="1"/>
    <n v="0"/>
    <n v="0"/>
    <n v="0"/>
    <m/>
    <x v="1"/>
    <x v="0"/>
    <m/>
    <m/>
    <m/>
    <m/>
    <m/>
    <m/>
    <m/>
    <m/>
    <m/>
    <x v="0"/>
    <m/>
    <m/>
    <m/>
    <m/>
    <m/>
    <m/>
    <m/>
    <x v="0"/>
    <x v="0"/>
    <x v="0"/>
    <m/>
    <m/>
    <m/>
    <m/>
    <m/>
    <m/>
    <m/>
    <m/>
    <s v="Diarrhée Paludisme Infection de plaie"/>
    <n v="1"/>
    <n v="1"/>
    <n v="0"/>
    <n v="1"/>
    <n v="0"/>
    <n v="0"/>
    <n v="0"/>
    <n v="0"/>
    <n v="0"/>
    <n v="0"/>
    <n v="0"/>
    <n v="0"/>
    <m/>
    <x v="1"/>
    <s v="Ecole détruite ou endommagée Chemin dangereux Manque de moyens financiers (transport, etc)"/>
    <x v="0"/>
    <n v="1"/>
    <n v="0"/>
    <n v="0"/>
    <n v="1"/>
    <n v="0"/>
    <n v="1"/>
    <n v="0"/>
    <n v="0"/>
    <n v="0"/>
    <n v="0"/>
    <m/>
    <x v="0"/>
    <s v="Assistance humanitaire Situation dans le lieu d’origine Documentation (certificat de naissance, etc.)"/>
    <n v="1"/>
    <n v="1"/>
    <n v="0"/>
    <n v="0"/>
    <n v="0"/>
    <n v="1"/>
    <s v="Abri"/>
    <s v="Nourriture"/>
    <s v="Service de santé"/>
    <m/>
    <n v="0"/>
    <n v="10"/>
    <s v="Les victimes sont dépourvu et ont besoins d'assistance Humanitaire  pour survivre."/>
    <n v="1358769"/>
    <s v="ae84c24f-c208-4cc6-a3d4-e1a28021dd7c"/>
    <d v="2019-11-09T14:40:06"/>
    <m/>
    <n v="65"/>
  </r>
  <r>
    <d v="2019-11-09T00:00:00"/>
    <s v="Banga benidan"/>
    <s v="Ombella MPoko"/>
    <s v="Bimbo"/>
    <x v="3"/>
    <x v="68"/>
    <x v="1"/>
    <s v="Oui"/>
    <n v="4.3678198000000004"/>
    <n v="18.6671473"/>
    <n v="324.10000610351563"/>
    <n v="8.5"/>
    <n v="3"/>
    <s v="Oui"/>
    <n v="3"/>
    <n v="15"/>
    <s v="Catastrophe naturelle (inondations, pluies torrentielles etc)"/>
    <m/>
    <n v="2"/>
    <n v="1"/>
    <n v="0"/>
    <n v="0"/>
    <x v="27"/>
    <n v="1"/>
    <m/>
    <n v="3"/>
    <x v="1"/>
    <s v="oui"/>
    <x v="0"/>
    <x v="0"/>
    <m/>
    <x v="2"/>
    <s v="oui"/>
    <n v="1"/>
    <s v="non"/>
    <m/>
    <s v="oui"/>
    <n v="1"/>
    <s v="ne sait pas"/>
    <m/>
    <s v="non"/>
    <m/>
    <x v="1"/>
    <x v="6"/>
    <m/>
    <x v="16"/>
    <x v="1"/>
    <n v="0"/>
    <n v="0"/>
    <n v="0"/>
    <n v="0"/>
    <n v="1"/>
    <n v="0"/>
    <n v="0"/>
    <x v="0"/>
    <x v="0"/>
    <x v="0"/>
    <x v="0"/>
    <x v="0"/>
    <x v="0"/>
    <m/>
    <x v="0"/>
    <m/>
    <s v="Puits traditionnel/A ciel ouvert Eau de pluie"/>
    <n v="1"/>
    <n v="0"/>
    <n v="0"/>
    <n v="0"/>
    <n v="0"/>
    <n v="0"/>
    <n v="0"/>
    <n v="0"/>
    <n v="1"/>
    <x v="1"/>
    <x v="2"/>
    <x v="0"/>
    <s v="Odeur Goût Eau non potable"/>
    <n v="1"/>
    <n v="1"/>
    <n v="0"/>
    <n v="1"/>
    <x v="0"/>
    <x v="0"/>
    <m/>
    <m/>
    <m/>
    <m/>
    <m/>
    <m/>
    <m/>
    <m/>
    <m/>
    <x v="1"/>
    <s v="Production agricole de subsistance Emprunt"/>
    <n v="1"/>
    <n v="0"/>
    <n v="0"/>
    <n v="0"/>
    <n v="1"/>
    <n v="0"/>
    <n v="0"/>
    <m/>
    <x v="3"/>
    <x v="0"/>
    <m/>
    <m/>
    <m/>
    <m/>
    <m/>
    <m/>
    <m/>
    <m/>
    <m/>
    <x v="0"/>
    <m/>
    <m/>
    <m/>
    <m/>
    <m/>
    <m/>
    <m/>
    <x v="0"/>
    <x v="0"/>
    <x v="0"/>
    <m/>
    <m/>
    <m/>
    <m/>
    <m/>
    <m/>
    <m/>
    <m/>
    <s v="Paludisme Infection de plaie Fièvre"/>
    <n v="0"/>
    <n v="1"/>
    <n v="0"/>
    <n v="1"/>
    <n v="0"/>
    <n v="1"/>
    <n v="0"/>
    <n v="0"/>
    <n v="0"/>
    <n v="0"/>
    <n v="0"/>
    <n v="0"/>
    <m/>
    <x v="2"/>
    <m/>
    <x v="1"/>
    <m/>
    <m/>
    <m/>
    <m/>
    <m/>
    <m/>
    <m/>
    <m/>
    <m/>
    <m/>
    <m/>
    <x v="0"/>
    <s v="Assistance humanitaire Possibilités de retour (etat du lieu d’origine, aide humanitaire…)"/>
    <n v="1"/>
    <n v="0"/>
    <n v="0"/>
    <n v="0"/>
    <n v="1"/>
    <n v="0"/>
    <s v="Abri"/>
    <s v="Service de santé"/>
    <s v="Nourriture"/>
    <m/>
    <n v="0"/>
    <n v="3"/>
    <s v="Dans le quartier mboko 1 aucun centre de santé les habitants utilisent le fleuve ."/>
    <n v="1358873"/>
    <s v="7501bba0-a883-4a83-ba6d-c2e42254c8ed"/>
    <d v="2019-11-09T15:10:03"/>
    <m/>
    <n v="73"/>
  </r>
  <r>
    <d v="2019-11-09T00:00:00"/>
    <s v="Banga benidan"/>
    <s v="Ombella MPoko"/>
    <s v="Bimbo"/>
    <x v="3"/>
    <x v="69"/>
    <x v="1"/>
    <s v="Oui"/>
    <n v="4.3765524999999998"/>
    <n v="18.700399999999998"/>
    <n v="321.70001220703125"/>
    <n v="9"/>
    <n v="3"/>
    <s v="Oui"/>
    <n v="10"/>
    <n v="50"/>
    <s v="Catastrophe naturelle (inondations, pluies torrentielles etc)"/>
    <m/>
    <n v="10"/>
    <n v="0"/>
    <n v="0"/>
    <n v="0"/>
    <x v="34"/>
    <n v="1"/>
    <m/>
    <n v="10"/>
    <x v="1"/>
    <s v="oui"/>
    <x v="0"/>
    <x v="0"/>
    <m/>
    <x v="2"/>
    <s v="oui"/>
    <n v="7"/>
    <s v="non"/>
    <m/>
    <s v="oui"/>
    <n v="2"/>
    <s v="ne sait pas"/>
    <m/>
    <s v="oui"/>
    <n v="1"/>
    <x v="1"/>
    <x v="4"/>
    <m/>
    <x v="11"/>
    <x v="1"/>
    <n v="1"/>
    <n v="0"/>
    <n v="0"/>
    <n v="0"/>
    <n v="0"/>
    <n v="0"/>
    <n v="0"/>
    <x v="0"/>
    <x v="0"/>
    <x v="0"/>
    <x v="0"/>
    <x v="1"/>
    <x v="1"/>
    <m/>
    <x v="0"/>
    <m/>
    <s v="Puits traditionnel/A ciel ouvert Forage a pompe manuelle Eau de pluie"/>
    <n v="1"/>
    <n v="1"/>
    <n v="0"/>
    <n v="0"/>
    <n v="0"/>
    <n v="0"/>
    <n v="0"/>
    <n v="0"/>
    <n v="1"/>
    <x v="1"/>
    <x v="2"/>
    <x v="0"/>
    <s v="Odeur Goût Eau non potable"/>
    <n v="1"/>
    <n v="1"/>
    <n v="0"/>
    <n v="1"/>
    <x v="0"/>
    <x v="0"/>
    <m/>
    <m/>
    <m/>
    <m/>
    <m/>
    <m/>
    <m/>
    <m/>
    <m/>
    <x v="1"/>
    <s v="Production agricole de subsistance Emprunt"/>
    <n v="1"/>
    <n v="0"/>
    <n v="0"/>
    <n v="0"/>
    <n v="1"/>
    <n v="0"/>
    <n v="0"/>
    <m/>
    <x v="3"/>
    <x v="0"/>
    <m/>
    <m/>
    <m/>
    <m/>
    <m/>
    <m/>
    <m/>
    <m/>
    <m/>
    <x v="1"/>
    <s v="Clinique mobile Centre de santé"/>
    <n v="1"/>
    <n v="0"/>
    <n v="1"/>
    <n v="0"/>
    <n v="0"/>
    <m/>
    <x v="2"/>
    <x v="2"/>
    <x v="2"/>
    <s v="Manque de moyens financiers Pas de médicaments ou d’équipements"/>
    <n v="0"/>
    <n v="0"/>
    <n v="1"/>
    <n v="0"/>
    <n v="0"/>
    <n v="0"/>
    <n v="1"/>
    <s v="Diarrhée Paludisme Fièvre"/>
    <n v="1"/>
    <n v="1"/>
    <n v="0"/>
    <n v="0"/>
    <n v="0"/>
    <n v="1"/>
    <n v="0"/>
    <n v="0"/>
    <n v="0"/>
    <n v="0"/>
    <n v="0"/>
    <n v="0"/>
    <m/>
    <x v="2"/>
    <m/>
    <x v="1"/>
    <m/>
    <m/>
    <m/>
    <m/>
    <m/>
    <m/>
    <m/>
    <m/>
    <m/>
    <m/>
    <m/>
    <x v="0"/>
    <s v="Assistance humanitaire Situation dans le lieu d’origine"/>
    <n v="1"/>
    <n v="1"/>
    <n v="0"/>
    <n v="0"/>
    <n v="0"/>
    <n v="0"/>
    <s v="Abri"/>
    <s v="Service de santé"/>
    <s v="Argent liquide"/>
    <m/>
    <n v="0"/>
    <n v="10"/>
    <s v="Dans mboko 2 accueil 10 ménages un problème énorme    sur l'eau concernant la couleur, odeur. "/>
    <n v="1358874"/>
    <s v="3cf45573-b528-4945-8570-a3dd92189f14"/>
    <d v="2019-11-09T15:10:07"/>
    <m/>
    <n v="74"/>
  </r>
  <r>
    <d v="2019-11-07T00:00:00"/>
    <s v="Missayo marien alfred"/>
    <s v="Ombella MPoko"/>
    <s v="Bimbo"/>
    <x v="3"/>
    <x v="70"/>
    <x v="1"/>
    <s v="Oui"/>
    <n v="4.3255241"/>
    <n v="18.5045134"/>
    <n v="356.70001220703125"/>
    <n v="10"/>
    <n v="3"/>
    <s v="Oui"/>
    <n v="30"/>
    <n v="150"/>
    <s v="Catastrophe naturelle (inondations, pluies torrentielles etc)"/>
    <m/>
    <n v="23"/>
    <n v="7"/>
    <n v="0"/>
    <n v="0"/>
    <x v="26"/>
    <m/>
    <m/>
    <n v="30"/>
    <x v="0"/>
    <s v="oui"/>
    <x v="2"/>
    <x v="1"/>
    <m/>
    <x v="4"/>
    <s v="ne sait pas"/>
    <m/>
    <s v="non"/>
    <m/>
    <s v="oui"/>
    <n v="3"/>
    <s v="non"/>
    <m/>
    <s v="non"/>
    <m/>
    <x v="1"/>
    <x v="3"/>
    <m/>
    <x v="1"/>
    <x v="1"/>
    <n v="0"/>
    <n v="0"/>
    <n v="0"/>
    <n v="0"/>
    <n v="0"/>
    <n v="0"/>
    <n v="0"/>
    <x v="0"/>
    <x v="0"/>
    <x v="0"/>
    <x v="0"/>
    <x v="1"/>
    <x v="5"/>
    <m/>
    <x v="0"/>
    <m/>
    <s v="Puits traditionnel/A ciel ouvert Forage a pompe manuelle Eau de pluie"/>
    <n v="1"/>
    <n v="1"/>
    <n v="0"/>
    <n v="0"/>
    <n v="0"/>
    <n v="0"/>
    <n v="0"/>
    <n v="0"/>
    <n v="1"/>
    <x v="2"/>
    <x v="2"/>
    <x v="0"/>
    <s v="Eau trouble / brune"/>
    <n v="0"/>
    <n v="0"/>
    <n v="1"/>
    <n v="0"/>
    <x v="1"/>
    <x v="0"/>
    <m/>
    <m/>
    <m/>
    <m/>
    <m/>
    <m/>
    <m/>
    <m/>
    <m/>
    <x v="1"/>
    <s v="Production agricole de subsistance Achat sur le marché Emprunt"/>
    <n v="1"/>
    <n v="0"/>
    <n v="0"/>
    <n v="1"/>
    <n v="1"/>
    <n v="0"/>
    <n v="0"/>
    <m/>
    <x v="3"/>
    <x v="0"/>
    <m/>
    <m/>
    <m/>
    <m/>
    <m/>
    <m/>
    <m/>
    <m/>
    <m/>
    <x v="0"/>
    <m/>
    <m/>
    <m/>
    <m/>
    <m/>
    <m/>
    <m/>
    <x v="0"/>
    <x v="0"/>
    <x v="0"/>
    <m/>
    <m/>
    <m/>
    <m/>
    <m/>
    <m/>
    <m/>
    <m/>
    <s v="Paludisme Malnutrition Fièvre"/>
    <n v="0"/>
    <n v="1"/>
    <n v="1"/>
    <n v="0"/>
    <n v="0"/>
    <n v="1"/>
    <n v="0"/>
    <n v="0"/>
    <n v="0"/>
    <n v="0"/>
    <n v="0"/>
    <n v="0"/>
    <m/>
    <x v="2"/>
    <m/>
    <x v="1"/>
    <m/>
    <m/>
    <m/>
    <m/>
    <m/>
    <m/>
    <m/>
    <m/>
    <m/>
    <m/>
    <m/>
    <x v="0"/>
    <s v="Assistance humanitaire Situation dans le lieu d’origine Accès aux services de base"/>
    <n v="1"/>
    <n v="1"/>
    <n v="0"/>
    <n v="1"/>
    <n v="0"/>
    <n v="0"/>
    <s v="Nourriture"/>
    <s v="Eau potable"/>
    <s v="Service de santé"/>
    <m/>
    <n v="0"/>
    <n v="10"/>
    <s v="Il ÿa manque d'une couverture sanitaire, éloignement du marché situe à 9km. La localité manque de l'eau potable,  pour la location, les bailleurs augmente le loyer et exige une caution de trois mois."/>
    <n v="1340127"/>
    <s v="11a096eb-9d01-464f-846d-c85a1e69efb4"/>
    <d v="2019-11-07T16:15:10"/>
    <m/>
    <n v="23"/>
  </r>
  <r>
    <d v="2019-11-06T00:00:00"/>
    <s v="Marien missayo"/>
    <s v="Ombella MPoko"/>
    <s v="Bimbo"/>
    <x v="3"/>
    <x v="71"/>
    <x v="1"/>
    <s v="Oui"/>
    <n v="4.3248388999999996"/>
    <n v="18.536718799999999"/>
    <n v="321.5"/>
    <n v="9.5"/>
    <n v="3"/>
    <s v="Oui"/>
    <n v="92"/>
    <n v="460"/>
    <s v="Catastrophe naturelle (inondations, pluies torrentielles etc)"/>
    <m/>
    <n v="80"/>
    <n v="12"/>
    <n v="0"/>
    <n v="0"/>
    <x v="4"/>
    <n v="92"/>
    <m/>
    <n v="92"/>
    <x v="1"/>
    <s v="oui"/>
    <x v="0"/>
    <x v="0"/>
    <m/>
    <x v="2"/>
    <s v="ne sait pas"/>
    <m/>
    <s v="oui"/>
    <n v="137"/>
    <s v="ne sait pas"/>
    <m/>
    <s v="ne sait pas"/>
    <m/>
    <s v="ne sait pas"/>
    <m/>
    <x v="1"/>
    <x v="7"/>
    <s v="Risque de circulation sur l'eau présence des serpents partout."/>
    <x v="1"/>
    <x v="1"/>
    <n v="0"/>
    <n v="0"/>
    <n v="0"/>
    <n v="0"/>
    <n v="0"/>
    <n v="0"/>
    <n v="0"/>
    <x v="1"/>
    <x v="1"/>
    <x v="1"/>
    <x v="0"/>
    <x v="1"/>
    <x v="2"/>
    <m/>
    <x v="0"/>
    <m/>
    <s v="Puits traditionnel/A ciel ouvert Eau de pluie"/>
    <n v="1"/>
    <n v="0"/>
    <n v="0"/>
    <n v="0"/>
    <n v="0"/>
    <n v="0"/>
    <n v="0"/>
    <n v="0"/>
    <n v="1"/>
    <x v="2"/>
    <x v="2"/>
    <x v="0"/>
    <s v="Eau trouble / brune"/>
    <n v="0"/>
    <n v="0"/>
    <n v="1"/>
    <n v="0"/>
    <x v="1"/>
    <x v="0"/>
    <m/>
    <m/>
    <m/>
    <m/>
    <m/>
    <m/>
    <m/>
    <m/>
    <m/>
    <x v="0"/>
    <s v="Achat sur le marché"/>
    <n v="0"/>
    <n v="0"/>
    <n v="0"/>
    <n v="1"/>
    <n v="0"/>
    <n v="0"/>
    <n v="0"/>
    <m/>
    <x v="0"/>
    <x v="0"/>
    <m/>
    <m/>
    <m/>
    <m/>
    <m/>
    <m/>
    <m/>
    <m/>
    <m/>
    <x v="1"/>
    <s v="Centre de santé"/>
    <n v="0"/>
    <n v="0"/>
    <n v="1"/>
    <n v="0"/>
    <n v="0"/>
    <m/>
    <x v="2"/>
    <x v="2"/>
    <x v="1"/>
    <m/>
    <m/>
    <m/>
    <m/>
    <m/>
    <m/>
    <m/>
    <m/>
    <s v="Paludisme Toux Maux de ventre"/>
    <n v="0"/>
    <n v="1"/>
    <n v="0"/>
    <n v="0"/>
    <n v="0"/>
    <n v="0"/>
    <n v="1"/>
    <n v="0"/>
    <n v="1"/>
    <n v="0"/>
    <n v="0"/>
    <n v="0"/>
    <m/>
    <x v="0"/>
    <s v="Ecole détruite ou endommagée Autre, préciser"/>
    <x v="0"/>
    <n v="1"/>
    <n v="0"/>
    <n v="0"/>
    <n v="0"/>
    <n v="0"/>
    <n v="0"/>
    <n v="0"/>
    <n v="0"/>
    <n v="0"/>
    <n v="1"/>
    <s v="Les enfants sont en congés depuis trois semaines . A cause d'inondation  d'une bonne partie de la cours et des salles de classe."/>
    <x v="0"/>
    <s v="Assistance humanitaire Situation des membres de la famille Accès aux services de base"/>
    <n v="1"/>
    <n v="0"/>
    <n v="1"/>
    <n v="1"/>
    <n v="0"/>
    <n v="0"/>
    <s v="Nourriture"/>
    <s v="Eau potable"/>
    <s v="Scolarisation"/>
    <m/>
    <n v="2"/>
    <n v="10"/>
    <s v="La situation  alimentaire des PDI et de la population hôte  bon nombre ont leur champ à l'autre côté du fleuve. L'assistance fournie par quelque ONG sont très insuffisant. Certains PDI ont proposé la delocalisation comme solution durable. La localité continue d'accueillir les PDI par rapport  à la progression du niveau de l'eau"/>
    <n v="1327400"/>
    <s v="6fe4826d-6988-41ac-8ce5-f927c43f95af"/>
    <d v="2019-11-06T16:23:31"/>
    <m/>
    <n v="9"/>
  </r>
  <r>
    <d v="2019-11-06T00:00:00"/>
    <s v="Manssour Kabara"/>
    <s v="Ombella MPoko"/>
    <s v="Bimbo"/>
    <x v="3"/>
    <x v="72"/>
    <x v="1"/>
    <s v="Oui"/>
    <n v="4.3250868999999996"/>
    <n v="18.5368891"/>
    <n v="345.5"/>
    <n v="9.5"/>
    <n v="3"/>
    <s v="Oui"/>
    <n v="10"/>
    <n v="50"/>
    <s v="Catastrophe naturelle (inondations, pluies torrentielles etc)"/>
    <m/>
    <n v="10"/>
    <n v="0"/>
    <n v="0"/>
    <n v="0"/>
    <x v="0"/>
    <m/>
    <m/>
    <n v="10"/>
    <x v="0"/>
    <s v="oui"/>
    <x v="1"/>
    <x v="0"/>
    <m/>
    <x v="1"/>
    <s v="non"/>
    <m/>
    <s v="ne sait pas"/>
    <m/>
    <s v="non"/>
    <m/>
    <s v="non"/>
    <m/>
    <s v="oui"/>
    <n v="5"/>
    <x v="1"/>
    <x v="5"/>
    <m/>
    <x v="1"/>
    <x v="1"/>
    <n v="0"/>
    <n v="0"/>
    <n v="0"/>
    <n v="0"/>
    <n v="0"/>
    <n v="0"/>
    <n v="0"/>
    <x v="0"/>
    <x v="0"/>
    <x v="0"/>
    <x v="0"/>
    <x v="1"/>
    <x v="3"/>
    <m/>
    <x v="0"/>
    <m/>
    <s v="Puits traditionnel/A ciel ouvert Camion-citerne Eau de pluie"/>
    <n v="1"/>
    <n v="0"/>
    <n v="0"/>
    <n v="0"/>
    <n v="0"/>
    <n v="0"/>
    <n v="1"/>
    <n v="0"/>
    <n v="1"/>
    <x v="2"/>
    <x v="2"/>
    <x v="0"/>
    <s v="Odeur Goût Eau non potable"/>
    <n v="1"/>
    <n v="1"/>
    <n v="0"/>
    <n v="1"/>
    <x v="1"/>
    <x v="0"/>
    <m/>
    <m/>
    <m/>
    <m/>
    <m/>
    <m/>
    <m/>
    <m/>
    <m/>
    <x v="1"/>
    <s v="Production agricole de subsistance Assistance humanitaire (incluant cash) Achat sur le marché"/>
    <n v="1"/>
    <n v="0"/>
    <n v="1"/>
    <n v="1"/>
    <n v="0"/>
    <n v="0"/>
    <n v="0"/>
    <m/>
    <x v="1"/>
    <x v="0"/>
    <m/>
    <m/>
    <m/>
    <m/>
    <m/>
    <m/>
    <m/>
    <m/>
    <m/>
    <x v="1"/>
    <s v="Centre de santé"/>
    <n v="0"/>
    <n v="0"/>
    <n v="1"/>
    <n v="0"/>
    <n v="0"/>
    <m/>
    <x v="2"/>
    <x v="2"/>
    <x v="1"/>
    <m/>
    <m/>
    <m/>
    <m/>
    <m/>
    <m/>
    <m/>
    <m/>
    <s v="Diarrhée Paludisme Maladie de peau"/>
    <n v="1"/>
    <n v="1"/>
    <n v="0"/>
    <n v="0"/>
    <n v="1"/>
    <n v="0"/>
    <n v="0"/>
    <n v="0"/>
    <n v="0"/>
    <n v="0"/>
    <n v="0"/>
    <n v="0"/>
    <m/>
    <x v="0"/>
    <s v="Ecole détruite ou endommagée"/>
    <x v="0"/>
    <n v="1"/>
    <n v="0"/>
    <n v="0"/>
    <n v="0"/>
    <n v="0"/>
    <n v="0"/>
    <n v="0"/>
    <n v="0"/>
    <n v="0"/>
    <n v="0"/>
    <m/>
    <x v="0"/>
    <s v="Assistance humanitaire Situation dans le lieu d’origine Situation des membres de la famille"/>
    <n v="1"/>
    <n v="1"/>
    <n v="1"/>
    <n v="0"/>
    <n v="0"/>
    <n v="0"/>
    <s v="Nourriture"/>
    <s v="Abri"/>
    <s v="Eau potable"/>
    <m/>
    <n v="3"/>
    <n v="10"/>
    <s v="Ce quartier de M'POKO-BAC2 est presque touché à 75%,tous ses habitants se trouvent actuellement  dans le  site  MICHELINE, mais il a accueillit quand même 10 ménages venant de M'POKO-BAC1."/>
    <n v="1327348"/>
    <s v="6fce80ef-ab1a-4d23-bf84-e35241b495bf"/>
    <d v="2019-11-06T16:22:38"/>
    <m/>
    <n v="7"/>
  </r>
  <r>
    <d v="2019-11-06T00:00:00"/>
    <s v="Halilou"/>
    <s v="Ombella MPoko"/>
    <s v="Bimbo"/>
    <x v="3"/>
    <x v="73"/>
    <x v="1"/>
    <s v="Oui"/>
    <n v="4.3217318000000002"/>
    <n v="18.532321799999998"/>
    <n v="380.89999389648438"/>
    <n v="8.5"/>
    <n v="3"/>
    <s v="Oui"/>
    <n v="46"/>
    <n v="230"/>
    <s v="Catastrophe naturelle (inondations, pluies torrentielles etc)"/>
    <m/>
    <n v="40"/>
    <n v="2"/>
    <n v="2"/>
    <n v="2"/>
    <x v="4"/>
    <n v="46"/>
    <m/>
    <n v="46"/>
    <x v="1"/>
    <s v="non"/>
    <x v="3"/>
    <x v="0"/>
    <m/>
    <x v="3"/>
    <s v="oui"/>
    <n v="15"/>
    <s v="non"/>
    <m/>
    <s v="non"/>
    <m/>
    <s v="non"/>
    <m/>
    <s v="oui"/>
    <n v="10"/>
    <x v="0"/>
    <x v="0"/>
    <m/>
    <x v="14"/>
    <x v="1"/>
    <n v="0"/>
    <n v="0"/>
    <n v="0"/>
    <n v="1"/>
    <n v="0"/>
    <n v="0"/>
    <n v="0"/>
    <x v="0"/>
    <x v="0"/>
    <x v="0"/>
    <x v="0"/>
    <x v="0"/>
    <x v="0"/>
    <m/>
    <x v="0"/>
    <m/>
    <s v="Puits traditionnel/A ciel ouvert"/>
    <n v="1"/>
    <n v="0"/>
    <n v="0"/>
    <n v="0"/>
    <n v="0"/>
    <n v="0"/>
    <n v="0"/>
    <n v="0"/>
    <n v="0"/>
    <x v="2"/>
    <x v="0"/>
    <x v="0"/>
    <s v="Odeur Eau non potable"/>
    <n v="1"/>
    <n v="0"/>
    <n v="0"/>
    <n v="1"/>
    <x v="1"/>
    <x v="0"/>
    <m/>
    <m/>
    <m/>
    <m/>
    <m/>
    <m/>
    <m/>
    <m/>
    <m/>
    <x v="1"/>
    <s v="Production agricole de subsistance"/>
    <n v="1"/>
    <n v="0"/>
    <n v="0"/>
    <n v="0"/>
    <n v="0"/>
    <n v="0"/>
    <n v="0"/>
    <m/>
    <x v="3"/>
    <x v="0"/>
    <m/>
    <m/>
    <m/>
    <m/>
    <m/>
    <m/>
    <m/>
    <m/>
    <m/>
    <x v="0"/>
    <m/>
    <m/>
    <m/>
    <m/>
    <m/>
    <m/>
    <m/>
    <x v="0"/>
    <x v="0"/>
    <x v="0"/>
    <m/>
    <m/>
    <m/>
    <m/>
    <m/>
    <m/>
    <m/>
    <m/>
    <s v="Paludisme Maux de tête Maux de ventre"/>
    <n v="0"/>
    <n v="1"/>
    <n v="0"/>
    <n v="0"/>
    <n v="0"/>
    <n v="0"/>
    <n v="0"/>
    <n v="1"/>
    <n v="1"/>
    <n v="0"/>
    <n v="0"/>
    <n v="0"/>
    <m/>
    <x v="1"/>
    <s v="Ecole détruite ou endommagée Ecole occupée par des PDI Manque de moyens financiers (transport, etc)"/>
    <x v="0"/>
    <n v="1"/>
    <n v="1"/>
    <n v="0"/>
    <n v="0"/>
    <n v="0"/>
    <n v="1"/>
    <n v="0"/>
    <n v="0"/>
    <n v="0"/>
    <n v="0"/>
    <m/>
    <x v="0"/>
    <s v="Assistance humanitaire Possibilités de retour (etat du lieu d’origine, aide humanitaire…)"/>
    <n v="1"/>
    <n v="0"/>
    <n v="0"/>
    <n v="0"/>
    <n v="1"/>
    <n v="0"/>
    <s v="Nourriture"/>
    <s v="Eau potable"/>
    <s v="Hygiène/assainissement"/>
    <m/>
    <n v="0"/>
    <n v="10"/>
    <s v="On n'avait monté dans les pirogue ce que on vue lamba les jean souffre par les inondations toute la maison son inondée donc c'est fort."/>
    <n v="1327379"/>
    <s v="9dc590a3-9159-41a9-8275-542890097601"/>
    <d v="2019-11-06T16:23:07"/>
    <m/>
    <n v="8"/>
  </r>
  <r>
    <d v="2019-11-09T00:00:00"/>
    <s v="Missayo marien "/>
    <s v="Ombella MPoko"/>
    <s v="Bimbo"/>
    <x v="3"/>
    <x v="74"/>
    <x v="1"/>
    <s v="Oui"/>
    <n v="4.2957406999999996"/>
    <n v="18.544441599999999"/>
    <n v="322.29998779296875"/>
    <n v="9.5"/>
    <n v="3"/>
    <s v="Oui"/>
    <n v="8"/>
    <n v="40"/>
    <s v="Catastrophe naturelle (inondations, pluies torrentielles etc)"/>
    <m/>
    <n v="5"/>
    <n v="3"/>
    <n v="0"/>
    <n v="0"/>
    <x v="35"/>
    <m/>
    <m/>
    <n v="8"/>
    <x v="0"/>
    <s v="non"/>
    <x v="3"/>
    <x v="0"/>
    <m/>
    <x v="3"/>
    <s v="oui"/>
    <n v="6"/>
    <s v="ne sait pas"/>
    <m/>
    <s v="ne sait pas"/>
    <m/>
    <s v="non"/>
    <m/>
    <s v="non"/>
    <m/>
    <x v="1"/>
    <x v="3"/>
    <m/>
    <x v="1"/>
    <x v="1"/>
    <n v="0"/>
    <n v="0"/>
    <n v="0"/>
    <n v="0"/>
    <n v="0"/>
    <n v="0"/>
    <n v="0"/>
    <x v="0"/>
    <x v="0"/>
    <x v="0"/>
    <x v="0"/>
    <x v="1"/>
    <x v="3"/>
    <m/>
    <x v="0"/>
    <m/>
    <s v="Puits traditionnel/A ciel ouvert Forage a pompe manuelle Eau de pluie"/>
    <n v="1"/>
    <n v="1"/>
    <n v="0"/>
    <n v="0"/>
    <n v="0"/>
    <n v="0"/>
    <n v="0"/>
    <n v="0"/>
    <n v="1"/>
    <x v="2"/>
    <x v="2"/>
    <x v="0"/>
    <s v="Odeur Goût Eau trouble / brune Eau non potable"/>
    <n v="1"/>
    <n v="1"/>
    <n v="1"/>
    <n v="1"/>
    <x v="1"/>
    <x v="0"/>
    <m/>
    <m/>
    <m/>
    <m/>
    <m/>
    <m/>
    <m/>
    <m/>
    <m/>
    <x v="0"/>
    <s v="Production agricole de subsistance Troc (échanges)"/>
    <n v="1"/>
    <n v="0"/>
    <n v="0"/>
    <n v="0"/>
    <n v="0"/>
    <n v="1"/>
    <n v="0"/>
    <m/>
    <x v="3"/>
    <x v="1"/>
    <s v="Le marché est trop loin"/>
    <n v="0"/>
    <n v="0"/>
    <n v="1"/>
    <n v="0"/>
    <n v="0"/>
    <n v="0"/>
    <n v="0"/>
    <m/>
    <x v="0"/>
    <m/>
    <m/>
    <m/>
    <m/>
    <m/>
    <m/>
    <m/>
    <x v="0"/>
    <x v="0"/>
    <x v="0"/>
    <m/>
    <m/>
    <m/>
    <m/>
    <m/>
    <m/>
    <m/>
    <m/>
    <s v="Paludisme Fièvre Toux"/>
    <n v="0"/>
    <n v="1"/>
    <n v="0"/>
    <n v="0"/>
    <n v="0"/>
    <n v="1"/>
    <n v="1"/>
    <n v="0"/>
    <n v="0"/>
    <n v="0"/>
    <n v="0"/>
    <n v="0"/>
    <m/>
    <x v="1"/>
    <s v="Manque de moyens financiers (transport, etc) Manque de personnel enseignant Autre, préciser"/>
    <x v="0"/>
    <n v="0"/>
    <n v="0"/>
    <n v="0"/>
    <n v="0"/>
    <n v="0"/>
    <n v="1"/>
    <n v="0"/>
    <n v="1"/>
    <n v="0"/>
    <n v="1"/>
    <s v="Il y a un sérieux problème des enseignants qualifiés ce qui démotivé certains parents"/>
    <x v="0"/>
    <s v="Assistance humanitaire Situation dans le lieu d’origine Accès aux services de base"/>
    <n v="1"/>
    <n v="1"/>
    <n v="0"/>
    <n v="1"/>
    <n v="0"/>
    <n v="0"/>
    <s v="Nourriture"/>
    <s v="Eau potable"/>
    <s v="Service de santé"/>
    <m/>
    <n v="0"/>
    <n v="8"/>
    <s v="Les pdi ont des maladies liée à l'eau 'staphylocoque ' et aussi une énorme difficultés d'accès au marché situe à 9km au port pétrolier.  Il ÿa également un besoin en éducation de qualité. L'école est tenue que par des paire éducateurs."/>
    <n v="1358541"/>
    <s v="2b0b459e-6365-419c-bf43-370b989f782b"/>
    <d v="2019-11-09T14:14:42"/>
    <m/>
    <n v="59"/>
  </r>
  <r>
    <d v="2019-11-07T00:00:00"/>
    <s v="MANSSOUR-KABARA"/>
    <s v="Ombella MPoko"/>
    <s v="Bimbo"/>
    <x v="3"/>
    <x v="75"/>
    <x v="0"/>
    <s v="Oui"/>
    <n v="4.3170516000000001"/>
    <n v="18.498666499999999"/>
    <n v="352.60000610351563"/>
    <n v="8.5"/>
    <n v="3"/>
    <s v="Oui"/>
    <n v="18"/>
    <n v="90"/>
    <s v="Catastrophe naturelle (inondations, pluies torrentielles etc)"/>
    <m/>
    <n v="16"/>
    <n v="2"/>
    <n v="0"/>
    <n v="0"/>
    <x v="35"/>
    <n v="10"/>
    <m/>
    <n v="18"/>
    <x v="0"/>
    <s v="ne sait pas"/>
    <x v="3"/>
    <x v="0"/>
    <m/>
    <x v="1"/>
    <s v="oui"/>
    <n v="9"/>
    <s v="non"/>
    <m/>
    <s v="oui"/>
    <n v="4"/>
    <s v="non"/>
    <m/>
    <s v="oui"/>
    <n v="10"/>
    <x v="1"/>
    <x v="5"/>
    <m/>
    <x v="0"/>
    <x v="0"/>
    <m/>
    <m/>
    <m/>
    <m/>
    <m/>
    <m/>
    <m/>
    <x v="0"/>
    <x v="0"/>
    <x v="0"/>
    <x v="0"/>
    <x v="1"/>
    <x v="3"/>
    <m/>
    <x v="0"/>
    <m/>
    <s v="Puits traditionnel/A ciel ouvert Forage a pompe manuelle Eau de surface (riviere, cours d’eau…)"/>
    <n v="1"/>
    <n v="1"/>
    <n v="0"/>
    <n v="0"/>
    <n v="1"/>
    <n v="0"/>
    <n v="0"/>
    <n v="0"/>
    <n v="0"/>
    <x v="0"/>
    <x v="2"/>
    <x v="1"/>
    <m/>
    <m/>
    <m/>
    <m/>
    <m/>
    <x v="1"/>
    <x v="0"/>
    <m/>
    <m/>
    <m/>
    <m/>
    <m/>
    <m/>
    <m/>
    <m/>
    <m/>
    <x v="1"/>
    <s v="Production agricole de subsistance Achat sur le marché Emprunt"/>
    <n v="1"/>
    <n v="0"/>
    <n v="0"/>
    <n v="1"/>
    <n v="1"/>
    <n v="0"/>
    <n v="0"/>
    <m/>
    <x v="3"/>
    <x v="0"/>
    <m/>
    <m/>
    <m/>
    <m/>
    <m/>
    <m/>
    <m/>
    <m/>
    <m/>
    <x v="0"/>
    <m/>
    <m/>
    <m/>
    <m/>
    <m/>
    <m/>
    <m/>
    <x v="0"/>
    <x v="0"/>
    <x v="0"/>
    <m/>
    <m/>
    <m/>
    <m/>
    <m/>
    <m/>
    <m/>
    <m/>
    <s v="Diarrhée Paludisme Malnutrition"/>
    <n v="1"/>
    <n v="1"/>
    <n v="1"/>
    <n v="0"/>
    <n v="0"/>
    <n v="0"/>
    <n v="0"/>
    <n v="0"/>
    <n v="0"/>
    <n v="0"/>
    <n v="0"/>
    <n v="0"/>
    <m/>
    <x v="0"/>
    <s v="Manque de moyens financiers (transport, etc)"/>
    <x v="0"/>
    <n v="0"/>
    <n v="0"/>
    <n v="0"/>
    <n v="0"/>
    <n v="0"/>
    <n v="1"/>
    <n v="0"/>
    <n v="0"/>
    <n v="0"/>
    <n v="0"/>
    <m/>
    <x v="0"/>
    <s v="Assistance humanitaire Situation dans le lieu d’origine Situation des membres de la famille"/>
    <n v="1"/>
    <n v="1"/>
    <n v="1"/>
    <n v="0"/>
    <n v="0"/>
    <n v="0"/>
    <s v="Abri"/>
    <s v="Nourriture"/>
    <s v="Scolarisation"/>
    <m/>
    <n v="0"/>
    <n v="10"/>
    <s v="NZILA est un quartier non affecté mais il a accueillit un petit nombre de PDIS et il y'a une bonne cohésion entre eux."/>
    <n v="1340227"/>
    <s v="4a01726a-c981-4c09-9982-f53dbae62a51"/>
    <d v="2019-11-07T16:20:24"/>
    <m/>
    <n v="26"/>
  </r>
  <r>
    <d v="2019-11-07T00:00:00"/>
    <s v="MANSSOUR-KABARA"/>
    <s v="Ombella MPoko"/>
    <s v="Bimbo"/>
    <x v="3"/>
    <x v="76"/>
    <x v="0"/>
    <s v="Oui"/>
    <n v="4.3275094000000003"/>
    <n v="18.528469900000001"/>
    <n v="339.20001220703125"/>
    <n v="8"/>
    <n v="3"/>
    <s v="Oui"/>
    <n v="30"/>
    <n v="150"/>
    <s v="Catastrophe naturelle (inondations, pluies torrentielles etc)"/>
    <m/>
    <n v="20"/>
    <n v="10"/>
    <n v="0"/>
    <n v="0"/>
    <x v="3"/>
    <n v="5"/>
    <m/>
    <n v="30"/>
    <x v="0"/>
    <s v="oui"/>
    <x v="1"/>
    <x v="0"/>
    <m/>
    <x v="1"/>
    <s v="oui"/>
    <n v="8"/>
    <s v="non"/>
    <m/>
    <s v="oui"/>
    <n v="9"/>
    <s v="non"/>
    <m/>
    <s v="oui"/>
    <n v="20"/>
    <x v="1"/>
    <x v="5"/>
    <m/>
    <x v="0"/>
    <x v="0"/>
    <m/>
    <m/>
    <m/>
    <m/>
    <m/>
    <m/>
    <m/>
    <x v="0"/>
    <x v="0"/>
    <x v="0"/>
    <x v="0"/>
    <x v="1"/>
    <x v="3"/>
    <m/>
    <x v="0"/>
    <m/>
    <s v="Puits traditionnel/A ciel ouvert"/>
    <n v="1"/>
    <n v="0"/>
    <n v="0"/>
    <n v="0"/>
    <n v="0"/>
    <n v="0"/>
    <n v="0"/>
    <n v="0"/>
    <n v="0"/>
    <x v="2"/>
    <x v="2"/>
    <x v="0"/>
    <s v="Odeur Goût"/>
    <n v="1"/>
    <n v="1"/>
    <n v="0"/>
    <n v="0"/>
    <x v="1"/>
    <x v="0"/>
    <m/>
    <m/>
    <m/>
    <m/>
    <m/>
    <m/>
    <m/>
    <m/>
    <m/>
    <x v="1"/>
    <s v="Production agricole de subsistance Don des communautés hôtes et voisines Achat sur le marché"/>
    <n v="1"/>
    <n v="1"/>
    <n v="0"/>
    <n v="1"/>
    <n v="0"/>
    <n v="0"/>
    <n v="0"/>
    <m/>
    <x v="1"/>
    <x v="0"/>
    <m/>
    <m/>
    <m/>
    <m/>
    <m/>
    <m/>
    <m/>
    <m/>
    <m/>
    <x v="0"/>
    <m/>
    <m/>
    <m/>
    <m/>
    <m/>
    <m/>
    <m/>
    <x v="0"/>
    <x v="0"/>
    <x v="0"/>
    <m/>
    <m/>
    <m/>
    <m/>
    <m/>
    <m/>
    <m/>
    <m/>
    <s v="Diarrhée Paludisme Malnutrition"/>
    <n v="1"/>
    <n v="1"/>
    <n v="1"/>
    <n v="0"/>
    <n v="0"/>
    <n v="0"/>
    <n v="0"/>
    <n v="0"/>
    <n v="0"/>
    <n v="0"/>
    <n v="0"/>
    <n v="0"/>
    <m/>
    <x v="2"/>
    <m/>
    <x v="1"/>
    <m/>
    <m/>
    <m/>
    <m/>
    <m/>
    <m/>
    <m/>
    <m/>
    <m/>
    <m/>
    <m/>
    <x v="0"/>
    <s v="Assistance humanitaire Situation dans le lieu d’origine Documentation (certificat de naissance, etc.)"/>
    <n v="1"/>
    <n v="1"/>
    <n v="0"/>
    <n v="0"/>
    <n v="0"/>
    <n v="1"/>
    <s v="Nourriture"/>
    <s v="Eau potable"/>
    <s v="Service de santé"/>
    <m/>
    <n v="0"/>
    <n v="10"/>
    <s v="PALA 1 est un quartier non affecté mais il a reçu des PDIS avec une bonne cohésion."/>
    <n v="1340229"/>
    <s v="490ae7fe-60c6-40f8-a261-7cae2e62179f"/>
    <d v="2019-11-07T16:20:37"/>
    <m/>
    <n v="28"/>
  </r>
  <r>
    <d v="2019-11-07T00:00:00"/>
    <s v="MANSSOUR-KABARA"/>
    <s v="Ombella MPoko"/>
    <s v="Bimbo"/>
    <x v="3"/>
    <x v="77"/>
    <x v="0"/>
    <s v="Oui"/>
    <n v="4.3273970000000004"/>
    <n v="18.528548900000001"/>
    <n v="325.39999389648438"/>
    <n v="9.5"/>
    <n v="3"/>
    <s v="Oui"/>
    <n v="12"/>
    <n v="60"/>
    <s v="Catastrophe naturelle (inondations, pluies torrentielles etc)"/>
    <m/>
    <n v="7"/>
    <n v="3"/>
    <n v="2"/>
    <n v="0"/>
    <x v="0"/>
    <n v="2"/>
    <m/>
    <n v="12"/>
    <x v="0"/>
    <s v="oui"/>
    <x v="1"/>
    <x v="0"/>
    <m/>
    <x v="1"/>
    <s v="oui"/>
    <n v="6"/>
    <s v="non"/>
    <m/>
    <s v="oui"/>
    <n v="2"/>
    <s v="non"/>
    <m/>
    <s v="oui"/>
    <n v="3"/>
    <x v="1"/>
    <x v="5"/>
    <m/>
    <x v="0"/>
    <x v="0"/>
    <m/>
    <m/>
    <m/>
    <m/>
    <m/>
    <m/>
    <m/>
    <x v="0"/>
    <x v="0"/>
    <x v="0"/>
    <x v="0"/>
    <x v="1"/>
    <x v="3"/>
    <m/>
    <x v="0"/>
    <m/>
    <s v="Puits traditionnel/A ciel ouvert Eau de pluie"/>
    <n v="1"/>
    <n v="0"/>
    <n v="0"/>
    <n v="0"/>
    <n v="0"/>
    <n v="0"/>
    <n v="0"/>
    <n v="0"/>
    <n v="1"/>
    <x v="2"/>
    <x v="2"/>
    <x v="0"/>
    <s v="Odeur Goût Eau non potable"/>
    <n v="1"/>
    <n v="1"/>
    <n v="0"/>
    <n v="1"/>
    <x v="1"/>
    <x v="0"/>
    <m/>
    <m/>
    <m/>
    <m/>
    <m/>
    <m/>
    <m/>
    <m/>
    <m/>
    <x v="1"/>
    <s v="Production agricole de subsistance Achat sur le marché"/>
    <n v="1"/>
    <n v="0"/>
    <n v="0"/>
    <n v="1"/>
    <n v="0"/>
    <n v="0"/>
    <n v="0"/>
    <m/>
    <x v="1"/>
    <x v="0"/>
    <m/>
    <m/>
    <m/>
    <m/>
    <m/>
    <m/>
    <m/>
    <m/>
    <m/>
    <x v="1"/>
    <s v="Clinique mobile"/>
    <n v="1"/>
    <n v="0"/>
    <n v="0"/>
    <n v="0"/>
    <n v="0"/>
    <m/>
    <x v="2"/>
    <x v="2"/>
    <x v="1"/>
    <m/>
    <m/>
    <m/>
    <m/>
    <m/>
    <m/>
    <m/>
    <m/>
    <s v="Diarrhée Paludisme Malnutrition"/>
    <n v="1"/>
    <n v="1"/>
    <n v="1"/>
    <n v="0"/>
    <n v="0"/>
    <n v="0"/>
    <n v="0"/>
    <n v="0"/>
    <n v="0"/>
    <n v="0"/>
    <n v="0"/>
    <n v="0"/>
    <m/>
    <x v="1"/>
    <s v="Ecole détruite ou endommagée"/>
    <x v="0"/>
    <n v="1"/>
    <n v="0"/>
    <n v="0"/>
    <n v="0"/>
    <n v="0"/>
    <n v="0"/>
    <n v="0"/>
    <n v="0"/>
    <n v="0"/>
    <n v="0"/>
    <m/>
    <x v="0"/>
    <s v="Assistance humanitaire Situation dans le lieu d’origine Documentation (certificat de naissance, etc.)"/>
    <n v="1"/>
    <n v="1"/>
    <n v="0"/>
    <n v="0"/>
    <n v="0"/>
    <n v="1"/>
    <s v="Nourriture"/>
    <s v="Abri"/>
    <s v="Scolarisation"/>
    <m/>
    <n v="0"/>
    <n v="10"/>
    <s v="PALA2 est partiellement  touché avec un nombre de ménage élevé."/>
    <n v="1340228"/>
    <s v="9b3a41ea-62c2-4463-ab5e-f01749953542"/>
    <d v="2019-11-07T16:20:28"/>
    <m/>
    <n v="27"/>
  </r>
  <r>
    <d v="2019-11-07T00:00:00"/>
    <s v="Halilou"/>
    <s v="Ombella MPoko"/>
    <s v="Bimbo"/>
    <x v="3"/>
    <x v="78"/>
    <x v="1"/>
    <s v="Oui"/>
    <n v="4.3181212000000002"/>
    <n v="18.537539299999999"/>
    <n v="363.89999389648438"/>
    <n v="9.5"/>
    <n v="3"/>
    <s v="Oui"/>
    <n v="47"/>
    <n v="231"/>
    <s v="Catastrophe naturelle (inondations, pluies torrentielles etc)"/>
    <m/>
    <n v="17"/>
    <n v="30"/>
    <n v="0"/>
    <n v="0"/>
    <x v="4"/>
    <n v="47"/>
    <m/>
    <n v="47"/>
    <x v="1"/>
    <s v="oui"/>
    <x v="1"/>
    <x v="0"/>
    <m/>
    <x v="3"/>
    <s v="oui"/>
    <n v="40"/>
    <s v="oui"/>
    <n v="15"/>
    <s v="oui"/>
    <n v="10"/>
    <s v="non"/>
    <m/>
    <s v="oui"/>
    <n v="12"/>
    <x v="1"/>
    <x v="1"/>
    <m/>
    <x v="1"/>
    <x v="1"/>
    <n v="0"/>
    <n v="0"/>
    <n v="0"/>
    <n v="0"/>
    <n v="0"/>
    <n v="0"/>
    <n v="0"/>
    <x v="0"/>
    <x v="0"/>
    <x v="0"/>
    <x v="0"/>
    <x v="0"/>
    <x v="0"/>
    <m/>
    <x v="0"/>
    <m/>
    <s v="Puits traditionnel/A ciel ouvert Eau de surface (riviere, cours d’eau…)"/>
    <n v="1"/>
    <n v="0"/>
    <n v="0"/>
    <n v="0"/>
    <n v="1"/>
    <n v="0"/>
    <n v="0"/>
    <n v="0"/>
    <n v="0"/>
    <x v="2"/>
    <x v="0"/>
    <x v="0"/>
    <s v="Odeur Goût Eau trouble / brune Eau non potable"/>
    <n v="1"/>
    <n v="1"/>
    <n v="1"/>
    <n v="1"/>
    <x v="2"/>
    <x v="0"/>
    <m/>
    <m/>
    <m/>
    <m/>
    <m/>
    <m/>
    <m/>
    <m/>
    <m/>
    <x v="0"/>
    <s v="Production agricole de subsistance"/>
    <n v="1"/>
    <n v="0"/>
    <n v="0"/>
    <n v="0"/>
    <n v="0"/>
    <n v="0"/>
    <n v="0"/>
    <m/>
    <x v="3"/>
    <x v="1"/>
    <s v="Autre, préciser"/>
    <n v="0"/>
    <n v="0"/>
    <n v="0"/>
    <n v="0"/>
    <n v="0"/>
    <n v="0"/>
    <n v="1"/>
    <s v="Pas de marché"/>
    <x v="0"/>
    <m/>
    <m/>
    <m/>
    <m/>
    <m/>
    <m/>
    <m/>
    <x v="0"/>
    <x v="0"/>
    <x v="0"/>
    <m/>
    <m/>
    <m/>
    <m/>
    <m/>
    <m/>
    <m/>
    <m/>
    <s v="Diarrhée Paludisme Infection de plaie"/>
    <n v="1"/>
    <n v="1"/>
    <n v="0"/>
    <n v="1"/>
    <n v="0"/>
    <n v="0"/>
    <n v="0"/>
    <n v="0"/>
    <n v="0"/>
    <n v="0"/>
    <n v="0"/>
    <n v="0"/>
    <m/>
    <x v="0"/>
    <s v="Ecole détruite ou endommagée Manque de moyens financiers (transport, etc)"/>
    <x v="0"/>
    <n v="1"/>
    <n v="0"/>
    <n v="0"/>
    <n v="0"/>
    <n v="0"/>
    <n v="1"/>
    <n v="0"/>
    <n v="0"/>
    <n v="0"/>
    <n v="0"/>
    <m/>
    <x v="0"/>
    <s v="Assistance humanitaire"/>
    <n v="1"/>
    <n v="0"/>
    <n v="0"/>
    <n v="0"/>
    <n v="0"/>
    <n v="0"/>
    <s v="Abri"/>
    <s v="Eau potable"/>
    <s v="Nourriture"/>
    <m/>
    <n v="1"/>
    <n v="10"/>
    <s v="Ce j'ai observer vers quartier  POTOPOTO  ses for les jean souffre  beaucoup."/>
    <n v="1340117"/>
    <s v="30e02bf9-e428-4773-a72a-99d238df7699"/>
    <d v="2019-11-07T16:14:37"/>
    <m/>
    <n v="21"/>
  </r>
  <r>
    <d v="2019-11-09T00:00:00"/>
    <s v="Banga beninidan"/>
    <s v="Ombella MPoko"/>
    <s v="Bimbo"/>
    <x v="3"/>
    <x v="79"/>
    <x v="2"/>
    <s v="Oui"/>
    <n v="4.4075866000000001"/>
    <n v="18.756971700000001"/>
    <n v="398.5"/>
    <n v="8"/>
    <n v="3"/>
    <s v="Oui"/>
    <n v="35"/>
    <n v="175"/>
    <s v="Catastrophe naturelle (inondations, pluies torrentielles etc)"/>
    <m/>
    <n v="35"/>
    <n v="0"/>
    <n v="0"/>
    <n v="0"/>
    <x v="29"/>
    <n v="20"/>
    <m/>
    <n v="35"/>
    <x v="1"/>
    <s v="oui"/>
    <x v="1"/>
    <x v="0"/>
    <m/>
    <x v="3"/>
    <s v="oui"/>
    <n v="30"/>
    <s v="non"/>
    <m/>
    <s v="oui"/>
    <n v="3"/>
    <s v="non"/>
    <m/>
    <s v="oui"/>
    <n v="10"/>
    <x v="1"/>
    <x v="7"/>
    <s v="La population  elle même, "/>
    <x v="1"/>
    <x v="1"/>
    <n v="0"/>
    <n v="0"/>
    <n v="0"/>
    <n v="0"/>
    <n v="0"/>
    <n v="0"/>
    <n v="0"/>
    <x v="0"/>
    <x v="0"/>
    <x v="0"/>
    <x v="0"/>
    <x v="1"/>
    <x v="3"/>
    <m/>
    <x v="0"/>
    <m/>
    <s v="Eau de surface (riviere, cours d’eau…)"/>
    <n v="0"/>
    <n v="0"/>
    <n v="0"/>
    <n v="0"/>
    <n v="1"/>
    <n v="0"/>
    <n v="0"/>
    <n v="0"/>
    <n v="0"/>
    <x v="2"/>
    <x v="0"/>
    <x v="0"/>
    <s v="Odeur Goût Eau non potable"/>
    <n v="1"/>
    <n v="1"/>
    <n v="0"/>
    <n v="1"/>
    <x v="0"/>
    <x v="0"/>
    <m/>
    <m/>
    <m/>
    <m/>
    <m/>
    <m/>
    <m/>
    <m/>
    <m/>
    <x v="1"/>
    <s v="Production agricole de subsistance Emprunt"/>
    <n v="1"/>
    <n v="0"/>
    <n v="0"/>
    <n v="0"/>
    <n v="1"/>
    <n v="0"/>
    <n v="0"/>
    <m/>
    <x v="3"/>
    <x v="0"/>
    <m/>
    <m/>
    <m/>
    <m/>
    <m/>
    <m/>
    <m/>
    <m/>
    <m/>
    <x v="0"/>
    <m/>
    <m/>
    <m/>
    <m/>
    <m/>
    <m/>
    <m/>
    <x v="0"/>
    <x v="0"/>
    <x v="0"/>
    <m/>
    <m/>
    <m/>
    <m/>
    <m/>
    <m/>
    <m/>
    <m/>
    <s v="Paludisme Malnutrition Maladie de peau"/>
    <n v="0"/>
    <n v="1"/>
    <n v="1"/>
    <n v="0"/>
    <n v="1"/>
    <n v="0"/>
    <n v="0"/>
    <n v="0"/>
    <n v="0"/>
    <n v="0"/>
    <n v="0"/>
    <n v="0"/>
    <m/>
    <x v="2"/>
    <m/>
    <x v="1"/>
    <m/>
    <m/>
    <m/>
    <m/>
    <m/>
    <m/>
    <m/>
    <m/>
    <m/>
    <m/>
    <m/>
    <x v="0"/>
    <s v="Assistance humanitaire Accès aux services de base"/>
    <n v="1"/>
    <n v="0"/>
    <n v="0"/>
    <n v="1"/>
    <n v="0"/>
    <n v="0"/>
    <s v="Abri"/>
    <s v="Eau potable"/>
    <s v="Service de santé"/>
    <m/>
    <n v="0"/>
    <n v="10"/>
    <s v="Dans cette localité se trouve 1 lieu  de regroupement et la zone  est totalement innondee. "/>
    <n v="1358876"/>
    <s v="13526ebc-77a7-4733-9ffa-139e33356f82"/>
    <d v="2019-11-09T15:10:12"/>
    <m/>
    <n v="76"/>
  </r>
</pivotCacheRecords>
</file>

<file path=xl/pivotCache/pivotCacheRecords3.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2">
  <r>
    <s v="Ombella MPoko"/>
    <s v="Bimbo"/>
    <x v="0"/>
    <x v="0"/>
    <x v="0"/>
    <n v="20"/>
    <n v="100"/>
    <x v="0"/>
    <s v="CF11"/>
    <s v="Ombella MPoko"/>
    <s v="CF111"/>
    <s v="Bimbo"/>
    <s v="CF1111"/>
    <x v="0"/>
    <s v="CF1111_CIT_0008"/>
    <x v="0"/>
  </r>
  <r>
    <s v="Ombella MPoko"/>
    <s v="Bimbo"/>
    <x v="0"/>
    <x v="0"/>
    <x v="1"/>
    <n v="15"/>
    <n v="75"/>
    <x v="0"/>
    <s v="CF11"/>
    <s v="Ombella MPoko"/>
    <s v="CF111"/>
    <s v="Bimbo"/>
    <s v="CF1111"/>
    <x v="0"/>
    <s v="CF1111_CIT_0008"/>
    <x v="0"/>
  </r>
  <r>
    <s v="Ombella MPoko"/>
    <s v="Bimbo"/>
    <x v="0"/>
    <x v="1"/>
    <x v="2"/>
    <n v="30"/>
    <n v="150"/>
    <x v="0"/>
    <s v="CF11"/>
    <s v="Ombella MPoko"/>
    <s v="CF111"/>
    <s v="Bimbo"/>
    <s v="CF1111"/>
    <x v="0"/>
    <s v="CF1111_CIT_0011"/>
    <x v="1"/>
  </r>
  <r>
    <s v="Ombella MPoko"/>
    <s v="Bimbo"/>
    <x v="0"/>
    <x v="2"/>
    <x v="1"/>
    <n v="125"/>
    <n v="625"/>
    <x v="0"/>
    <s v="CF11"/>
    <s v="Ombella MPoko"/>
    <s v="CF111"/>
    <s v="Bimbo"/>
    <s v="CF1111"/>
    <x v="0"/>
    <s v="CF1111_CIT_0009"/>
    <x v="2"/>
  </r>
  <r>
    <s v="Ombella MPoko"/>
    <s v="Bimbo"/>
    <x v="0"/>
    <x v="2"/>
    <x v="2"/>
    <n v="25"/>
    <n v="125"/>
    <x v="0"/>
    <s v="CF11"/>
    <s v="Ombella MPoko"/>
    <s v="CF111"/>
    <s v="Bimbo"/>
    <s v="CF1111"/>
    <x v="0"/>
    <s v="CF1111_CIT_0009"/>
    <x v="2"/>
  </r>
  <r>
    <s v="Ombella MPoko"/>
    <s v="Bimbo"/>
    <x v="0"/>
    <x v="3"/>
    <x v="1"/>
    <n v="133"/>
    <n v="665"/>
    <x v="0"/>
    <s v="CF11"/>
    <s v="Ombella MPoko"/>
    <s v="CF111"/>
    <s v="Bimbo"/>
    <s v="CF1111"/>
    <x v="0"/>
    <s v="CF1111_CIT_0007"/>
    <x v="3"/>
  </r>
  <r>
    <s v="Ombella MPoko"/>
    <s v="Bimbo"/>
    <x v="0"/>
    <x v="3"/>
    <x v="2"/>
    <n v="60"/>
    <n v="300"/>
    <x v="0"/>
    <s v="CF11"/>
    <s v="Ombella MPoko"/>
    <s v="CF111"/>
    <s v="Bimbo"/>
    <s v="CF1111"/>
    <x v="0"/>
    <s v="CF1111_CIT_0007"/>
    <x v="3"/>
  </r>
  <r>
    <s v="Ombella MPoko"/>
    <s v="Bimbo"/>
    <x v="0"/>
    <x v="4"/>
    <x v="1"/>
    <n v="15"/>
    <n v="75"/>
    <x v="0"/>
    <s v="CF11"/>
    <s v="Ombella MPoko"/>
    <s v="CF111"/>
    <s v="Bimbo"/>
    <s v="CF1111"/>
    <x v="0"/>
    <s v="CF1111_CIT_0002"/>
    <x v="4"/>
  </r>
  <r>
    <s v="Ombella MPoko"/>
    <s v="Bimbo"/>
    <x v="0"/>
    <x v="4"/>
    <x v="2"/>
    <n v="10"/>
    <n v="50"/>
    <x v="0"/>
    <s v="CF11"/>
    <s v="Ombella MPoko"/>
    <s v="CF111"/>
    <s v="Bimbo"/>
    <s v="CF1111"/>
    <x v="0"/>
    <s v="CF1111_CIT_0002"/>
    <x v="4"/>
  </r>
  <r>
    <s v="Ombella MPoko"/>
    <s v="Bimbo"/>
    <x v="0"/>
    <x v="4"/>
    <x v="3"/>
    <n v="5"/>
    <n v="25"/>
    <x v="0"/>
    <s v="CF11"/>
    <s v="Ombella MPoko"/>
    <s v="CF111"/>
    <s v="Bimbo"/>
    <s v="CF1111"/>
    <x v="0"/>
    <s v="CF1111_CIT_0002"/>
    <x v="4"/>
  </r>
  <r>
    <s v="Ombella MPoko"/>
    <s v="Bimbo"/>
    <x v="0"/>
    <x v="5"/>
    <x v="2"/>
    <n v="6"/>
    <n v="30"/>
    <x v="0"/>
    <s v="CF11"/>
    <s v="Ombella MPoko"/>
    <s v="CF111"/>
    <s v="Bimbo"/>
    <s v="CF1111"/>
    <x v="0"/>
    <s v="CF1111_MBE_0001"/>
    <x v="5"/>
  </r>
  <r>
    <s v="Ombella MPoko"/>
    <s v="Bimbo"/>
    <x v="0"/>
    <x v="6"/>
    <x v="0"/>
    <n v="25"/>
    <n v="125"/>
    <x v="0"/>
    <s v="CF11"/>
    <s v="Ombella MPoko"/>
    <s v="CF111"/>
    <s v="Bimbo"/>
    <s v="CF1111"/>
    <x v="0"/>
    <s v="CF1111_MBO_0007"/>
    <x v="6"/>
  </r>
  <r>
    <s v="Ombella MPoko"/>
    <s v="Bimbo"/>
    <x v="0"/>
    <x v="6"/>
    <x v="1"/>
    <n v="5"/>
    <n v="25"/>
    <x v="0"/>
    <s v="CF11"/>
    <s v="Ombella MPoko"/>
    <s v="CF111"/>
    <s v="Bimbo"/>
    <s v="CF1111"/>
    <x v="0"/>
    <s v="CF1111_MBO_0007"/>
    <x v="6"/>
  </r>
  <r>
    <s v="Ombella MPoko"/>
    <s v="Bimbo"/>
    <x v="0"/>
    <x v="7"/>
    <x v="0"/>
    <n v="50"/>
    <n v="250"/>
    <x v="0"/>
    <s v="CF11"/>
    <s v="Ombella MPoko"/>
    <s v="CF111"/>
    <s v="Bimbo"/>
    <s v="CF1111"/>
    <x v="0"/>
    <s v="CF1111_M'P_0002"/>
    <x v="7"/>
  </r>
  <r>
    <s v="Ombella MPoko"/>
    <s v="Bimbo"/>
    <x v="0"/>
    <x v="7"/>
    <x v="1"/>
    <n v="42"/>
    <n v="210"/>
    <x v="0"/>
    <s v="CF11"/>
    <s v="Ombella MPoko"/>
    <s v="CF111"/>
    <s v="Bimbo"/>
    <s v="CF1111"/>
    <x v="0"/>
    <s v="CF1111_M'P_0002"/>
    <x v="7"/>
  </r>
  <r>
    <s v="Ombella MPoko"/>
    <s v="Bimbo"/>
    <x v="0"/>
    <x v="8"/>
    <x v="4"/>
    <n v="46"/>
    <n v="230"/>
    <x v="0"/>
    <s v="CF11"/>
    <s v="Ombella MPoko"/>
    <s v="CF111"/>
    <s v="Bimbo"/>
    <s v="CF1111"/>
    <x v="0"/>
    <s v="CF1111_M'P_0004"/>
    <x v="8"/>
  </r>
  <r>
    <s v="Ombella MPoko"/>
    <s v="Bimbo"/>
    <x v="0"/>
    <x v="9"/>
    <x v="0"/>
    <n v="3"/>
    <n v="15"/>
    <x v="0"/>
    <s v="CF11"/>
    <s v="Ombella MPoko"/>
    <s v="CF111"/>
    <s v="Bimbo"/>
    <s v="CF7111"/>
    <x v="1"/>
    <s v="XXXX"/>
    <x v="9"/>
  </r>
  <r>
    <s v="Bangui"/>
    <s v="Bangui"/>
    <x v="1"/>
    <x v="10"/>
    <x v="0"/>
    <n v="10"/>
    <n v="59"/>
    <x v="0"/>
    <s v="CF71"/>
    <s v="Bangui"/>
    <s v="CF711"/>
    <s v="Bangui"/>
    <s v="CF7117"/>
    <x v="2"/>
    <s v="XXXX"/>
    <x v="9"/>
  </r>
  <r>
    <s v="Bangui"/>
    <s v="Bangui"/>
    <x v="1"/>
    <x v="10"/>
    <x v="1"/>
    <n v="5"/>
    <n v="16"/>
    <x v="0"/>
    <s v="CF71"/>
    <s v="Bangui"/>
    <s v="CF711"/>
    <s v="Bangui"/>
    <s v="CF7117"/>
    <x v="2"/>
    <s v="XXXX"/>
    <x v="9"/>
  </r>
  <r>
    <s v="Bangui"/>
    <s v="Bangui"/>
    <x v="1"/>
    <x v="11"/>
    <x v="1"/>
    <n v="3"/>
    <n v="15"/>
    <x v="0"/>
    <s v="CF71"/>
    <s v="Bangui"/>
    <s v="CF711"/>
    <s v="Bangui"/>
    <s v="CF7117"/>
    <x v="2"/>
    <s v="XXXX"/>
    <x v="9"/>
  </r>
  <r>
    <s v="Bangui"/>
    <s v="Bangui"/>
    <x v="1"/>
    <x v="12"/>
    <x v="1"/>
    <n v="25"/>
    <n v="125"/>
    <x v="0"/>
    <s v="CF71"/>
    <s v="Bangui"/>
    <s v="CF711"/>
    <s v="Bangui"/>
    <s v="CF7117"/>
    <x v="2"/>
    <s v="XXXX"/>
    <x v="9"/>
  </r>
  <r>
    <s v="Bangui"/>
    <s v="Bangui"/>
    <x v="1"/>
    <x v="12"/>
    <x v="2"/>
    <n v="5"/>
    <n v="25"/>
    <x v="0"/>
    <s v="CF71"/>
    <s v="Bangui"/>
    <s v="CF711"/>
    <s v="Bangui"/>
    <s v="CF7117"/>
    <x v="2"/>
    <s v="XXXX"/>
    <x v="9"/>
  </r>
  <r>
    <s v="Bangui"/>
    <s v="Bangui"/>
    <x v="1"/>
    <x v="13"/>
    <x v="0"/>
    <n v="12"/>
    <n v="62"/>
    <x v="0"/>
    <s v="CF71"/>
    <s v="Bangui"/>
    <s v="CF711"/>
    <s v="Bangui"/>
    <s v="CF7117"/>
    <x v="2"/>
    <s v="XXXX"/>
    <x v="9"/>
  </r>
  <r>
    <s v="Bangui"/>
    <s v="Bangui"/>
    <x v="1"/>
    <x v="13"/>
    <x v="1"/>
    <n v="8"/>
    <n v="50"/>
    <x v="0"/>
    <s v="CF71"/>
    <s v="Bangui"/>
    <s v="CF711"/>
    <s v="Bangui"/>
    <s v="CF7117"/>
    <x v="2"/>
    <s v="XXXX"/>
    <x v="9"/>
  </r>
  <r>
    <s v="Bangui"/>
    <s v="Bangui"/>
    <x v="1"/>
    <x v="14"/>
    <x v="1"/>
    <n v="8"/>
    <n v="40"/>
    <x v="0"/>
    <s v="CF71"/>
    <s v="Bangui"/>
    <s v="CF711"/>
    <s v="Bangui"/>
    <s v="CF7117"/>
    <x v="2"/>
    <s v="XXXX"/>
    <x v="9"/>
  </r>
  <r>
    <s v="Bangui"/>
    <s v="Bangui"/>
    <x v="1"/>
    <x v="14"/>
    <x v="2"/>
    <n v="2"/>
    <n v="10"/>
    <x v="0"/>
    <s v="CF71"/>
    <s v="Bangui"/>
    <s v="CF711"/>
    <s v="Bangui"/>
    <s v="CF7117"/>
    <x v="2"/>
    <s v="XXXX"/>
    <x v="9"/>
  </r>
  <r>
    <s v="Ombella MPoko"/>
    <s v="Bimbo"/>
    <x v="0"/>
    <x v="15"/>
    <x v="1"/>
    <n v="35"/>
    <n v="175"/>
    <x v="0"/>
    <s v="CF11"/>
    <s v="Ombella MPoko"/>
    <s v="CF111"/>
    <s v="Bimbo"/>
    <s v="CF1111"/>
    <x v="0"/>
    <s v="CF1111_SAN_0001"/>
    <x v="10"/>
  </r>
  <r>
    <s v="Bangui"/>
    <s v="Bangui"/>
    <x v="2"/>
    <x v="16"/>
    <x v="0"/>
    <n v="200"/>
    <n v="1000"/>
    <x v="0"/>
    <s v="CF71"/>
    <s v="Bangui"/>
    <s v="CF711"/>
    <s v="Bangui"/>
    <s v="CF7116"/>
    <x v="3"/>
    <s v="CF711603"/>
    <x v="11"/>
  </r>
  <r>
    <s v="Bangui"/>
    <s v="Bangui"/>
    <x v="2"/>
    <x v="16"/>
    <x v="1"/>
    <n v="120"/>
    <n v="600"/>
    <x v="0"/>
    <s v="CF71"/>
    <s v="Bangui"/>
    <s v="CF711"/>
    <s v="Bangui"/>
    <s v="CF7116"/>
    <x v="3"/>
    <s v="CF711603"/>
    <x v="11"/>
  </r>
  <r>
    <s v="Bangui"/>
    <s v="Bangui"/>
    <x v="2"/>
    <x v="17"/>
    <x v="0"/>
    <n v="10"/>
    <n v="50"/>
    <x v="0"/>
    <s v="CF71"/>
    <s v="Bangui"/>
    <s v="CF711"/>
    <s v="Bangui"/>
    <s v="CF7116"/>
    <x v="3"/>
    <s v="CF711606"/>
    <x v="12"/>
  </r>
  <r>
    <s v="Bangui"/>
    <s v="Bangui"/>
    <x v="2"/>
    <x v="17"/>
    <x v="1"/>
    <n v="10"/>
    <n v="50"/>
    <x v="0"/>
    <s v="CF71"/>
    <s v="Bangui"/>
    <s v="CF711"/>
    <s v="Bangui"/>
    <s v="CF7116"/>
    <x v="3"/>
    <s v="CF711606"/>
    <x v="12"/>
  </r>
  <r>
    <s v="Bangui"/>
    <s v="Bangui"/>
    <x v="2"/>
    <x v="17"/>
    <x v="3"/>
    <n v="5"/>
    <n v="25"/>
    <x v="0"/>
    <s v="CF71"/>
    <s v="Bangui"/>
    <s v="CF711"/>
    <s v="Bangui"/>
    <s v="CF7116"/>
    <x v="3"/>
    <s v="CF711606"/>
    <x v="12"/>
  </r>
  <r>
    <s v="Bangui"/>
    <s v="Bangui"/>
    <x v="2"/>
    <x v="18"/>
    <x v="0"/>
    <n v="35"/>
    <n v="175"/>
    <x v="0"/>
    <s v="CF71"/>
    <s v="Bangui"/>
    <s v="CF711"/>
    <s v="Bangui"/>
    <s v="CF7116"/>
    <x v="3"/>
    <s v="CF711608"/>
    <x v="13"/>
  </r>
  <r>
    <s v="Bangui"/>
    <s v="Bangui"/>
    <x v="2"/>
    <x v="18"/>
    <x v="1"/>
    <n v="10"/>
    <n v="50"/>
    <x v="0"/>
    <s v="CF71"/>
    <s v="Bangui"/>
    <s v="CF711"/>
    <s v="Bangui"/>
    <s v="CF7116"/>
    <x v="3"/>
    <s v="CF711608"/>
    <x v="13"/>
  </r>
  <r>
    <s v="Bangui"/>
    <s v="Bangui"/>
    <x v="2"/>
    <x v="18"/>
    <x v="2"/>
    <n v="5"/>
    <n v="25"/>
    <x v="0"/>
    <s v="CF71"/>
    <s v="Bangui"/>
    <s v="CF711"/>
    <s v="Bangui"/>
    <s v="CF7116"/>
    <x v="3"/>
    <s v="CF711608"/>
    <x v="13"/>
  </r>
  <r>
    <s v="Bangui"/>
    <s v="Bangui"/>
    <x v="2"/>
    <x v="19"/>
    <x v="0"/>
    <n v="35"/>
    <n v="175"/>
    <x v="0"/>
    <s v="CF71"/>
    <s v="Bangui"/>
    <s v="CF711"/>
    <s v="Bangui"/>
    <s v="CF7116"/>
    <x v="3"/>
    <s v="CF711610"/>
    <x v="14"/>
  </r>
  <r>
    <s v="Bangui"/>
    <s v="Bangui"/>
    <x v="2"/>
    <x v="19"/>
    <x v="1"/>
    <n v="25"/>
    <n v="125"/>
    <x v="0"/>
    <s v="CF71"/>
    <s v="Bangui"/>
    <s v="CF711"/>
    <s v="Bangui"/>
    <s v="CF7116"/>
    <x v="3"/>
    <s v="CF711610"/>
    <x v="14"/>
  </r>
  <r>
    <s v="Bangui"/>
    <s v="Bangui"/>
    <x v="2"/>
    <x v="19"/>
    <x v="2"/>
    <n v="5"/>
    <n v="25"/>
    <x v="0"/>
    <s v="CF71"/>
    <s v="Bangui"/>
    <s v="CF711"/>
    <s v="Bangui"/>
    <s v="CF7116"/>
    <x v="3"/>
    <s v="CF711610"/>
    <x v="14"/>
  </r>
  <r>
    <s v="Bangui"/>
    <s v="Bangui"/>
    <x v="2"/>
    <x v="20"/>
    <x v="0"/>
    <n v="40"/>
    <n v="200"/>
    <x v="0"/>
    <s v="CF71"/>
    <s v="Bangui"/>
    <s v="CF711"/>
    <s v="Bangui"/>
    <s v="CF7116"/>
    <x v="3"/>
    <s v="CF711611"/>
    <x v="15"/>
  </r>
  <r>
    <s v="Bangui"/>
    <s v="Bangui"/>
    <x v="2"/>
    <x v="20"/>
    <x v="1"/>
    <n v="30"/>
    <n v="150"/>
    <x v="0"/>
    <s v="CF71"/>
    <s v="Bangui"/>
    <s v="CF711"/>
    <s v="Bangui"/>
    <s v="CF7116"/>
    <x v="3"/>
    <s v="CF711611"/>
    <x v="15"/>
  </r>
  <r>
    <s v="Bangui"/>
    <s v="Bangui"/>
    <x v="2"/>
    <x v="20"/>
    <x v="2"/>
    <n v="6"/>
    <n v="30"/>
    <x v="0"/>
    <s v="CF71"/>
    <s v="Bangui"/>
    <s v="CF711"/>
    <s v="Bangui"/>
    <s v="CF7116"/>
    <x v="3"/>
    <s v="CF711611"/>
    <x v="15"/>
  </r>
  <r>
    <s v="Bangui"/>
    <s v="Bangui"/>
    <x v="2"/>
    <x v="21"/>
    <x v="0"/>
    <n v="194"/>
    <n v="970"/>
    <x v="0"/>
    <s v="CF71"/>
    <s v="Bangui"/>
    <s v="CF711"/>
    <s v="Bangui"/>
    <s v="CF7116"/>
    <x v="3"/>
    <s v="CF711612"/>
    <x v="16"/>
  </r>
  <r>
    <s v="Bangui"/>
    <s v="Bangui"/>
    <x v="2"/>
    <x v="21"/>
    <x v="1"/>
    <n v="53"/>
    <n v="265"/>
    <x v="0"/>
    <s v="CF71"/>
    <s v="Bangui"/>
    <s v="CF711"/>
    <s v="Bangui"/>
    <s v="CF7116"/>
    <x v="3"/>
    <s v="CF711612"/>
    <x v="16"/>
  </r>
  <r>
    <s v="Bangui"/>
    <s v="Bangui"/>
    <x v="2"/>
    <x v="21"/>
    <x v="2"/>
    <n v="24"/>
    <n v="120"/>
    <x v="0"/>
    <s v="CF71"/>
    <s v="Bangui"/>
    <s v="CF711"/>
    <s v="Bangui"/>
    <s v="CF7116"/>
    <x v="3"/>
    <s v="CF711612"/>
    <x v="16"/>
  </r>
  <r>
    <s v="Bangui"/>
    <s v="Bangui"/>
    <x v="2"/>
    <x v="21"/>
    <x v="3"/>
    <n v="7"/>
    <n v="35"/>
    <x v="0"/>
    <s v="CF71"/>
    <s v="Bangui"/>
    <s v="CF711"/>
    <s v="Bangui"/>
    <s v="CF7116"/>
    <x v="3"/>
    <s v="CF711612"/>
    <x v="16"/>
  </r>
  <r>
    <s v="Bangui"/>
    <s v="Bangui"/>
    <x v="2"/>
    <x v="22"/>
    <x v="0"/>
    <n v="100"/>
    <n v="750"/>
    <x v="0"/>
    <s v="CF71"/>
    <s v="Bangui"/>
    <s v="CF711"/>
    <s v="Bangui"/>
    <s v="CF7116"/>
    <x v="3"/>
    <s v="CF711613"/>
    <x v="17"/>
  </r>
  <r>
    <s v="Bangui"/>
    <s v="Bangui"/>
    <x v="2"/>
    <x v="22"/>
    <x v="1"/>
    <n v="150"/>
    <n v="500"/>
    <x v="0"/>
    <s v="CF71"/>
    <s v="Bangui"/>
    <s v="CF711"/>
    <s v="Bangui"/>
    <s v="CF7116"/>
    <x v="3"/>
    <s v="CF711613"/>
    <x v="17"/>
  </r>
  <r>
    <s v="Bangui"/>
    <s v="Bangui"/>
    <x v="2"/>
    <x v="23"/>
    <x v="1"/>
    <n v="11"/>
    <n v="55"/>
    <x v="0"/>
    <s v="CF71"/>
    <s v="Bangui"/>
    <s v="CF711"/>
    <s v="Bangui"/>
    <s v="CF7116"/>
    <x v="3"/>
    <s v="CF711615"/>
    <x v="18"/>
  </r>
  <r>
    <s v="Bangui"/>
    <s v="Bangui"/>
    <x v="2"/>
    <x v="23"/>
    <x v="2"/>
    <n v="5"/>
    <n v="25"/>
    <x v="0"/>
    <s v="CF71"/>
    <s v="Bangui"/>
    <s v="CF711"/>
    <s v="Bangui"/>
    <s v="CF7116"/>
    <x v="3"/>
    <s v="CF711615"/>
    <x v="18"/>
  </r>
  <r>
    <s v="Bangui"/>
    <s v="Bangui"/>
    <x v="2"/>
    <x v="23"/>
    <x v="3"/>
    <n v="5"/>
    <n v="25"/>
    <x v="0"/>
    <s v="CF71"/>
    <s v="Bangui"/>
    <s v="CF711"/>
    <s v="Bangui"/>
    <s v="CF7116"/>
    <x v="3"/>
    <s v="CF711615"/>
    <x v="18"/>
  </r>
  <r>
    <s v="Bangui"/>
    <s v="Bangui"/>
    <x v="2"/>
    <x v="24"/>
    <x v="1"/>
    <n v="80"/>
    <n v="400"/>
    <x v="0"/>
    <s v="CF71"/>
    <s v="Bangui"/>
    <s v="CF711"/>
    <s v="Bangui"/>
    <s v="CF7116"/>
    <x v="3"/>
    <s v="CF711617"/>
    <x v="19"/>
  </r>
  <r>
    <s v="Bangui"/>
    <s v="Bangui"/>
    <x v="2"/>
    <x v="24"/>
    <x v="2"/>
    <n v="40"/>
    <n v="200"/>
    <x v="0"/>
    <s v="CF71"/>
    <s v="Bangui"/>
    <s v="CF711"/>
    <s v="Bangui"/>
    <s v="CF7116"/>
    <x v="3"/>
    <s v="CF711617"/>
    <x v="19"/>
  </r>
  <r>
    <s v="Bangui"/>
    <s v="Bangui"/>
    <x v="2"/>
    <x v="25"/>
    <x v="0"/>
    <n v="40"/>
    <n v="180"/>
    <x v="0"/>
    <s v="CF71"/>
    <s v="Bangui"/>
    <s v="CF711"/>
    <s v="Bangui"/>
    <s v="CF7116"/>
    <x v="3"/>
    <s v="CF711619"/>
    <x v="20"/>
  </r>
  <r>
    <s v="Bangui"/>
    <s v="Bangui"/>
    <x v="2"/>
    <x v="25"/>
    <x v="1"/>
    <n v="30"/>
    <n v="150"/>
    <x v="0"/>
    <s v="CF71"/>
    <s v="Bangui"/>
    <s v="CF711"/>
    <s v="Bangui"/>
    <s v="CF7116"/>
    <x v="3"/>
    <s v="CF711619"/>
    <x v="20"/>
  </r>
  <r>
    <s v="Bangui"/>
    <s v="Bangui"/>
    <x v="2"/>
    <x v="25"/>
    <x v="2"/>
    <n v="16"/>
    <n v="100"/>
    <x v="0"/>
    <s v="CF71"/>
    <s v="Bangui"/>
    <s v="CF711"/>
    <s v="Bangui"/>
    <s v="CF7116"/>
    <x v="3"/>
    <s v="CF711619"/>
    <x v="20"/>
  </r>
  <r>
    <s v="Bangui"/>
    <s v="Bangui"/>
    <x v="2"/>
    <x v="25"/>
    <x v="3"/>
    <n v="10"/>
    <n v="50"/>
    <x v="0"/>
    <s v="CF71"/>
    <s v="Bangui"/>
    <s v="CF711"/>
    <s v="Bangui"/>
    <s v="CF7116"/>
    <x v="3"/>
    <s v="CF711619"/>
    <x v="20"/>
  </r>
  <r>
    <s v="Bangui"/>
    <s v="Bangui"/>
    <x v="3"/>
    <x v="26"/>
    <x v="0"/>
    <n v="50"/>
    <n v="250"/>
    <x v="0"/>
    <s v="CF71"/>
    <s v="Bangui"/>
    <s v="CF711"/>
    <s v="Bangui"/>
    <s v="CF7112"/>
    <x v="4"/>
    <s v="CF711205"/>
    <x v="21"/>
  </r>
  <r>
    <s v="Bangui"/>
    <s v="Bangui"/>
    <x v="3"/>
    <x v="26"/>
    <x v="1"/>
    <n v="50"/>
    <n v="250"/>
    <x v="0"/>
    <s v="CF71"/>
    <s v="Bangui"/>
    <s v="CF711"/>
    <s v="Bangui"/>
    <s v="CF7112"/>
    <x v="4"/>
    <s v="CF711205"/>
    <x v="21"/>
  </r>
  <r>
    <s v="Bangui"/>
    <s v="Bangui"/>
    <x v="3"/>
    <x v="26"/>
    <x v="2"/>
    <n v="50"/>
    <n v="250"/>
    <x v="0"/>
    <s v="CF71"/>
    <s v="Bangui"/>
    <s v="CF711"/>
    <s v="Bangui"/>
    <s v="CF7112"/>
    <x v="4"/>
    <s v="CF711205"/>
    <x v="21"/>
  </r>
  <r>
    <s v="Bangui"/>
    <s v="Bangui"/>
    <x v="3"/>
    <x v="26"/>
    <x v="3"/>
    <n v="50"/>
    <n v="250"/>
    <x v="0"/>
    <s v="CF71"/>
    <s v="Bangui"/>
    <s v="CF711"/>
    <s v="Bangui"/>
    <s v="CF7112"/>
    <x v="4"/>
    <s v="CF711205"/>
    <x v="21"/>
  </r>
  <r>
    <s v="Bangui"/>
    <s v="Bangui"/>
    <x v="3"/>
    <x v="27"/>
    <x v="4"/>
    <n v="60"/>
    <n v="300"/>
    <x v="0"/>
    <s v="CF71"/>
    <s v="Bangui"/>
    <s v="CF711"/>
    <s v="Bangui"/>
    <s v="CF7112"/>
    <x v="4"/>
    <s v="CF711209"/>
    <x v="22"/>
  </r>
  <r>
    <s v="Bangui"/>
    <s v="Bangui"/>
    <x v="3"/>
    <x v="28"/>
    <x v="4"/>
    <n v="300"/>
    <n v="534"/>
    <x v="0"/>
    <s v="CF71"/>
    <s v="Bangui"/>
    <s v="CF711"/>
    <s v="Bangui"/>
    <s v="CF7112"/>
    <x v="4"/>
    <s v="CF711217"/>
    <x v="23"/>
  </r>
  <r>
    <s v="Bangui"/>
    <s v="Bangui"/>
    <x v="3"/>
    <x v="29"/>
    <x v="1"/>
    <n v="100"/>
    <n v="517"/>
    <x v="0"/>
    <s v="CF71"/>
    <s v="Bangui"/>
    <s v="CF711"/>
    <s v="Bangui"/>
    <s v="CF7112"/>
    <x v="4"/>
    <s v="CF711218"/>
    <x v="24"/>
  </r>
  <r>
    <s v="Bangui"/>
    <s v="Bangui"/>
    <x v="3"/>
    <x v="29"/>
    <x v="2"/>
    <n v="62"/>
    <n v="295"/>
    <x v="0"/>
    <s v="CF71"/>
    <s v="Bangui"/>
    <s v="CF711"/>
    <s v="Bangui"/>
    <s v="CF7112"/>
    <x v="4"/>
    <s v="CF711218"/>
    <x v="24"/>
  </r>
  <r>
    <s v="Bangui"/>
    <s v="Bangui"/>
    <x v="3"/>
    <x v="30"/>
    <x v="4"/>
    <n v="95"/>
    <n v="475"/>
    <x v="0"/>
    <s v="CF71"/>
    <s v="Bangui"/>
    <s v="CF711"/>
    <s v="Bangui"/>
    <s v="CF7112"/>
    <x v="4"/>
    <s v="CF711226"/>
    <x v="25"/>
  </r>
  <r>
    <s v="Bangui"/>
    <s v="Bangui"/>
    <x v="3"/>
    <x v="30"/>
    <x v="1"/>
    <n v="5"/>
    <n v="25"/>
    <x v="0"/>
    <s v="CF71"/>
    <s v="Bangui"/>
    <s v="CF711"/>
    <s v="Bangui"/>
    <s v="CF7112"/>
    <x v="4"/>
    <s v="CF711226"/>
    <x v="25"/>
  </r>
  <r>
    <s v="Bangui"/>
    <s v="Bangui"/>
    <x v="3"/>
    <x v="30"/>
    <x v="3"/>
    <n v="5"/>
    <n v="25"/>
    <x v="0"/>
    <s v="CF71"/>
    <s v="Bangui"/>
    <s v="CF711"/>
    <s v="Bangui"/>
    <s v="CF7112"/>
    <x v="4"/>
    <s v="CF711226"/>
    <x v="25"/>
  </r>
  <r>
    <s v="Bangui"/>
    <s v="Bangui"/>
    <x v="1"/>
    <x v="31"/>
    <x v="0"/>
    <n v="45"/>
    <n v="225"/>
    <x v="0"/>
    <s v="CF71"/>
    <s v="Bangui"/>
    <s v="CF711"/>
    <s v="Bangui"/>
    <s v="CF7117"/>
    <x v="2"/>
    <s v="CF711709"/>
    <x v="26"/>
  </r>
  <r>
    <s v="Bangui"/>
    <s v="Bangui"/>
    <x v="1"/>
    <x v="31"/>
    <x v="1"/>
    <n v="15"/>
    <n v="75"/>
    <x v="0"/>
    <s v="CF71"/>
    <s v="Bangui"/>
    <s v="CF711"/>
    <s v="Bangui"/>
    <s v="CF7117"/>
    <x v="2"/>
    <s v="CF711709"/>
    <x v="26"/>
  </r>
  <r>
    <s v="Bangui"/>
    <s v="Bangui"/>
    <x v="1"/>
    <x v="32"/>
    <x v="1"/>
    <n v="1"/>
    <n v="5"/>
    <x v="0"/>
    <s v="CF71"/>
    <s v="Bangui"/>
    <s v="CF711"/>
    <s v="Bangui"/>
    <s v="CF7117"/>
    <x v="2"/>
    <s v="CF711704"/>
    <x v="27"/>
  </r>
  <r>
    <s v="Bangui"/>
    <s v="Bangui"/>
    <x v="1"/>
    <x v="33"/>
    <x v="0"/>
    <n v="4"/>
    <n v="20"/>
    <x v="0"/>
    <s v="CF71"/>
    <s v="Bangui"/>
    <s v="CF711"/>
    <s v="Bangui"/>
    <s v="CF7117"/>
    <x v="2"/>
    <s v="CF711710"/>
    <x v="28"/>
  </r>
  <r>
    <s v="Bangui"/>
    <s v="Bangui"/>
    <x v="1"/>
    <x v="33"/>
    <x v="1"/>
    <n v="41"/>
    <n v="205"/>
    <x v="0"/>
    <s v="CF71"/>
    <s v="Bangui"/>
    <s v="CF711"/>
    <s v="Bangui"/>
    <s v="CF7117"/>
    <x v="2"/>
    <s v="CF711710"/>
    <x v="28"/>
  </r>
  <r>
    <s v="Bangui"/>
    <s v="Bangui"/>
    <x v="1"/>
    <x v="34"/>
    <x v="0"/>
    <n v="70"/>
    <n v="350"/>
    <x v="0"/>
    <s v="CF71"/>
    <s v="Bangui"/>
    <s v="CF711"/>
    <s v="Bangui"/>
    <s v="CF7117"/>
    <x v="2"/>
    <s v="CF711711"/>
    <x v="29"/>
  </r>
  <r>
    <s v="Bangui"/>
    <s v="Bangui"/>
    <x v="1"/>
    <x v="35"/>
    <x v="0"/>
    <n v="10"/>
    <n v="50"/>
    <x v="0"/>
    <s v="CF71"/>
    <s v="Bangui"/>
    <s v="CF711"/>
    <s v="Bangui"/>
    <s v="CF7117"/>
    <x v="2"/>
    <s v="CF711712"/>
    <x v="30"/>
  </r>
  <r>
    <s v="Bangui"/>
    <s v="Bangui"/>
    <x v="1"/>
    <x v="35"/>
    <x v="1"/>
    <n v="11"/>
    <n v="55"/>
    <x v="0"/>
    <s v="CF71"/>
    <s v="Bangui"/>
    <s v="CF711"/>
    <s v="Bangui"/>
    <s v="CF7117"/>
    <x v="2"/>
    <s v="CF711712"/>
    <x v="30"/>
  </r>
  <r>
    <s v="Bangui"/>
    <s v="Bangui"/>
    <x v="1"/>
    <x v="35"/>
    <x v="2"/>
    <n v="5"/>
    <n v="51"/>
    <x v="0"/>
    <s v="CF71"/>
    <s v="Bangui"/>
    <s v="CF711"/>
    <s v="Bangui"/>
    <s v="CF7117"/>
    <x v="2"/>
    <s v="CF711712"/>
    <x v="30"/>
  </r>
  <r>
    <s v="Bangui"/>
    <s v="Bangui"/>
    <x v="1"/>
    <x v="36"/>
    <x v="1"/>
    <n v="2"/>
    <n v="10"/>
    <x v="0"/>
    <s v="CF71"/>
    <s v="Bangui"/>
    <s v="CF711"/>
    <s v="Bangui"/>
    <s v="CF7117"/>
    <x v="2"/>
    <s v="CF711708"/>
    <x v="31"/>
  </r>
  <r>
    <s v="Ombella MPoko"/>
    <s v="Bimbo"/>
    <x v="0"/>
    <x v="37"/>
    <x v="1"/>
    <n v="10"/>
    <n v="50"/>
    <x v="1"/>
    <s v="CF11"/>
    <s v="Ombella MPoko"/>
    <s v="CF111"/>
    <s v="Bimbo"/>
    <s v="CF1111"/>
    <x v="0"/>
    <s v="CF1111"/>
    <x v="7"/>
  </r>
  <r>
    <s v="Bangui"/>
    <s v="Bangui"/>
    <x v="1"/>
    <x v="38"/>
    <x v="3"/>
    <n v="2"/>
    <n v="10"/>
    <x v="2"/>
    <s v="CF11"/>
    <s v="Ombella MPoko"/>
    <s v="CF111"/>
    <s v="Bimbo"/>
    <s v="CF1111"/>
    <x v="0"/>
    <s v="CF1111"/>
    <x v="32"/>
  </r>
  <r>
    <s v="Ombella MPoko"/>
    <s v="Bimbo"/>
    <x v="0"/>
    <x v="39"/>
    <x v="4"/>
    <n v="47"/>
    <n v="231"/>
    <x v="1"/>
    <s v="CF11"/>
    <s v="Ombella MPoko"/>
    <s v="CF111"/>
    <s v="Bimbo"/>
    <s v="CF1111"/>
    <x v="0"/>
    <s v="CF1111"/>
    <x v="33"/>
  </r>
  <r>
    <s v="Ombella MPoko"/>
    <s v="Bimbo"/>
    <x v="0"/>
    <x v="40"/>
    <x v="0"/>
    <n v="8"/>
    <n v="40"/>
    <x v="1"/>
    <s v="CF11"/>
    <s v="Ombella MPoko"/>
    <s v="CF111"/>
    <s v="Bimbo"/>
    <s v="CF1111"/>
    <x v="0"/>
    <s v="CF1111"/>
    <x v="34"/>
  </r>
  <r>
    <s v="Ombella MPoko"/>
    <s v="Bimbo"/>
    <x v="0"/>
    <x v="40"/>
    <x v="2"/>
    <n v="3"/>
    <n v="15"/>
    <x v="1"/>
    <s v="CF11"/>
    <s v="Ombella MPoko"/>
    <s v="CF111"/>
    <s v="Bimbo"/>
    <s v="CF1111"/>
    <x v="0"/>
    <s v="CF1111"/>
    <x v="34"/>
  </r>
  <r>
    <s v="Ombella MPoko"/>
    <s v="Bimbo"/>
    <x v="0"/>
    <x v="41"/>
    <x v="0"/>
    <n v="6"/>
    <n v="30"/>
    <x v="1"/>
    <s v="CF11"/>
    <s v="Ombella MPoko"/>
    <s v="CF111"/>
    <s v="Bimbo"/>
    <s v="CF1111"/>
    <x v="0"/>
    <s v="CF1111"/>
    <x v="35"/>
  </r>
  <r>
    <s v="Ombella MPoko"/>
    <s v="Bimbo"/>
    <x v="0"/>
    <x v="41"/>
    <x v="1"/>
    <n v="4"/>
    <n v="20"/>
    <x v="1"/>
    <s v="CF11"/>
    <s v="Ombella MPoko"/>
    <s v="CF111"/>
    <s v="Bimbo"/>
    <s v="CF1111"/>
    <x v="0"/>
    <s v="CF1111"/>
    <x v="34"/>
  </r>
  <r>
    <s v="Ombella MPoko"/>
    <s v="Bimbo"/>
    <x v="0"/>
    <x v="42"/>
    <x v="0"/>
    <n v="40"/>
    <n v="225"/>
    <x v="1"/>
    <s v="CF11"/>
    <s v="Ombella MPoko"/>
    <s v="CF111"/>
    <s v="Bimbo"/>
    <s v="CF1111"/>
    <x v="0"/>
    <s v="CF1111"/>
    <x v="36"/>
  </r>
  <r>
    <s v="Ombella MPoko"/>
    <s v="Bimbo"/>
    <x v="0"/>
    <x v="42"/>
    <x v="1"/>
    <n v="25"/>
    <n v="100"/>
    <x v="1"/>
    <s v="CF11"/>
    <s v="Ombella MPoko"/>
    <s v="CF111"/>
    <s v="Bimbo"/>
    <s v="CF1111"/>
    <x v="0"/>
    <s v="CF1111"/>
    <x v="36"/>
  </r>
  <r>
    <s v="Ombella MPoko"/>
    <s v="Bimbo"/>
    <x v="0"/>
    <x v="43"/>
    <x v="2"/>
    <n v="18"/>
    <n v="90"/>
    <x v="1"/>
    <s v="CF11"/>
    <s v="Ombella MPoko"/>
    <s v="CF111"/>
    <s v="Bimbo"/>
    <s v="CF1111"/>
    <x v="0"/>
    <s v="CF1111"/>
    <x v="37"/>
  </r>
  <r>
    <s v="Ombella MPoko"/>
    <s v="Bimbo"/>
    <x v="0"/>
    <x v="44"/>
    <x v="0"/>
    <n v="7"/>
    <n v="35"/>
    <x v="1"/>
    <s v="CF11"/>
    <s v="Ombella MPoko"/>
    <s v="CF111"/>
    <s v="Bimbo"/>
    <s v="CF1111"/>
    <x v="0"/>
    <s v="CF1111"/>
    <x v="33"/>
  </r>
  <r>
    <s v="Ombella MPoko"/>
    <s v="Bimbo"/>
    <x v="0"/>
    <x v="44"/>
    <x v="1"/>
    <n v="5"/>
    <n v="25"/>
    <x v="1"/>
    <s v="CF11"/>
    <s v="Ombella MPoko"/>
    <s v="CF111"/>
    <s v="Bimbo"/>
    <s v="CF1111"/>
    <x v="0"/>
    <s v="CF1111"/>
    <x v="38"/>
  </r>
  <r>
    <s v="Ombella MPoko"/>
    <s v="Bimbo"/>
    <x v="0"/>
    <x v="45"/>
    <x v="0"/>
    <n v="25"/>
    <n v="125"/>
    <x v="1"/>
    <s v="CF11"/>
    <s v="Ombella MPoko"/>
    <s v="CF111"/>
    <s v="Bimbo"/>
    <s v="CF1111"/>
    <x v="0"/>
    <s v="CF1111"/>
    <x v="7"/>
  </r>
  <r>
    <s v="Ombella MPoko"/>
    <s v="Bimbo"/>
    <x v="0"/>
    <x v="45"/>
    <x v="2"/>
    <n v="5"/>
    <n v="25"/>
    <x v="1"/>
    <s v="CF11"/>
    <s v="Ombella MPoko"/>
    <s v="CF111"/>
    <s v="Bimbo"/>
    <s v="CF1111"/>
    <x v="0"/>
    <s v="CF1111"/>
    <x v="39"/>
  </r>
  <r>
    <s v="Ombella MPoko"/>
    <s v="Bimbo"/>
    <x v="0"/>
    <x v="46"/>
    <x v="1"/>
    <n v="20"/>
    <n v="100"/>
    <x v="1"/>
    <s v="CF11"/>
    <s v="Ombella MPoko"/>
    <s v="CF111"/>
    <s v="Bimbo"/>
    <s v="CF1111"/>
    <x v="0"/>
    <s v="CF1111"/>
    <x v="40"/>
  </r>
  <r>
    <s v="Ombella MPoko"/>
    <s v="Bimbo"/>
    <x v="0"/>
    <x v="47"/>
    <x v="1"/>
    <n v="15"/>
    <n v="75"/>
    <x v="1"/>
    <s v="CF11"/>
    <s v="Ombella MPoko"/>
    <s v="CF111"/>
    <s v="Bimbo"/>
    <s v="CF1111"/>
    <x v="0"/>
    <s v="CF1111"/>
    <x v="34"/>
  </r>
  <r>
    <s v="Ombella MPoko"/>
    <s v="Bimbo"/>
    <x v="0"/>
    <x v="48"/>
    <x v="4"/>
    <n v="12"/>
    <n v="60"/>
    <x v="1"/>
    <s v="CF11"/>
    <s v="Ombella MPoko"/>
    <s v="CF111"/>
    <s v="Bimbo"/>
    <s v="CF1111"/>
    <x v="0"/>
    <s v="CF1111"/>
    <x v="41"/>
  </r>
  <r>
    <s v="Ombella MPoko"/>
    <s v="Bimbo"/>
    <x v="0"/>
    <x v="49"/>
    <x v="0"/>
    <n v="8"/>
    <n v="40"/>
    <x v="1"/>
    <s v="CF11"/>
    <s v="Ombella MPoko"/>
    <s v="CF111"/>
    <s v="Bimbo"/>
    <s v="CF1111"/>
    <x v="0"/>
    <s v="CF1111"/>
    <x v="42"/>
  </r>
  <r>
    <s v="Ombella MPoko"/>
    <s v="Bimbo"/>
    <x v="0"/>
    <x v="50"/>
    <x v="0"/>
    <n v="45"/>
    <n v="225"/>
    <x v="1"/>
    <s v="CF11"/>
    <s v="Ombella MPoko"/>
    <s v="CF111"/>
    <s v="Bimbo"/>
    <s v="CF1111"/>
    <x v="0"/>
    <s v="CF1111"/>
    <x v="42"/>
  </r>
  <r>
    <s v="Ombella MPoko"/>
    <s v="Bimbo"/>
    <x v="0"/>
    <x v="50"/>
    <x v="1"/>
    <n v="25"/>
    <n v="125"/>
    <x v="1"/>
    <s v="CF11"/>
    <s v="Ombella MPoko"/>
    <s v="CF111"/>
    <s v="Bimbo"/>
    <s v="CF1111"/>
    <x v="0"/>
    <s v="CF1111"/>
    <x v="41"/>
  </r>
  <r>
    <s v="Ombella MPoko"/>
    <s v="Bimbo"/>
    <x v="0"/>
    <x v="51"/>
    <x v="0"/>
    <n v="15"/>
    <n v="75"/>
    <x v="1"/>
    <s v="CF11"/>
    <s v="Ombella MPoko"/>
    <s v="CF111"/>
    <s v="Bimbo"/>
    <s v="CF1111"/>
    <x v="0"/>
    <s v="CF1111"/>
    <x v="43"/>
  </r>
  <r>
    <s v="Ombella MPoko"/>
    <s v="Bimbo"/>
    <x v="0"/>
    <x v="51"/>
    <x v="1"/>
    <n v="5"/>
    <n v="25"/>
    <x v="1"/>
    <s v="CF11"/>
    <s v="Ombella MPoko"/>
    <s v="CF111"/>
    <s v="Bimbo"/>
    <s v="CF1111"/>
    <x v="0"/>
    <s v="CF1111"/>
    <x v="19"/>
  </r>
  <r>
    <s v="Ombella MPoko"/>
    <s v="Bimbo"/>
    <x v="0"/>
    <x v="52"/>
    <x v="1"/>
    <n v="30"/>
    <n v="150"/>
    <x v="1"/>
    <s v="CF11"/>
    <s v="Ombella MPoko"/>
    <s v="CF111"/>
    <s v="Bimbo"/>
    <s v="CF1111"/>
    <x v="0"/>
    <s v="CF1111"/>
    <x v="33"/>
  </r>
  <r>
    <s v="Ombella MPoko"/>
    <s v="Bimbo"/>
    <x v="0"/>
    <x v="52"/>
    <x v="2"/>
    <n v="10"/>
    <n v="50"/>
    <x v="1"/>
    <s v="CF11"/>
    <s v="Ombella MPoko"/>
    <s v="CF111"/>
    <s v="Bimbo"/>
    <s v="CF1111"/>
    <x v="0"/>
    <s v="CF1111"/>
    <x v="44"/>
  </r>
  <r>
    <s v="Ombella MPoko"/>
    <s v="Bimbo"/>
    <x v="0"/>
    <x v="53"/>
    <x v="1"/>
    <n v="15"/>
    <n v="75"/>
    <x v="1"/>
    <s v="CF11"/>
    <s v="Ombella MPoko"/>
    <s v="CF111"/>
    <s v="Bimbo"/>
    <s v="CF1111"/>
    <x v="0"/>
    <s v="CF1111"/>
    <x v="33"/>
  </r>
  <r>
    <s v="Ombella MPoko"/>
    <s v="Bimbo"/>
    <x v="0"/>
    <x v="53"/>
    <x v="2"/>
    <n v="5"/>
    <n v="25"/>
    <x v="1"/>
    <s v="CF11"/>
    <s v="Ombella MPoko"/>
    <s v="CF111"/>
    <s v="Bimbo"/>
    <s v="CF1111"/>
    <x v="0"/>
    <s v="CF1111"/>
    <x v="7"/>
  </r>
  <r>
    <s v="Ombella MPoko"/>
    <s v="Bimbo"/>
    <x v="0"/>
    <x v="5"/>
    <x v="0"/>
    <n v="10"/>
    <n v="50"/>
    <x v="1"/>
    <s v="CF11"/>
    <s v="Ombella MPoko"/>
    <s v="CF111"/>
    <s v="Bimbo"/>
    <s v="CF1111"/>
    <x v="0"/>
    <s v="CF1111"/>
    <x v="7"/>
  </r>
  <r>
    <s v="Ombella MPoko"/>
    <s v="Bimbo"/>
    <x v="0"/>
    <x v="5"/>
    <x v="1"/>
    <n v="10"/>
    <n v="50"/>
    <x v="1"/>
    <s v="CF11"/>
    <s v="Ombella MPoko"/>
    <s v="CF111"/>
    <s v="Bimbo"/>
    <s v="CF1111"/>
    <x v="0"/>
    <s v="CF1111"/>
    <x v="6"/>
  </r>
  <r>
    <s v="Ombella MPoko"/>
    <s v="Bimbo"/>
    <x v="0"/>
    <x v="5"/>
    <x v="3"/>
    <n v="4"/>
    <n v="20"/>
    <x v="1"/>
    <s v="CF11"/>
    <s v="Ombella MPoko"/>
    <s v="CF111"/>
    <s v="Bimbo"/>
    <s v="CF1111"/>
    <x v="0"/>
    <s v="CF1111"/>
    <x v="45"/>
  </r>
  <r>
    <s v="Ombella MPoko"/>
    <s v="Bimbo"/>
    <x v="0"/>
    <x v="54"/>
    <x v="0"/>
    <n v="5"/>
    <n v="25"/>
    <x v="1"/>
    <s v="CF11"/>
    <s v="Ombella MPoko"/>
    <s v="CF111"/>
    <s v="Bimbo"/>
    <s v="CF1111"/>
    <x v="0"/>
    <s v="CF1111"/>
    <x v="33"/>
  </r>
  <r>
    <s v="Ombella MPoko"/>
    <s v="Bimbo"/>
    <x v="0"/>
    <x v="54"/>
    <x v="1"/>
    <n v="2"/>
    <n v="10"/>
    <x v="1"/>
    <s v="CF11"/>
    <s v="Ombella MPoko"/>
    <s v="CF111"/>
    <s v="Bimbo"/>
    <s v="CF1111"/>
    <x v="0"/>
    <s v="CF1111"/>
    <x v="33"/>
  </r>
  <r>
    <s v="Ombella MPoko"/>
    <s v="Bimbo"/>
    <x v="0"/>
    <x v="54"/>
    <x v="2"/>
    <n v="3"/>
    <n v="15"/>
    <x v="1"/>
    <s v="CF11"/>
    <s v="Ombella MPoko"/>
    <s v="CF111"/>
    <s v="Bimbo"/>
    <s v="CF1111"/>
    <x v="0"/>
    <s v="CF1111"/>
    <x v="33"/>
  </r>
  <r>
    <s v="Ombella MPoko"/>
    <s v="Bimbo"/>
    <x v="0"/>
    <x v="1"/>
    <x v="1"/>
    <n v="10"/>
    <n v="50"/>
    <x v="1"/>
    <s v="CF11"/>
    <s v="Ombella MPoko"/>
    <s v="CF111"/>
    <s v="Bimbo"/>
    <s v="CF1111"/>
    <x v="0"/>
    <s v="CF1111"/>
    <x v="40"/>
  </r>
  <r>
    <s v="Ombella MPoko"/>
    <s v="Bimbo"/>
    <x v="0"/>
    <x v="55"/>
    <x v="2"/>
    <n v="7"/>
    <n v="42"/>
    <x v="1"/>
    <s v="CF11"/>
    <s v="Ombella MPoko"/>
    <s v="CF111"/>
    <s v="Bimbo"/>
    <s v="CF1111"/>
    <x v="0"/>
    <s v="CF1111"/>
    <x v="46"/>
  </r>
  <r>
    <s v="Ombella MPoko"/>
    <s v="Bimbo"/>
    <x v="0"/>
    <x v="56"/>
    <x v="1"/>
    <n v="10"/>
    <n v="56"/>
    <x v="1"/>
    <s v="CF11"/>
    <s v="Ombella MPoko"/>
    <s v="CF111"/>
    <s v="Bimbo"/>
    <s v="CF1111"/>
    <x v="0"/>
    <s v="CF1111"/>
    <x v="47"/>
  </r>
  <r>
    <s v="Ombella MPoko"/>
    <s v="Bimbo"/>
    <x v="0"/>
    <x v="56"/>
    <x v="2"/>
    <n v="18"/>
    <n v="80"/>
    <x v="1"/>
    <s v="CF11"/>
    <s v="Ombella MPoko"/>
    <s v="CF111"/>
    <s v="Bimbo"/>
    <s v="CF1111"/>
    <x v="0"/>
    <s v="CF1111"/>
    <x v="48"/>
  </r>
  <r>
    <s v="Ombella MPoko"/>
    <s v="Bimbo"/>
    <x v="0"/>
    <x v="57"/>
    <x v="1"/>
    <n v="50"/>
    <n v="250"/>
    <x v="1"/>
    <s v="CF11"/>
    <s v="Ombella MPoko"/>
    <s v="CF111"/>
    <s v="Bimbo"/>
    <s v="CF1111"/>
    <x v="0"/>
    <s v="CF1111"/>
    <x v="49"/>
  </r>
  <r>
    <s v="Ombella MPoko"/>
    <s v="Bimbo"/>
    <x v="0"/>
    <x v="58"/>
    <x v="0"/>
    <n v="10"/>
    <n v="50"/>
    <x v="1"/>
    <s v="CF11"/>
    <s v="Ombella MPoko"/>
    <s v="CF111"/>
    <s v="Bimbo"/>
    <s v="CF1111"/>
    <x v="0"/>
    <s v="CF1111"/>
    <x v="50"/>
  </r>
  <r>
    <s v="Ombella MPoko"/>
    <s v="Bimbo"/>
    <x v="0"/>
    <x v="59"/>
    <x v="1"/>
    <n v="25"/>
    <n v="125"/>
    <x v="1"/>
    <s v="CF11"/>
    <s v="Ombella MPoko"/>
    <s v="CF111"/>
    <s v="Bimbo"/>
    <s v="CF1111"/>
    <x v="0"/>
    <s v="CF1111"/>
    <x v="51"/>
  </r>
  <r>
    <s v="Ombella MPoko"/>
    <s v="Bimbo"/>
    <x v="0"/>
    <x v="59"/>
    <x v="2"/>
    <n v="7"/>
    <n v="33"/>
    <x v="1"/>
    <s v="CF11"/>
    <s v="Ombella MPoko"/>
    <s v="CF111"/>
    <s v="Bimbo"/>
    <s v="CF1111"/>
    <x v="0"/>
    <s v="CF1111"/>
    <x v="52"/>
  </r>
  <r>
    <s v="Ombella MPoko"/>
    <s v="Bimbo"/>
    <x v="0"/>
    <x v="60"/>
    <x v="1"/>
    <n v="8"/>
    <n v="40"/>
    <x v="1"/>
    <s v="CF11"/>
    <s v="Ombella MPoko"/>
    <s v="CF111"/>
    <s v="Bimbo"/>
    <s v="CF1111"/>
    <x v="0"/>
    <s v="CF1111"/>
    <x v="53"/>
  </r>
  <r>
    <s v="Ombella MPoko"/>
    <s v="Bimbo"/>
    <x v="0"/>
    <x v="60"/>
    <x v="2"/>
    <n v="8"/>
    <n v="40"/>
    <x v="1"/>
    <s v="CF11"/>
    <s v="Ombella MPoko"/>
    <s v="CF111"/>
    <s v="Bimbo"/>
    <s v="CF1111"/>
    <x v="0"/>
    <s v="CF1111"/>
    <x v="54"/>
  </r>
  <r>
    <s v="Ombella MPoko"/>
    <s v="Bimbo"/>
    <x v="0"/>
    <x v="4"/>
    <x v="0"/>
    <n v="20"/>
    <n v="100"/>
    <x v="1"/>
    <s v="CF11"/>
    <s v="Ombella MPoko"/>
    <s v="CF111"/>
    <s v="Bimbo"/>
    <s v="CF1111"/>
    <x v="0"/>
    <s v="CF1111"/>
    <x v="4"/>
  </r>
  <r>
    <s v="Ombella MPoko"/>
    <s v="Bimbo"/>
    <x v="0"/>
    <x v="61"/>
    <x v="0"/>
    <n v="18"/>
    <n v="90"/>
    <x v="1"/>
    <s v="CF11"/>
    <s v="Ombella MPoko"/>
    <s v="CF111"/>
    <s v="Bimbo"/>
    <s v="CF1111"/>
    <x v="0"/>
    <s v="CF1111"/>
    <x v="55"/>
  </r>
  <r>
    <s v="Ombella MPoko"/>
    <s v="Bimbo"/>
    <x v="0"/>
    <x v="61"/>
    <x v="1"/>
    <n v="12"/>
    <n v="60"/>
    <x v="1"/>
    <s v="CF11"/>
    <s v="Ombella MPoko"/>
    <s v="CF111"/>
    <s v="Bimbo"/>
    <s v="CF1111"/>
    <x v="0"/>
    <s v="CF1111"/>
    <x v="7"/>
  </r>
  <r>
    <s v="Bangui"/>
    <s v="Bangui"/>
    <x v="3"/>
    <x v="62"/>
    <x v="1"/>
    <n v="23"/>
    <n v="115"/>
    <x v="2"/>
    <s v="CF61"/>
    <s v="Basse-Kotto"/>
    <s v="CF616"/>
    <s v="Satéma"/>
    <s v="CF6161"/>
    <x v="5"/>
    <s v="CF6161"/>
    <x v="56"/>
  </r>
  <r>
    <s v="Bangui"/>
    <s v="Bangui"/>
    <x v="3"/>
    <x v="62"/>
    <x v="2"/>
    <n v="17"/>
    <n v="85"/>
    <x v="2"/>
    <s v="CF62"/>
    <s v="Mbomou"/>
    <s v="CF622"/>
    <s v="Ouango"/>
    <s v="CF6222"/>
    <x v="6"/>
    <s v="CF6222"/>
    <x v="57"/>
  </r>
  <r>
    <s v="Bangui"/>
    <s v="Bangui"/>
    <x v="3"/>
    <x v="63"/>
    <x v="1"/>
    <n v="10"/>
    <n v="52"/>
    <x v="1"/>
    <s v="CF71"/>
    <s v="Bangui"/>
    <s v="CF711"/>
    <s v="Bangui"/>
    <s v="CF7112"/>
    <x v="4"/>
    <s v="CF7112"/>
    <x v="58"/>
  </r>
  <r>
    <s v="Bangui"/>
    <s v="Bangui"/>
    <x v="3"/>
    <x v="63"/>
    <x v="2"/>
    <n v="4"/>
    <n v="16"/>
    <x v="1"/>
    <s v="CF71"/>
    <s v="Bangui"/>
    <s v="CF711"/>
    <s v="Bangui"/>
    <s v="CF7112"/>
    <x v="4"/>
    <s v="CF7112"/>
    <x v="58"/>
  </r>
  <r>
    <s v="Bangui"/>
    <s v="Bangui"/>
    <x v="1"/>
    <x v="64"/>
    <x v="0"/>
    <n v="3"/>
    <n v="13"/>
    <x v="1"/>
    <s v="CF71"/>
    <s v="Bangui"/>
    <s v="CF711"/>
    <s v="Bangui"/>
    <s v="CF7116"/>
    <x v="3"/>
    <s v="CF7116"/>
    <x v="19"/>
  </r>
  <r>
    <s v="Bangui"/>
    <s v="Bangui"/>
    <x v="3"/>
    <x v="65"/>
    <x v="1"/>
    <n v="10"/>
    <n v="50"/>
    <x v="1"/>
    <s v="CF71"/>
    <s v="Bangui"/>
    <s v="CF711"/>
    <s v="Bangui"/>
    <s v="CF7116"/>
    <x v="3"/>
    <s v="CF7116"/>
    <x v="19"/>
  </r>
  <r>
    <s v="Bangui"/>
    <s v="Bangui"/>
    <x v="3"/>
    <x v="66"/>
    <x v="1"/>
    <n v="30"/>
    <n v="150"/>
    <x v="1"/>
    <s v="CF71"/>
    <s v="Bangui"/>
    <s v="CF711"/>
    <s v="Bangui"/>
    <s v="CF7116"/>
    <x v="3"/>
    <s v="CF7116"/>
    <x v="19"/>
  </r>
  <r>
    <s v="Bangui"/>
    <s v="Bangui"/>
    <x v="2"/>
    <x v="67"/>
    <x v="1"/>
    <n v="18"/>
    <n v="90"/>
    <x v="1"/>
    <s v="CF71"/>
    <s v="Bangui"/>
    <s v="CF711"/>
    <s v="Bangui"/>
    <s v="CF7116"/>
    <x v="3"/>
    <s v="CF7116"/>
    <x v="17"/>
  </r>
  <r>
    <s v="Bangui"/>
    <s v="Bangui"/>
    <x v="2"/>
    <x v="67"/>
    <x v="2"/>
    <n v="10"/>
    <n v="50"/>
    <x v="1"/>
    <s v="CF71"/>
    <s v="Bangui"/>
    <s v="CF711"/>
    <s v="Bangui"/>
    <s v="CF7116"/>
    <x v="3"/>
    <s v="CF7116"/>
    <x v="11"/>
  </r>
  <r>
    <s v="Bangui"/>
    <s v="Bangui"/>
    <x v="2"/>
    <x v="68"/>
    <x v="0"/>
    <n v="30"/>
    <n v="150"/>
    <x v="1"/>
    <s v="CF71"/>
    <s v="Bangui"/>
    <s v="CF711"/>
    <s v="Bangui"/>
    <s v="CF7116"/>
    <x v="3"/>
    <s v="CF7116"/>
    <x v="17"/>
  </r>
  <r>
    <s v="Bangui"/>
    <s v="Bangui"/>
    <x v="2"/>
    <x v="68"/>
    <x v="1"/>
    <n v="15"/>
    <n v="75"/>
    <x v="1"/>
    <s v="CF71"/>
    <s v="Bangui"/>
    <s v="CF711"/>
    <s v="Bangui"/>
    <s v="CF7116"/>
    <x v="3"/>
    <s v="CF7116"/>
    <x v="17"/>
  </r>
  <r>
    <s v="Bangui"/>
    <s v="Bangui"/>
    <x v="2"/>
    <x v="69"/>
    <x v="0"/>
    <n v="15"/>
    <n v="75"/>
    <x v="1"/>
    <s v="CF71"/>
    <s v="Bangui"/>
    <s v="CF711"/>
    <s v="Bangui"/>
    <s v="CF7116"/>
    <x v="3"/>
    <s v="CF7116"/>
    <x v="16"/>
  </r>
  <r>
    <s v="Bangui"/>
    <s v="Bangui"/>
    <x v="2"/>
    <x v="69"/>
    <x v="1"/>
    <n v="5"/>
    <n v="25"/>
    <x v="1"/>
    <s v="CF71"/>
    <s v="Bangui"/>
    <s v="CF711"/>
    <s v="Bangui"/>
    <s v="CF7116"/>
    <x v="3"/>
    <s v="CF7116"/>
    <x v="17"/>
  </r>
  <r>
    <s v="Bangui"/>
    <s v="Bangui"/>
    <x v="2"/>
    <x v="17"/>
    <x v="2"/>
    <n v="8"/>
    <n v="40"/>
    <x v="1"/>
    <s v="CF71"/>
    <s v="Bangui"/>
    <s v="CF711"/>
    <s v="Bangui"/>
    <s v="CF7116"/>
    <x v="3"/>
    <s v="CF7116"/>
    <x v="19"/>
  </r>
  <r>
    <s v="Bangui"/>
    <s v="Bangui"/>
    <x v="2"/>
    <x v="70"/>
    <x v="1"/>
    <n v="48"/>
    <n v="240"/>
    <x v="1"/>
    <s v="CF71"/>
    <s v="Bangui"/>
    <s v="CF711"/>
    <s v="Bangui"/>
    <s v="CF7116"/>
    <x v="3"/>
    <s v="CF7116"/>
    <x v="15"/>
  </r>
  <r>
    <s v="Bangui"/>
    <s v="Bangui"/>
    <x v="2"/>
    <x v="70"/>
    <x v="2"/>
    <n v="32"/>
    <n v="160"/>
    <x v="1"/>
    <s v="CF71"/>
    <s v="Bangui"/>
    <s v="CF711"/>
    <s v="Bangui"/>
    <s v="CF7116"/>
    <x v="3"/>
    <s v="CF7116"/>
    <x v="11"/>
  </r>
  <r>
    <s v="Bangui"/>
    <s v="Bangui"/>
    <x v="2"/>
    <x v="71"/>
    <x v="0"/>
    <n v="30"/>
    <n v="150"/>
    <x v="1"/>
    <s v="CF71"/>
    <s v="Bangui"/>
    <s v="CF711"/>
    <s v="Bangui"/>
    <s v="CF7116"/>
    <x v="3"/>
    <s v="CF7116"/>
    <x v="17"/>
  </r>
  <r>
    <s v="Bangui"/>
    <s v="Bangui"/>
    <x v="2"/>
    <x v="71"/>
    <x v="1"/>
    <n v="10"/>
    <n v="50"/>
    <x v="1"/>
    <s v="CF71"/>
    <s v="Bangui"/>
    <s v="CF711"/>
    <s v="Bangui"/>
    <s v="CF7116"/>
    <x v="3"/>
    <s v="CF7116"/>
    <x v="17"/>
  </r>
  <r>
    <s v="Bangui"/>
    <s v="Bangui"/>
    <x v="3"/>
    <x v="72"/>
    <x v="1"/>
    <n v="25"/>
    <n v="125"/>
    <x v="1"/>
    <s v="CF71"/>
    <s v="Bangui"/>
    <s v="CF711"/>
    <s v="Bangui"/>
    <s v="CF7116"/>
    <x v="3"/>
    <s v="CF7116"/>
    <x v="59"/>
  </r>
  <r>
    <s v="Ombella MPoko"/>
    <s v="Bimbo"/>
    <x v="0"/>
    <x v="73"/>
    <x v="1"/>
    <n v="6"/>
    <n v="30"/>
    <x v="2"/>
    <s v="CF71"/>
    <s v="Bangui"/>
    <s v="CF711"/>
    <s v="Bangui"/>
    <s v="CF7116"/>
    <x v="3"/>
    <s v="CF7116"/>
    <x v="20"/>
  </r>
  <r>
    <s v="Ombella MPoko"/>
    <s v="Bimbo"/>
    <x v="0"/>
    <x v="73"/>
    <x v="2"/>
    <n v="4"/>
    <n v="20"/>
    <x v="2"/>
    <s v="CF71"/>
    <s v="Bangui"/>
    <s v="CF711"/>
    <s v="Bangui"/>
    <s v="CF7116"/>
    <x v="3"/>
    <s v="CF7116"/>
    <x v="15"/>
  </r>
  <r>
    <s v="Ombella MPoko"/>
    <s v="Bimbo"/>
    <x v="0"/>
    <x v="55"/>
    <x v="1"/>
    <n v="6"/>
    <n v="34"/>
    <x v="2"/>
    <s v="CF71"/>
    <s v="Bangui"/>
    <s v="CF711"/>
    <s v="Bangui"/>
    <s v="CF7116"/>
    <x v="3"/>
    <s v="CF7116"/>
    <x v="19"/>
  </r>
  <r>
    <s v="Ombella MPoko"/>
    <s v="Bimbo"/>
    <x v="0"/>
    <x v="74"/>
    <x v="1"/>
    <n v="20"/>
    <n v="100"/>
    <x v="2"/>
    <s v="CF71"/>
    <s v="Bangui"/>
    <s v="CF711"/>
    <s v="Bangui"/>
    <s v="CF7116"/>
    <x v="3"/>
    <s v="CF7116"/>
    <x v="60"/>
  </r>
  <r>
    <s v="Ombella MPoko"/>
    <s v="Bimbo"/>
    <x v="0"/>
    <x v="74"/>
    <x v="2"/>
    <n v="30"/>
    <n v="150"/>
    <x v="2"/>
    <s v="CF71"/>
    <s v="Bangui"/>
    <s v="CF711"/>
    <s v="Bangui"/>
    <s v="CF7116"/>
    <x v="3"/>
    <s v="CF7116"/>
    <x v="19"/>
  </r>
  <r>
    <s v="Ombella MPoko"/>
    <s v="Bimbo"/>
    <x v="0"/>
    <x v="74"/>
    <x v="3"/>
    <n v="50"/>
    <n v="250"/>
    <x v="2"/>
    <s v="CF71"/>
    <s v="Bangui"/>
    <s v="CF711"/>
    <s v="Bangui"/>
    <s v="CF7116"/>
    <x v="3"/>
    <s v="CF7116"/>
    <x v="61"/>
  </r>
  <r>
    <s v="Bangui"/>
    <s v="Bangui"/>
    <x v="1"/>
    <x v="38"/>
    <x v="1"/>
    <n v="4"/>
    <n v="20"/>
    <x v="1"/>
    <s v="CF71"/>
    <s v="Bangui"/>
    <s v="CF711"/>
    <s v="Bangui"/>
    <s v="CF7117"/>
    <x v="2"/>
    <s v="CF7117"/>
    <x v="29"/>
  </r>
  <r>
    <s v="Bangui"/>
    <s v="Bangui"/>
    <x v="1"/>
    <x v="75"/>
    <x v="0"/>
    <n v="3"/>
    <n v="15"/>
    <x v="2"/>
    <s v="CF71"/>
    <s v="Bangui"/>
    <s v="CF711"/>
    <s v="Bangui"/>
    <s v="CF7117"/>
    <x v="2"/>
    <s v="CF7117"/>
    <x v="62"/>
  </r>
  <r>
    <s v="Bangui"/>
    <s v="Bangui"/>
    <x v="1"/>
    <x v="75"/>
    <x v="1"/>
    <n v="19"/>
    <n v="95"/>
    <x v="1"/>
    <s v="CF71"/>
    <s v="Bangui"/>
    <s v="CF711"/>
    <s v="Bangui"/>
    <s v="CF7117"/>
    <x v="2"/>
    <s v="CF7117"/>
    <x v="63"/>
  </r>
  <r>
    <s v="Bangui"/>
    <s v="Bangui"/>
    <x v="1"/>
    <x v="75"/>
    <x v="2"/>
    <n v="12"/>
    <n v="60"/>
    <x v="1"/>
    <s v="CF71"/>
    <s v="Bangui"/>
    <s v="CF711"/>
    <s v="Bangui"/>
    <s v="CF7117"/>
    <x v="2"/>
    <s v="CF7117"/>
    <x v="64"/>
  </r>
  <r>
    <s v="Bangui"/>
    <s v="Bangui"/>
    <x v="1"/>
    <x v="75"/>
    <x v="3"/>
    <n v="1"/>
    <n v="5"/>
    <x v="1"/>
    <s v="CF71"/>
    <s v="Bangui"/>
    <s v="CF711"/>
    <s v="Bangui"/>
    <s v="CF7117"/>
    <x v="2"/>
    <s v="CF7117"/>
    <x v="65"/>
  </r>
  <r>
    <s v="Bangui"/>
    <s v="Bangui"/>
    <x v="1"/>
    <x v="76"/>
    <x v="1"/>
    <n v="10"/>
    <n v="50"/>
    <x v="1"/>
    <s v="CF71"/>
    <s v="Bangui"/>
    <s v="CF711"/>
    <s v="Bangui"/>
    <s v="CF7117"/>
    <x v="2"/>
    <s v="CF7117"/>
    <x v="29"/>
  </r>
  <r>
    <s v="Bangui"/>
    <s v="Bangui"/>
    <x v="1"/>
    <x v="76"/>
    <x v="2"/>
    <n v="5"/>
    <n v="25"/>
    <x v="1"/>
    <s v="CF71"/>
    <s v="Bangui"/>
    <s v="CF711"/>
    <s v="Bangui"/>
    <s v="CF7117"/>
    <x v="2"/>
    <s v="CF7117"/>
    <x v="29"/>
  </r>
  <r>
    <s v="Bangui"/>
    <s v="Bangui"/>
    <x v="1"/>
    <x v="64"/>
    <x v="2"/>
    <n v="2"/>
    <n v="10"/>
    <x v="1"/>
    <s v="CF71"/>
    <s v="Bangui"/>
    <s v="CF711"/>
    <s v="Bangui"/>
    <s v="CF7117"/>
    <x v="2"/>
    <s v="CF7117"/>
    <x v="65"/>
  </r>
  <r>
    <s v="Bangui"/>
    <s v="Bangui"/>
    <x v="1"/>
    <x v="77"/>
    <x v="1"/>
    <n v="10"/>
    <n v="50"/>
    <x v="1"/>
    <s v="CF71"/>
    <s v="Bangui"/>
    <s v="CF711"/>
    <s v="Bangui"/>
    <s v="CF7117"/>
    <x v="2"/>
    <s v="CF7117"/>
    <x v="29"/>
  </r>
  <r>
    <s v="Bangui"/>
    <s v="Bangui"/>
    <x v="1"/>
    <x v="77"/>
    <x v="2"/>
    <n v="15"/>
    <n v="75"/>
    <x v="1"/>
    <s v="CF71"/>
    <s v="Bangui"/>
    <s v="CF711"/>
    <s v="Bangui"/>
    <s v="CF7117"/>
    <x v="2"/>
    <s v="CF7117"/>
    <x v="66"/>
  </r>
  <r>
    <s v="Bangui"/>
    <s v="Bangui"/>
    <x v="1"/>
    <x v="78"/>
    <x v="0"/>
    <n v="5"/>
    <n v="25"/>
    <x v="1"/>
    <s v="CF71"/>
    <s v="Bangui"/>
    <s v="CF711"/>
    <s v="Bangui"/>
    <s v="CF7117"/>
    <x v="2"/>
    <s v="CF7117"/>
    <x v="28"/>
  </r>
  <r>
    <s v="Bangui"/>
    <s v="Bangui"/>
    <x v="1"/>
    <x v="78"/>
    <x v="1"/>
    <n v="3"/>
    <n v="15"/>
    <x v="1"/>
    <s v="CF71"/>
    <s v="Bangui"/>
    <s v="CF711"/>
    <s v="Bangui"/>
    <s v="CF7117"/>
    <x v="2"/>
    <s v="CF7117"/>
    <x v="28"/>
  </r>
  <r>
    <s v="Bangui"/>
    <s v="Bangui"/>
    <x v="1"/>
    <x v="78"/>
    <x v="2"/>
    <n v="2"/>
    <n v="10"/>
    <x v="1"/>
    <s v="CF71"/>
    <s v="Bangui"/>
    <s v="CF711"/>
    <s v="Bangui"/>
    <s v="CF7117"/>
    <x v="2"/>
    <s v="CF7117"/>
    <x v="28"/>
  </r>
  <r>
    <s v="Bangui"/>
    <s v="Bangui"/>
    <x v="1"/>
    <x v="79"/>
    <x v="1"/>
    <n v="10"/>
    <n v="50"/>
    <x v="1"/>
    <s v="CF71"/>
    <s v="Bangui"/>
    <s v="CF711"/>
    <s v="Bangui"/>
    <s v="CF7117"/>
    <x v="2"/>
    <s v="CF7117"/>
    <x v="29"/>
  </r>
  <r>
    <s v="Bangui"/>
    <s v="Bangui"/>
    <x v="1"/>
    <x v="79"/>
    <x v="2"/>
    <n v="15"/>
    <n v="75"/>
    <x v="1"/>
    <s v="CF71"/>
    <s v="Bangui"/>
    <s v="CF711"/>
    <s v="Bangui"/>
    <s v="CF7117"/>
    <x v="2"/>
    <s v="CF7117"/>
    <x v="67"/>
  </r>
</pivotCacheRecords>
</file>

<file path=xl/pivotCache/pivotCacheRecords4.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d v="2019-11-07T00:00:00"/>
    <s v="Ngouandjia martial"/>
    <s v="Bangui"/>
    <s v="Bangui"/>
    <x v="0"/>
    <x v="0"/>
    <s v="Non inondé"/>
    <s v="Oui"/>
    <n v="4.3642700000000003"/>
    <n v="18.558859999999999"/>
    <n v="344.43799999999999"/>
    <n v="0"/>
    <n v="3"/>
    <s v="Oui"/>
    <n v="10"/>
    <n v="50"/>
    <s v="Catastrophe naturelle (inondations, pluies torrentielles etc)"/>
    <m/>
    <x v="0"/>
    <n v="0"/>
    <n v="0"/>
    <n v="0"/>
    <n v="10"/>
    <m/>
    <m/>
    <n v="10"/>
    <s v="En bon état"/>
    <s v="oui"/>
    <s v="ne sait pas"/>
    <m/>
    <m/>
    <x v="0"/>
    <s v="non"/>
    <m/>
    <s v="non"/>
    <m/>
    <s v="non"/>
    <m/>
    <s v="non"/>
    <m/>
    <s v="non"/>
    <m/>
    <s v="non"/>
    <m/>
    <m/>
    <m/>
    <m/>
    <m/>
    <m/>
    <m/>
    <m/>
    <m/>
    <m/>
    <m/>
    <s v="oui"/>
    <s v="oui"/>
    <s v="oui"/>
    <s v="non"/>
    <s v="non"/>
    <m/>
    <m/>
    <s v="Bonne cohésion"/>
    <m/>
    <s v="Puits traditionnel/A ciel ouvert Vendeur d’eau Eau de pluie"/>
    <n v="1"/>
    <n v="0"/>
    <n v="0"/>
    <n v="0"/>
    <n v="0"/>
    <n v="1"/>
    <n v="0"/>
    <n v="0"/>
    <n v="1"/>
    <s v="Plus de 15 litres par jour"/>
    <s v="15-30 min"/>
    <s v="oui"/>
    <s v="Odeur Eau trouble / brune Eau non potable"/>
    <n v="1"/>
    <n v="0"/>
    <n v="1"/>
    <n v="1"/>
    <s v="Opérationnelles"/>
    <s v="non"/>
    <m/>
    <m/>
    <m/>
    <m/>
    <m/>
    <m/>
    <m/>
    <m/>
    <m/>
    <s v="Oui, une partie"/>
    <s v="Don des communautés hôtes et voisines"/>
    <n v="0"/>
    <n v="1"/>
    <n v="0"/>
    <n v="0"/>
    <n v="0"/>
    <n v="0"/>
    <n v="0"/>
    <m/>
    <s v="15-30 min"/>
    <s v="oui"/>
    <m/>
    <m/>
    <m/>
    <m/>
    <m/>
    <m/>
    <m/>
    <m/>
    <m/>
    <s v="non"/>
    <m/>
    <m/>
    <m/>
    <m/>
    <m/>
    <m/>
    <m/>
    <m/>
    <m/>
    <m/>
    <m/>
    <m/>
    <m/>
    <m/>
    <m/>
    <m/>
    <m/>
    <m/>
    <s v="Diarrhée Paludisme Fièvre"/>
    <n v="1"/>
    <n v="1"/>
    <n v="0"/>
    <n v="0"/>
    <n v="0"/>
    <n v="1"/>
    <n v="0"/>
    <n v="0"/>
    <n v="0"/>
    <n v="0"/>
    <n v="0"/>
    <n v="0"/>
    <m/>
    <s v="Non"/>
    <s v="Ecole trop loin"/>
    <n v="0"/>
    <n v="0"/>
    <n v="0"/>
    <n v="1"/>
    <n v="0"/>
    <n v="0"/>
    <n v="0"/>
    <n v="0"/>
    <n v="0"/>
    <n v="0"/>
    <n v="0"/>
    <m/>
    <m/>
    <s v="Assistance humanitaire Accès aux services de base Documentation (certificat de naissance, etc.)"/>
    <n v="1"/>
    <n v="0"/>
    <n v="0"/>
    <n v="1"/>
    <n v="0"/>
    <n v="1"/>
    <s v="Article non alimentaire (vêtements, couvertures, ustensiles de cuisine"/>
    <s v="Hygiène/assainissement"/>
    <s v="Abri"/>
    <m/>
    <n v="0"/>
    <n v="10"/>
    <s v="Vue par rapport aux PDI,depuis qu'ils sont dans ce localité de BATAMBO il y a aucun assistance des humanitaires,même le Gouvernement,ils sont vraiment abandonné par eux-même dans la localité.Et leurs besoins,moustiquaire, la santé car ils n'ont pas accès aux centre de santé,(manque de moyens )."/>
    <n v="1340496"/>
    <s v="04cb3614-1370-431c-8922-d2f433c037ee"/>
    <d v="2019-11-07T16:57:46"/>
    <m/>
    <n v="39"/>
  </r>
  <r>
    <d v="2019-11-07T00:00:00"/>
    <s v="Ngouandjia martial"/>
    <s v="Bangui"/>
    <s v="Bangui"/>
    <x v="0"/>
    <x v="1"/>
    <s v="Partiellement inondé"/>
    <s v="Oui"/>
    <n v="4.3584899999999998"/>
    <n v="18.556260000000002"/>
    <n v="351.92200000000003"/>
    <n v="0"/>
    <n v="3"/>
    <s v="Oui"/>
    <n v="200"/>
    <n v="1000"/>
    <s v="Catastrophe naturelle (inondations, pluies torrentielles etc)"/>
    <m/>
    <x v="1"/>
    <n v="0"/>
    <n v="0"/>
    <n v="0"/>
    <n v="150"/>
    <n v="50"/>
    <m/>
    <n v="200"/>
    <s v="En bon état"/>
    <s v="oui"/>
    <s v="non"/>
    <m/>
    <m/>
    <x v="1"/>
    <s v="oui"/>
    <n v="200"/>
    <s v="non"/>
    <m/>
    <s v="oui"/>
    <n v="50"/>
    <s v="non"/>
    <m/>
    <s v="non"/>
    <m/>
    <s v="oui"/>
    <s v="Autogestion"/>
    <m/>
    <m/>
    <m/>
    <m/>
    <m/>
    <m/>
    <m/>
    <m/>
    <m/>
    <m/>
    <s v="oui"/>
    <s v="oui"/>
    <s v="oui"/>
    <s v="non"/>
    <s v="oui"/>
    <s v="Police"/>
    <m/>
    <s v="Très bonne cohésion"/>
    <m/>
    <s v="Vendeur d’eau"/>
    <n v="0"/>
    <n v="0"/>
    <n v="0"/>
    <n v="0"/>
    <n v="0"/>
    <n v="1"/>
    <n v="0"/>
    <n v="0"/>
    <n v="0"/>
    <s v="Plus de 15 litres par jour"/>
    <s v="Plus de 60 min"/>
    <s v="non"/>
    <m/>
    <m/>
    <m/>
    <m/>
    <m/>
    <s v="En mauvais état/non hygiéniques"/>
    <s v="non"/>
    <m/>
    <m/>
    <m/>
    <m/>
    <m/>
    <m/>
    <m/>
    <m/>
    <m/>
    <s v="Oui, une partie"/>
    <s v="Emprunt"/>
    <n v="0"/>
    <n v="0"/>
    <n v="0"/>
    <n v="0"/>
    <n v="1"/>
    <n v="0"/>
    <n v="0"/>
    <m/>
    <s v="15-30 min"/>
    <s v="oui"/>
    <m/>
    <m/>
    <m/>
    <m/>
    <m/>
    <m/>
    <m/>
    <m/>
    <m/>
    <s v="non"/>
    <m/>
    <m/>
    <m/>
    <m/>
    <m/>
    <m/>
    <m/>
    <m/>
    <m/>
    <m/>
    <m/>
    <m/>
    <m/>
    <m/>
    <m/>
    <m/>
    <m/>
    <m/>
    <s v="Diarrhée Paludisme Toux"/>
    <n v="1"/>
    <n v="1"/>
    <n v="0"/>
    <n v="0"/>
    <n v="0"/>
    <n v="0"/>
    <n v="1"/>
    <n v="0"/>
    <n v="0"/>
    <n v="0"/>
    <n v="0"/>
    <n v="0"/>
    <m/>
    <s v="Oui, une partie"/>
    <s v="Ecole détruite ou endommagée"/>
    <n v="0"/>
    <n v="1"/>
    <n v="0"/>
    <n v="0"/>
    <n v="0"/>
    <n v="0"/>
    <n v="0"/>
    <n v="0"/>
    <n v="0"/>
    <n v="0"/>
    <n v="0"/>
    <m/>
    <m/>
    <s v="Assistance humanitaire Situation dans le lieu d’origine Possibilités de retour (etat du lieu d’origine, aide humanitaire…)"/>
    <n v="1"/>
    <n v="1"/>
    <n v="0"/>
    <n v="0"/>
    <n v="1"/>
    <n v="0"/>
    <s v="Nourriture"/>
    <s v="Article non alimentaire (vêtements, couvertures, ustensiles de cuisine"/>
    <s v="Service de santé"/>
    <m/>
    <n v="0"/>
    <n v="10"/>
    <s v="S'agissant aux personnes déplacée de cette localité ont des problèmes vue par rapport a leurs conditions de vie aux sein de cette localité,problèmes de santé,hygiénique ment.Et les préoccupations nécessaire des PDI se veulent renter la où ils étaient aux paravents."/>
    <n v="1340494"/>
    <s v="c68b0576-7953-4677-9233-817c4ecee725"/>
    <d v="2019-11-07T16:57:41"/>
    <m/>
    <n v="38"/>
  </r>
  <r>
    <d v="2019-11-08T00:00:00"/>
    <s v="Konamna fidelia"/>
    <s v="Bangui"/>
    <s v="Bangui"/>
    <x v="0"/>
    <x v="2"/>
    <s v="Non inondé"/>
    <s v="Oui"/>
    <n v="4.3613159000000001"/>
    <n v="18.571140700000001"/>
    <n v="350.60000610351563"/>
    <n v="9"/>
    <n v="3"/>
    <s v="Oui"/>
    <n v="60"/>
    <n v="300"/>
    <s v="Catastrophe naturelle (inondations, pluies torrentielles etc)"/>
    <m/>
    <x v="2"/>
    <n v="0"/>
    <n v="0"/>
    <n v="0"/>
    <n v="60"/>
    <m/>
    <m/>
    <n v="60"/>
    <s v="Partiellement endommagés"/>
    <s v="oui"/>
    <s v="ne sait pas"/>
    <m/>
    <m/>
    <x v="2"/>
    <s v="oui"/>
    <n v="1"/>
    <s v="non"/>
    <m/>
    <s v="oui"/>
    <n v="1"/>
    <s v="non"/>
    <m/>
    <s v="oui"/>
    <n v="3"/>
    <s v="oui"/>
    <s v="MINUSCA"/>
    <m/>
    <m/>
    <m/>
    <m/>
    <m/>
    <m/>
    <m/>
    <m/>
    <m/>
    <m/>
    <s v="oui"/>
    <s v="oui"/>
    <s v="oui"/>
    <s v="non"/>
    <s v="non"/>
    <m/>
    <m/>
    <s v="Très bonne cohésion"/>
    <m/>
    <s v="Puits traditionnel/A ciel ouvert Forage a pompe manuelle Eau courante/du robinet"/>
    <n v="1"/>
    <n v="1"/>
    <n v="0"/>
    <n v="0"/>
    <n v="0"/>
    <n v="0"/>
    <n v="0"/>
    <n v="1"/>
    <n v="0"/>
    <s v="Entre 5 et 10 litres par jour"/>
    <s v="0-15 min"/>
    <s v="oui"/>
    <s v="Odeur Eau trouble / brune Eau non potable"/>
    <n v="1"/>
    <n v="0"/>
    <n v="1"/>
    <n v="1"/>
    <s v="En mauvais état/non hygiéniques"/>
    <s v="non"/>
    <m/>
    <m/>
    <m/>
    <m/>
    <m/>
    <m/>
    <m/>
    <m/>
    <m/>
    <s v="Oui, tous"/>
    <s v="Don des communautés hôtes et voisines"/>
    <n v="0"/>
    <n v="1"/>
    <n v="0"/>
    <n v="0"/>
    <n v="0"/>
    <n v="0"/>
    <n v="0"/>
    <m/>
    <s v="0-15 min"/>
    <s v="oui"/>
    <m/>
    <m/>
    <m/>
    <m/>
    <m/>
    <m/>
    <m/>
    <m/>
    <m/>
    <s v="non"/>
    <m/>
    <m/>
    <m/>
    <m/>
    <m/>
    <m/>
    <m/>
    <m/>
    <m/>
    <m/>
    <m/>
    <m/>
    <m/>
    <m/>
    <m/>
    <m/>
    <m/>
    <m/>
    <s v="Diarrhée Paludisme Fièvre"/>
    <n v="1"/>
    <n v="1"/>
    <n v="0"/>
    <n v="0"/>
    <n v="0"/>
    <n v="1"/>
    <n v="0"/>
    <n v="0"/>
    <n v="0"/>
    <n v="0"/>
    <n v="0"/>
    <n v="0"/>
    <m/>
    <s v="Oui, tous"/>
    <m/>
    <m/>
    <m/>
    <m/>
    <m/>
    <m/>
    <m/>
    <m/>
    <m/>
    <m/>
    <m/>
    <m/>
    <m/>
    <m/>
    <s v="Assistance humanitaire"/>
    <n v="1"/>
    <n v="0"/>
    <n v="0"/>
    <n v="0"/>
    <n v="0"/>
    <n v="0"/>
    <s v="Nourriture"/>
    <s v="Eau potable"/>
    <s v="Article non alimentaire (vêtements, couvertures, ustensiles de cuisine"/>
    <m/>
    <n v="0"/>
    <n v="10"/>
    <s v="Vue la situation de cette localité,c'est une localité qui n'est pas inondée,mais accueil des PDI.les besoins des PDI sont nourriture, de l'eau potable,les vêtements,santé, et aussi une assistance pour eux car ils souffre."/>
    <n v="1349821"/>
    <s v="6593c229-2fba-46b3-9d91-765c95479cda"/>
    <d v="2019-11-08T15:53:55"/>
    <m/>
    <n v="53"/>
  </r>
  <r>
    <d v="2019-11-08T00:00:00"/>
    <s v="DJIMTOLOUMA Anicet"/>
    <s v="Bangui"/>
    <s v="Bangui"/>
    <x v="0"/>
    <x v="3"/>
    <s v="Non inondé"/>
    <s v="Oui"/>
    <n v="4.3615104999999996"/>
    <n v="18.564477400000001"/>
    <n v="349.29998779296875"/>
    <n v="7.5"/>
    <n v="3"/>
    <s v="Oui"/>
    <n v="25"/>
    <n v="125"/>
    <s v="Catastrophe naturelle (inondations, pluies torrentielles etc)"/>
    <m/>
    <x v="3"/>
    <n v="0"/>
    <n v="0"/>
    <n v="0"/>
    <n v="25"/>
    <m/>
    <m/>
    <n v="25"/>
    <s v="En bon état"/>
    <s v="oui"/>
    <s v="non"/>
    <m/>
    <m/>
    <x v="2"/>
    <s v="non"/>
    <m/>
    <s v="non"/>
    <m/>
    <s v="non"/>
    <m/>
    <s v="non"/>
    <m/>
    <s v="oui"/>
    <n v="3"/>
    <s v="oui"/>
    <s v="Police"/>
    <m/>
    <m/>
    <m/>
    <m/>
    <m/>
    <m/>
    <m/>
    <m/>
    <m/>
    <m/>
    <s v="oui"/>
    <s v="oui"/>
    <s v="oui"/>
    <s v="non"/>
    <s v="oui"/>
    <s v="Police"/>
    <m/>
    <s v="Très bonne cohésion"/>
    <m/>
    <s v="Puits traditionnel/A ciel ouvert Puits amélioré Eau courante/du robinet"/>
    <n v="1"/>
    <n v="0"/>
    <n v="1"/>
    <n v="0"/>
    <n v="0"/>
    <n v="0"/>
    <n v="0"/>
    <n v="1"/>
    <n v="0"/>
    <s v="Plus de 15 litres par jour"/>
    <s v="0-15 min"/>
    <s v="oui"/>
    <s v="Odeur Eau trouble / brune"/>
    <n v="1"/>
    <n v="0"/>
    <n v="1"/>
    <n v="0"/>
    <s v="Opérationnelles"/>
    <s v="non"/>
    <m/>
    <m/>
    <m/>
    <m/>
    <m/>
    <m/>
    <m/>
    <m/>
    <m/>
    <s v="Oui, une partie"/>
    <s v="Production agricole de subsistance Don des communautés hôtes et voisines Achat sur le marché"/>
    <n v="1"/>
    <n v="1"/>
    <n v="0"/>
    <n v="1"/>
    <n v="0"/>
    <n v="0"/>
    <n v="0"/>
    <m/>
    <s v="0-15 min"/>
    <s v="oui"/>
    <m/>
    <m/>
    <m/>
    <m/>
    <m/>
    <m/>
    <m/>
    <m/>
    <m/>
    <s v="oui"/>
    <s v="Clinique privée"/>
    <n v="0"/>
    <n v="0"/>
    <n v="0"/>
    <n v="1"/>
    <n v="0"/>
    <m/>
    <s v="non"/>
    <m/>
    <m/>
    <m/>
    <m/>
    <m/>
    <m/>
    <m/>
    <m/>
    <m/>
    <m/>
    <s v="Diarrhée Paludisme Fièvre"/>
    <n v="1"/>
    <n v="1"/>
    <n v="0"/>
    <n v="0"/>
    <n v="0"/>
    <n v="1"/>
    <n v="0"/>
    <n v="0"/>
    <n v="0"/>
    <n v="0"/>
    <n v="0"/>
    <n v="0"/>
    <m/>
    <s v="Oui, tous"/>
    <m/>
    <m/>
    <m/>
    <m/>
    <m/>
    <m/>
    <m/>
    <m/>
    <m/>
    <m/>
    <m/>
    <m/>
    <m/>
    <m/>
    <s v="Assistance humanitaire Possibilités de retour (etat du lieu d’origine, aide humanitaire…) Documentation (certificat de naissance, etc.)"/>
    <n v="1"/>
    <n v="0"/>
    <n v="0"/>
    <n v="0"/>
    <n v="1"/>
    <n v="1"/>
    <s v="Nourriture"/>
    <s v="Abri"/>
    <s v="Service de santé"/>
    <m/>
    <n v="0"/>
    <n v="10"/>
    <s v="Après l'inondation,  les PDI de quartier kpetene I sont  dans 2ème arrondissement précisément lakouaga 5, n'ont subit aucune assistance humanitaire mais tous les enfants vont à l'ecole, ils ont sérieux problème de nourriture et aide humanitaire."/>
    <n v="1350000"/>
    <s v="be39eb95-9bf7-47c3-850a-73de43f89061"/>
    <d v="2019-11-08T15:57:03"/>
    <m/>
    <n v="54"/>
  </r>
  <r>
    <d v="2019-11-06T00:00:00"/>
    <s v="DJIMTOLOUMA Anicet"/>
    <s v="Bangui"/>
    <s v="Bangui"/>
    <x v="0"/>
    <x v="4"/>
    <s v="Totalement inondé"/>
    <s v="Oui"/>
    <n v="4.3570425000000004"/>
    <n v="18.562033499999998"/>
    <n v="344.89999389648438"/>
    <n v="9"/>
    <n v="3"/>
    <s v="Oui"/>
    <n v="300"/>
    <n v="534"/>
    <s v="Catastrophe naturelle (inondations, pluies torrentielles etc)"/>
    <m/>
    <x v="4"/>
    <n v="0"/>
    <n v="0"/>
    <n v="0"/>
    <m/>
    <n v="300"/>
    <m/>
    <n v="300"/>
    <s v="Partiellement endommagés"/>
    <s v="oui"/>
    <s v="oui"/>
    <s v="Chef de quartier"/>
    <m/>
    <x v="2"/>
    <s v="oui"/>
    <n v="20"/>
    <s v="non"/>
    <m/>
    <s v="oui"/>
    <n v="4"/>
    <s v="non"/>
    <m/>
    <s v="oui"/>
    <n v="100"/>
    <s v="oui"/>
    <s v="Leaders Communautaires"/>
    <m/>
    <m/>
    <m/>
    <m/>
    <m/>
    <m/>
    <m/>
    <m/>
    <m/>
    <m/>
    <s v="oui"/>
    <s v="oui"/>
    <s v="oui"/>
    <s v="non"/>
    <s v="oui"/>
    <s v="Police"/>
    <m/>
    <s v="Très bonne cohésion"/>
    <m/>
    <s v="Eau de surface (riviere, cours d’eau…) Vendeur d’eau Eau de pluie"/>
    <n v="0"/>
    <n v="0"/>
    <n v="0"/>
    <n v="0"/>
    <n v="1"/>
    <n v="1"/>
    <n v="0"/>
    <n v="0"/>
    <n v="1"/>
    <s v="Plus de 15 litres par jour"/>
    <s v="0-15 min"/>
    <s v="oui"/>
    <s v="Odeur Eau trouble / brune Eau non potable"/>
    <n v="1"/>
    <n v="0"/>
    <n v="1"/>
    <n v="1"/>
    <s v="En mauvais état/non hygiéniques"/>
    <s v="oui"/>
    <s v="Conflit liés à la gestion communautaire des points d’eau Harcèlement"/>
    <n v="0"/>
    <n v="1"/>
    <n v="0"/>
    <n v="0"/>
    <n v="1"/>
    <n v="0"/>
    <n v="0"/>
    <m/>
    <s v="Oui, tous"/>
    <s v="Don des communautés hôtes et voisines Achat sur le marché Emprunt"/>
    <n v="0"/>
    <n v="1"/>
    <n v="0"/>
    <n v="1"/>
    <n v="1"/>
    <n v="0"/>
    <n v="0"/>
    <m/>
    <s v="0-15 min"/>
    <s v="oui"/>
    <m/>
    <m/>
    <m/>
    <m/>
    <m/>
    <m/>
    <m/>
    <m/>
    <m/>
    <s v="non"/>
    <m/>
    <m/>
    <m/>
    <m/>
    <m/>
    <m/>
    <m/>
    <m/>
    <m/>
    <m/>
    <m/>
    <m/>
    <m/>
    <m/>
    <m/>
    <m/>
    <m/>
    <m/>
    <s v="Diarrhée Paludisme Malnutrition"/>
    <n v="1"/>
    <n v="1"/>
    <n v="1"/>
    <n v="0"/>
    <n v="0"/>
    <n v="0"/>
    <n v="0"/>
    <n v="0"/>
    <n v="0"/>
    <n v="0"/>
    <n v="0"/>
    <n v="0"/>
    <m/>
    <s v="Oui, une partie"/>
    <s v="Ecole détruite ou endommagée Manque de moyens financiers (transport, etc) Autre, préciser"/>
    <n v="0"/>
    <n v="1"/>
    <n v="0"/>
    <n v="0"/>
    <n v="0"/>
    <n v="0"/>
    <n v="1"/>
    <n v="0"/>
    <n v="0"/>
    <n v="0"/>
    <n v="1"/>
    <s v="Certaine école inondé"/>
    <m/>
    <s v="Assistance humanitaire Accès aux services de base Documentation (certificat de naissance, etc.)"/>
    <n v="1"/>
    <n v="0"/>
    <n v="0"/>
    <n v="1"/>
    <n v="0"/>
    <n v="1"/>
    <s v="Nourriture"/>
    <s v="Article non alimentaire (vêtements, couvertures, ustensiles de cuisine"/>
    <s v="Service de santé"/>
    <m/>
    <n v="3"/>
    <n v="10"/>
    <s v="Les Personnes déplacés ont vraiment des problèmes de nourriture , manques des abris, problème de soign médical. Dont ils demandent une assistante humanitaire"/>
    <n v="1327657"/>
    <s v="211e1ffd-c643-4a4a-992c-f39324d502da"/>
    <d v="2019-11-06T16:36:16"/>
    <m/>
    <n v="13"/>
  </r>
  <r>
    <d v="2019-11-06T00:00:00"/>
    <s v="Ngouandjia martial"/>
    <s v="Bangui"/>
    <s v="Bangui"/>
    <x v="0"/>
    <x v="5"/>
    <s v="Partiellement inondé"/>
    <s v="Oui"/>
    <n v="4.3548815999999997"/>
    <n v="18.550060800000001"/>
    <n v="342"/>
    <n v="10"/>
    <n v="4"/>
    <s v="Oui"/>
    <n v="162"/>
    <n v="812"/>
    <s v="Catastrophe naturelle (inondations, pluies torrentielles etc)"/>
    <m/>
    <x v="5"/>
    <n v="25"/>
    <n v="38"/>
    <n v="0"/>
    <n v="124"/>
    <m/>
    <n v="38"/>
    <n v="162"/>
    <s v="Partiellement endommagés"/>
    <s v="oui"/>
    <s v="non"/>
    <m/>
    <m/>
    <x v="1"/>
    <s v="oui"/>
    <n v="45"/>
    <s v="non"/>
    <m/>
    <s v="oui"/>
    <n v="24"/>
    <s v="non"/>
    <m/>
    <s v="oui"/>
    <n v="27"/>
    <s v="oui"/>
    <s v="Autorités locales"/>
    <m/>
    <s v="Vol/cambriolage"/>
    <n v="1"/>
    <n v="0"/>
    <n v="0"/>
    <n v="0"/>
    <n v="0"/>
    <n v="0"/>
    <n v="0"/>
    <n v="0"/>
    <s v="non"/>
    <s v="non"/>
    <s v="non"/>
    <s v="oui"/>
    <s v="oui"/>
    <s v="Comités"/>
    <m/>
    <s v="Bonne cohésion"/>
    <m/>
    <s v="Puits traditionnel/A ciel ouvert Vendeur d’eau Eau courante/du robinet"/>
    <n v="1"/>
    <n v="0"/>
    <n v="0"/>
    <n v="0"/>
    <n v="0"/>
    <n v="1"/>
    <n v="0"/>
    <n v="1"/>
    <n v="0"/>
    <s v="Entre 5 et 10 litres par jour"/>
    <s v="15-30 min"/>
    <s v="oui"/>
    <s v="Odeur Eau trouble / brune Eau non potable"/>
    <n v="1"/>
    <n v="0"/>
    <n v="1"/>
    <n v="1"/>
    <s v="En mauvais état/non hygiéniques"/>
    <s v="oui"/>
    <s v="Violence/agression physique Discrimination Autre, préciser"/>
    <n v="0"/>
    <n v="0"/>
    <n v="1"/>
    <n v="1"/>
    <n v="0"/>
    <n v="0"/>
    <n v="1"/>
    <s v="Problème  de moyen pour payer"/>
    <s v="Oui, une partie"/>
    <s v="Production agricole de subsistance Assistance humanitaire (incluant cash)"/>
    <n v="1"/>
    <n v="0"/>
    <n v="1"/>
    <n v="0"/>
    <n v="0"/>
    <n v="0"/>
    <n v="0"/>
    <m/>
    <s v="15-30 min"/>
    <s v="oui"/>
    <m/>
    <m/>
    <m/>
    <m/>
    <m/>
    <m/>
    <m/>
    <m/>
    <m/>
    <s v="non"/>
    <m/>
    <m/>
    <m/>
    <m/>
    <m/>
    <m/>
    <m/>
    <m/>
    <m/>
    <m/>
    <m/>
    <m/>
    <m/>
    <m/>
    <m/>
    <m/>
    <m/>
    <m/>
    <s v="Diarrhée Paludisme Fièvre"/>
    <n v="1"/>
    <n v="1"/>
    <n v="0"/>
    <n v="0"/>
    <n v="0"/>
    <n v="1"/>
    <n v="0"/>
    <n v="0"/>
    <n v="0"/>
    <n v="0"/>
    <n v="0"/>
    <n v="0"/>
    <m/>
    <s v="Oui, une partie"/>
    <s v="Ecole trop loin Manque de moyens financiers (transport, etc) Pas d'intérêt pour l'éducation des enfants"/>
    <n v="0"/>
    <n v="0"/>
    <n v="0"/>
    <n v="1"/>
    <n v="0"/>
    <n v="0"/>
    <n v="1"/>
    <n v="0"/>
    <n v="0"/>
    <n v="1"/>
    <n v="0"/>
    <m/>
    <m/>
    <s v="Accès aux services de base Possibilités de retour (etat du lieu d’origine, aide humanitaire…) Documentation (certificat de naissance, etc.)"/>
    <n v="0"/>
    <n v="0"/>
    <n v="0"/>
    <n v="1"/>
    <n v="1"/>
    <n v="1"/>
    <s v="Hygiène/assainissement"/>
    <s v="Service de santé"/>
    <s v="Eau potable"/>
    <m/>
    <n v="1"/>
    <n v="10"/>
    <s v="Nous avons constaté  que la situation des déplacée  est déplorable malgré  qu'ils vivent dans famille d'accueil, ces déplacés ont des sérieux problème par rapport à leurs conditions de vie. Ces PDI n'ont pas des documents attestant légalement la propriété de leurs domiciles car, suit à la construction du pont LAGBACHI tels ont été de localiser de leur lieux d'origine."/>
    <n v="1327734"/>
    <s v="c9fb05cd-e9c5-4efb-ba95-85f3509fb9e5"/>
    <d v="2019-11-06T16:43:23"/>
    <m/>
    <n v="14"/>
  </r>
  <r>
    <d v="2019-11-07T00:00:00"/>
    <s v="Ngouandjia"/>
    <s v="Bangui"/>
    <s v="Bangui"/>
    <x v="0"/>
    <x v="6"/>
    <s v="Partiellement inondé"/>
    <s v="Oui"/>
    <n v="4.3690699999999998"/>
    <n v="18.56775"/>
    <n v="357.74200000000002"/>
    <n v="0"/>
    <n v="3"/>
    <s v="Oui"/>
    <n v="30"/>
    <n v="150"/>
    <s v="Catastrophe naturelle (inondations, pluies torrentielles etc)"/>
    <m/>
    <x v="6"/>
    <n v="0"/>
    <n v="0"/>
    <n v="0"/>
    <m/>
    <n v="30"/>
    <m/>
    <n v="30"/>
    <s v="Partiellement endommagés"/>
    <s v="oui"/>
    <s v="ne sait pas"/>
    <m/>
    <m/>
    <x v="1"/>
    <s v="non"/>
    <m/>
    <s v="non"/>
    <m/>
    <s v="ne sait pas"/>
    <m/>
    <s v="non"/>
    <m/>
    <s v="ne sait pas"/>
    <m/>
    <s v="oui"/>
    <s v="Police"/>
    <m/>
    <m/>
    <m/>
    <m/>
    <m/>
    <m/>
    <m/>
    <m/>
    <m/>
    <m/>
    <s v="oui"/>
    <s v="oui"/>
    <s v="oui"/>
    <s v="non"/>
    <s v="oui"/>
    <s v="Police"/>
    <m/>
    <s v="Bonne cohésion"/>
    <m/>
    <s v="Puits traditionnel/A ciel ouvert Forage a pompe manuelle Eau courante/du robinet"/>
    <n v="1"/>
    <n v="1"/>
    <n v="0"/>
    <n v="0"/>
    <n v="0"/>
    <n v="0"/>
    <n v="0"/>
    <n v="1"/>
    <n v="0"/>
    <s v="Plus de 15 litres par jour"/>
    <s v="0-15 min"/>
    <s v="non"/>
    <m/>
    <m/>
    <m/>
    <m/>
    <m/>
    <s v="Opérationnelles"/>
    <s v="non"/>
    <m/>
    <m/>
    <m/>
    <m/>
    <m/>
    <m/>
    <m/>
    <m/>
    <m/>
    <s v="Oui, tous"/>
    <s v="Don des communautés hôtes et voisines Achat sur le marché"/>
    <n v="0"/>
    <n v="1"/>
    <n v="0"/>
    <n v="1"/>
    <n v="0"/>
    <n v="0"/>
    <n v="0"/>
    <m/>
    <s v="15-30 min"/>
    <s v="oui"/>
    <m/>
    <m/>
    <m/>
    <m/>
    <m/>
    <m/>
    <m/>
    <m/>
    <m/>
    <s v="oui"/>
    <s v="Centre de santé"/>
    <n v="0"/>
    <n v="0"/>
    <n v="1"/>
    <n v="0"/>
    <n v="0"/>
    <m/>
    <s v="oui"/>
    <s v="15-30 min"/>
    <s v="non"/>
    <m/>
    <m/>
    <m/>
    <m/>
    <m/>
    <m/>
    <m/>
    <m/>
    <s v="Diarrhée Paludisme Fièvre"/>
    <n v="1"/>
    <n v="1"/>
    <n v="0"/>
    <n v="0"/>
    <n v="0"/>
    <n v="1"/>
    <n v="0"/>
    <n v="0"/>
    <n v="0"/>
    <n v="0"/>
    <n v="0"/>
    <n v="0"/>
    <m/>
    <s v="Oui, tous"/>
    <m/>
    <m/>
    <m/>
    <m/>
    <m/>
    <m/>
    <m/>
    <m/>
    <m/>
    <m/>
    <m/>
    <m/>
    <m/>
    <m/>
    <s v="Assistance humanitaire Documentation (certificat de naissance, etc.)"/>
    <n v="1"/>
    <n v="0"/>
    <n v="0"/>
    <n v="0"/>
    <n v="0"/>
    <n v="1"/>
    <s v="Article non alimentaire (vêtements, couvertures, ustensiles de cuisine"/>
    <s v="Nourriture"/>
    <s v="Hygiène/assainissement"/>
    <m/>
    <n v="0"/>
    <n v="10"/>
    <s v="S'agissant,de notre observations dans la localité ou n'as fait l'évaluation les PDI se plaint beaucoup plus sur les moyens qui peuvent les aider à les pouvoirs retourné chez eux . parce qu'ils ont vénus de petevo dans la 6ème arrondissement,les enfants ne fréquent pas l'école."/>
    <n v="1340501"/>
    <s v="3a1b82ab-d986-4bdc-b4d1-6c8e87c93813"/>
    <d v="2019-11-07T17:04:49"/>
    <m/>
    <n v="40"/>
  </r>
  <r>
    <d v="2019-11-08T00:00:00"/>
    <s v="Roger Aristide ZEGUINO"/>
    <s v="Bangui"/>
    <s v="Bangui"/>
    <x v="0"/>
    <x v="7"/>
    <s v="Non inondé"/>
    <s v="Oui"/>
    <n v="4.3588107000000003"/>
    <n v="18.552391499999999"/>
    <n v="380.39999389648438"/>
    <n v="9.5"/>
    <n v="3"/>
    <s v="Oui"/>
    <n v="40"/>
    <n v="200"/>
    <s v="Catastrophe naturelle (inondations, pluies torrentielles etc)"/>
    <m/>
    <x v="7"/>
    <n v="2"/>
    <n v="0"/>
    <n v="0"/>
    <m/>
    <n v="40"/>
    <m/>
    <n v="40"/>
    <s v="Partiellement endommagés"/>
    <s v="oui"/>
    <s v="non"/>
    <m/>
    <m/>
    <x v="3"/>
    <s v="oui"/>
    <n v="6"/>
    <s v="non"/>
    <m/>
    <s v="non"/>
    <m/>
    <s v="non"/>
    <m/>
    <s v="oui"/>
    <n v="3"/>
    <s v="oui"/>
    <s v="Autorités locales"/>
    <m/>
    <s v="Vol/cambriolage Violences sexuelles ou basées sur le genre Enlèvements"/>
    <n v="1"/>
    <n v="0"/>
    <n v="0"/>
    <n v="0"/>
    <n v="1"/>
    <n v="0"/>
    <n v="1"/>
    <n v="0"/>
    <s v="non"/>
    <s v="non"/>
    <s v="non"/>
    <s v="non"/>
    <s v="oui"/>
    <s v="Communauté locale"/>
    <m/>
    <s v="Bonne cohésion"/>
    <m/>
    <s v="Puits traditionnel/A ciel ouvert Forage a pompe manuelle Eau courante/du robinet"/>
    <n v="1"/>
    <n v="1"/>
    <n v="0"/>
    <n v="0"/>
    <n v="0"/>
    <n v="0"/>
    <n v="0"/>
    <n v="1"/>
    <n v="0"/>
    <s v="Entre 10 et 15 litres par jour"/>
    <s v="15-30 min"/>
    <s v="oui"/>
    <s v="Odeur Eau trouble / brune Eau non potable"/>
    <n v="1"/>
    <n v="0"/>
    <n v="1"/>
    <n v="1"/>
    <s v="En mauvais état/non hygiéniques"/>
    <s v="non"/>
    <m/>
    <m/>
    <m/>
    <m/>
    <m/>
    <m/>
    <m/>
    <m/>
    <m/>
    <s v="Oui, tous"/>
    <s v="Production agricole de subsistance Don des communautés hôtes et voisines Achat sur le marché"/>
    <n v="1"/>
    <n v="1"/>
    <n v="0"/>
    <n v="1"/>
    <n v="0"/>
    <n v="0"/>
    <n v="0"/>
    <m/>
    <s v="30-60 Min"/>
    <s v="oui"/>
    <m/>
    <m/>
    <m/>
    <m/>
    <m/>
    <m/>
    <m/>
    <m/>
    <m/>
    <s v="oui"/>
    <s v="Centre de santé"/>
    <n v="0"/>
    <n v="0"/>
    <n v="1"/>
    <n v="0"/>
    <n v="0"/>
    <m/>
    <s v="oui"/>
    <s v="15-30 min"/>
    <s v="non"/>
    <m/>
    <m/>
    <m/>
    <m/>
    <m/>
    <m/>
    <m/>
    <m/>
    <s v="Diarrhée Paludisme Fièvre"/>
    <n v="1"/>
    <n v="1"/>
    <n v="0"/>
    <n v="0"/>
    <n v="0"/>
    <n v="1"/>
    <n v="0"/>
    <n v="0"/>
    <n v="0"/>
    <n v="0"/>
    <n v="0"/>
    <n v="0"/>
    <m/>
    <s v="Oui, une partie"/>
    <s v="Manque de moyens financiers (transport, etc)"/>
    <n v="0"/>
    <n v="0"/>
    <n v="0"/>
    <n v="0"/>
    <n v="0"/>
    <n v="0"/>
    <n v="1"/>
    <n v="0"/>
    <n v="0"/>
    <n v="0"/>
    <n v="0"/>
    <m/>
    <m/>
    <s v="Assistance humanitaire Situation des membres de la famille Documentation (certificat de naissance, etc.)"/>
    <n v="1"/>
    <n v="0"/>
    <n v="1"/>
    <n v="0"/>
    <n v="0"/>
    <n v="1"/>
    <s v="Eau potable"/>
    <s v="Nourriture"/>
    <s v="Hygiène/assainissement"/>
    <m/>
    <n v="0"/>
    <n v="10"/>
    <s v="Les PDI  qui vivent dans cette localité sont tous originaires d'autres prefectures et vue q'ils ont leurs parents dans la localité s'y installe. Ils sont confrontés  a des problemes d'ordre alimentaire car le parcour est trop long et leur approvissionnement n'est que le marché et une aide de la part de leur parents.Ils sont dans des problemes de santé vue l'etat du quartier. Seulement une partie de leur enfant frequente l'ecole pour des raisons financiers."/>
    <n v="1349793"/>
    <s v="a9ec9ad7-fc28-4bcc-a5c8-1bfc028f3750"/>
    <d v="2019-11-08T15:53:26"/>
    <m/>
    <n v="52"/>
  </r>
  <r>
    <d v="2019-11-07T00:00:00"/>
    <s v="DJIMTOLOUMA Anicet"/>
    <s v="Bangui"/>
    <s v="Bangui"/>
    <x v="0"/>
    <x v="8"/>
    <s v="Non inondé"/>
    <s v="Oui"/>
    <n v="4.3631811999999996"/>
    <n v="18.5521408"/>
    <n v="339.20001220703125"/>
    <n v="9.5"/>
    <n v="3"/>
    <s v="Oui"/>
    <n v="14"/>
    <n v="68"/>
    <s v="Catastrophe naturelle (inondations, pluies torrentielles etc)"/>
    <m/>
    <x v="8"/>
    <n v="2"/>
    <n v="0"/>
    <n v="0"/>
    <n v="13"/>
    <n v="1"/>
    <m/>
    <n v="14"/>
    <s v="En bon état"/>
    <s v="oui"/>
    <s v="non"/>
    <m/>
    <m/>
    <x v="2"/>
    <s v="oui"/>
    <n v="6"/>
    <s v="oui"/>
    <n v="3"/>
    <s v="oui"/>
    <n v="2"/>
    <s v="non"/>
    <m/>
    <s v="oui"/>
    <n v="4"/>
    <s v="oui"/>
    <s v="Police"/>
    <m/>
    <s v="Vol/cambriolage"/>
    <n v="1"/>
    <n v="0"/>
    <n v="0"/>
    <n v="0"/>
    <n v="0"/>
    <n v="0"/>
    <n v="0"/>
    <n v="0"/>
    <s v="oui"/>
    <s v="oui"/>
    <s v="oui"/>
    <s v="non"/>
    <s v="oui"/>
    <s v="Communauté locale"/>
    <m/>
    <s v="Bonne cohésion"/>
    <m/>
    <s v="Puits traditionnel/A ciel ouvert Vendeur d’eau Eau courante/du robinet"/>
    <n v="1"/>
    <n v="0"/>
    <n v="0"/>
    <n v="0"/>
    <n v="0"/>
    <n v="1"/>
    <n v="0"/>
    <n v="1"/>
    <n v="0"/>
    <s v="Entre 5 et 10 litres par jour"/>
    <s v="0-15 min"/>
    <s v="oui"/>
    <s v="Odeur Eau trouble / brune Eau non potable"/>
    <n v="1"/>
    <n v="0"/>
    <n v="1"/>
    <n v="1"/>
    <s v="En mauvais état/non hygiéniques"/>
    <s v="non"/>
    <m/>
    <m/>
    <m/>
    <m/>
    <m/>
    <m/>
    <m/>
    <m/>
    <m/>
    <s v="Oui, tous"/>
    <s v="Production agricole de subsistance Achat sur le marché Autre, preciser"/>
    <n v="1"/>
    <n v="0"/>
    <n v="0"/>
    <n v="1"/>
    <n v="0"/>
    <n v="0"/>
    <n v="1"/>
    <s v="Pas d'assistance humanitaire"/>
    <s v="0-15 min"/>
    <s v="oui"/>
    <m/>
    <m/>
    <m/>
    <m/>
    <m/>
    <m/>
    <m/>
    <m/>
    <m/>
    <s v="oui"/>
    <s v="Clinique mobile"/>
    <n v="1"/>
    <n v="0"/>
    <n v="0"/>
    <n v="0"/>
    <n v="0"/>
    <m/>
    <s v="oui"/>
    <s v="0-15 min"/>
    <s v="non"/>
    <m/>
    <m/>
    <m/>
    <m/>
    <m/>
    <m/>
    <m/>
    <m/>
    <s v="Diarrhée Paludisme Maux de tête"/>
    <n v="1"/>
    <n v="1"/>
    <n v="0"/>
    <n v="0"/>
    <n v="0"/>
    <n v="0"/>
    <n v="0"/>
    <n v="1"/>
    <n v="0"/>
    <n v="0"/>
    <n v="0"/>
    <n v="0"/>
    <m/>
    <s v="Non"/>
    <s v="Manque de moyens financiers (transport, etc) Pas d'intérêt pour l'éducation des enfants Autre, préciser"/>
    <n v="0"/>
    <n v="0"/>
    <n v="0"/>
    <n v="0"/>
    <n v="0"/>
    <n v="0"/>
    <n v="1"/>
    <n v="0"/>
    <n v="0"/>
    <n v="1"/>
    <n v="1"/>
    <s v="Problème de prise en charge des enfants pour la scolarisation devenu privé dans le quartier"/>
    <m/>
    <s v="Assistance humanitaire Possibilités de retour (etat du lieu d’origine, aide humanitaire…) Documentation (certificat de naissance, etc.)"/>
    <n v="1"/>
    <n v="0"/>
    <n v="0"/>
    <n v="0"/>
    <n v="1"/>
    <n v="1"/>
    <s v="Nourriture"/>
    <s v="Article non alimentaire (vêtements, couvertures, ustensiles de cuisine"/>
    <s v="Hygiène/assainissement"/>
    <m/>
    <n v="0"/>
    <n v="10"/>
    <s v="La population déplacés est dans un besoin d'assistance car depuis l'incident aucune n'a été faite. Et les plus sollicité sont d'ordre nourriture, santé,  éducation, abri, eau et hygiène. Aucun enfant ne fréquente dans cette localité."/>
    <n v="1340478"/>
    <s v="27d5746c-06b0-4062-8d40-38812950b36c"/>
    <d v="2019-11-07T16:55:16"/>
    <m/>
    <n v="37"/>
  </r>
  <r>
    <d v="2019-11-06T00:00:00"/>
    <s v="Konamna fidelia"/>
    <s v="Bangui"/>
    <s v="Bangui"/>
    <x v="0"/>
    <x v="9"/>
    <s v="Totalement inondé"/>
    <s v="Oui"/>
    <n v="4.35853"/>
    <n v="18.56249"/>
    <n v="0"/>
    <n v="0"/>
    <n v="3"/>
    <s v="Oui"/>
    <n v="105"/>
    <n v="525"/>
    <s v="Catastrophe naturelle (inondations, pluies torrentielles etc)"/>
    <m/>
    <x v="9"/>
    <n v="0"/>
    <n v="0"/>
    <n v="0"/>
    <n v="105"/>
    <m/>
    <m/>
    <n v="105"/>
    <s v="Partiellement endommagés"/>
    <s v="oui"/>
    <s v="oui"/>
    <s v="Chef de quartier"/>
    <m/>
    <x v="2"/>
    <s v="oui"/>
    <n v="25"/>
    <s v="non"/>
    <m/>
    <s v="oui"/>
    <n v="40"/>
    <s v="non"/>
    <m/>
    <s v="oui"/>
    <n v="28"/>
    <s v="oui"/>
    <s v="Leaders Communautaires"/>
    <m/>
    <s v="Contrôles ou arrestations arbitraires Extorsion ou taxes illégales Enlèvements"/>
    <n v="0"/>
    <n v="0"/>
    <n v="0"/>
    <n v="1"/>
    <n v="0"/>
    <n v="1"/>
    <n v="1"/>
    <n v="0"/>
    <s v="oui"/>
    <s v="oui"/>
    <s v="oui"/>
    <s v="non"/>
    <s v="oui"/>
    <s v="Police"/>
    <m/>
    <s v="Très bonne cohésion"/>
    <m/>
    <s v="Vendeur d’eau"/>
    <n v="0"/>
    <n v="0"/>
    <n v="0"/>
    <n v="0"/>
    <n v="0"/>
    <n v="1"/>
    <n v="0"/>
    <n v="0"/>
    <n v="0"/>
    <s v="Plus de 15 litres par jour"/>
    <s v="30-60 Min"/>
    <s v="oui"/>
    <s v="Odeur Eau trouble / brune"/>
    <n v="1"/>
    <n v="0"/>
    <n v="1"/>
    <n v="0"/>
    <s v="En mauvais état/non hygiéniques"/>
    <s v="oui"/>
    <s v="Conflit liés à la gestion communautaire des points d’eau"/>
    <n v="0"/>
    <n v="1"/>
    <n v="0"/>
    <n v="0"/>
    <n v="0"/>
    <n v="0"/>
    <n v="0"/>
    <m/>
    <s v="Oui, une partie"/>
    <s v="Autre, preciser"/>
    <n v="0"/>
    <n v="0"/>
    <n v="0"/>
    <n v="0"/>
    <n v="0"/>
    <n v="0"/>
    <n v="1"/>
    <s v="Vente de leur bien"/>
    <s v="30-60 Min"/>
    <s v="oui"/>
    <m/>
    <m/>
    <m/>
    <m/>
    <m/>
    <m/>
    <m/>
    <m/>
    <m/>
    <s v="non"/>
    <m/>
    <m/>
    <m/>
    <m/>
    <m/>
    <m/>
    <m/>
    <m/>
    <m/>
    <m/>
    <m/>
    <m/>
    <m/>
    <m/>
    <m/>
    <m/>
    <m/>
    <m/>
    <s v="Paludisme Toux Maux de ventre"/>
    <n v="0"/>
    <n v="1"/>
    <n v="0"/>
    <n v="0"/>
    <n v="0"/>
    <n v="0"/>
    <n v="1"/>
    <n v="0"/>
    <n v="1"/>
    <n v="0"/>
    <n v="0"/>
    <n v="0"/>
    <m/>
    <s v="Oui, tous"/>
    <m/>
    <m/>
    <m/>
    <m/>
    <m/>
    <m/>
    <m/>
    <m/>
    <m/>
    <m/>
    <m/>
    <m/>
    <m/>
    <m/>
    <s v="Assistance humanitaire Situation dans le lieu d’origine Possibilités de retour (etat du lieu d’origine, aide humanitaire…)"/>
    <n v="1"/>
    <n v="1"/>
    <n v="0"/>
    <n v="0"/>
    <n v="1"/>
    <n v="0"/>
    <s v="Nourriture"/>
    <s v="Article non alimentaire (vêtements, couvertures, ustensiles de cuisine"/>
    <s v="Service de santé"/>
    <m/>
    <n v="0"/>
    <n v="10"/>
    <s v="Les victimes de quartier Zebe ont sérieux problèmes de l'eau  potable et unique source potable situer au bord de la route danger d'accidents et la bagarre et mélange de latrines avec les puis et d'effraction à l'air libre tous leur activités sont  bloquer ,pas de marchandises  pour revendre donc ils sont obligés  de vendre leur bien pour avoir à manger"/>
    <n v="1327632"/>
    <s v="126909bb-6828-4f7a-b262-4b7e3c458e00"/>
    <d v="2019-11-06T16:31:49"/>
    <m/>
    <n v="12"/>
  </r>
  <r>
    <d v="2019-11-07T00:00:00"/>
    <s v="Nainguira"/>
    <s v="Bangui"/>
    <s v="Bangui"/>
    <x v="1"/>
    <x v="10"/>
    <s v="Non inondé"/>
    <s v="Oui"/>
    <n v="4.3545707"/>
    <n v="18.538640399999998"/>
    <n v="355"/>
    <n v="9.5"/>
    <n v="3"/>
    <s v="Oui"/>
    <n v="20"/>
    <n v="100"/>
    <s v="Catastrophe naturelle (inondations, pluies torrentielles etc)"/>
    <m/>
    <x v="10"/>
    <n v="5"/>
    <n v="0"/>
    <n v="0"/>
    <n v="20"/>
    <m/>
    <m/>
    <n v="20"/>
    <s v="En bon état"/>
    <s v="oui"/>
    <s v="non"/>
    <m/>
    <m/>
    <x v="3"/>
    <s v="oui"/>
    <n v="5"/>
    <s v="non"/>
    <m/>
    <s v="non"/>
    <m/>
    <s v="non"/>
    <m/>
    <s v="oui"/>
    <n v="5"/>
    <s v="non"/>
    <m/>
    <m/>
    <s v="Vol/cambriolage Abus des forces de sécurité Contrôles ou arrestations arbitraires"/>
    <n v="1"/>
    <n v="0"/>
    <n v="1"/>
    <n v="1"/>
    <n v="0"/>
    <n v="0"/>
    <n v="0"/>
    <n v="0"/>
    <s v="non"/>
    <s v="non"/>
    <s v="non"/>
    <s v="oui"/>
    <s v="oui"/>
    <s v="Police"/>
    <m/>
    <s v="Bonne cohésion"/>
    <m/>
    <s v="Puits traditionnel/A ciel ouvert Forage a pompe manuelle Puits amélioré"/>
    <n v="1"/>
    <n v="1"/>
    <n v="1"/>
    <n v="0"/>
    <n v="0"/>
    <n v="0"/>
    <n v="0"/>
    <n v="0"/>
    <n v="0"/>
    <s v="Entre 10 et 15 litres par jour"/>
    <s v="15-30 min"/>
    <s v="oui"/>
    <s v="Odeur Goût Eau non potable"/>
    <n v="1"/>
    <n v="1"/>
    <n v="0"/>
    <n v="1"/>
    <s v="En mauvais état/non hygiéniques"/>
    <s v="oui"/>
    <s v="Conflit liés à la gestion communautaire des points d’eau Violence/agression physique Discrimination"/>
    <n v="0"/>
    <n v="1"/>
    <n v="1"/>
    <n v="1"/>
    <n v="0"/>
    <n v="0"/>
    <n v="0"/>
    <m/>
    <s v="Oui, une partie"/>
    <s v="Don des communautés hôtes et voisines Achat sur le marché Troc (échanges)"/>
    <n v="0"/>
    <n v="1"/>
    <n v="0"/>
    <n v="1"/>
    <n v="0"/>
    <n v="1"/>
    <n v="0"/>
    <m/>
    <s v="15-30 min"/>
    <s v="oui"/>
    <m/>
    <m/>
    <m/>
    <m/>
    <m/>
    <m/>
    <m/>
    <m/>
    <m/>
    <s v="non"/>
    <m/>
    <m/>
    <m/>
    <m/>
    <m/>
    <m/>
    <m/>
    <m/>
    <m/>
    <m/>
    <m/>
    <m/>
    <m/>
    <m/>
    <m/>
    <m/>
    <m/>
    <m/>
    <s v="Diarrhée Paludisme Fièvre"/>
    <n v="1"/>
    <n v="1"/>
    <n v="0"/>
    <n v="0"/>
    <n v="0"/>
    <n v="1"/>
    <n v="0"/>
    <n v="0"/>
    <n v="0"/>
    <n v="0"/>
    <n v="0"/>
    <n v="0"/>
    <m/>
    <s v="Oui, une partie"/>
    <s v="Pas d'école Ecole détruite ou endommagée Manque de moyens financiers (transport, etc)"/>
    <n v="1"/>
    <n v="1"/>
    <n v="0"/>
    <n v="0"/>
    <n v="0"/>
    <n v="0"/>
    <n v="1"/>
    <n v="0"/>
    <n v="0"/>
    <n v="0"/>
    <n v="0"/>
    <m/>
    <m/>
    <s v="Assistance humanitaire Situation dans le lieu d’origine Possibilités de retour (etat du lieu d’origine, aide humanitaire…)"/>
    <n v="1"/>
    <n v="1"/>
    <n v="0"/>
    <n v="0"/>
    <n v="1"/>
    <n v="0"/>
    <s v="Abri"/>
    <s v="Eau potable"/>
    <s v="Service de santé"/>
    <m/>
    <n v="0"/>
    <n v="10"/>
    <s v="Le quartier est partiellement touché  mais  a accueilli des sinistrés. "/>
    <n v="1340922"/>
    <s v="4cfd8d3a-7391-4776-a768-a840c5ee96fa"/>
    <d v="2019-11-07T17:23:15"/>
    <m/>
    <n v="46"/>
  </r>
  <r>
    <d v="2019-11-06T00:00:00"/>
    <s v="Nainguira"/>
    <s v="Bangui"/>
    <s v="Bangui"/>
    <x v="1"/>
    <x v="11"/>
    <s v="Partiellement inondé"/>
    <s v="Oui"/>
    <n v="4.3336772000000003"/>
    <n v="18.5357001"/>
    <n v="333.60000610351563"/>
    <n v="8"/>
    <n v="3"/>
    <s v="Oui"/>
    <n v="320"/>
    <n v="1600"/>
    <s v="Catastrophe naturelle (inondations, pluies torrentielles etc)"/>
    <m/>
    <x v="1"/>
    <n v="50"/>
    <n v="20"/>
    <n v="50"/>
    <n v="120"/>
    <n v="200"/>
    <m/>
    <n v="320"/>
    <s v="Partiellement endommagés"/>
    <s v="oui"/>
    <s v="ne sait pas"/>
    <m/>
    <m/>
    <x v="3"/>
    <s v="oui"/>
    <n v="20"/>
    <s v="non"/>
    <m/>
    <s v="oui"/>
    <n v="5"/>
    <s v="non"/>
    <m/>
    <s v="oui"/>
    <n v="4"/>
    <s v="non"/>
    <m/>
    <m/>
    <s v="Vol/cambriolage Abus des forces de sécurité"/>
    <n v="1"/>
    <n v="0"/>
    <n v="1"/>
    <n v="0"/>
    <n v="0"/>
    <n v="0"/>
    <n v="0"/>
    <n v="0"/>
    <s v="non"/>
    <s v="non"/>
    <s v="non"/>
    <s v="oui"/>
    <s v="oui"/>
    <s v="Autre, préciser"/>
    <s v="Le député de la circonscription et les auto défenses qui veillent la nuit pour protéger les biens des sinistrés."/>
    <s v="Très bonne cohésion"/>
    <m/>
    <s v="Puits traditionnel/A ciel ouvert Vendeur d’eau Eau de pluie"/>
    <n v="1"/>
    <n v="0"/>
    <n v="0"/>
    <n v="0"/>
    <n v="0"/>
    <n v="1"/>
    <n v="0"/>
    <n v="0"/>
    <n v="1"/>
    <s v="Entre 10 et 15 litres par jour"/>
    <s v="15-30 min"/>
    <s v="oui"/>
    <s v="Odeur Goût Eau non potable"/>
    <n v="1"/>
    <n v="1"/>
    <n v="0"/>
    <n v="1"/>
    <s v="En mauvais état/non hygiéniques"/>
    <s v="oui"/>
    <s v="Conflit liés à la gestion communautaire des points d’eau Violence/agression physique Discrimination"/>
    <n v="0"/>
    <n v="1"/>
    <n v="1"/>
    <n v="1"/>
    <n v="0"/>
    <n v="0"/>
    <n v="0"/>
    <m/>
    <s v="Oui, une partie"/>
    <s v="Don des communautés hôtes et voisines Achat sur le marché Troc (échanges)"/>
    <n v="0"/>
    <n v="1"/>
    <n v="0"/>
    <n v="1"/>
    <n v="0"/>
    <n v="1"/>
    <n v="0"/>
    <m/>
    <s v="15-30 min"/>
    <s v="oui"/>
    <m/>
    <m/>
    <m/>
    <m/>
    <m/>
    <m/>
    <m/>
    <m/>
    <m/>
    <s v="non"/>
    <m/>
    <m/>
    <m/>
    <m/>
    <m/>
    <m/>
    <m/>
    <m/>
    <m/>
    <m/>
    <m/>
    <m/>
    <m/>
    <m/>
    <m/>
    <m/>
    <m/>
    <m/>
    <s v="Diarrhée Paludisme Maux de ventre"/>
    <n v="1"/>
    <n v="1"/>
    <n v="0"/>
    <n v="0"/>
    <n v="0"/>
    <n v="0"/>
    <n v="0"/>
    <n v="0"/>
    <n v="1"/>
    <n v="0"/>
    <n v="0"/>
    <n v="0"/>
    <m/>
    <s v="Non"/>
    <s v="Pas d'école Ecole trop loin Manque de moyens financiers (transport, etc)"/>
    <n v="1"/>
    <n v="0"/>
    <n v="0"/>
    <n v="1"/>
    <n v="0"/>
    <n v="0"/>
    <n v="1"/>
    <n v="0"/>
    <n v="0"/>
    <n v="0"/>
    <n v="0"/>
    <m/>
    <m/>
    <s v="Assistance humanitaire Situation dans le lieu d’origine Situation des membres de la famille"/>
    <n v="1"/>
    <n v="1"/>
    <n v="1"/>
    <n v="0"/>
    <n v="0"/>
    <n v="0"/>
    <s v="Abri"/>
    <s v="Eau potable"/>
    <s v="Nourriture"/>
    <m/>
    <n v="0"/>
    <n v="10"/>
    <s v="Nous avons constaté  qu'il y a beaucoup des maisons inondées, beaucoup des déplacées dans de familles d'accueil. Beaucoup des besoins, abris, eau potable, santé, et autres."/>
    <n v="1326884"/>
    <s v="d2cb4775-8a71-40bb-8806-79df276acff0"/>
    <d v="2019-11-06T15:58:00"/>
    <m/>
    <n v="3"/>
  </r>
  <r>
    <d v="2019-11-08T00:00:00"/>
    <s v="Djimadoum.arcaduis"/>
    <s v="Bangui"/>
    <s v="Bangui"/>
    <x v="1"/>
    <x v="12"/>
    <s v="Partiellement inondé"/>
    <s v="Oui"/>
    <n v="4.3620041000000001"/>
    <n v="18.540304500000001"/>
    <n v="358.39999389648438"/>
    <n v="9.5"/>
    <n v="3"/>
    <s v="Oui"/>
    <n v="33"/>
    <n v="165"/>
    <s v="Catastrophe naturelle (inondations, pluies torrentielles etc)"/>
    <m/>
    <x v="11"/>
    <n v="0"/>
    <n v="0"/>
    <n v="0"/>
    <n v="33"/>
    <m/>
    <m/>
    <n v="33"/>
    <s v="Partiellement endommagés"/>
    <s v="oui"/>
    <s v="oui"/>
    <s v="Chef de quartier"/>
    <m/>
    <x v="3"/>
    <s v="oui"/>
    <n v="10"/>
    <s v="non"/>
    <m/>
    <s v="oui"/>
    <n v="5"/>
    <s v="non"/>
    <m/>
    <s v="oui"/>
    <n v="9"/>
    <s v="oui"/>
    <s v="Autorités locales"/>
    <m/>
    <s v="Vol/cambriolage"/>
    <n v="1"/>
    <n v="0"/>
    <n v="0"/>
    <n v="0"/>
    <n v="0"/>
    <n v="0"/>
    <n v="0"/>
    <n v="0"/>
    <s v="oui"/>
    <s v="oui"/>
    <s v="oui"/>
    <s v="non"/>
    <s v="non"/>
    <m/>
    <m/>
    <s v="Très bonne cohésion"/>
    <m/>
    <s v="Eau courante/du robinet Eau de pluie"/>
    <n v="0"/>
    <n v="0"/>
    <n v="0"/>
    <n v="0"/>
    <n v="0"/>
    <n v="0"/>
    <n v="0"/>
    <n v="1"/>
    <n v="1"/>
    <s v="Entre 5 et 10 litres par jour"/>
    <s v="0-15 min"/>
    <s v="oui"/>
    <s v="Goût Eau trouble / brune"/>
    <n v="0"/>
    <n v="1"/>
    <n v="1"/>
    <n v="0"/>
    <s v="En mauvais état/non hygiéniques"/>
    <s v="non"/>
    <m/>
    <m/>
    <m/>
    <m/>
    <m/>
    <m/>
    <m/>
    <m/>
    <m/>
    <s v="Oui, une partie"/>
    <s v="Achat sur le marché"/>
    <n v="0"/>
    <n v="0"/>
    <n v="0"/>
    <n v="1"/>
    <n v="0"/>
    <n v="0"/>
    <n v="0"/>
    <m/>
    <s v="15-30 min"/>
    <s v="oui"/>
    <m/>
    <m/>
    <m/>
    <m/>
    <m/>
    <m/>
    <m/>
    <m/>
    <m/>
    <s v="oui"/>
    <s v="Autres (à préciser)"/>
    <n v="0"/>
    <n v="0"/>
    <n v="0"/>
    <n v="0"/>
    <n v="1"/>
    <s v="Poste de santé"/>
    <s v="oui"/>
    <s v="0-15 min"/>
    <s v="oui"/>
    <s v="Manque de moyens financiers La routes est dangereuse/risque d’attaque"/>
    <n v="0"/>
    <n v="0"/>
    <n v="1"/>
    <n v="1"/>
    <n v="0"/>
    <n v="0"/>
    <n v="0"/>
    <s v="Diarrhée Paludisme Maladie de peau"/>
    <n v="1"/>
    <n v="1"/>
    <n v="0"/>
    <n v="0"/>
    <n v="1"/>
    <n v="0"/>
    <n v="0"/>
    <n v="0"/>
    <n v="0"/>
    <n v="0"/>
    <n v="0"/>
    <n v="0"/>
    <m/>
    <s v="Oui, une partie"/>
    <s v="Ecole détruite ou endommagée Chemin dangereux Manque de moyens financiers (transport, etc)"/>
    <n v="0"/>
    <n v="1"/>
    <n v="0"/>
    <n v="0"/>
    <n v="1"/>
    <n v="0"/>
    <n v="1"/>
    <n v="0"/>
    <n v="0"/>
    <n v="0"/>
    <n v="0"/>
    <m/>
    <m/>
    <s v="Assistance humanitaire Situation dans le lieu d’origine Situation des membres de la famille"/>
    <n v="1"/>
    <n v="1"/>
    <n v="1"/>
    <n v="0"/>
    <n v="0"/>
    <n v="0"/>
    <s v="Abri"/>
    <s v="Service de santé"/>
    <s v="Nourriture"/>
    <m/>
    <n v="0"/>
    <n v="10"/>
    <s v="Les PDI ont besoin d'aide ils veulent trouver un endroit  sur pour se stabiliser."/>
    <n v="1349308"/>
    <s v="b8ae6a4b-8cc3-40bf-964d-a78d82362408"/>
    <d v="2019-11-08T15:27:49"/>
    <m/>
    <n v="49"/>
  </r>
  <r>
    <d v="2019-11-07T00:00:00"/>
    <s v="NGONAINDO Delalie"/>
    <s v="Bangui"/>
    <s v="Bangui"/>
    <x v="1"/>
    <x v="13"/>
    <s v="Partiellement inondé"/>
    <s v="Oui"/>
    <n v="4.3584531000000002"/>
    <n v="18.546765099999998"/>
    <n v="334.79998779296875"/>
    <n v="10"/>
    <n v="3"/>
    <s v="Oui"/>
    <n v="50"/>
    <n v="250"/>
    <s v="Catastrophe naturelle (inondations, pluies torrentielles etc)"/>
    <m/>
    <x v="12"/>
    <n v="0"/>
    <n v="0"/>
    <n v="0"/>
    <n v="50"/>
    <m/>
    <m/>
    <n v="50"/>
    <s v="Sérieusement endommagés"/>
    <s v="oui"/>
    <s v="oui"/>
    <s v="Chef de quartier"/>
    <m/>
    <x v="3"/>
    <s v="oui"/>
    <n v="15"/>
    <s v="non"/>
    <m/>
    <s v="oui"/>
    <n v="10"/>
    <s v="non"/>
    <m/>
    <s v="oui"/>
    <n v="10"/>
    <s v="oui"/>
    <s v="Autorités locales"/>
    <m/>
    <s v="Vol/cambriolage"/>
    <n v="1"/>
    <n v="0"/>
    <n v="0"/>
    <n v="0"/>
    <n v="0"/>
    <n v="0"/>
    <n v="0"/>
    <n v="0"/>
    <s v="oui"/>
    <s v="oui"/>
    <s v="oui"/>
    <s v="non"/>
    <s v="non"/>
    <m/>
    <m/>
    <s v="Très bonne cohésion"/>
    <m/>
    <s v="Puits traditionnel/A ciel ouvert Eau courante/du robinet Eau de pluie"/>
    <n v="1"/>
    <n v="0"/>
    <n v="0"/>
    <n v="0"/>
    <n v="0"/>
    <n v="0"/>
    <n v="0"/>
    <n v="1"/>
    <n v="1"/>
    <s v="Entre 5 et 10 litres par jour"/>
    <s v="15-30 min"/>
    <s v="oui"/>
    <s v="Odeur Goût Eau non potable"/>
    <n v="1"/>
    <n v="1"/>
    <n v="0"/>
    <n v="1"/>
    <s v="En mauvais état/non hygiéniques"/>
    <s v="non"/>
    <m/>
    <m/>
    <m/>
    <m/>
    <m/>
    <m/>
    <m/>
    <m/>
    <m/>
    <s v="Oui, une partie"/>
    <s v="Achat sur le marché"/>
    <n v="0"/>
    <n v="0"/>
    <n v="0"/>
    <n v="1"/>
    <n v="0"/>
    <n v="0"/>
    <n v="0"/>
    <m/>
    <s v="15-30 min"/>
    <s v="oui"/>
    <m/>
    <m/>
    <m/>
    <m/>
    <m/>
    <m/>
    <m/>
    <m/>
    <m/>
    <s v="non"/>
    <m/>
    <m/>
    <m/>
    <m/>
    <m/>
    <m/>
    <m/>
    <m/>
    <m/>
    <m/>
    <m/>
    <m/>
    <m/>
    <m/>
    <m/>
    <m/>
    <m/>
    <m/>
    <s v="Diarrhée Paludisme Infection de plaie"/>
    <n v="1"/>
    <n v="1"/>
    <n v="0"/>
    <n v="1"/>
    <n v="0"/>
    <n v="0"/>
    <n v="0"/>
    <n v="0"/>
    <n v="0"/>
    <n v="0"/>
    <n v="0"/>
    <n v="0"/>
    <m/>
    <s v="Non"/>
    <s v="Ecole détruite ou endommagée Chemin dangereux Manque de moyens financiers (transport, etc)"/>
    <n v="0"/>
    <n v="1"/>
    <n v="0"/>
    <n v="0"/>
    <n v="1"/>
    <n v="0"/>
    <n v="1"/>
    <n v="0"/>
    <n v="0"/>
    <n v="0"/>
    <n v="0"/>
    <m/>
    <m/>
    <s v="Assistance humanitaire Situation dans le lieu d’origine Documentation (certificat de naissance, etc.)"/>
    <n v="1"/>
    <n v="1"/>
    <n v="0"/>
    <n v="0"/>
    <n v="0"/>
    <n v="1"/>
    <s v="Abri"/>
    <s v="Scolarisation"/>
    <s v="Service de santé"/>
    <m/>
    <n v="0"/>
    <n v="10"/>
    <s v="Les PDIs ont des problèmes  beaucoup plus en santé ils ont besoin d'assistance dans leur quartier."/>
    <n v="1340688"/>
    <s v="0796c55e-c880-496d-9eac-3a1fd561d94b"/>
    <d v="2019-11-07T17:16:41"/>
    <m/>
    <n v="41"/>
  </r>
  <r>
    <d v="2019-11-07T00:00:00"/>
    <s v="NGONAINDO Delalie"/>
    <s v="Bangui"/>
    <s v="Bangui"/>
    <x v="1"/>
    <x v="14"/>
    <s v="Non inondé"/>
    <s v="Oui"/>
    <n v="4.3619649000000003"/>
    <n v="18.547013100000001"/>
    <n v="354.20001220703125"/>
    <n v="10"/>
    <n v="3"/>
    <s v="Oui"/>
    <n v="65"/>
    <n v="325"/>
    <s v="Catastrophe naturelle (inondations, pluies torrentielles etc)"/>
    <m/>
    <x v="13"/>
    <n v="0"/>
    <n v="0"/>
    <n v="0"/>
    <n v="65"/>
    <m/>
    <m/>
    <n v="65"/>
    <s v="Sérieusement endommagés"/>
    <s v="oui"/>
    <s v="oui"/>
    <s v="Chef de quartier"/>
    <m/>
    <x v="3"/>
    <s v="oui"/>
    <n v="10"/>
    <s v="non"/>
    <m/>
    <s v="oui"/>
    <n v="15"/>
    <s v="non"/>
    <m/>
    <s v="oui"/>
    <n v="20"/>
    <s v="oui"/>
    <s v="Leaders Communautaires"/>
    <m/>
    <s v="Vol/cambriolage"/>
    <n v="1"/>
    <n v="0"/>
    <n v="0"/>
    <n v="0"/>
    <n v="0"/>
    <n v="0"/>
    <n v="0"/>
    <n v="0"/>
    <s v="oui"/>
    <s v="oui"/>
    <s v="oui"/>
    <s v="non"/>
    <s v="non"/>
    <m/>
    <m/>
    <s v="Très bonne cohésion"/>
    <m/>
    <s v="Puits traditionnel/A ciel ouvert Eau courante/du robinet Eau de pluie"/>
    <n v="1"/>
    <n v="0"/>
    <n v="0"/>
    <n v="0"/>
    <n v="0"/>
    <n v="0"/>
    <n v="0"/>
    <n v="1"/>
    <n v="1"/>
    <s v="Entre 5 et 10 litres par jour"/>
    <s v="0-15 min"/>
    <s v="oui"/>
    <s v="Odeur Goût Eau trouble / brune"/>
    <n v="1"/>
    <n v="1"/>
    <n v="1"/>
    <n v="0"/>
    <s v="En mauvais état/non hygiéniques"/>
    <s v="non"/>
    <m/>
    <m/>
    <m/>
    <m/>
    <m/>
    <m/>
    <m/>
    <m/>
    <m/>
    <s v="Oui, une partie"/>
    <s v="Achat sur le marché"/>
    <n v="0"/>
    <n v="0"/>
    <n v="0"/>
    <n v="1"/>
    <n v="0"/>
    <n v="0"/>
    <n v="0"/>
    <m/>
    <s v="15-30 min"/>
    <s v="oui"/>
    <m/>
    <m/>
    <m/>
    <m/>
    <m/>
    <m/>
    <m/>
    <m/>
    <m/>
    <s v="non"/>
    <m/>
    <m/>
    <m/>
    <m/>
    <m/>
    <m/>
    <m/>
    <m/>
    <m/>
    <m/>
    <m/>
    <m/>
    <m/>
    <m/>
    <m/>
    <m/>
    <m/>
    <m/>
    <s v="Diarrhée Paludisme Maladie de peau"/>
    <n v="1"/>
    <n v="1"/>
    <n v="0"/>
    <n v="0"/>
    <n v="1"/>
    <n v="0"/>
    <n v="0"/>
    <n v="0"/>
    <n v="0"/>
    <n v="0"/>
    <n v="0"/>
    <n v="0"/>
    <m/>
    <s v="Non"/>
    <s v="Ecole détruite ou endommagée Chemin dangereux Manque de moyens financiers (transport, etc)"/>
    <n v="0"/>
    <n v="1"/>
    <n v="0"/>
    <n v="0"/>
    <n v="1"/>
    <n v="0"/>
    <n v="1"/>
    <n v="0"/>
    <n v="0"/>
    <n v="0"/>
    <n v="0"/>
    <m/>
    <m/>
    <s v="Assistance humanitaire Situation dans le lieu d’origine Documentation (certificat de naissance, etc.)"/>
    <n v="1"/>
    <n v="1"/>
    <n v="0"/>
    <n v="0"/>
    <n v="0"/>
    <n v="1"/>
    <s v="Abri"/>
    <s v="Service de santé"/>
    <s v="Nourriture"/>
    <m/>
    <n v="0"/>
    <n v="10"/>
    <s v="Ils sont dépasser  de cette catastrophe  et qu'ils veulent que leur lieu d'origine soit réhabiliter."/>
    <n v="1340689"/>
    <s v="41cd7f96-cafa-49f0-ace9-b6bfbcb65227"/>
    <d v="2019-11-07T17:16:45"/>
    <m/>
    <n v="42"/>
  </r>
  <r>
    <d v="2019-11-06T00:00:00"/>
    <s v="Djimadoum.arcaduis."/>
    <s v="Bangui"/>
    <s v="Bangui"/>
    <x v="1"/>
    <x v="15"/>
    <s v="Non inondé"/>
    <s v="Oui"/>
    <n v="4.3497309"/>
    <n v="18.546975400000001"/>
    <n v="338"/>
    <n v="9"/>
    <n v="3"/>
    <s v="Oui"/>
    <n v="76"/>
    <n v="380"/>
    <s v="Catastrophe naturelle (inondations, pluies torrentielles etc)"/>
    <m/>
    <x v="14"/>
    <n v="0"/>
    <n v="0"/>
    <n v="0"/>
    <n v="26"/>
    <n v="50"/>
    <m/>
    <n v="76"/>
    <s v="Partiellement endommagés"/>
    <s v="oui"/>
    <s v="oui"/>
    <s v="Chef de quartier"/>
    <m/>
    <x v="2"/>
    <s v="non"/>
    <m/>
    <s v="non"/>
    <m/>
    <s v="ne sait pas"/>
    <m/>
    <s v="non"/>
    <m/>
    <s v="oui"/>
    <n v="15"/>
    <s v="non"/>
    <m/>
    <m/>
    <s v="Vol/cambriolage"/>
    <n v="1"/>
    <n v="0"/>
    <n v="0"/>
    <n v="0"/>
    <n v="0"/>
    <n v="0"/>
    <n v="0"/>
    <n v="0"/>
    <s v="non"/>
    <s v="non"/>
    <s v="non"/>
    <s v="non"/>
    <s v="oui"/>
    <s v="Police"/>
    <m/>
    <s v="Bonne cohésion"/>
    <m/>
    <s v="Puits traditionnel/A ciel ouvert Forage a pompe manuelle Eau courante/du robinet"/>
    <n v="1"/>
    <n v="1"/>
    <n v="0"/>
    <n v="0"/>
    <n v="0"/>
    <n v="0"/>
    <n v="0"/>
    <n v="1"/>
    <n v="0"/>
    <s v="Moins de 5 litres par jour"/>
    <s v="0-15 min"/>
    <s v="oui"/>
    <s v="Odeur Goût Eau non potable"/>
    <n v="1"/>
    <n v="1"/>
    <n v="0"/>
    <n v="1"/>
    <s v="Inutilisables"/>
    <s v="oui"/>
    <s v="Autre, préciser"/>
    <n v="0"/>
    <n v="0"/>
    <n v="0"/>
    <n v="0"/>
    <n v="0"/>
    <n v="0"/>
    <n v="1"/>
    <s v="Beaucoup des personnes  sont omniprésent  et du coup il y a embouteillages"/>
    <s v="Ne sait pas"/>
    <s v="Production agricole de subsistance Achat sur le marché"/>
    <n v="1"/>
    <n v="0"/>
    <n v="0"/>
    <n v="1"/>
    <n v="0"/>
    <n v="0"/>
    <n v="0"/>
    <m/>
    <s v="15-30 min"/>
    <s v="oui"/>
    <m/>
    <m/>
    <m/>
    <m/>
    <m/>
    <m/>
    <m/>
    <m/>
    <m/>
    <s v="non"/>
    <m/>
    <m/>
    <m/>
    <m/>
    <m/>
    <m/>
    <m/>
    <m/>
    <m/>
    <m/>
    <m/>
    <m/>
    <m/>
    <m/>
    <m/>
    <m/>
    <m/>
    <m/>
    <s v="Diarrhée Paludisme Fièvre"/>
    <n v="1"/>
    <n v="1"/>
    <n v="0"/>
    <n v="0"/>
    <n v="0"/>
    <n v="1"/>
    <n v="0"/>
    <n v="0"/>
    <n v="0"/>
    <n v="0"/>
    <n v="0"/>
    <n v="0"/>
    <m/>
    <s v="Non"/>
    <s v="Ecole détruite ou endommagée Ecole trop loin"/>
    <n v="0"/>
    <n v="1"/>
    <n v="0"/>
    <n v="1"/>
    <n v="0"/>
    <n v="0"/>
    <n v="0"/>
    <n v="0"/>
    <n v="0"/>
    <n v="0"/>
    <n v="0"/>
    <m/>
    <m/>
    <s v="Assistance humanitaire Situation dans le lieu d’origine Accès aux services de base"/>
    <n v="1"/>
    <n v="1"/>
    <n v="0"/>
    <n v="1"/>
    <n v="0"/>
    <n v="0"/>
    <s v="Abri"/>
    <s v="Nourriture"/>
    <s v="Eau potable"/>
    <m/>
    <n v="0"/>
    <n v="10"/>
    <s v="Manque des nourriture santé  et abris"/>
    <n v="1326901"/>
    <s v="65e56f63-e243-4db3-b51e-64ed2387e03c"/>
    <d v="2019-11-06T15:58:40"/>
    <m/>
    <n v="4"/>
  </r>
  <r>
    <d v="2019-11-06T00:00:00"/>
    <s v="NGONAINDO Delalie"/>
    <s v="Bangui"/>
    <s v="Bangui"/>
    <x v="1"/>
    <x v="16"/>
    <s v="Partiellement inondé"/>
    <s v="Oui"/>
    <n v="4.3481034000000003"/>
    <n v="18.544550000000001"/>
    <n v="350"/>
    <n v="9"/>
    <n v="3"/>
    <s v="Oui"/>
    <n v="278"/>
    <n v="1390"/>
    <s v="Catastrophe naturelle (inondations, pluies torrentielles etc)"/>
    <m/>
    <x v="1"/>
    <n v="78"/>
    <n v="0"/>
    <n v="0"/>
    <n v="150"/>
    <n v="128"/>
    <m/>
    <n v="278"/>
    <s v="Sérieusement endommagés"/>
    <s v="oui"/>
    <s v="oui"/>
    <s v="Chef de quartier"/>
    <m/>
    <x v="2"/>
    <s v="oui"/>
    <n v="120"/>
    <s v="non"/>
    <m/>
    <s v="oui"/>
    <n v="25"/>
    <s v="non"/>
    <m/>
    <s v="oui"/>
    <n v="90"/>
    <s v="non"/>
    <m/>
    <m/>
    <s v="Vol/cambriolage"/>
    <n v="1"/>
    <n v="0"/>
    <n v="0"/>
    <n v="0"/>
    <n v="0"/>
    <n v="0"/>
    <n v="0"/>
    <n v="0"/>
    <s v="non"/>
    <s v="non"/>
    <s v="non"/>
    <s v="non"/>
    <s v="non"/>
    <m/>
    <m/>
    <s v="Très bonne cohésion"/>
    <m/>
    <s v="Puits traditionnel/A ciel ouvert Eau courante/du robinet Eau de pluie"/>
    <n v="1"/>
    <n v="0"/>
    <n v="0"/>
    <n v="0"/>
    <n v="0"/>
    <n v="0"/>
    <n v="0"/>
    <n v="1"/>
    <n v="1"/>
    <s v="Plus de 15 litres par jour"/>
    <s v="Plus de 60 min"/>
    <s v="oui"/>
    <s v="Odeur Goût Eau non potable"/>
    <n v="1"/>
    <n v="1"/>
    <n v="0"/>
    <n v="1"/>
    <s v="Inutilisables"/>
    <s v="oui"/>
    <s v="Conflit liés à la gestion communautaire des points d’eau Discrimination"/>
    <n v="0"/>
    <n v="1"/>
    <n v="0"/>
    <n v="1"/>
    <n v="0"/>
    <n v="0"/>
    <n v="0"/>
    <m/>
    <s v="Oui, tous"/>
    <s v="Production agricole de subsistance Achat sur le marché"/>
    <n v="1"/>
    <n v="0"/>
    <n v="0"/>
    <n v="1"/>
    <n v="0"/>
    <n v="0"/>
    <n v="0"/>
    <m/>
    <s v="30-60 Min"/>
    <s v="oui"/>
    <m/>
    <m/>
    <m/>
    <m/>
    <m/>
    <m/>
    <m/>
    <m/>
    <m/>
    <s v="non"/>
    <m/>
    <m/>
    <m/>
    <m/>
    <m/>
    <m/>
    <m/>
    <m/>
    <m/>
    <m/>
    <m/>
    <m/>
    <m/>
    <m/>
    <m/>
    <m/>
    <m/>
    <m/>
    <s v="Diarrhée Paludisme Maladie de peau"/>
    <n v="1"/>
    <n v="1"/>
    <n v="0"/>
    <n v="0"/>
    <n v="1"/>
    <n v="0"/>
    <n v="0"/>
    <n v="0"/>
    <n v="0"/>
    <n v="0"/>
    <n v="0"/>
    <n v="0"/>
    <m/>
    <s v="Oui, une partie"/>
    <s v="Ecole détruite ou endommagée Chemin dangereux Manque de moyens financiers (transport, etc)"/>
    <n v="0"/>
    <n v="1"/>
    <n v="0"/>
    <n v="0"/>
    <n v="1"/>
    <n v="0"/>
    <n v="1"/>
    <n v="0"/>
    <n v="0"/>
    <n v="0"/>
    <n v="0"/>
    <m/>
    <m/>
    <s v="Assistance humanitaire Situation dans le lieu d’origine Documentation (certificat de naissance, etc.)"/>
    <n v="1"/>
    <n v="1"/>
    <n v="0"/>
    <n v="0"/>
    <n v="0"/>
    <n v="1"/>
    <s v="Service de santé"/>
    <s v="Nourriture"/>
    <s v="Hygiène/assainissement"/>
    <m/>
    <n v="0"/>
    <n v="10"/>
    <s v="Les deplacés ont des problèmes , ils ont  des problèmes  de santé, en éducation et la nourriture et qu'ils ont besogne  d'aide."/>
    <n v="1326953"/>
    <s v="b2746118-5f72-4ccc-ab52-d3a8e314503c"/>
    <d v="2019-11-06T16:05:02"/>
    <m/>
    <n v="6"/>
  </r>
  <r>
    <d v="2019-11-06T00:00:00"/>
    <s v="Mahamat"/>
    <s v="Bangui"/>
    <s v="Bangui"/>
    <x v="1"/>
    <x v="17"/>
    <s v="Partiellement inondé"/>
    <s v="Oui"/>
    <n v="4.3407254999999996"/>
    <n v="18.541369199999998"/>
    <n v="355.20001220703125"/>
    <n v="10"/>
    <n v="3"/>
    <s v="Oui"/>
    <n v="250"/>
    <n v="1250"/>
    <s v="Catastrophe naturelle (inondations, pluies torrentielles etc)"/>
    <m/>
    <x v="15"/>
    <n v="50"/>
    <n v="0"/>
    <n v="50"/>
    <m/>
    <n v="250"/>
    <m/>
    <n v="250"/>
    <s v="Partiellement endommagés"/>
    <s v="oui"/>
    <s v="ne sait pas"/>
    <m/>
    <m/>
    <x v="3"/>
    <s v="oui"/>
    <n v="52"/>
    <s v="non"/>
    <m/>
    <s v="non"/>
    <m/>
    <s v="non"/>
    <m/>
    <s v="oui"/>
    <n v="8"/>
    <s v="non"/>
    <m/>
    <m/>
    <s v="Vol/cambriolage"/>
    <n v="1"/>
    <n v="0"/>
    <n v="0"/>
    <n v="0"/>
    <n v="0"/>
    <n v="0"/>
    <n v="0"/>
    <n v="0"/>
    <s v="non"/>
    <s v="non"/>
    <s v="non"/>
    <s v="oui"/>
    <s v="oui"/>
    <s v="Autre, préciser"/>
    <s v="Le député  6ème arrondissement et les personnes volontaires assures la sécurité des pdis"/>
    <s v="Bonne cohésion"/>
    <m/>
    <s v="Puits traditionnel/A ciel ouvert Forage a pompe manuelle Eau de pluie"/>
    <n v="1"/>
    <n v="1"/>
    <n v="0"/>
    <n v="0"/>
    <n v="0"/>
    <n v="0"/>
    <n v="0"/>
    <n v="0"/>
    <n v="1"/>
    <s v="Entre 10 et 15 litres par jour"/>
    <s v="15-30 min"/>
    <s v="oui"/>
    <s v="Odeur Goût Eau non potable"/>
    <n v="1"/>
    <n v="1"/>
    <n v="0"/>
    <n v="1"/>
    <s v="En mauvais état/non hygiéniques"/>
    <s v="oui"/>
    <s v="Conflit liés à la gestion communautaire des points d’eau Violence/agression physique Discrimination"/>
    <n v="0"/>
    <n v="1"/>
    <n v="1"/>
    <n v="1"/>
    <n v="0"/>
    <n v="0"/>
    <n v="0"/>
    <m/>
    <s v="Oui, une partie"/>
    <s v="Don des communautés hôtes et voisines Achat sur le marché Troc (échanges)"/>
    <n v="0"/>
    <n v="1"/>
    <n v="0"/>
    <n v="1"/>
    <n v="0"/>
    <n v="1"/>
    <n v="0"/>
    <m/>
    <s v="15-30 min"/>
    <s v="oui"/>
    <m/>
    <m/>
    <m/>
    <m/>
    <m/>
    <m/>
    <m/>
    <m/>
    <m/>
    <s v="non"/>
    <m/>
    <m/>
    <m/>
    <m/>
    <m/>
    <m/>
    <m/>
    <m/>
    <m/>
    <m/>
    <m/>
    <m/>
    <m/>
    <m/>
    <m/>
    <m/>
    <m/>
    <m/>
    <s v="Paludisme Maladie de peau Maux de ventre"/>
    <n v="0"/>
    <n v="1"/>
    <n v="0"/>
    <n v="0"/>
    <n v="1"/>
    <n v="0"/>
    <n v="0"/>
    <n v="0"/>
    <n v="1"/>
    <n v="0"/>
    <n v="0"/>
    <n v="0"/>
    <m/>
    <s v="Oui, une partie"/>
    <s v="Pas d'école Ecole trop loin Manque de moyens financiers (transport, etc)"/>
    <n v="1"/>
    <n v="0"/>
    <n v="0"/>
    <n v="1"/>
    <n v="0"/>
    <n v="0"/>
    <n v="1"/>
    <n v="0"/>
    <n v="0"/>
    <n v="0"/>
    <n v="0"/>
    <m/>
    <m/>
    <s v="Assistance humanitaire Situation des membres de la famille Possibilités de retour (etat du lieu d’origine, aide humanitaire…)"/>
    <n v="1"/>
    <n v="0"/>
    <n v="1"/>
    <n v="0"/>
    <n v="1"/>
    <n v="0"/>
    <s v="Service de santé"/>
    <s v="Article non alimentaire (vêtements, couvertures, ustensiles de cuisine"/>
    <s v="Scolarisation"/>
    <m/>
    <n v="2"/>
    <n v="10"/>
    <s v="Grande partie du quartier complètement inondé, les puits et latrines complètement détruite risque d'épidémie dans la zone, maison endommager, route impraticable ,la population se promène par la pirogue."/>
    <n v="1326812"/>
    <s v="36c05e66-5db0-461c-bb17-13716b6a0829"/>
    <d v="2019-11-06T15:53:00"/>
    <m/>
    <n v="2"/>
  </r>
  <r>
    <d v="2019-11-07T00:00:00"/>
    <s v="Nainguira"/>
    <s v="Bangui"/>
    <s v="Bangui"/>
    <x v="1"/>
    <x v="18"/>
    <s v="Partiellement inondé"/>
    <s v="Oui"/>
    <n v="4.3410618999999997"/>
    <n v="18.537826299999999"/>
    <n v="353.5"/>
    <n v="10"/>
    <n v="3"/>
    <s v="Oui"/>
    <n v="45"/>
    <n v="225"/>
    <s v="Catastrophe naturelle (inondations, pluies torrentielles etc)"/>
    <m/>
    <x v="16"/>
    <n v="5"/>
    <n v="0"/>
    <n v="0"/>
    <n v="45"/>
    <m/>
    <m/>
    <n v="45"/>
    <s v="En bon état"/>
    <s v="oui"/>
    <s v="oui"/>
    <s v="Chef de quartier"/>
    <m/>
    <x v="3"/>
    <s v="oui"/>
    <n v="7"/>
    <s v="non"/>
    <m/>
    <s v="oui"/>
    <n v="3"/>
    <s v="non"/>
    <m/>
    <s v="oui"/>
    <n v="4"/>
    <s v="oui"/>
    <s v="Police"/>
    <m/>
    <s v="Vol/cambriolage Abus des forces de sécurité Contrôles ou arrestations arbitraires"/>
    <n v="1"/>
    <n v="0"/>
    <n v="1"/>
    <n v="1"/>
    <n v="0"/>
    <n v="0"/>
    <n v="0"/>
    <n v="0"/>
    <s v="oui"/>
    <s v="oui"/>
    <s v="oui"/>
    <s v="non"/>
    <s v="oui"/>
    <s v="Police"/>
    <m/>
    <s v="Très bonne cohésion"/>
    <m/>
    <s v="Puits traditionnel/A ciel ouvert Forage a pompe manuelle Eau de pluie"/>
    <n v="1"/>
    <n v="1"/>
    <n v="0"/>
    <n v="0"/>
    <n v="0"/>
    <n v="0"/>
    <n v="0"/>
    <n v="0"/>
    <n v="1"/>
    <s v="Entre 10 et 15 litres par jour"/>
    <s v="15-30 min"/>
    <s v="oui"/>
    <s v="Odeur Goût Eau non potable"/>
    <n v="1"/>
    <n v="1"/>
    <n v="0"/>
    <n v="1"/>
    <s v="Opérationnelles"/>
    <s v="oui"/>
    <s v="Conflit liés à la gestion communautaire des points d’eau Violence/agression physique Discrimination"/>
    <n v="0"/>
    <n v="1"/>
    <n v="1"/>
    <n v="1"/>
    <n v="0"/>
    <n v="0"/>
    <n v="0"/>
    <m/>
    <s v="Oui, tous"/>
    <s v="Don des communautés hôtes et voisines Achat sur le marché Troc (échanges)"/>
    <n v="0"/>
    <n v="1"/>
    <n v="0"/>
    <n v="1"/>
    <n v="0"/>
    <n v="1"/>
    <n v="0"/>
    <m/>
    <s v="15-30 min"/>
    <s v="oui"/>
    <m/>
    <m/>
    <m/>
    <m/>
    <m/>
    <m/>
    <m/>
    <m/>
    <m/>
    <s v="oui"/>
    <s v="Hôpital Centre de santé Clinique privée"/>
    <n v="0"/>
    <n v="1"/>
    <n v="1"/>
    <n v="1"/>
    <n v="0"/>
    <m/>
    <s v="oui"/>
    <s v="15-30 min"/>
    <s v="oui"/>
    <s v="Le service est trop loin Manque de moyens financiers Absence de personnel médical"/>
    <n v="0"/>
    <n v="1"/>
    <n v="1"/>
    <n v="0"/>
    <n v="0"/>
    <n v="1"/>
    <n v="0"/>
    <s v="Diarrhée Paludisme Maux de ventre"/>
    <n v="1"/>
    <n v="1"/>
    <n v="0"/>
    <n v="0"/>
    <n v="0"/>
    <n v="0"/>
    <n v="0"/>
    <n v="0"/>
    <n v="1"/>
    <n v="0"/>
    <n v="0"/>
    <n v="0"/>
    <m/>
    <s v="Oui, une partie"/>
    <s v="Pas d'école Ecole trop loin Manque de moyens financiers (transport, etc)"/>
    <n v="1"/>
    <n v="0"/>
    <n v="0"/>
    <n v="1"/>
    <n v="0"/>
    <n v="0"/>
    <n v="1"/>
    <n v="0"/>
    <n v="0"/>
    <n v="0"/>
    <n v="0"/>
    <m/>
    <m/>
    <s v="Assistance humanitaire Situation des membres de la famille Possibilités de retour (etat du lieu d’origine, aide humanitaire…)"/>
    <n v="1"/>
    <n v="0"/>
    <n v="1"/>
    <n v="0"/>
    <n v="1"/>
    <n v="0"/>
    <s v="Article non alimentaire (vêtements, couvertures, ustensiles de cuisine"/>
    <s v="Service de santé"/>
    <s v="Scolarisation"/>
    <m/>
    <n v="1"/>
    <n v="10"/>
    <s v="Dans la cette famille d,Accueil il y a aucune assistance depuis lors. Problème de vivre, santé."/>
    <n v="1340921"/>
    <s v="0df3e809-7099-4f62-ba74-7a13cc5301a5"/>
    <d v="2019-11-07T17:23:11"/>
    <m/>
    <n v="45"/>
  </r>
  <r>
    <d v="2019-11-06T00:00:00"/>
    <s v="Dave  Amadou"/>
    <s v="Bangui"/>
    <s v="Bangui"/>
    <x v="1"/>
    <x v="19"/>
    <s v="Partiellement inondé"/>
    <s v="Oui"/>
    <n v="4.3473842999999999"/>
    <n v="18.536430500000002"/>
    <n v="354.10000610351563"/>
    <n v="9"/>
    <n v="3"/>
    <s v="Oui"/>
    <n v="21"/>
    <n v="105"/>
    <s v="Catastrophe naturelle (inondations, pluies torrentielles etc)"/>
    <m/>
    <x v="17"/>
    <n v="0"/>
    <n v="0"/>
    <n v="0"/>
    <n v="21"/>
    <m/>
    <m/>
    <n v="21"/>
    <s v="En bon état"/>
    <s v="oui"/>
    <s v="oui"/>
    <s v="Chef de quartier"/>
    <m/>
    <x v="2"/>
    <s v="oui"/>
    <n v="4"/>
    <s v="non"/>
    <m/>
    <s v="non"/>
    <m/>
    <s v="non"/>
    <m/>
    <s v="oui"/>
    <n v="5"/>
    <s v="oui"/>
    <s v="Leaders Communautaires"/>
    <m/>
    <s v="Vol/cambriolage"/>
    <n v="1"/>
    <n v="0"/>
    <n v="0"/>
    <n v="0"/>
    <n v="0"/>
    <n v="0"/>
    <n v="0"/>
    <n v="0"/>
    <s v="oui"/>
    <s v="oui"/>
    <s v="oui"/>
    <s v="ne sait pas"/>
    <s v="oui"/>
    <s v="Communauté locale"/>
    <m/>
    <s v="Bonne cohésion"/>
    <m/>
    <s v="Puits traditionnel/A ciel ouvert Forage a pompe manuelle Eau courante/du robinet"/>
    <n v="1"/>
    <n v="1"/>
    <n v="0"/>
    <n v="0"/>
    <n v="0"/>
    <n v="0"/>
    <n v="0"/>
    <n v="1"/>
    <n v="0"/>
    <s v="Entre 5 et 10 litres par jour"/>
    <s v="0-15 min"/>
    <s v="oui"/>
    <s v="Odeur Eau trouble / brune Eau non potable"/>
    <n v="1"/>
    <n v="0"/>
    <n v="1"/>
    <n v="1"/>
    <s v="Inutilisables"/>
    <s v="non"/>
    <m/>
    <m/>
    <m/>
    <m/>
    <m/>
    <m/>
    <m/>
    <m/>
    <m/>
    <s v="Oui, tous"/>
    <s v="Production agricole de subsistance Don des communautés hôtes et voisines Achat sur le marché"/>
    <n v="1"/>
    <n v="1"/>
    <n v="0"/>
    <n v="1"/>
    <n v="0"/>
    <n v="0"/>
    <n v="0"/>
    <m/>
    <s v="0-15 min"/>
    <s v="oui"/>
    <m/>
    <m/>
    <m/>
    <m/>
    <m/>
    <m/>
    <m/>
    <m/>
    <m/>
    <s v="non"/>
    <m/>
    <m/>
    <m/>
    <m/>
    <m/>
    <m/>
    <m/>
    <m/>
    <m/>
    <m/>
    <m/>
    <m/>
    <m/>
    <m/>
    <m/>
    <m/>
    <m/>
    <m/>
    <s v="Diarrhée Paludisme Fièvre"/>
    <n v="1"/>
    <n v="1"/>
    <n v="0"/>
    <n v="0"/>
    <n v="0"/>
    <n v="1"/>
    <n v="0"/>
    <n v="0"/>
    <n v="0"/>
    <n v="0"/>
    <n v="0"/>
    <n v="0"/>
    <m/>
    <s v="Oui, tous"/>
    <m/>
    <m/>
    <m/>
    <m/>
    <m/>
    <m/>
    <m/>
    <m/>
    <m/>
    <m/>
    <m/>
    <m/>
    <m/>
    <m/>
    <s v="Assistance humanitaire Situation dans le lieu d’origine Possibilités de retour (etat du lieu d’origine, aide humanitaire…)"/>
    <n v="1"/>
    <n v="1"/>
    <n v="0"/>
    <n v="0"/>
    <n v="1"/>
    <n v="0"/>
    <s v="Service de santé"/>
    <s v="Eau potable"/>
    <s v="Nourriture"/>
    <m/>
    <n v="0"/>
    <n v="10"/>
    <s v="Ce quartier est partiellement  inondé et accueil  les pdi qui sont restés  dans le quartier l on a constaté aussi des eaux stagnantes  qui sont présents et provoque  les maladies  pour la population du dite quartier_x000a_"/>
    <n v="1326768"/>
    <s v="29e8f45f-98ee-4fd2-a16f-b7f96ea82980"/>
    <d v="2019-11-06T15:50:08"/>
    <m/>
    <n v="1"/>
  </r>
  <r>
    <d v="2019-11-07T00:00:00"/>
    <s v="Mahamat"/>
    <s v="Bangui"/>
    <s v="Bangui"/>
    <x v="1"/>
    <x v="20"/>
    <s v="Partiellement inondé"/>
    <s v="Oui"/>
    <n v="4.3563096999999997"/>
    <n v="18.538808100000001"/>
    <n v="402.39999389648438"/>
    <n v="10"/>
    <n v="3"/>
    <s v="Oui"/>
    <n v="28"/>
    <n v="140"/>
    <s v="Catastrophe naturelle (inondations, pluies torrentielles etc)"/>
    <m/>
    <x v="18"/>
    <n v="5"/>
    <n v="0"/>
    <n v="0"/>
    <n v="28"/>
    <m/>
    <m/>
    <n v="28"/>
    <s v="En bon état"/>
    <s v="oui"/>
    <s v="oui"/>
    <s v="Chef de quartier"/>
    <m/>
    <x v="3"/>
    <s v="oui"/>
    <n v="5"/>
    <s v="non"/>
    <m/>
    <s v="oui"/>
    <n v="2"/>
    <s v="non"/>
    <m/>
    <s v="oui"/>
    <n v="6"/>
    <s v="oui"/>
    <s v="Police"/>
    <m/>
    <s v="Vol/cambriolage Abus des forces de sécurité Contrôles ou arrestations arbitraires"/>
    <n v="1"/>
    <n v="0"/>
    <n v="1"/>
    <n v="1"/>
    <n v="0"/>
    <n v="0"/>
    <n v="0"/>
    <n v="0"/>
    <s v="oui"/>
    <s v="oui"/>
    <s v="oui"/>
    <s v="non"/>
    <s v="oui"/>
    <s v="Police"/>
    <m/>
    <s v="Très bonne cohésion"/>
    <m/>
    <s v="Forage a pompe manuelle Vendeur d’eau Eau courante/du robinet"/>
    <n v="0"/>
    <n v="1"/>
    <n v="0"/>
    <n v="0"/>
    <n v="0"/>
    <n v="1"/>
    <n v="0"/>
    <n v="1"/>
    <n v="0"/>
    <s v="Entre 10 et 15 litres par jour"/>
    <s v="15-30 min"/>
    <s v="oui"/>
    <s v="Odeur Goût Eau non potable"/>
    <n v="1"/>
    <n v="1"/>
    <n v="0"/>
    <n v="1"/>
    <s v="Opérationnelles"/>
    <s v="non"/>
    <m/>
    <m/>
    <m/>
    <m/>
    <m/>
    <m/>
    <m/>
    <m/>
    <m/>
    <s v="Oui, tous"/>
    <s v="Achat sur le marché Emprunt Troc (échanges)"/>
    <n v="0"/>
    <n v="0"/>
    <n v="0"/>
    <n v="1"/>
    <n v="1"/>
    <n v="1"/>
    <n v="0"/>
    <m/>
    <s v="15-30 min"/>
    <s v="oui"/>
    <m/>
    <m/>
    <m/>
    <m/>
    <m/>
    <m/>
    <m/>
    <m/>
    <m/>
    <s v="oui"/>
    <s v="Hôpital Centre de santé Clinique privée"/>
    <n v="0"/>
    <n v="1"/>
    <n v="1"/>
    <n v="1"/>
    <n v="0"/>
    <m/>
    <s v="oui"/>
    <s v="15-30 min"/>
    <s v="oui"/>
    <s v="Le service est trop loin Manque de moyens financiers Absence de personnel médical"/>
    <n v="0"/>
    <n v="1"/>
    <n v="1"/>
    <n v="0"/>
    <n v="0"/>
    <n v="1"/>
    <n v="0"/>
    <s v="Diarrhée Paludisme Maux de ventre"/>
    <n v="1"/>
    <n v="1"/>
    <n v="0"/>
    <n v="0"/>
    <n v="0"/>
    <n v="0"/>
    <n v="0"/>
    <n v="0"/>
    <n v="1"/>
    <n v="0"/>
    <n v="0"/>
    <n v="0"/>
    <m/>
    <s v="Oui, une partie"/>
    <s v="Pas d'école Ecole trop loin Manque de moyens financiers (transport, etc)"/>
    <n v="1"/>
    <n v="0"/>
    <n v="0"/>
    <n v="1"/>
    <n v="0"/>
    <n v="0"/>
    <n v="1"/>
    <n v="0"/>
    <n v="0"/>
    <n v="0"/>
    <n v="0"/>
    <m/>
    <m/>
    <s v="Situation dans le lieu d’origine Possibilités de retour (etat du lieu d’origine, aide humanitaire…) Documentation (certificat de naissance, etc.)"/>
    <n v="0"/>
    <n v="1"/>
    <n v="0"/>
    <n v="0"/>
    <n v="1"/>
    <n v="1"/>
    <s v="Abri"/>
    <s v="Service de santé"/>
    <s v="Hygiène/assainissement"/>
    <m/>
    <n v="0"/>
    <n v="10"/>
    <s v="La population n'a pas reçu de l'aide humanitaire "/>
    <n v="1340905"/>
    <s v="b5e7bde5-a00e-4a7e-9976-7f61060c0e5f"/>
    <d v="2019-11-07T17:20:35"/>
    <m/>
    <n v="44"/>
  </r>
  <r>
    <d v="2019-11-07T00:00:00"/>
    <s v="Mahamat"/>
    <s v="Bangui"/>
    <s v="Bangui"/>
    <x v="1"/>
    <x v="21"/>
    <s v="Partiellement inondé"/>
    <s v="Oui"/>
    <n v="4.3456491000000002"/>
    <n v="18.543981299999999"/>
    <n v="352"/>
    <n v="10"/>
    <n v="3"/>
    <s v="Oui"/>
    <n v="120"/>
    <n v="600"/>
    <s v="Catastrophe naturelle (inondations, pluies torrentielles etc)"/>
    <m/>
    <x v="19"/>
    <n v="0"/>
    <n v="14"/>
    <n v="6"/>
    <n v="100"/>
    <n v="20"/>
    <m/>
    <n v="120"/>
    <s v="Partiellement endommagés"/>
    <s v="oui"/>
    <s v="oui"/>
    <s v="Chef de quartier"/>
    <m/>
    <x v="3"/>
    <s v="oui"/>
    <n v="25"/>
    <s v="non"/>
    <m/>
    <s v="oui"/>
    <n v="4"/>
    <s v="non"/>
    <m/>
    <s v="oui"/>
    <n v="3"/>
    <s v="oui"/>
    <s v="Police"/>
    <m/>
    <s v="Vol/cambriolage Abus des forces de sécurité Violences sexuelles ou basées sur le genre"/>
    <n v="1"/>
    <n v="0"/>
    <n v="1"/>
    <n v="0"/>
    <n v="1"/>
    <n v="0"/>
    <n v="0"/>
    <n v="0"/>
    <s v="oui"/>
    <s v="oui"/>
    <s v="oui"/>
    <s v="non"/>
    <s v="oui"/>
    <s v="Police"/>
    <m/>
    <s v="Très bonne cohésion"/>
    <m/>
    <s v="Puits traditionnel/A ciel ouvert Eau courante/du robinet Eau de pluie"/>
    <n v="1"/>
    <n v="0"/>
    <n v="0"/>
    <n v="0"/>
    <n v="0"/>
    <n v="0"/>
    <n v="0"/>
    <n v="1"/>
    <n v="1"/>
    <s v="Entre 10 et 15 litres par jour"/>
    <s v="15-30 min"/>
    <s v="oui"/>
    <s v="Odeur Goût Eau non potable"/>
    <n v="1"/>
    <n v="1"/>
    <n v="0"/>
    <n v="1"/>
    <s v="En mauvais état/non hygiéniques"/>
    <s v="oui"/>
    <s v="Conflit liés à la gestion communautaire des points d’eau Violence/agression physique Discrimination"/>
    <n v="0"/>
    <n v="1"/>
    <n v="1"/>
    <n v="1"/>
    <n v="0"/>
    <n v="0"/>
    <n v="0"/>
    <m/>
    <s v="Oui, tous"/>
    <s v="Don des communautés hôtes et voisines Achat sur le marché Troc (échanges)"/>
    <n v="0"/>
    <n v="1"/>
    <n v="0"/>
    <n v="1"/>
    <n v="0"/>
    <n v="1"/>
    <n v="0"/>
    <m/>
    <s v="15-30 min"/>
    <s v="oui"/>
    <m/>
    <m/>
    <m/>
    <m/>
    <m/>
    <m/>
    <m/>
    <m/>
    <m/>
    <s v="oui"/>
    <s v="Hôpital Centre de santé Clinique privée"/>
    <n v="0"/>
    <n v="1"/>
    <n v="1"/>
    <n v="1"/>
    <n v="0"/>
    <m/>
    <s v="oui"/>
    <s v="15-30 min"/>
    <s v="oui"/>
    <s v="Le service est trop loin Manque de moyens financiers Absence de personnel médical"/>
    <n v="0"/>
    <n v="1"/>
    <n v="1"/>
    <n v="0"/>
    <n v="0"/>
    <n v="1"/>
    <n v="0"/>
    <s v="Paludisme Maladie de peau Maux de ventre"/>
    <n v="0"/>
    <n v="1"/>
    <n v="0"/>
    <n v="0"/>
    <n v="1"/>
    <n v="0"/>
    <n v="0"/>
    <n v="0"/>
    <n v="1"/>
    <n v="0"/>
    <n v="0"/>
    <n v="0"/>
    <m/>
    <s v="Oui, une partie"/>
    <s v="Pas d'école Ecole trop loin Manque de moyens financiers (transport, etc)"/>
    <n v="1"/>
    <n v="0"/>
    <n v="0"/>
    <n v="1"/>
    <n v="0"/>
    <n v="0"/>
    <n v="1"/>
    <n v="0"/>
    <n v="0"/>
    <n v="0"/>
    <n v="0"/>
    <m/>
    <m/>
    <s v="Situation dans le lieu d’origine Situation des membres de la famille Possibilités de retour (etat du lieu d’origine, aide humanitaire…)"/>
    <n v="0"/>
    <n v="1"/>
    <n v="1"/>
    <n v="0"/>
    <n v="1"/>
    <n v="0"/>
    <s v="Service de santé"/>
    <s v="Hygiène/assainissement"/>
    <s v="Scolarisation"/>
    <m/>
    <n v="0"/>
    <n v="10"/>
    <s v="Quartier partiellement inondé risque d'épidémie"/>
    <n v="1340900"/>
    <s v="1ff48034-0e3d-41d9-a3cc-2a9769857a07"/>
    <d v="2019-11-07T17:20:28"/>
    <m/>
    <n v="43"/>
  </r>
  <r>
    <d v="2019-11-08T00:00:00"/>
    <s v="Nainguira"/>
    <s v="Bangui"/>
    <s v="Bangui"/>
    <x v="1"/>
    <x v="22"/>
    <s v="Non inondé"/>
    <s v="Oui"/>
    <n v="4.3595790000000001"/>
    <n v="18.536813299999999"/>
    <n v="359.89999389648438"/>
    <n v="9"/>
    <n v="3"/>
    <s v="Oui"/>
    <n v="40"/>
    <n v="200"/>
    <s v="Catastrophe naturelle (inondations, pluies torrentielles etc)"/>
    <m/>
    <x v="20"/>
    <n v="5"/>
    <n v="0"/>
    <n v="0"/>
    <n v="40"/>
    <m/>
    <m/>
    <n v="40"/>
    <s v="En bon état"/>
    <s v="oui"/>
    <s v="non"/>
    <m/>
    <m/>
    <x v="3"/>
    <s v="oui"/>
    <n v="25"/>
    <s v="non"/>
    <m/>
    <s v="oui"/>
    <n v="5"/>
    <s v="non"/>
    <m/>
    <s v="oui"/>
    <n v="5"/>
    <s v="oui"/>
    <s v="Police"/>
    <m/>
    <s v="Vol/cambriolage Abus des forces de sécurité Contrôles ou arrestations arbitraires"/>
    <n v="1"/>
    <n v="0"/>
    <n v="1"/>
    <n v="1"/>
    <n v="0"/>
    <n v="0"/>
    <n v="0"/>
    <n v="0"/>
    <s v="non"/>
    <s v="non"/>
    <s v="non"/>
    <s v="oui"/>
    <s v="oui"/>
    <s v="Police"/>
    <m/>
    <s v="Bonne cohésion"/>
    <m/>
    <s v="Puits traditionnel/A ciel ouvert Forage a pompe manuelle Eau de pluie"/>
    <n v="1"/>
    <n v="1"/>
    <n v="0"/>
    <n v="0"/>
    <n v="0"/>
    <n v="0"/>
    <n v="0"/>
    <n v="0"/>
    <n v="1"/>
    <s v="Plus de 15 litres par jour"/>
    <s v="0-15 min"/>
    <s v="non"/>
    <m/>
    <m/>
    <m/>
    <m/>
    <m/>
    <s v="Opérationnelles"/>
    <s v="oui"/>
    <s v="Conflit liés à la gestion communautaire des points d’eau Discrimination"/>
    <n v="0"/>
    <n v="1"/>
    <n v="0"/>
    <n v="1"/>
    <n v="0"/>
    <n v="0"/>
    <n v="0"/>
    <m/>
    <s v="Oui, une partie"/>
    <s v="Don des communautés hôtes et voisines Assistance humanitaire (incluant cash) Troc (échanges)"/>
    <n v="0"/>
    <n v="1"/>
    <n v="1"/>
    <n v="0"/>
    <n v="0"/>
    <n v="1"/>
    <n v="0"/>
    <m/>
    <s v="15-30 min"/>
    <s v="oui"/>
    <m/>
    <m/>
    <m/>
    <m/>
    <m/>
    <m/>
    <m/>
    <m/>
    <m/>
    <s v="oui"/>
    <s v="Clinique privée"/>
    <n v="0"/>
    <n v="0"/>
    <n v="0"/>
    <n v="1"/>
    <n v="0"/>
    <m/>
    <s v="oui"/>
    <s v="15-30 min"/>
    <s v="oui"/>
    <s v="Manque de moyens financiers Pas de médicaments ou d’équipements"/>
    <n v="0"/>
    <n v="0"/>
    <n v="1"/>
    <n v="0"/>
    <n v="0"/>
    <n v="0"/>
    <n v="1"/>
    <s v="Diarrhée Paludisme Fièvre"/>
    <n v="1"/>
    <n v="1"/>
    <n v="0"/>
    <n v="0"/>
    <n v="0"/>
    <n v="1"/>
    <n v="0"/>
    <n v="0"/>
    <n v="0"/>
    <n v="0"/>
    <n v="0"/>
    <n v="0"/>
    <m/>
    <s v="Non"/>
    <s v="Pas d'école Ecole trop loin Manque de moyens financiers (transport, etc)"/>
    <n v="1"/>
    <n v="0"/>
    <n v="0"/>
    <n v="1"/>
    <n v="0"/>
    <n v="0"/>
    <n v="1"/>
    <n v="0"/>
    <n v="0"/>
    <n v="0"/>
    <n v="0"/>
    <m/>
    <m/>
    <s v="Assistance humanitaire Situation dans le lieu d’origine Possibilités de retour (etat du lieu d’origine, aide humanitaire…)"/>
    <n v="1"/>
    <n v="1"/>
    <n v="0"/>
    <n v="0"/>
    <n v="1"/>
    <n v="0"/>
    <s v="Nourriture"/>
    <s v="Abri"/>
    <s v="Service de santé"/>
    <m/>
    <n v="0"/>
    <n v="10"/>
    <s v="Les déplacés ont besoin une assistance générale. Donc leur condition de vie ne marche pas."/>
    <n v="1349330"/>
    <s v="c8635382-1edd-4f57-8a1e-af7246fbbd77"/>
    <d v="2019-11-08T15:28:29"/>
    <m/>
    <n v="51"/>
  </r>
  <r>
    <d v="2019-11-06T00:00:00"/>
    <s v="NGONAINDO Delalie"/>
    <s v="Bangui"/>
    <s v="Bangui"/>
    <x v="1"/>
    <x v="23"/>
    <s v="Totalement inondé"/>
    <s v="Oui"/>
    <n v="4.3490634000000004"/>
    <n v="18.5504754"/>
    <n v="332.89999389648438"/>
    <n v="10"/>
    <n v="3"/>
    <s v="Oui"/>
    <n v="96"/>
    <n v="480"/>
    <s v="Catastrophe naturelle (inondations, pluies torrentielles etc)"/>
    <m/>
    <x v="21"/>
    <n v="0"/>
    <n v="40"/>
    <n v="0"/>
    <n v="56"/>
    <n v="40"/>
    <m/>
    <n v="96"/>
    <s v="Sérieusement endommagés"/>
    <s v="oui"/>
    <s v="oui"/>
    <s v="Autre, préciser"/>
    <s v="Proprietaire"/>
    <x v="4"/>
    <s v="oui"/>
    <n v="20"/>
    <s v="non"/>
    <m/>
    <s v="oui"/>
    <n v="15"/>
    <s v="non"/>
    <m/>
    <s v="oui"/>
    <n v="25"/>
    <s v="non"/>
    <m/>
    <m/>
    <s v="Vol/cambriolage"/>
    <n v="1"/>
    <n v="0"/>
    <n v="0"/>
    <n v="0"/>
    <n v="0"/>
    <n v="0"/>
    <n v="0"/>
    <n v="0"/>
    <s v="non"/>
    <s v="non"/>
    <s v="non"/>
    <s v="non"/>
    <s v="non"/>
    <m/>
    <m/>
    <s v="Très bonne cohésion"/>
    <m/>
    <s v="Puits traditionnel/A ciel ouvert Eau de surface (riviere, cours d’eau…) Eau de pluie"/>
    <n v="1"/>
    <n v="0"/>
    <n v="0"/>
    <n v="0"/>
    <n v="1"/>
    <n v="0"/>
    <n v="0"/>
    <n v="0"/>
    <n v="1"/>
    <s v="Entre 10 et 15 litres par jour"/>
    <s v="0-15 min"/>
    <s v="oui"/>
    <s v="Odeur Goût Eau non potable"/>
    <n v="1"/>
    <n v="1"/>
    <n v="0"/>
    <n v="1"/>
    <s v="En mauvais état/non hygiéniques"/>
    <s v="non"/>
    <m/>
    <m/>
    <m/>
    <m/>
    <m/>
    <m/>
    <m/>
    <m/>
    <m/>
    <s v="Ne sait pas"/>
    <s v="Achat sur le marché"/>
    <n v="0"/>
    <n v="0"/>
    <n v="0"/>
    <n v="1"/>
    <n v="0"/>
    <n v="0"/>
    <n v="0"/>
    <m/>
    <s v="0-15 min"/>
    <s v="oui"/>
    <m/>
    <m/>
    <m/>
    <m/>
    <m/>
    <m/>
    <m/>
    <m/>
    <m/>
    <s v="non"/>
    <m/>
    <m/>
    <m/>
    <m/>
    <m/>
    <m/>
    <m/>
    <m/>
    <m/>
    <m/>
    <m/>
    <m/>
    <m/>
    <m/>
    <m/>
    <m/>
    <m/>
    <m/>
    <s v="Diarrhée Paludisme Maladie de peau"/>
    <n v="1"/>
    <n v="1"/>
    <n v="0"/>
    <n v="0"/>
    <n v="1"/>
    <n v="0"/>
    <n v="0"/>
    <n v="0"/>
    <n v="0"/>
    <n v="0"/>
    <n v="0"/>
    <n v="0"/>
    <m/>
    <s v="Oui, une partie"/>
    <s v="Ecole détruite ou endommagée Chemin dangereux Manque de moyens financiers (transport, etc)"/>
    <n v="0"/>
    <n v="1"/>
    <n v="0"/>
    <n v="0"/>
    <n v="1"/>
    <n v="0"/>
    <n v="1"/>
    <n v="0"/>
    <n v="0"/>
    <n v="0"/>
    <n v="0"/>
    <m/>
    <m/>
    <s v="Assistance humanitaire Situation dans le lieu d’origine Documentation (certificat de naissance, etc.)"/>
    <n v="1"/>
    <n v="1"/>
    <n v="0"/>
    <n v="0"/>
    <n v="0"/>
    <n v="1"/>
    <s v="Abri"/>
    <s v="Eau potable"/>
    <s v="Service de santé"/>
    <m/>
    <n v="0"/>
    <n v="10"/>
    <s v="Les personnes deplacés ont un sérieux problème par rapport à leur condition de vie surtout en santé."/>
    <n v="1326952"/>
    <s v="040f0144-4ae2-4569-8682-992dceda4aae"/>
    <d v="2019-11-06T16:04:58"/>
    <m/>
    <n v="5"/>
  </r>
  <r>
    <d v="2019-11-08T00:00:00"/>
    <s v="Mahamat"/>
    <s v="Bangui"/>
    <s v="Bangui"/>
    <x v="1"/>
    <x v="24"/>
    <s v="Partiellement inondé"/>
    <s v="Oui"/>
    <n v="4.3604165000000004"/>
    <n v="18.5372849"/>
    <n v="373.5"/>
    <n v="10"/>
    <n v="3"/>
    <s v="Oui"/>
    <n v="80"/>
    <n v="400"/>
    <s v="Catastrophe naturelle (inondations, pluies torrentielles etc)"/>
    <m/>
    <x v="12"/>
    <n v="25"/>
    <n v="0"/>
    <n v="5"/>
    <n v="70"/>
    <n v="10"/>
    <m/>
    <n v="80"/>
    <s v="En bon état"/>
    <s v="oui"/>
    <s v="oui"/>
    <s v="Chef de quartier"/>
    <m/>
    <x v="3"/>
    <s v="oui"/>
    <n v="50"/>
    <s v="non"/>
    <m/>
    <s v="oui"/>
    <n v="4"/>
    <s v="non"/>
    <m/>
    <s v="oui"/>
    <n v="12"/>
    <s v="non"/>
    <m/>
    <m/>
    <s v="Vol/cambriolage Abus des forces de sécurité Contrôles ou arrestations arbitraires"/>
    <n v="1"/>
    <n v="0"/>
    <n v="1"/>
    <n v="1"/>
    <n v="0"/>
    <n v="0"/>
    <n v="0"/>
    <n v="0"/>
    <s v="non"/>
    <s v="non"/>
    <s v="non"/>
    <s v="non"/>
    <s v="oui"/>
    <s v="Police"/>
    <m/>
    <s v="Très bonne cohésion"/>
    <m/>
    <s v="Puits traditionnel/A ciel ouvert Eau courante/du robinet Eau de pluie"/>
    <n v="1"/>
    <n v="0"/>
    <n v="0"/>
    <n v="0"/>
    <n v="0"/>
    <n v="0"/>
    <n v="0"/>
    <n v="1"/>
    <n v="1"/>
    <s v="Entre 10 et 15 litres par jour"/>
    <s v="15-30 min"/>
    <s v="oui"/>
    <s v="Odeur Goût Eau non potable"/>
    <n v="1"/>
    <n v="1"/>
    <n v="0"/>
    <n v="1"/>
    <s v="Opérationnelles"/>
    <s v="non"/>
    <m/>
    <m/>
    <m/>
    <m/>
    <m/>
    <m/>
    <m/>
    <m/>
    <m/>
    <s v="Oui, tous"/>
    <s v="Achat sur le marché Emprunt Troc (échanges)"/>
    <n v="0"/>
    <n v="0"/>
    <n v="0"/>
    <n v="1"/>
    <n v="1"/>
    <n v="1"/>
    <n v="0"/>
    <m/>
    <s v="15-30 min"/>
    <s v="oui"/>
    <m/>
    <m/>
    <m/>
    <m/>
    <m/>
    <m/>
    <m/>
    <m/>
    <m/>
    <s v="oui"/>
    <s v="Hôpital Centre de santé Clinique privée"/>
    <n v="0"/>
    <n v="1"/>
    <n v="1"/>
    <n v="1"/>
    <n v="0"/>
    <m/>
    <s v="oui"/>
    <s v="15-30 min"/>
    <s v="oui"/>
    <s v="Le service est trop loin Manque de moyens financiers Absence de personnel médical"/>
    <n v="0"/>
    <n v="1"/>
    <n v="1"/>
    <n v="0"/>
    <n v="0"/>
    <n v="1"/>
    <n v="0"/>
    <s v="Diarrhée Paludisme Maux de ventre"/>
    <n v="1"/>
    <n v="1"/>
    <n v="0"/>
    <n v="0"/>
    <n v="0"/>
    <n v="0"/>
    <n v="0"/>
    <n v="0"/>
    <n v="1"/>
    <n v="0"/>
    <n v="0"/>
    <n v="0"/>
    <m/>
    <s v="Non"/>
    <s v="Ecole trop loin Manque de moyens financiers (transport, etc) Autre, préciser"/>
    <n v="0"/>
    <n v="0"/>
    <n v="0"/>
    <n v="1"/>
    <n v="0"/>
    <n v="0"/>
    <n v="1"/>
    <n v="0"/>
    <n v="0"/>
    <n v="0"/>
    <n v="1"/>
    <s v="École est complètement inondé"/>
    <m/>
    <s v="Situation dans le lieu d’origine Possibilités de retour (etat du lieu d’origine, aide humanitaire…) Documentation (certificat de naissance, etc.)"/>
    <n v="0"/>
    <n v="1"/>
    <n v="0"/>
    <n v="0"/>
    <n v="1"/>
    <n v="1"/>
    <s v="Service de santé"/>
    <s v="Hygiène/assainissement"/>
    <s v="Scolarisation"/>
    <m/>
    <n v="0"/>
    <n v="10"/>
    <s v="Besoin d'assistance au PDis, manque de sécurité dans la zone"/>
    <n v="1349317"/>
    <s v="7f1e2e3d-c85d-4570-a6cf-b2b5812fe717"/>
    <d v="2019-11-08T15:28:14"/>
    <m/>
    <n v="50"/>
  </r>
  <r>
    <d v="2019-11-07T00:00:00"/>
    <s v="Binibanguili Mathurin "/>
    <s v="Bangui"/>
    <s v="Bangui"/>
    <x v="2"/>
    <x v="25"/>
    <s v="Totalement inondé"/>
    <s v="Oui"/>
    <n v="4.3733490000000002"/>
    <n v="18.6085423"/>
    <n v="323.5"/>
    <n v="8.5"/>
    <n v="3"/>
    <s v="Oui"/>
    <n v="60"/>
    <n v="300"/>
    <s v="Catastrophe naturelle (inondations, pluies torrentielles etc)"/>
    <m/>
    <x v="6"/>
    <n v="5"/>
    <n v="25"/>
    <n v="0"/>
    <n v="35"/>
    <m/>
    <n v="25"/>
    <n v="60"/>
    <s v="Sérieusement endommagés"/>
    <s v="oui"/>
    <s v="oui"/>
    <s v="Chef de quartier"/>
    <m/>
    <x v="1"/>
    <s v="non"/>
    <m/>
    <s v="oui"/>
    <n v="22"/>
    <s v="non"/>
    <m/>
    <s v="non"/>
    <m/>
    <s v="oui"/>
    <n v="10"/>
    <s v="non"/>
    <m/>
    <m/>
    <m/>
    <m/>
    <m/>
    <m/>
    <m/>
    <m/>
    <m/>
    <m/>
    <m/>
    <s v="non"/>
    <s v="non"/>
    <s v="non"/>
    <s v="non"/>
    <s v="non"/>
    <m/>
    <m/>
    <s v="Tendue"/>
    <s v="Souvent les ménages avec plusieurs enfants ne sont pas très bien accueilli par les familles d'accueil "/>
    <s v="Forage a pompe manuelle Eau de surface (riviere, cours d’eau…)"/>
    <n v="0"/>
    <n v="1"/>
    <n v="0"/>
    <n v="0"/>
    <n v="1"/>
    <n v="0"/>
    <n v="0"/>
    <n v="0"/>
    <n v="0"/>
    <s v="Plus de 15 litres par jour"/>
    <s v="0-15 min"/>
    <s v="oui"/>
    <s v="Eau non potable"/>
    <n v="0"/>
    <n v="0"/>
    <n v="0"/>
    <n v="1"/>
    <s v="En mauvais état/non hygiéniques"/>
    <s v="non"/>
    <m/>
    <m/>
    <m/>
    <m/>
    <m/>
    <m/>
    <m/>
    <m/>
    <m/>
    <s v="Oui, une partie"/>
    <s v="Production agricole de subsistance Achat sur le marché"/>
    <n v="1"/>
    <n v="0"/>
    <n v="0"/>
    <n v="1"/>
    <n v="0"/>
    <n v="0"/>
    <n v="0"/>
    <m/>
    <s v="Plus de 60 min"/>
    <s v="oui"/>
    <m/>
    <m/>
    <m/>
    <m/>
    <m/>
    <m/>
    <m/>
    <m/>
    <m/>
    <s v="non"/>
    <m/>
    <m/>
    <m/>
    <m/>
    <m/>
    <m/>
    <m/>
    <m/>
    <m/>
    <m/>
    <m/>
    <m/>
    <m/>
    <m/>
    <m/>
    <m/>
    <m/>
    <m/>
    <s v="Paludisme Malnutrition Fièvre"/>
    <n v="0"/>
    <n v="1"/>
    <n v="1"/>
    <n v="0"/>
    <n v="0"/>
    <n v="1"/>
    <n v="0"/>
    <n v="0"/>
    <n v="0"/>
    <n v="0"/>
    <n v="0"/>
    <n v="0"/>
    <m/>
    <s v="Oui, tous"/>
    <m/>
    <m/>
    <m/>
    <m/>
    <m/>
    <m/>
    <m/>
    <m/>
    <m/>
    <m/>
    <m/>
    <m/>
    <m/>
    <m/>
    <s v="Assistance humanitaire Possibilités de retour (etat du lieu d’origine, aide humanitaire…)"/>
    <n v="1"/>
    <n v="0"/>
    <n v="0"/>
    <n v="0"/>
    <n v="1"/>
    <n v="0"/>
    <s v="Nourriture"/>
    <s v="Article non alimentaire (vêtements, couvertures, ustensiles de cuisine"/>
    <s v="Abri"/>
    <m/>
    <n v="1"/>
    <n v="10"/>
    <s v="Nous avons besoin des aides multiformes et surtout des produits désinfectants puisque les latrines sont tous détruites et qu'il y est un grand risque des maladies chroniques après cette catastrophe. Trouvez nous une solution pour l'eau potable."/>
    <n v="1340341"/>
    <s v="1910d4e8-f17e-40aa-8f15-73640165a222"/>
    <d v="2019-11-07T16:37:52"/>
    <m/>
    <n v="32"/>
  </r>
  <r>
    <d v="2019-11-08T00:00:00"/>
    <s v="GARAMBLYOPIE Cesaire Don de Dieu"/>
    <s v="Bangui"/>
    <s v="Bangui"/>
    <x v="2"/>
    <x v="26"/>
    <s v="Non inondé"/>
    <s v="Oui"/>
    <n v="4.3674670000000004"/>
    <n v="18.621865499999998"/>
    <n v="382.20001220703125"/>
    <n v="7"/>
    <n v="3"/>
    <s v="Oui"/>
    <n v="25"/>
    <n v="125"/>
    <s v="Catastrophe naturelle (inondations, pluies torrentielles etc)"/>
    <m/>
    <x v="22"/>
    <n v="5"/>
    <n v="0"/>
    <n v="0"/>
    <n v="25"/>
    <m/>
    <m/>
    <n v="25"/>
    <s v="Sérieusement endommagés"/>
    <s v="oui"/>
    <s v="oui"/>
    <s v="Chef de quartier"/>
    <m/>
    <x v="3"/>
    <s v="oui"/>
    <n v="21"/>
    <s v="non"/>
    <m/>
    <s v="non"/>
    <m/>
    <s v="non"/>
    <m/>
    <s v="non"/>
    <m/>
    <s v="oui"/>
    <s v="Autorités locales"/>
    <m/>
    <s v="Vol/cambriolage Abus des forces de sécurité Violences sexuelles ou basées sur le genre"/>
    <n v="1"/>
    <n v="0"/>
    <n v="1"/>
    <n v="0"/>
    <n v="1"/>
    <n v="0"/>
    <n v="0"/>
    <n v="0"/>
    <s v="oui"/>
    <s v="oui"/>
    <s v="oui"/>
    <s v="non"/>
    <s v="oui"/>
    <s v="Communauté locale"/>
    <m/>
    <s v="Ne sait pas"/>
    <m/>
    <s v="Puits traditionnel/A ciel ouvert Vendeur d’eau Eau de pluie"/>
    <n v="1"/>
    <n v="0"/>
    <n v="0"/>
    <n v="0"/>
    <n v="0"/>
    <n v="1"/>
    <n v="0"/>
    <n v="0"/>
    <n v="1"/>
    <s v="Entre 10 et 15 litres par jour"/>
    <s v="Plus de 60 min"/>
    <s v="oui"/>
    <s v="Odeur Goût Eau non potable"/>
    <n v="1"/>
    <n v="1"/>
    <n v="0"/>
    <n v="1"/>
    <s v="En mauvais état/non hygiéniques"/>
    <s v="non"/>
    <m/>
    <m/>
    <m/>
    <m/>
    <m/>
    <m/>
    <m/>
    <m/>
    <m/>
    <s v="Oui, une partie"/>
    <s v="Production agricole de subsistance Achat sur le marché Troc (échanges)"/>
    <n v="1"/>
    <n v="0"/>
    <n v="0"/>
    <n v="1"/>
    <n v="0"/>
    <n v="1"/>
    <n v="0"/>
    <m/>
    <s v="15-30 min"/>
    <s v="oui"/>
    <m/>
    <m/>
    <m/>
    <m/>
    <m/>
    <m/>
    <m/>
    <m/>
    <m/>
    <s v="non"/>
    <m/>
    <m/>
    <m/>
    <m/>
    <m/>
    <m/>
    <m/>
    <m/>
    <m/>
    <m/>
    <m/>
    <m/>
    <m/>
    <m/>
    <m/>
    <m/>
    <m/>
    <m/>
    <s v="Diarrhée Paludisme Fièvre"/>
    <n v="1"/>
    <n v="1"/>
    <n v="0"/>
    <n v="0"/>
    <n v="0"/>
    <n v="1"/>
    <n v="0"/>
    <n v="0"/>
    <n v="0"/>
    <n v="0"/>
    <n v="0"/>
    <n v="0"/>
    <m/>
    <s v="Oui, une partie"/>
    <s v="Ecole trop loin Manque de moyens financiers (transport, etc) Problèmes de cohabitation avec la communauté où se trouve l'école"/>
    <n v="0"/>
    <n v="0"/>
    <n v="0"/>
    <n v="1"/>
    <n v="0"/>
    <n v="0"/>
    <n v="1"/>
    <n v="1"/>
    <n v="0"/>
    <n v="0"/>
    <n v="0"/>
    <m/>
    <m/>
    <s v="Assistance humanitaire Situation dans le lieu d’origine Situation des membres de la famille"/>
    <n v="1"/>
    <n v="1"/>
    <n v="1"/>
    <n v="0"/>
    <n v="0"/>
    <n v="0"/>
    <s v="Abri"/>
    <s v="Nourriture"/>
    <s v="Service de santé"/>
    <m/>
    <n v="0"/>
    <n v="10"/>
    <s v="Sante, assistance humanitaire, service medical, abris"/>
    <n v="1350486"/>
    <s v="ab021587-43f2-4112-8152-52b763b7fca0"/>
    <d v="2019-11-08T16:08:11"/>
    <m/>
    <n v="58"/>
  </r>
  <r>
    <d v="2019-11-07T00:00:00"/>
    <s v="Anilengbe Victor"/>
    <s v="Bangui"/>
    <s v="Bangui"/>
    <x v="2"/>
    <x v="27"/>
    <s v="Non inondé"/>
    <s v="Oui"/>
    <n v="4.3774708999999996"/>
    <n v="18.617961699999999"/>
    <n v="349.39999389648438"/>
    <n v="10"/>
    <n v="3"/>
    <s v="Oui"/>
    <n v="5"/>
    <n v="23"/>
    <s v="Catastrophe naturelle (inondations, pluies torrentielles etc)"/>
    <m/>
    <x v="23"/>
    <n v="0"/>
    <n v="0"/>
    <n v="0"/>
    <m/>
    <n v="5"/>
    <m/>
    <n v="5"/>
    <s v="En bon état"/>
    <s v="oui"/>
    <s v="non"/>
    <m/>
    <m/>
    <x v="2"/>
    <s v="oui"/>
    <n v="2"/>
    <s v="non"/>
    <m/>
    <s v="non"/>
    <m/>
    <s v="non"/>
    <m/>
    <s v="non"/>
    <m/>
    <s v="ne sait pas"/>
    <m/>
    <m/>
    <s v="Vol/cambriolage Contrôles ou arrestations arbitraires Travail forcé de mineurs"/>
    <n v="1"/>
    <n v="0"/>
    <n v="0"/>
    <n v="1"/>
    <n v="0"/>
    <n v="0"/>
    <n v="0"/>
    <n v="1"/>
    <s v="ne sait pas"/>
    <s v="ne sait pas"/>
    <s v="ne sait pas"/>
    <s v="non"/>
    <s v="oui"/>
    <s v="Chefs traditionnels"/>
    <m/>
    <s v="Bonne cohésion"/>
    <m/>
    <s v="Puits traditionnel/A ciel ouvert Forage a pompe manuelle Eau de pluie"/>
    <n v="1"/>
    <n v="1"/>
    <n v="0"/>
    <n v="0"/>
    <n v="0"/>
    <n v="0"/>
    <n v="0"/>
    <n v="0"/>
    <n v="1"/>
    <s v="Entre 10 et 15 litres par jour"/>
    <s v="15-30 min"/>
    <s v="ne sait pas"/>
    <m/>
    <m/>
    <m/>
    <m/>
    <m/>
    <s v="En mauvais état/non hygiéniques"/>
    <s v="non"/>
    <m/>
    <m/>
    <m/>
    <m/>
    <m/>
    <m/>
    <m/>
    <m/>
    <m/>
    <s v="Ne sait pas"/>
    <s v="Production agricole de subsistance Assistance humanitaire (incluant cash) Achat sur le marché"/>
    <n v="1"/>
    <n v="0"/>
    <n v="1"/>
    <n v="1"/>
    <n v="0"/>
    <n v="0"/>
    <n v="0"/>
    <m/>
    <s v="30-60 Min"/>
    <s v="oui"/>
    <m/>
    <m/>
    <m/>
    <m/>
    <m/>
    <m/>
    <m/>
    <m/>
    <m/>
    <s v="non"/>
    <m/>
    <m/>
    <m/>
    <m/>
    <m/>
    <m/>
    <m/>
    <m/>
    <m/>
    <m/>
    <m/>
    <m/>
    <m/>
    <m/>
    <m/>
    <m/>
    <m/>
    <m/>
    <s v="Diarrhée Paludisme Maux de tête"/>
    <n v="1"/>
    <n v="1"/>
    <n v="0"/>
    <n v="0"/>
    <n v="0"/>
    <n v="0"/>
    <n v="0"/>
    <n v="1"/>
    <n v="0"/>
    <n v="0"/>
    <n v="0"/>
    <n v="0"/>
    <m/>
    <s v="Non"/>
    <s v="Ecole trop loin Manque de moyens financiers (transport, etc) Pas d'intérêt pour l'éducation des enfants"/>
    <n v="0"/>
    <n v="0"/>
    <n v="0"/>
    <n v="1"/>
    <n v="0"/>
    <n v="0"/>
    <n v="1"/>
    <n v="0"/>
    <n v="0"/>
    <n v="1"/>
    <n v="0"/>
    <m/>
    <m/>
    <s v="Assistance humanitaire Situation dans le lieu d’origine Documentation (certificat de naissance, etc.)"/>
    <n v="1"/>
    <n v="1"/>
    <n v="0"/>
    <n v="0"/>
    <n v="0"/>
    <n v="1"/>
    <s v="Nourriture"/>
    <s v="Service de santé"/>
    <s v="Argent liquide"/>
    <m/>
    <n v="0"/>
    <n v="5"/>
    <s v="Les personnes déplacées de cette localité recommande et plaident pour une assistance en abris et un appui en AGR."/>
    <n v="1340353"/>
    <s v="77c8361a-2d97-423d-9699-c6e86dcc73e0"/>
    <d v="2019-11-07T16:41:28"/>
    <m/>
    <n v="34"/>
  </r>
  <r>
    <d v="2019-11-08T00:00:00"/>
    <s v="Banga benidan"/>
    <s v="Bangui"/>
    <s v="Bangui"/>
    <x v="2"/>
    <x v="28"/>
    <s v="Partiellement inondé"/>
    <s v="Oui"/>
    <n v="4.3747724999999997"/>
    <n v="18.613215400000001"/>
    <n v="370.60000610351563"/>
    <n v="10"/>
    <n v="3"/>
    <s v="Oui"/>
    <n v="1"/>
    <n v="5"/>
    <s v="Catastrophe naturelle (inondations, pluies torrentielles etc)"/>
    <m/>
    <x v="24"/>
    <n v="0"/>
    <n v="0"/>
    <n v="0"/>
    <n v="1"/>
    <m/>
    <m/>
    <n v="1"/>
    <s v="En bon état"/>
    <s v="oui"/>
    <s v="non"/>
    <m/>
    <m/>
    <x v="2"/>
    <s v="non"/>
    <m/>
    <s v="non"/>
    <m/>
    <s v="non"/>
    <m/>
    <s v="non"/>
    <m/>
    <s v="oui"/>
    <n v="1"/>
    <s v="oui"/>
    <s v="Police"/>
    <m/>
    <s v="Vol/cambriolage Travail forcé de mineurs"/>
    <n v="1"/>
    <n v="0"/>
    <n v="0"/>
    <n v="0"/>
    <n v="0"/>
    <n v="0"/>
    <n v="0"/>
    <n v="1"/>
    <s v="oui"/>
    <s v="oui"/>
    <s v="oui"/>
    <s v="non"/>
    <s v="oui"/>
    <s v="MINUSCA"/>
    <m/>
    <s v="Très bonne cohésion"/>
    <m/>
    <s v="Puits traditionnel/A ciel ouvert Eau de pluie"/>
    <n v="1"/>
    <n v="0"/>
    <n v="0"/>
    <n v="0"/>
    <n v="0"/>
    <n v="0"/>
    <n v="0"/>
    <n v="0"/>
    <n v="1"/>
    <s v="Entre 5 et 10 litres par jour"/>
    <s v="15-30 min"/>
    <s v="oui"/>
    <s v="Goût Eau non potable"/>
    <n v="0"/>
    <n v="1"/>
    <n v="0"/>
    <n v="1"/>
    <s v="Opérationnelles"/>
    <s v="non"/>
    <m/>
    <m/>
    <m/>
    <m/>
    <m/>
    <m/>
    <m/>
    <m/>
    <m/>
    <s v="Oui, une partie"/>
    <s v="Production agricole de subsistance Emprunt"/>
    <n v="1"/>
    <n v="0"/>
    <n v="0"/>
    <n v="0"/>
    <n v="1"/>
    <n v="0"/>
    <n v="0"/>
    <m/>
    <s v="30-60 Min"/>
    <s v="oui"/>
    <m/>
    <m/>
    <m/>
    <m/>
    <m/>
    <m/>
    <m/>
    <m/>
    <m/>
    <s v="oui"/>
    <s v="Centre de santé"/>
    <n v="0"/>
    <n v="0"/>
    <n v="1"/>
    <n v="0"/>
    <n v="0"/>
    <m/>
    <s v="oui"/>
    <s v="15-30 min"/>
    <s v="oui"/>
    <s v="Manque de moyens financiers Pas de médicaments ou d’équipements"/>
    <n v="0"/>
    <n v="0"/>
    <n v="1"/>
    <n v="0"/>
    <n v="0"/>
    <n v="0"/>
    <n v="1"/>
    <s v="Paludisme Fièvre Problèmes de tensions"/>
    <n v="0"/>
    <n v="1"/>
    <n v="0"/>
    <n v="0"/>
    <n v="0"/>
    <n v="1"/>
    <n v="0"/>
    <n v="0"/>
    <n v="0"/>
    <n v="0"/>
    <n v="1"/>
    <n v="0"/>
    <m/>
    <s v="Oui, tous"/>
    <m/>
    <m/>
    <m/>
    <m/>
    <m/>
    <m/>
    <m/>
    <m/>
    <m/>
    <m/>
    <m/>
    <m/>
    <m/>
    <m/>
    <s v="Assistance humanitaire Documentation (certificat de naissance, etc.)"/>
    <n v="1"/>
    <n v="0"/>
    <n v="0"/>
    <n v="0"/>
    <n v="0"/>
    <n v="1"/>
    <s v="Abri"/>
    <s v="Argent liquide"/>
    <s v="Article non alimentaire (vêtements, couvertures, ustensiles de cuisine"/>
    <m/>
    <n v="0"/>
    <n v="1"/>
    <s v="Dans cette localité un seul ménage est innonde  à cause d'un bassin débordé donc ce ménage  à besoin d'un abri et la documentation."/>
    <n v="1350461"/>
    <s v="41753eff-28af-4f1d-9061-19f790eee589"/>
    <d v="2019-11-08T16:07:16"/>
    <m/>
    <n v="57"/>
  </r>
  <r>
    <d v="2019-11-08T00:00:00"/>
    <s v="Binibanguili Mathurin"/>
    <s v="Bangui"/>
    <s v="Bangui"/>
    <x v="2"/>
    <x v="29"/>
    <s v="Partiellement inondé"/>
    <s v="Oui"/>
    <n v="4.3769115000000003"/>
    <n v="18.604423600000001"/>
    <n v="353.79998779296875"/>
    <n v="9"/>
    <n v="3"/>
    <s v="Oui"/>
    <n v="45"/>
    <n v="225"/>
    <s v="Catastrophe naturelle (inondations, pluies torrentielles etc)"/>
    <m/>
    <x v="3"/>
    <n v="20"/>
    <n v="0"/>
    <n v="0"/>
    <n v="25"/>
    <m/>
    <n v="20"/>
    <n v="45"/>
    <s v="En bon état"/>
    <s v="oui"/>
    <s v="oui"/>
    <s v="Sous-préfecture"/>
    <m/>
    <x v="3"/>
    <s v="ne sait pas"/>
    <m/>
    <s v="non"/>
    <m/>
    <s v="non"/>
    <m/>
    <s v="non"/>
    <m/>
    <s v="oui"/>
    <n v="7"/>
    <s v="non"/>
    <m/>
    <m/>
    <m/>
    <m/>
    <m/>
    <m/>
    <m/>
    <m/>
    <m/>
    <m/>
    <m/>
    <s v="oui"/>
    <s v="oui"/>
    <s v="oui"/>
    <s v="non"/>
    <s v="non"/>
    <m/>
    <m/>
    <s v="Bonne cohésion"/>
    <m/>
    <s v="Forage a pompe manuelle"/>
    <n v="0"/>
    <n v="1"/>
    <n v="0"/>
    <n v="0"/>
    <n v="0"/>
    <n v="0"/>
    <n v="0"/>
    <n v="0"/>
    <n v="0"/>
    <s v="Plus de 15 litres par jour"/>
    <s v="0-15 min"/>
    <s v="non"/>
    <m/>
    <m/>
    <m/>
    <m/>
    <m/>
    <s v="En mauvais état/non hygiéniques"/>
    <s v="oui"/>
    <s v="Autre, préciser"/>
    <n v="0"/>
    <n v="0"/>
    <n v="0"/>
    <n v="0"/>
    <n v="0"/>
    <n v="0"/>
    <n v="1"/>
    <s v="Le nombre des gens qui fait qu'il y ait l'attroupement"/>
    <s v="Oui, tous"/>
    <s v="Production agricole de subsistance Assistance humanitaire (incluant cash) Achat sur le marché"/>
    <n v="1"/>
    <n v="0"/>
    <n v="1"/>
    <n v="1"/>
    <n v="0"/>
    <n v="0"/>
    <n v="0"/>
    <m/>
    <s v="Plus de 60 min"/>
    <s v="oui"/>
    <m/>
    <m/>
    <m/>
    <m/>
    <m/>
    <m/>
    <m/>
    <m/>
    <m/>
    <s v="oui"/>
    <s v="Centre de santé"/>
    <n v="0"/>
    <n v="0"/>
    <n v="1"/>
    <n v="0"/>
    <n v="0"/>
    <m/>
    <s v="oui"/>
    <s v="15-30 min"/>
    <s v="non"/>
    <m/>
    <m/>
    <m/>
    <m/>
    <m/>
    <m/>
    <m/>
    <m/>
    <s v="Paludisme Fièvre Autre"/>
    <n v="0"/>
    <n v="1"/>
    <n v="0"/>
    <n v="0"/>
    <n v="0"/>
    <n v="1"/>
    <n v="0"/>
    <n v="0"/>
    <n v="0"/>
    <n v="0"/>
    <n v="0"/>
    <n v="1"/>
    <s v="Parasitoses"/>
    <s v="Oui, tous"/>
    <m/>
    <m/>
    <m/>
    <m/>
    <m/>
    <m/>
    <m/>
    <m/>
    <m/>
    <m/>
    <m/>
    <m/>
    <m/>
    <m/>
    <s v="Assistance humanitaire Situation dans le lieu d’origine Possibilités de retour (etat du lieu d’origine, aide humanitaire…)"/>
    <n v="1"/>
    <n v="1"/>
    <n v="0"/>
    <n v="0"/>
    <n v="1"/>
    <n v="0"/>
    <s v="Abri"/>
    <s v="Hygiène/assainissement"/>
    <s v="Nourriture"/>
    <m/>
    <n v="3"/>
    <n v="10"/>
    <s v="La localité se situe au bas fond de la rivière et les fondations de la majorité des maisons écroulées ne sont pas élevées. Les PDIs demandent une assistante humanitaire en Wash."/>
    <n v="1350390"/>
    <s v="c1e86600-32f6-462b-b828-9b0a72d7ea75"/>
    <d v="2019-11-08T16:04:48"/>
    <m/>
    <n v="56"/>
  </r>
  <r>
    <d v="2019-11-06T00:00:00"/>
    <s v="Binibanguili Mathurin "/>
    <s v="Bangui"/>
    <s v="Bangui"/>
    <x v="2"/>
    <x v="30"/>
    <s v="Non inondé"/>
    <s v="Oui"/>
    <n v="4.3653488999999999"/>
    <n v="18.620463099999998"/>
    <n v="364.70001220703125"/>
    <n v="10"/>
    <n v="3"/>
    <s v="Oui"/>
    <n v="6"/>
    <n v="30"/>
    <s v="Catastrophe naturelle (inondations, pluies torrentielles etc)"/>
    <m/>
    <x v="25"/>
    <n v="0"/>
    <n v="0"/>
    <n v="0"/>
    <n v="6"/>
    <m/>
    <m/>
    <n v="6"/>
    <s v="En bon état"/>
    <s v="ne sait pas"/>
    <m/>
    <m/>
    <m/>
    <x v="3"/>
    <s v="non"/>
    <m/>
    <s v="non"/>
    <m/>
    <s v="oui"/>
    <n v="2"/>
    <s v="non"/>
    <m/>
    <s v="oui"/>
    <n v="1"/>
    <s v="non"/>
    <m/>
    <m/>
    <m/>
    <m/>
    <m/>
    <m/>
    <m/>
    <m/>
    <m/>
    <m/>
    <m/>
    <s v="oui"/>
    <s v="oui"/>
    <s v="oui"/>
    <s v="non"/>
    <s v="non"/>
    <m/>
    <m/>
    <s v="Bonne cohésion"/>
    <m/>
    <s v="Forage a pompe manuelle Eau de surface (riviere, cours d’eau…)"/>
    <n v="0"/>
    <n v="1"/>
    <n v="0"/>
    <n v="0"/>
    <n v="1"/>
    <n v="0"/>
    <n v="0"/>
    <n v="0"/>
    <n v="0"/>
    <s v="Plus de 15 litres par jour"/>
    <s v="15-30 min"/>
    <s v="non"/>
    <m/>
    <m/>
    <m/>
    <m/>
    <m/>
    <s v="Opérationnelles"/>
    <s v="non"/>
    <m/>
    <m/>
    <m/>
    <m/>
    <m/>
    <m/>
    <m/>
    <m/>
    <m/>
    <s v="Oui, une partie"/>
    <s v="Production agricole de subsistance Achat sur le marché"/>
    <n v="1"/>
    <n v="0"/>
    <n v="0"/>
    <n v="1"/>
    <n v="0"/>
    <n v="0"/>
    <n v="0"/>
    <m/>
    <s v="15-30 min"/>
    <s v="oui"/>
    <m/>
    <m/>
    <m/>
    <m/>
    <m/>
    <m/>
    <m/>
    <m/>
    <m/>
    <s v="non"/>
    <m/>
    <m/>
    <m/>
    <m/>
    <m/>
    <m/>
    <m/>
    <m/>
    <m/>
    <m/>
    <m/>
    <m/>
    <m/>
    <m/>
    <m/>
    <m/>
    <m/>
    <m/>
    <s v="Diarrhée Paludisme Maux de tête"/>
    <n v="1"/>
    <n v="1"/>
    <n v="0"/>
    <n v="0"/>
    <n v="0"/>
    <n v="0"/>
    <n v="0"/>
    <n v="1"/>
    <n v="0"/>
    <n v="0"/>
    <n v="0"/>
    <n v="0"/>
    <m/>
    <s v="Oui, tous"/>
    <m/>
    <m/>
    <m/>
    <m/>
    <m/>
    <m/>
    <m/>
    <m/>
    <m/>
    <m/>
    <m/>
    <m/>
    <m/>
    <m/>
    <s v="Assistance humanitaire Situation dans le lieu d’origine Possibilités de retour (etat du lieu d’origine, aide humanitaire…)"/>
    <n v="1"/>
    <n v="1"/>
    <n v="0"/>
    <n v="0"/>
    <n v="1"/>
    <n v="0"/>
    <s v="Abri"/>
    <s v="Nourriture"/>
    <s v="Article non alimentaire (vêtements, couvertures, ustensiles de cuisine"/>
    <m/>
    <n v="0"/>
    <n v="6"/>
    <s v="Les victimes de l'inondation recommande qu'une assistance soit dilligentée vers ceux ci, car depuis qu'ils sont là, il y a eu aucune assistance. Et ils demande avoir appui en kits abris ."/>
    <n v="1328118"/>
    <s v="75d4a52f-1d4f-4bd3-870b-f0ecb6bc643a"/>
    <d v="2019-11-06T17:11:10"/>
    <m/>
    <n v="16"/>
  </r>
  <r>
    <d v="2019-11-07T00:00:00"/>
    <s v="GARAMBOLY Ces aire Don de Dieu"/>
    <s v="Bangui"/>
    <s v="Bangui"/>
    <x v="2"/>
    <x v="31"/>
    <s v="Partiellement inondé"/>
    <s v="Oui"/>
    <n v="4.3614300000000004"/>
    <n v="18.625720000000001"/>
    <n v="356.21499999999997"/>
    <n v="0"/>
    <n v="3"/>
    <s v="Oui"/>
    <n v="10"/>
    <n v="50"/>
    <s v="Catastrophe naturelle (inondations, pluies torrentielles etc)"/>
    <m/>
    <x v="0"/>
    <n v="0"/>
    <n v="0"/>
    <n v="0"/>
    <n v="10"/>
    <m/>
    <m/>
    <n v="10"/>
    <s v="Partiellement endommagés"/>
    <s v="oui"/>
    <s v="oui"/>
    <s v="Chef de quartier"/>
    <m/>
    <x v="1"/>
    <s v="oui"/>
    <n v="8"/>
    <s v="non"/>
    <m/>
    <s v="non"/>
    <m/>
    <s v="non"/>
    <m/>
    <s v="non"/>
    <m/>
    <s v="oui"/>
    <s v="MINUSCA"/>
    <m/>
    <s v="Vol/cambriolage Contrôles ou arrestations arbitraires"/>
    <n v="1"/>
    <n v="0"/>
    <n v="0"/>
    <n v="1"/>
    <n v="0"/>
    <n v="0"/>
    <n v="0"/>
    <n v="0"/>
    <s v="oui"/>
    <s v="oui"/>
    <s v="oui"/>
    <s v="non"/>
    <s v="non"/>
    <m/>
    <m/>
    <s v="Ne sait pas"/>
    <m/>
    <s v="Puits traditionnel/A ciel ouvert Forage a pompe manuelle Vendeur d’eau"/>
    <n v="1"/>
    <n v="1"/>
    <n v="0"/>
    <n v="0"/>
    <n v="0"/>
    <n v="1"/>
    <n v="0"/>
    <n v="0"/>
    <n v="0"/>
    <s v="Entre 10 et 15 litres par jour"/>
    <s v="Plus de 60 min"/>
    <s v="oui"/>
    <s v="Odeur Goût Eau non potable"/>
    <n v="1"/>
    <n v="1"/>
    <n v="0"/>
    <n v="1"/>
    <s v="En mauvais état/non hygiéniques"/>
    <s v="non"/>
    <m/>
    <m/>
    <m/>
    <m/>
    <m/>
    <m/>
    <m/>
    <m/>
    <m/>
    <s v="Oui, tous"/>
    <s v="Production agricole de subsistance Assistance humanitaire (incluant cash) Achat sur le marché"/>
    <n v="1"/>
    <n v="0"/>
    <n v="1"/>
    <n v="1"/>
    <n v="0"/>
    <n v="0"/>
    <n v="0"/>
    <m/>
    <s v="30-60 Min"/>
    <s v="oui"/>
    <m/>
    <m/>
    <m/>
    <m/>
    <m/>
    <m/>
    <m/>
    <m/>
    <m/>
    <s v="non"/>
    <m/>
    <m/>
    <m/>
    <m/>
    <m/>
    <m/>
    <m/>
    <m/>
    <m/>
    <m/>
    <m/>
    <m/>
    <m/>
    <m/>
    <m/>
    <m/>
    <m/>
    <m/>
    <s v="Diarrhée Paludisme Fièvre"/>
    <n v="1"/>
    <n v="1"/>
    <n v="0"/>
    <n v="0"/>
    <n v="0"/>
    <n v="1"/>
    <n v="0"/>
    <n v="0"/>
    <n v="0"/>
    <n v="0"/>
    <n v="0"/>
    <n v="0"/>
    <m/>
    <s v="Oui, tous"/>
    <m/>
    <m/>
    <m/>
    <m/>
    <m/>
    <m/>
    <m/>
    <m/>
    <m/>
    <m/>
    <m/>
    <m/>
    <m/>
    <m/>
    <s v="Assistance humanitaire Situation dans le lieu d’origine Situation des membres de la famille"/>
    <n v="1"/>
    <n v="1"/>
    <n v="1"/>
    <n v="0"/>
    <n v="0"/>
    <n v="0"/>
    <s v="Abri"/>
    <s v="Nourriture"/>
    <s v="Service de santé"/>
    <m/>
    <n v="0"/>
    <n v="10"/>
    <s v="Création de forage d'eau et une clinique medicale ou centre de santé"/>
    <n v="1340354"/>
    <s v="6254baf5-b814-473f-a21a-6dd1f8842bd1"/>
    <d v="2019-11-07T16:42:08"/>
    <m/>
    <n v="35"/>
  </r>
  <r>
    <d v="2019-11-06T00:00:00"/>
    <s v="LAHERE Toutana"/>
    <s v="Bangui"/>
    <s v="Bangui"/>
    <x v="2"/>
    <x v="32"/>
    <s v="Partiellement inondé"/>
    <s v="Oui"/>
    <n v="4.3618519999999998"/>
    <n v="18.628812499999999"/>
    <n v="339.79998779296875"/>
    <n v="9.5"/>
    <n v="3"/>
    <s v="Oui"/>
    <n v="70"/>
    <n v="350"/>
    <s v="Catastrophe naturelle (inondations, pluies torrentielles etc)"/>
    <m/>
    <x v="16"/>
    <n v="30"/>
    <n v="0"/>
    <n v="0"/>
    <n v="69"/>
    <n v="1"/>
    <m/>
    <n v="70"/>
    <s v="Partiellement endommagés"/>
    <s v="oui"/>
    <s v="oui"/>
    <s v="Chef de quartier"/>
    <m/>
    <x v="3"/>
    <s v="oui"/>
    <n v="40"/>
    <s v="non"/>
    <m/>
    <s v="oui"/>
    <n v="20"/>
    <s v="non"/>
    <m/>
    <s v="oui"/>
    <n v="10"/>
    <s v="non"/>
    <m/>
    <m/>
    <s v="Vol/cambriolage"/>
    <n v="1"/>
    <n v="0"/>
    <n v="0"/>
    <n v="0"/>
    <n v="0"/>
    <n v="0"/>
    <n v="0"/>
    <n v="0"/>
    <s v="non"/>
    <s v="oui"/>
    <s v="oui"/>
    <s v="oui"/>
    <s v="non"/>
    <m/>
    <m/>
    <s v="Très bonne cohésion"/>
    <m/>
    <s v="Eau de surface (riviere, cours d’eau…) Eau courante/du robinet"/>
    <n v="0"/>
    <n v="0"/>
    <n v="0"/>
    <n v="0"/>
    <n v="1"/>
    <n v="0"/>
    <n v="0"/>
    <n v="1"/>
    <n v="0"/>
    <s v="Plus de 15 litres par jour"/>
    <s v="0-15 min"/>
    <s v="oui"/>
    <s v="Eau trouble / brune Eau non potable"/>
    <n v="0"/>
    <n v="0"/>
    <n v="1"/>
    <n v="1"/>
    <s v="Inutilisables"/>
    <s v="non"/>
    <m/>
    <m/>
    <m/>
    <m/>
    <m/>
    <m/>
    <m/>
    <m/>
    <m/>
    <s v="Ne sait pas"/>
    <s v="Assistance humanitaire (incluant cash) Autre, preciser"/>
    <n v="0"/>
    <n v="0"/>
    <n v="1"/>
    <n v="0"/>
    <n v="0"/>
    <n v="0"/>
    <n v="1"/>
    <s v="Ministre Dondra à distribuer des NFI"/>
    <s v="15-30 min"/>
    <s v="oui"/>
    <m/>
    <m/>
    <m/>
    <m/>
    <m/>
    <m/>
    <m/>
    <m/>
    <m/>
    <s v="non"/>
    <m/>
    <m/>
    <m/>
    <m/>
    <m/>
    <m/>
    <m/>
    <m/>
    <m/>
    <m/>
    <m/>
    <m/>
    <m/>
    <m/>
    <m/>
    <m/>
    <m/>
    <m/>
    <s v="Paludisme Fièvre Maux de ventre"/>
    <n v="0"/>
    <n v="1"/>
    <n v="0"/>
    <n v="0"/>
    <n v="0"/>
    <n v="1"/>
    <n v="0"/>
    <n v="0"/>
    <n v="1"/>
    <n v="0"/>
    <n v="0"/>
    <n v="0"/>
    <m/>
    <s v="Oui, une partie"/>
    <s v="Ecole trop loin Manque de moyens financiers (transport, etc) Manque de personnel enseignant"/>
    <n v="0"/>
    <n v="0"/>
    <n v="0"/>
    <n v="1"/>
    <n v="0"/>
    <n v="0"/>
    <n v="1"/>
    <n v="0"/>
    <n v="1"/>
    <n v="0"/>
    <n v="0"/>
    <m/>
    <m/>
    <s v="Accès aux services de base Possibilités de retour (etat du lieu d’origine, aide humanitaire…) Documentation (certificat de naissance, etc.)"/>
    <n v="0"/>
    <n v="0"/>
    <n v="0"/>
    <n v="1"/>
    <n v="1"/>
    <n v="1"/>
    <s v="Nourriture"/>
    <s v="Abri"/>
    <s v="Service de santé"/>
    <m/>
    <n v="3"/>
    <n v="10"/>
    <s v="Les déplacés de kami ont un sérieux problème en Wash puisque si le point d'eau de sodeca  (payable ) est coupé ils sont obligés d'aller puiser l'eau de fleuve. Ils ont pas de WC ils sont obligés d'aller dans la brousse ou à côté du fleuve. Pas de sécurité ni service sanitaire"/>
    <n v="1328121"/>
    <s v="44697e6f-36a4-4afc-9dcd-78d648827f98"/>
    <d v="2019-11-06T17:17:54"/>
    <m/>
    <n v="17"/>
  </r>
  <r>
    <d v="2019-11-06T00:00:00"/>
    <s v="LAHERE Toutana"/>
    <s v="Bangui"/>
    <s v="Bangui"/>
    <x v="2"/>
    <x v="33"/>
    <s v="Non inondé"/>
    <s v="Oui"/>
    <n v="4.3641113999999996"/>
    <n v="18.623371500000001"/>
    <n v="352.39999389648438"/>
    <n v="8"/>
    <n v="5"/>
    <s v="Oui"/>
    <n v="35"/>
    <n v="175"/>
    <s v="Catastrophe naturelle (inondations, pluies torrentielles etc)"/>
    <m/>
    <x v="11"/>
    <n v="2"/>
    <n v="0"/>
    <n v="0"/>
    <n v="25"/>
    <n v="10"/>
    <m/>
    <n v="35"/>
    <s v="En bon état"/>
    <s v="oui"/>
    <s v="non"/>
    <m/>
    <m/>
    <x v="2"/>
    <s v="oui"/>
    <n v="24"/>
    <s v="non"/>
    <m/>
    <s v="oui"/>
    <n v="2"/>
    <s v="non"/>
    <m/>
    <s v="oui"/>
    <n v="8"/>
    <s v="oui"/>
    <s v="Leaders Communautaires"/>
    <m/>
    <s v="Vol/cambriolage"/>
    <n v="1"/>
    <n v="0"/>
    <n v="0"/>
    <n v="0"/>
    <n v="0"/>
    <n v="0"/>
    <n v="0"/>
    <n v="0"/>
    <s v="oui"/>
    <s v="oui"/>
    <s v="oui"/>
    <s v="non"/>
    <s v="oui"/>
    <s v="Chefs traditionnels"/>
    <m/>
    <s v="Très bonne cohésion"/>
    <m/>
    <s v="Eau courante/du robinet"/>
    <n v="0"/>
    <n v="0"/>
    <n v="0"/>
    <n v="0"/>
    <n v="0"/>
    <n v="0"/>
    <n v="0"/>
    <n v="1"/>
    <n v="0"/>
    <s v="Plus de 15 litres par jour"/>
    <s v="0-15 min"/>
    <s v="non"/>
    <m/>
    <m/>
    <m/>
    <m/>
    <m/>
    <s v="Opérationnelles"/>
    <s v="non"/>
    <m/>
    <m/>
    <m/>
    <m/>
    <m/>
    <m/>
    <m/>
    <m/>
    <m/>
    <s v="Oui, tous"/>
    <s v="Don des communautés hôtes et voisines Achat sur le marché Autre, preciser"/>
    <n v="0"/>
    <n v="1"/>
    <n v="0"/>
    <n v="1"/>
    <n v="0"/>
    <n v="0"/>
    <n v="1"/>
    <s v="Chaque chef de ménage s'occupe de sa famille comme il le peut, même si certains ménages viennent d'une même localité ils vivent sous différents toits"/>
    <s v="0-15 min"/>
    <s v="oui"/>
    <m/>
    <m/>
    <m/>
    <m/>
    <m/>
    <m/>
    <m/>
    <m/>
    <m/>
    <s v="oui"/>
    <s v="Hôpital Centre de santé"/>
    <n v="0"/>
    <n v="1"/>
    <n v="1"/>
    <n v="0"/>
    <n v="0"/>
    <m/>
    <s v="oui"/>
    <s v="0-15 min"/>
    <s v="oui"/>
    <s v="Manque de moyens financiers"/>
    <n v="0"/>
    <n v="0"/>
    <n v="1"/>
    <n v="0"/>
    <n v="0"/>
    <n v="0"/>
    <n v="0"/>
    <s v="Diarrhée Paludisme Maux de ventre"/>
    <n v="1"/>
    <n v="1"/>
    <n v="0"/>
    <n v="0"/>
    <n v="0"/>
    <n v="0"/>
    <n v="0"/>
    <n v="0"/>
    <n v="1"/>
    <n v="0"/>
    <n v="0"/>
    <n v="0"/>
    <m/>
    <s v="Non"/>
    <s v="Manque de moyens financiers (transport, etc) Autre, préciser"/>
    <n v="0"/>
    <n v="0"/>
    <n v="0"/>
    <n v="0"/>
    <n v="0"/>
    <n v="0"/>
    <n v="1"/>
    <n v="0"/>
    <n v="0"/>
    <n v="0"/>
    <n v="1"/>
    <s v="Les fournitures sont tous emporter par l'eau"/>
    <m/>
    <s v="Assistance humanitaire Accès aux services de base Documentation (certificat de naissance, etc.)"/>
    <n v="1"/>
    <n v="0"/>
    <n v="0"/>
    <n v="1"/>
    <n v="0"/>
    <n v="1"/>
    <s v="Nourriture"/>
    <s v="Article non alimentaire (vêtements, couvertures, ustensiles de cuisine"/>
    <s v="Scolarisation"/>
    <m/>
    <n v="0"/>
    <n v="10"/>
    <s v="Les déplacés sont venus de plusieurs localités voisines et lointaines (les villages riverains ) suite à l'inondation. Ils ont un sérieux d'accès à l'eau, parce que c'est une fontaine payante de sodeca qui fournit de l'eau aux deplacés et aux populations hôtes,  il y a coupure répétitive d'eau et cela peut durer des jours. La majorité est propriétaire de leurs maisons, mais au village quand tu paye un terrain l'obtention des papiers sont difficiles c'est pourquoi il n'y a que des témoins"/>
    <n v="1328122"/>
    <s v="aa1463a5-3143-4c85-9315-161659d9d991"/>
    <d v="2019-11-06T17:18:01"/>
    <m/>
    <n v="18"/>
  </r>
  <r>
    <d v="2019-11-07T00:00:00"/>
    <s v="Anilengbe Victor"/>
    <s v="Bangui"/>
    <s v="Bangui"/>
    <x v="2"/>
    <x v="34"/>
    <s v="Partiellement inondé"/>
    <s v="Oui"/>
    <n v="4.3653164000000002"/>
    <n v="18.626486799999999"/>
    <n v="291.39999389648438"/>
    <n v="9"/>
    <n v="3"/>
    <s v="Oui"/>
    <n v="20"/>
    <n v="112"/>
    <s v="Catastrophe naturelle (inondations, pluies torrentielles etc)"/>
    <m/>
    <x v="22"/>
    <n v="0"/>
    <n v="0"/>
    <n v="0"/>
    <n v="20"/>
    <m/>
    <m/>
    <n v="20"/>
    <s v="En bon état"/>
    <s v="oui"/>
    <s v="non"/>
    <m/>
    <m/>
    <x v="0"/>
    <s v="oui"/>
    <n v="9"/>
    <s v="non"/>
    <m/>
    <s v="oui"/>
    <n v="4"/>
    <s v="non"/>
    <m/>
    <s v="oui"/>
    <n v="3"/>
    <s v="oui"/>
    <s v="Autorités locales"/>
    <m/>
    <s v="Vol/cambriolage Contrôles ou arrestations arbitraires Travail forcé de mineurs"/>
    <n v="1"/>
    <n v="0"/>
    <n v="0"/>
    <n v="1"/>
    <n v="0"/>
    <n v="0"/>
    <n v="0"/>
    <n v="1"/>
    <s v="oui"/>
    <s v="oui"/>
    <s v="oui"/>
    <s v="non"/>
    <s v="oui"/>
    <s v="Communauté locale"/>
    <m/>
    <s v="Bonne cohésion"/>
    <m/>
    <s v="Puits traditionnel/A ciel ouvert Eau courante/du robinet Eau de pluie"/>
    <n v="1"/>
    <n v="0"/>
    <n v="0"/>
    <n v="0"/>
    <n v="0"/>
    <n v="0"/>
    <n v="0"/>
    <n v="1"/>
    <n v="1"/>
    <s v="Entre 5 et 10 litres par jour"/>
    <s v="30-60 Min"/>
    <s v="oui"/>
    <s v="Odeur Eau trouble / brune Eau non potable"/>
    <n v="1"/>
    <n v="0"/>
    <n v="1"/>
    <n v="1"/>
    <s v="Inutilisables"/>
    <s v="non"/>
    <m/>
    <m/>
    <m/>
    <m/>
    <m/>
    <m/>
    <m/>
    <m/>
    <m/>
    <s v="Ne sait pas"/>
    <s v="Production agricole de subsistance Don des communautés hôtes et voisines Assistance humanitaire (incluant cash)"/>
    <n v="1"/>
    <n v="1"/>
    <n v="1"/>
    <n v="0"/>
    <n v="0"/>
    <n v="0"/>
    <n v="0"/>
    <m/>
    <s v="15-30 min"/>
    <s v="oui"/>
    <m/>
    <m/>
    <m/>
    <m/>
    <m/>
    <m/>
    <m/>
    <m/>
    <m/>
    <s v="oui"/>
    <s v="Hôpital Centre de santé Clinique privée"/>
    <n v="0"/>
    <n v="1"/>
    <n v="1"/>
    <n v="1"/>
    <n v="0"/>
    <m/>
    <s v="oui"/>
    <s v="15-30 min"/>
    <s v="non"/>
    <m/>
    <m/>
    <m/>
    <m/>
    <m/>
    <m/>
    <m/>
    <m/>
    <s v="Diarrhée Paludisme Maux de tête"/>
    <n v="1"/>
    <n v="1"/>
    <n v="0"/>
    <n v="0"/>
    <n v="0"/>
    <n v="0"/>
    <n v="0"/>
    <n v="1"/>
    <n v="0"/>
    <n v="0"/>
    <n v="0"/>
    <n v="0"/>
    <m/>
    <s v="Oui, tous"/>
    <m/>
    <m/>
    <m/>
    <m/>
    <m/>
    <m/>
    <m/>
    <m/>
    <m/>
    <m/>
    <m/>
    <m/>
    <m/>
    <m/>
    <s v="Assistance humanitaire Possibilités de retour (etat du lieu d’origine, aide humanitaire…) Documentation (certificat de naissance, etc.)"/>
    <n v="1"/>
    <n v="0"/>
    <n v="0"/>
    <n v="0"/>
    <n v="1"/>
    <n v="1"/>
    <s v="Service de santé"/>
    <s v="Nourriture"/>
    <s v="Article non alimentaire (vêtements, couvertures, ustensiles de cuisine"/>
    <m/>
    <n v="0"/>
    <n v="10"/>
    <s v="La localité de magombassa a de problème de latrines car la plus part des gens ont des latrines construites en sac en plus certains  n ont pas de latrines. L eau également pose de sérieux problème, il faut mettre plus de 30 à 45 minutes pour accéder à un point de eau ."/>
    <n v="1340352"/>
    <s v="b980c22b-01e6-4268-9aac-b56e2fe41ce7"/>
    <d v="2019-11-07T16:41:22"/>
    <m/>
    <n v="33"/>
  </r>
  <r>
    <d v="2019-11-06T00:00:00"/>
    <s v="Anilengbe Victor "/>
    <s v="Bangui"/>
    <s v="Bangui"/>
    <x v="2"/>
    <x v="35"/>
    <s v="Partiellement inondé"/>
    <s v="Oui"/>
    <n v="4.3612077999999999"/>
    <n v="18.625927399999998"/>
    <n v="339.20001220703125"/>
    <n v="10"/>
    <n v="3"/>
    <s v="Oui"/>
    <n v="26"/>
    <n v="156"/>
    <s v="Catastrophe naturelle (inondations, pluies torrentielles etc)"/>
    <m/>
    <x v="26"/>
    <n v="8"/>
    <n v="0"/>
    <n v="0"/>
    <n v="26"/>
    <m/>
    <m/>
    <n v="26"/>
    <s v="Partiellement endommagés"/>
    <s v="oui"/>
    <s v="ne sait pas"/>
    <m/>
    <m/>
    <x v="3"/>
    <s v="oui"/>
    <n v="6"/>
    <s v="non"/>
    <m/>
    <s v="oui"/>
    <n v="6"/>
    <s v="non"/>
    <m/>
    <s v="oui"/>
    <n v="4"/>
    <s v="oui"/>
    <s v="Police"/>
    <m/>
    <s v="Vol/cambriolage Contrôles ou arrestations arbitraires Travail forcé de mineurs"/>
    <n v="1"/>
    <n v="0"/>
    <n v="0"/>
    <n v="1"/>
    <n v="0"/>
    <n v="0"/>
    <n v="0"/>
    <n v="1"/>
    <s v="oui"/>
    <s v="oui"/>
    <s v="oui"/>
    <s v="non"/>
    <s v="oui"/>
    <s v="Police"/>
    <m/>
    <s v="Bonne cohésion"/>
    <m/>
    <s v="Puits traditionnel/A ciel ouvert Forage a pompe manuelle Eau de surface (riviere, cours d’eau…)"/>
    <n v="1"/>
    <n v="1"/>
    <n v="0"/>
    <n v="0"/>
    <n v="1"/>
    <n v="0"/>
    <n v="0"/>
    <n v="0"/>
    <n v="0"/>
    <s v="Plus de 15 litres par jour"/>
    <s v="15-30 min"/>
    <s v="non"/>
    <m/>
    <m/>
    <m/>
    <m/>
    <m/>
    <s v="En mauvais état/non hygiéniques"/>
    <s v="non"/>
    <m/>
    <m/>
    <m/>
    <m/>
    <m/>
    <m/>
    <m/>
    <m/>
    <m/>
    <s v="Ne sait pas"/>
    <s v="Production agricole de subsistance Assistance humanitaire (incluant cash) Achat sur le marché"/>
    <n v="1"/>
    <n v="0"/>
    <n v="1"/>
    <n v="1"/>
    <n v="0"/>
    <n v="0"/>
    <n v="0"/>
    <m/>
    <s v="0-15 min"/>
    <s v="oui"/>
    <m/>
    <m/>
    <m/>
    <m/>
    <m/>
    <m/>
    <m/>
    <m/>
    <m/>
    <s v="oui"/>
    <s v="Centre de santé Clinique privée Autres (à préciser)"/>
    <n v="0"/>
    <n v="0"/>
    <n v="1"/>
    <n v="1"/>
    <n v="1"/>
    <s v="Mini pharmacie privée "/>
    <s v="oui"/>
    <s v="15-30 min"/>
    <s v="oui"/>
    <s v="Manque de moyens financiers Absence de personnel médical Pas de médicaments ou d’équipements"/>
    <n v="0"/>
    <n v="0"/>
    <n v="1"/>
    <n v="0"/>
    <n v="0"/>
    <n v="1"/>
    <n v="1"/>
    <s v="Diarrhée Paludisme Maux de ventre"/>
    <n v="1"/>
    <n v="1"/>
    <n v="0"/>
    <n v="0"/>
    <n v="0"/>
    <n v="0"/>
    <n v="0"/>
    <n v="0"/>
    <n v="1"/>
    <n v="0"/>
    <n v="0"/>
    <n v="0"/>
    <m/>
    <s v="Oui, tous"/>
    <m/>
    <m/>
    <m/>
    <m/>
    <m/>
    <m/>
    <m/>
    <m/>
    <m/>
    <m/>
    <m/>
    <m/>
    <m/>
    <m/>
    <s v="Assistance humanitaire Possibilités de retour (etat du lieu d’origine, aide humanitaire…) Documentation (certificat de naissance, etc.)"/>
    <n v="1"/>
    <n v="0"/>
    <n v="0"/>
    <n v="0"/>
    <n v="1"/>
    <n v="1"/>
    <s v="Service de santé"/>
    <s v="Hygiène/assainissement"/>
    <s v="Article non alimentaire (vêtements, couvertures, ustensiles de cuisine"/>
    <m/>
    <n v="1"/>
    <n v="10"/>
    <s v="C'est un quartier qui se trouve dans la zone marécageuse et au  bas fond .En plus ,cette communauté a besoin plus d'assainissement ,et un problème sanitaire est urgent après l'inondation."/>
    <n v="1327822"/>
    <s v="0245476b-c46b-40d2-957a-46de8f708afd"/>
    <d v="2019-11-06T16:57:32"/>
    <m/>
    <n v="15"/>
  </r>
  <r>
    <d v="2019-11-06T00:00:00"/>
    <s v="Banga benidan"/>
    <s v="Bangui"/>
    <s v="Bangui"/>
    <x v="2"/>
    <x v="36"/>
    <s v="Partiellement inondé"/>
    <s v="Oui"/>
    <n v="4.3616992999999997"/>
    <n v="18.620280900000001"/>
    <n v="354.5"/>
    <n v="9.5"/>
    <n v="3"/>
    <s v="Oui"/>
    <n v="3"/>
    <n v="15"/>
    <s v="Catastrophe naturelle (inondations, pluies torrentielles etc)"/>
    <m/>
    <x v="27"/>
    <n v="1"/>
    <n v="0"/>
    <n v="0"/>
    <n v="3"/>
    <m/>
    <m/>
    <n v="3"/>
    <s v="En bon état"/>
    <s v="oui"/>
    <s v="ne sait pas"/>
    <m/>
    <m/>
    <x v="2"/>
    <s v="oui"/>
    <n v="1"/>
    <s v="ne sait pas"/>
    <m/>
    <s v="non"/>
    <m/>
    <s v="ne sait pas"/>
    <m/>
    <s v="non"/>
    <m/>
    <s v="oui"/>
    <s v="Armée"/>
    <m/>
    <s v="Vol/cambriolage Travail forcé de mineurs"/>
    <n v="1"/>
    <n v="0"/>
    <n v="0"/>
    <n v="0"/>
    <n v="0"/>
    <n v="0"/>
    <n v="0"/>
    <n v="1"/>
    <s v="oui"/>
    <s v="oui"/>
    <s v="oui"/>
    <s v="non"/>
    <s v="oui"/>
    <s v="Armée"/>
    <m/>
    <s v="Bonne cohésion"/>
    <m/>
    <s v="Puits traditionnel/A ciel ouvert Vendeur d’eau Eau de pluie"/>
    <n v="1"/>
    <n v="0"/>
    <n v="0"/>
    <n v="0"/>
    <n v="0"/>
    <n v="1"/>
    <n v="0"/>
    <n v="0"/>
    <n v="1"/>
    <s v="Entre 5 et 10 litres par jour"/>
    <s v="0-15 min"/>
    <s v="oui"/>
    <s v="Odeur Goût Eau non potable"/>
    <n v="1"/>
    <n v="1"/>
    <n v="0"/>
    <n v="1"/>
    <s v="En mauvais état/non hygiéniques"/>
    <s v="non"/>
    <m/>
    <m/>
    <m/>
    <m/>
    <m/>
    <m/>
    <m/>
    <m/>
    <m/>
    <s v="Ne sait pas"/>
    <s v="Production agricole de subsistance Achat sur le marché Emprunt"/>
    <n v="1"/>
    <n v="0"/>
    <n v="0"/>
    <n v="1"/>
    <n v="1"/>
    <n v="0"/>
    <n v="0"/>
    <m/>
    <s v="0-15 min"/>
    <s v="oui"/>
    <m/>
    <m/>
    <m/>
    <m/>
    <m/>
    <m/>
    <m/>
    <m/>
    <m/>
    <s v="non"/>
    <m/>
    <m/>
    <m/>
    <m/>
    <m/>
    <m/>
    <m/>
    <m/>
    <m/>
    <m/>
    <m/>
    <m/>
    <m/>
    <m/>
    <m/>
    <m/>
    <m/>
    <m/>
    <s v="Diarrhée Paludisme Fièvre"/>
    <n v="1"/>
    <n v="1"/>
    <n v="0"/>
    <n v="0"/>
    <n v="0"/>
    <n v="1"/>
    <n v="0"/>
    <n v="0"/>
    <n v="0"/>
    <n v="0"/>
    <n v="0"/>
    <n v="0"/>
    <m/>
    <s v="Oui, tous"/>
    <m/>
    <m/>
    <m/>
    <m/>
    <m/>
    <m/>
    <m/>
    <m/>
    <m/>
    <m/>
    <m/>
    <m/>
    <m/>
    <m/>
    <s v="Assistance humanitaire Situation dans le lieu d’origine Documentation (certificat de naissance, etc.)"/>
    <n v="1"/>
    <n v="1"/>
    <n v="0"/>
    <n v="0"/>
    <n v="0"/>
    <n v="1"/>
    <s v="Abri"/>
    <s v="Argent liquide"/>
    <s v="Nourriture"/>
    <m/>
    <n v="0"/>
    <n v="3"/>
    <s v="Sur cette localité 3 menages ont été  innondee dont juste un petit décalage dans même  localité,  leur besoln se situe sur les abris,"/>
    <n v="1327527"/>
    <s v="4ccd812b-e8d6-4c59-a390-a6eaed23f26d"/>
    <d v="2019-11-06T16:27:20"/>
    <m/>
    <n v="11"/>
  </r>
  <r>
    <d v="2019-11-06T00:00:00"/>
    <s v="GARAMBOLY Don de Dieu Cesaire"/>
    <s v="Bangui"/>
    <s v="Bangui"/>
    <x v="2"/>
    <x v="37"/>
    <s v="Partiellement inondé"/>
    <s v="Oui"/>
    <n v="4.3677099999999998"/>
    <n v="18.618220000000001"/>
    <n v="364.69"/>
    <n v="0"/>
    <n v="3"/>
    <s v="Oui"/>
    <n v="30"/>
    <n v="150"/>
    <s v="Catastrophe naturelle (inondations, pluies torrentielles etc)"/>
    <m/>
    <x v="6"/>
    <n v="0"/>
    <n v="0"/>
    <n v="0"/>
    <n v="30"/>
    <m/>
    <m/>
    <n v="30"/>
    <s v="Partiellement endommagés"/>
    <s v="oui"/>
    <s v="oui"/>
    <s v="Sous-préfecture"/>
    <m/>
    <x v="3"/>
    <s v="oui"/>
    <n v="14"/>
    <s v="non"/>
    <m/>
    <s v="non"/>
    <m/>
    <s v="non"/>
    <m/>
    <s v="non"/>
    <m/>
    <s v="oui"/>
    <s v="Autorités locales"/>
    <m/>
    <s v="Présence de groupes armés Abus des forces de sécurité Violences sexuelles ou basées sur le genre"/>
    <n v="0"/>
    <n v="1"/>
    <n v="1"/>
    <n v="0"/>
    <n v="1"/>
    <n v="0"/>
    <n v="0"/>
    <n v="0"/>
    <s v="oui"/>
    <s v="oui"/>
    <s v="oui"/>
    <s v="non"/>
    <s v="oui"/>
    <s v="Chefs traditionnels"/>
    <m/>
    <s v="Ne sait pas"/>
    <m/>
    <s v="Puits traditionnel/A ciel ouvert Vendeur d’eau Eau de pluie"/>
    <n v="1"/>
    <n v="0"/>
    <n v="0"/>
    <n v="0"/>
    <n v="0"/>
    <n v="1"/>
    <n v="0"/>
    <n v="0"/>
    <n v="1"/>
    <s v="Entre 10 et 15 litres par jour"/>
    <s v="Plus de 60 min"/>
    <s v="oui"/>
    <s v="Odeur Goût Eau non potable"/>
    <n v="1"/>
    <n v="1"/>
    <n v="0"/>
    <n v="1"/>
    <s v="En mauvais état/non hygiéniques"/>
    <s v="non"/>
    <m/>
    <m/>
    <m/>
    <m/>
    <m/>
    <m/>
    <m/>
    <m/>
    <m/>
    <s v="Oui, une partie"/>
    <s v="Production agricole de subsistance Don des communautés hôtes et voisines Achat sur le marché"/>
    <n v="1"/>
    <n v="1"/>
    <n v="0"/>
    <n v="1"/>
    <n v="0"/>
    <n v="0"/>
    <n v="0"/>
    <m/>
    <s v="30-60 Min"/>
    <s v="oui"/>
    <m/>
    <m/>
    <m/>
    <m/>
    <m/>
    <m/>
    <m/>
    <m/>
    <m/>
    <s v="oui"/>
    <s v="Centre de santé Clinique privée"/>
    <n v="0"/>
    <n v="0"/>
    <n v="1"/>
    <n v="1"/>
    <n v="0"/>
    <m/>
    <s v="non"/>
    <m/>
    <m/>
    <m/>
    <m/>
    <m/>
    <m/>
    <m/>
    <m/>
    <m/>
    <m/>
    <s v="Diarrhée Paludisme Fièvre"/>
    <n v="1"/>
    <n v="1"/>
    <n v="0"/>
    <n v="0"/>
    <n v="0"/>
    <n v="1"/>
    <n v="0"/>
    <n v="0"/>
    <n v="0"/>
    <n v="0"/>
    <n v="0"/>
    <n v="0"/>
    <m/>
    <s v="Oui, une partie"/>
    <s v="Ecole trop loin Manque de moyens financiers (transport, etc) Pas d'intérêt pour l'éducation des enfants"/>
    <n v="0"/>
    <n v="0"/>
    <n v="0"/>
    <n v="1"/>
    <n v="0"/>
    <n v="0"/>
    <n v="1"/>
    <n v="0"/>
    <n v="0"/>
    <n v="1"/>
    <n v="0"/>
    <m/>
    <m/>
    <s v="Assistance humanitaire Situation dans le lieu d’origine Possibilités de retour (etat du lieu d’origine, aide humanitaire…)"/>
    <n v="1"/>
    <n v="1"/>
    <n v="0"/>
    <n v="0"/>
    <n v="1"/>
    <n v="0"/>
    <s v="Scolarisation"/>
    <s v="Nourriture"/>
    <s v="Hygiène/assainissement"/>
    <m/>
    <n v="0"/>
    <n v="10"/>
    <s v="Les PDI vivant dans le même quartier ont besoin de la scolarisation de ses enfants, une aide alimentaire suivie de la santé."/>
    <n v="1328124"/>
    <s v="70e8fc36-4485-42af-a466-bab588f35d35"/>
    <d v="2019-11-06T17:21:08"/>
    <m/>
    <n v="20"/>
  </r>
  <r>
    <d v="2019-11-08T00:00:00"/>
    <s v="Toutana Lahere"/>
    <s v="Bangui"/>
    <s v="Bangui"/>
    <x v="2"/>
    <x v="38"/>
    <s v="Non inondé"/>
    <s v="Oui"/>
    <n v="4.3800087999999997"/>
    <n v="18.601122499999999"/>
    <n v="362.29998779296875"/>
    <n v="8.5"/>
    <n v="3"/>
    <s v="Oui"/>
    <n v="10"/>
    <n v="50"/>
    <s v="Catastrophe naturelle (inondations, pluies torrentielles etc)"/>
    <m/>
    <x v="28"/>
    <n v="6"/>
    <n v="0"/>
    <n v="0"/>
    <n v="10"/>
    <m/>
    <m/>
    <n v="10"/>
    <s v="En bon état"/>
    <s v="oui"/>
    <s v="oui"/>
    <s v="Chef de quartier"/>
    <m/>
    <x v="3"/>
    <s v="oui"/>
    <n v="3"/>
    <s v="non"/>
    <m/>
    <s v="non"/>
    <m/>
    <s v="non"/>
    <m/>
    <s v="oui"/>
    <n v="2"/>
    <s v="oui"/>
    <s v="Leaders Communautaires"/>
    <m/>
    <s v="Vol/cambriolage"/>
    <n v="1"/>
    <n v="0"/>
    <n v="0"/>
    <n v="0"/>
    <n v="0"/>
    <n v="0"/>
    <n v="0"/>
    <n v="0"/>
    <s v="oui"/>
    <s v="oui"/>
    <s v="oui"/>
    <s v="non"/>
    <s v="oui"/>
    <s v="Chefs traditionnels"/>
    <m/>
    <s v="Très bonne cohésion"/>
    <m/>
    <s v="Puits traditionnel/A ciel ouvert Eau courante/du robinet"/>
    <n v="1"/>
    <n v="0"/>
    <n v="0"/>
    <n v="0"/>
    <n v="0"/>
    <n v="0"/>
    <n v="0"/>
    <n v="1"/>
    <n v="0"/>
    <s v="Plus de 15 litres par jour"/>
    <s v="0-15 min"/>
    <s v="non"/>
    <m/>
    <m/>
    <m/>
    <m/>
    <m/>
    <s v="Opérationnelles"/>
    <s v="non"/>
    <m/>
    <m/>
    <m/>
    <m/>
    <m/>
    <m/>
    <m/>
    <m/>
    <m/>
    <s v="Ne sait pas"/>
    <s v="Achat sur le marché"/>
    <n v="0"/>
    <n v="0"/>
    <n v="0"/>
    <n v="1"/>
    <n v="0"/>
    <n v="0"/>
    <n v="0"/>
    <m/>
    <s v="0-15 min"/>
    <s v="oui"/>
    <m/>
    <m/>
    <m/>
    <m/>
    <m/>
    <m/>
    <m/>
    <m/>
    <m/>
    <s v="oui"/>
    <s v="Clinique privée Autres (à préciser)"/>
    <n v="0"/>
    <n v="0"/>
    <n v="0"/>
    <n v="1"/>
    <n v="1"/>
    <s v="Vendeur ambulant"/>
    <s v="oui"/>
    <s v="0-15 min"/>
    <s v="non"/>
    <m/>
    <m/>
    <m/>
    <m/>
    <m/>
    <m/>
    <m/>
    <m/>
    <s v="Paludisme Fièvre Maux de ventre"/>
    <n v="0"/>
    <n v="1"/>
    <n v="0"/>
    <n v="0"/>
    <n v="0"/>
    <n v="1"/>
    <n v="0"/>
    <n v="0"/>
    <n v="1"/>
    <n v="0"/>
    <n v="0"/>
    <n v="0"/>
    <m/>
    <s v="Oui, une partie"/>
    <s v="Ecole trop loin Manque de moyens financiers (transport, etc)"/>
    <n v="0"/>
    <n v="0"/>
    <n v="0"/>
    <n v="1"/>
    <n v="0"/>
    <n v="0"/>
    <n v="1"/>
    <n v="0"/>
    <n v="0"/>
    <n v="0"/>
    <n v="0"/>
    <m/>
    <m/>
    <s v="Assistance humanitaire Accès aux services de base Documentation (certificat de naissance, etc.)"/>
    <n v="1"/>
    <n v="0"/>
    <n v="0"/>
    <n v="1"/>
    <n v="0"/>
    <n v="1"/>
    <s v="Scolarisation"/>
    <s v="Nourriture"/>
    <s v="Article non alimentaire (vêtements, couvertures, ustensiles de cuisine"/>
    <m/>
    <n v="0"/>
    <n v="10"/>
    <s v="Dans ce quartier les PDI sont bcp mais les informateurs clés n'ont pas eu connaissances de leur emplacement. Ils mettent l'accent sur la scolarisation des enfants et sur la documentation aussi. Leurs abris sont complément détruit dans leur quartier de provenance (gbotoro)"/>
    <n v="1350318"/>
    <s v="36a27289-c20e-4eb5-9356-067c0b880425"/>
    <d v="2019-11-08T16:03:35"/>
    <m/>
    <n v="55"/>
  </r>
  <r>
    <d v="2019-11-07T00:00:00"/>
    <s v="Banga benidan"/>
    <s v="Bangui"/>
    <s v="Bangui"/>
    <x v="2"/>
    <x v="39"/>
    <s v="Partiellement inondé"/>
    <s v="Oui"/>
    <n v="4.3745323000000003"/>
    <n v="18.615364400000001"/>
    <n v="397.79998779296875"/>
    <n v="9.5"/>
    <n v="3"/>
    <s v="Oui"/>
    <n v="2"/>
    <n v="10"/>
    <s v="Catastrophe naturelle (inondations, pluies torrentielles etc)"/>
    <m/>
    <x v="27"/>
    <n v="0"/>
    <n v="0"/>
    <n v="0"/>
    <n v="2"/>
    <m/>
    <m/>
    <n v="2"/>
    <s v="En bon état"/>
    <s v="oui"/>
    <s v="non"/>
    <m/>
    <m/>
    <x v="2"/>
    <s v="non"/>
    <m/>
    <s v="non"/>
    <m/>
    <s v="non"/>
    <m/>
    <s v="ne sait pas"/>
    <m/>
    <s v="oui"/>
    <n v="1"/>
    <s v="oui"/>
    <s v="Police"/>
    <m/>
    <s v="Vol/cambriolage"/>
    <n v="1"/>
    <n v="0"/>
    <n v="0"/>
    <n v="0"/>
    <n v="0"/>
    <n v="0"/>
    <n v="0"/>
    <n v="0"/>
    <s v="oui"/>
    <s v="oui"/>
    <s v="oui"/>
    <s v="non"/>
    <s v="oui"/>
    <s v="Chefs traditionnels"/>
    <m/>
    <s v="Bonne cohésion"/>
    <m/>
    <s v="Puits traditionnel/A ciel ouvert Eau de pluie"/>
    <n v="1"/>
    <n v="0"/>
    <n v="0"/>
    <n v="0"/>
    <n v="0"/>
    <n v="0"/>
    <n v="0"/>
    <n v="0"/>
    <n v="1"/>
    <s v="Entre 5 et 10 litres par jour"/>
    <s v="0-15 min"/>
    <s v="oui"/>
    <s v="Eau non potable"/>
    <n v="0"/>
    <n v="0"/>
    <n v="0"/>
    <n v="1"/>
    <s v="Opérationnelles"/>
    <s v="non"/>
    <m/>
    <m/>
    <m/>
    <m/>
    <m/>
    <m/>
    <m/>
    <m/>
    <m/>
    <s v="Ne sait pas"/>
    <s v="Production agricole de subsistance Emprunt"/>
    <n v="1"/>
    <n v="0"/>
    <n v="0"/>
    <n v="0"/>
    <n v="1"/>
    <n v="0"/>
    <n v="0"/>
    <m/>
    <s v="15-30 min"/>
    <s v="oui"/>
    <m/>
    <m/>
    <m/>
    <m/>
    <m/>
    <m/>
    <m/>
    <m/>
    <m/>
    <s v="oui"/>
    <s v="Clinique mobile Centre de santé"/>
    <n v="1"/>
    <n v="0"/>
    <n v="1"/>
    <n v="0"/>
    <n v="0"/>
    <m/>
    <s v="oui"/>
    <s v="15-30 min"/>
    <s v="oui"/>
    <s v="Manque de moyens financiers Pas de médicaments ou d’équipements"/>
    <n v="0"/>
    <n v="0"/>
    <n v="1"/>
    <n v="0"/>
    <n v="0"/>
    <n v="0"/>
    <n v="1"/>
    <s v="Paludisme Fièvre Problèmes de tensions"/>
    <n v="0"/>
    <n v="1"/>
    <n v="0"/>
    <n v="0"/>
    <n v="0"/>
    <n v="1"/>
    <n v="0"/>
    <n v="0"/>
    <n v="0"/>
    <n v="0"/>
    <n v="1"/>
    <n v="0"/>
    <m/>
    <s v="Oui, tous"/>
    <m/>
    <m/>
    <m/>
    <m/>
    <m/>
    <m/>
    <m/>
    <m/>
    <m/>
    <m/>
    <m/>
    <m/>
    <m/>
    <m/>
    <s v="Assistance humanitaire Situation dans le lieu d’origine"/>
    <n v="1"/>
    <n v="1"/>
    <n v="0"/>
    <n v="0"/>
    <n v="0"/>
    <n v="0"/>
    <s v="Abri"/>
    <s v="Article non alimentaire (vêtements, couvertures, ustensiles de cuisine"/>
    <s v="Argent liquide"/>
    <m/>
    <n v="1"/>
    <n v="2"/>
    <s v="Dans cette localité  seulement 2 ménages ont subis l'inondation et ils ont besoinde regagner leurs maisons d'origines et avec quelques articles alimentaire."/>
    <n v="1340340"/>
    <s v="991a0a77-9d6e-41de-b5ad-b9ee9e18427e"/>
    <d v="2019-11-07T16:36:58"/>
    <m/>
    <n v="31"/>
  </r>
  <r>
    <d v="2019-11-06T00:00:00"/>
    <s v="Banga benidan"/>
    <s v="Bangui"/>
    <s v="Bangui"/>
    <x v="2"/>
    <x v="40"/>
    <s v="Non inondé"/>
    <s v="Oui"/>
    <n v="4.3615146999999999"/>
    <n v="18.625190700000001"/>
    <n v="372.79998779296875"/>
    <n v="10"/>
    <n v="3"/>
    <s v="Oui"/>
    <n v="15"/>
    <n v="75"/>
    <s v="Catastrophe naturelle (inondations, pluies torrentielles etc)"/>
    <m/>
    <x v="25"/>
    <n v="9"/>
    <n v="0"/>
    <n v="0"/>
    <n v="12"/>
    <n v="3"/>
    <m/>
    <n v="15"/>
    <s v="En bon état"/>
    <s v="ne sait pas"/>
    <m/>
    <m/>
    <m/>
    <x v="2"/>
    <s v="oui"/>
    <n v="10"/>
    <s v="non"/>
    <m/>
    <s v="oui"/>
    <n v="6"/>
    <s v="ne sait pas"/>
    <m/>
    <s v="oui"/>
    <n v="3"/>
    <s v="oui"/>
    <s v="Police"/>
    <m/>
    <s v="Vol/cambriolage Travail forcé de mineurs"/>
    <n v="1"/>
    <n v="0"/>
    <n v="0"/>
    <n v="0"/>
    <n v="0"/>
    <n v="0"/>
    <n v="0"/>
    <n v="1"/>
    <s v="oui"/>
    <s v="oui"/>
    <s v="oui"/>
    <s v="non"/>
    <s v="oui"/>
    <s v="Police"/>
    <m/>
    <s v="Bonne cohésion"/>
    <m/>
    <s v="Puits traditionnel/A ciel ouvert Forage a pompe manuelle Vendeur d’eau"/>
    <n v="1"/>
    <n v="1"/>
    <n v="0"/>
    <n v="0"/>
    <n v="0"/>
    <n v="1"/>
    <n v="0"/>
    <n v="0"/>
    <n v="0"/>
    <s v="Entre 10 et 15 litres par jour"/>
    <s v="0-15 min"/>
    <s v="oui"/>
    <s v="Odeur Eau trouble / brune"/>
    <n v="1"/>
    <n v="0"/>
    <n v="1"/>
    <n v="0"/>
    <s v="Opérationnelles"/>
    <s v="non"/>
    <m/>
    <m/>
    <m/>
    <m/>
    <m/>
    <m/>
    <m/>
    <m/>
    <m/>
    <s v="Oui, une partie"/>
    <s v="Production agricole de subsistance Achat sur le marché Emprunt"/>
    <n v="1"/>
    <n v="0"/>
    <n v="0"/>
    <n v="1"/>
    <n v="1"/>
    <n v="0"/>
    <n v="0"/>
    <m/>
    <s v="15-30 min"/>
    <s v="oui"/>
    <m/>
    <m/>
    <m/>
    <m/>
    <m/>
    <m/>
    <m/>
    <m/>
    <m/>
    <s v="oui"/>
    <s v="Centre de santé Clinique privée"/>
    <n v="0"/>
    <n v="0"/>
    <n v="1"/>
    <n v="1"/>
    <n v="0"/>
    <m/>
    <s v="oui"/>
    <s v="0-15 min"/>
    <s v="non"/>
    <m/>
    <m/>
    <m/>
    <m/>
    <m/>
    <m/>
    <m/>
    <m/>
    <s v="Diarrhée Paludisme Fièvre"/>
    <n v="1"/>
    <n v="1"/>
    <n v="0"/>
    <n v="0"/>
    <n v="0"/>
    <n v="1"/>
    <n v="0"/>
    <n v="0"/>
    <n v="0"/>
    <n v="0"/>
    <n v="0"/>
    <n v="0"/>
    <m/>
    <s v="Oui, une partie"/>
    <s v="Ecole détruite ou endommagée Manque de moyens financiers (transport, etc)"/>
    <n v="0"/>
    <n v="1"/>
    <n v="0"/>
    <n v="0"/>
    <n v="0"/>
    <n v="0"/>
    <n v="1"/>
    <n v="0"/>
    <n v="0"/>
    <n v="0"/>
    <n v="0"/>
    <m/>
    <m/>
    <s v="Assistance humanitaire Situation dans le lieu d’origine Possibilités de retour (etat du lieu d’origine, aide humanitaire…)"/>
    <n v="1"/>
    <n v="1"/>
    <n v="0"/>
    <n v="0"/>
    <n v="1"/>
    <n v="0"/>
    <s v="Abri"/>
    <s v="Nourriture"/>
    <s v="Travail/moyen de subsistance"/>
    <m/>
    <n v="1"/>
    <n v="10"/>
    <s v="Lors de cette evaluation le quarrtier sao dans le 7em arrondissement  accueil peu les pdi mais avec un  menage ..de 10 personnes en moyenne leur besoin prioritaire est de reprendre les abris d'origine"/>
    <n v="1327523"/>
    <s v="c4b28ec9-0c27-410b-bc96-2f40d24c4b5c"/>
    <d v="2019-11-06T16:27:15"/>
    <m/>
    <n v="10"/>
  </r>
  <r>
    <d v="2019-11-06T00:00:00"/>
    <s v="GARAMBOLY Ces aire Don de Dieu"/>
    <s v="Bangui"/>
    <s v="Bangui"/>
    <x v="2"/>
    <x v="41"/>
    <s v="Non inondé"/>
    <s v="Oui"/>
    <n v="4.3614300000000004"/>
    <n v="18.625720000000001"/>
    <n v="356.21499999999997"/>
    <n v="0"/>
    <n v="3"/>
    <s v="Oui"/>
    <n v="15"/>
    <n v="75"/>
    <s v="Catastrophe naturelle (inondations, pluies torrentielles etc)"/>
    <m/>
    <x v="10"/>
    <n v="0"/>
    <n v="0"/>
    <n v="0"/>
    <n v="15"/>
    <m/>
    <m/>
    <n v="15"/>
    <s v="Partiellement endommagés"/>
    <s v="oui"/>
    <s v="oui"/>
    <s v="Sous-préfecture"/>
    <m/>
    <x v="3"/>
    <s v="oui"/>
    <n v="10"/>
    <s v="non"/>
    <m/>
    <s v="non"/>
    <m/>
    <s v="non"/>
    <m/>
    <s v="non"/>
    <m/>
    <s v="oui"/>
    <s v="Autorités locales"/>
    <m/>
    <s v="Vol/cambriolage Contrôles ou arrestations arbitraires"/>
    <n v="1"/>
    <n v="0"/>
    <n v="0"/>
    <n v="1"/>
    <n v="0"/>
    <n v="0"/>
    <n v="0"/>
    <n v="0"/>
    <s v="oui"/>
    <s v="oui"/>
    <s v="oui"/>
    <s v="non"/>
    <s v="non"/>
    <m/>
    <m/>
    <s v="Ne sait pas"/>
    <m/>
    <s v="Forage a pompe manuelle Vendeur d’eau Eau de pluie"/>
    <n v="0"/>
    <n v="1"/>
    <n v="0"/>
    <n v="0"/>
    <n v="0"/>
    <n v="1"/>
    <n v="0"/>
    <n v="0"/>
    <n v="1"/>
    <s v="Entre 10 et 15 litres par jour"/>
    <s v="15-30 min"/>
    <s v="oui"/>
    <s v="Odeur Goût Eau non potable"/>
    <n v="1"/>
    <n v="1"/>
    <n v="0"/>
    <n v="1"/>
    <s v="En mauvais état/non hygiéniques"/>
    <s v="non"/>
    <m/>
    <m/>
    <m/>
    <m/>
    <m/>
    <m/>
    <m/>
    <m/>
    <m/>
    <s v="Oui, une partie"/>
    <s v="Production agricole de subsistance Assistance humanitaire (incluant cash) Achat sur le marché"/>
    <n v="1"/>
    <n v="0"/>
    <n v="1"/>
    <n v="1"/>
    <n v="0"/>
    <n v="0"/>
    <n v="0"/>
    <m/>
    <s v="Plus de 60 min"/>
    <s v="oui"/>
    <m/>
    <m/>
    <m/>
    <m/>
    <m/>
    <m/>
    <m/>
    <m/>
    <m/>
    <s v="non"/>
    <m/>
    <m/>
    <m/>
    <m/>
    <m/>
    <m/>
    <m/>
    <m/>
    <m/>
    <m/>
    <m/>
    <m/>
    <m/>
    <m/>
    <m/>
    <m/>
    <m/>
    <m/>
    <s v="Diarrhée Paludisme Fièvre"/>
    <n v="1"/>
    <n v="1"/>
    <n v="0"/>
    <n v="0"/>
    <n v="0"/>
    <n v="1"/>
    <n v="0"/>
    <n v="0"/>
    <n v="0"/>
    <n v="0"/>
    <n v="0"/>
    <n v="0"/>
    <m/>
    <s v="Oui, une partie"/>
    <s v="Ecole trop loin Manque de moyens financiers (transport, etc) Pas d'intérêt pour l'éducation des enfants"/>
    <n v="0"/>
    <n v="0"/>
    <n v="0"/>
    <n v="1"/>
    <n v="0"/>
    <n v="0"/>
    <n v="1"/>
    <n v="0"/>
    <n v="0"/>
    <n v="1"/>
    <n v="0"/>
    <m/>
    <m/>
    <s v="Assistance humanitaire Situation dans le lieu d’origine Situation des membres de la famille"/>
    <n v="1"/>
    <n v="1"/>
    <n v="1"/>
    <n v="0"/>
    <n v="0"/>
    <n v="0"/>
    <s v="Abri"/>
    <s v="Nourriture"/>
    <s v="Service de santé"/>
    <m/>
    <n v="0"/>
    <n v="10"/>
    <s v="Vu l'évaluation du quartier SOUNGA, la PDI demande une  assistance humanitaire et gouvernementale."/>
    <n v="1328123"/>
    <s v="97575bbb-3215-42e7-baa6-3685788800fc"/>
    <d v="2019-11-06T17:20:59"/>
    <m/>
    <n v="19"/>
  </r>
  <r>
    <d v="2019-11-07T00:00:00"/>
    <s v="GARAMBOLY Ces aire Don de Dieu"/>
    <s v="Bangui"/>
    <s v="Bangui"/>
    <x v="2"/>
    <x v="42"/>
    <s v="Non inondé"/>
    <s v="Oui"/>
    <n v="4.3665799999999999"/>
    <n v="18.62246"/>
    <n v="373.46899999999999"/>
    <n v="0"/>
    <n v="3"/>
    <s v="Oui"/>
    <n v="25"/>
    <n v="125"/>
    <s v="Catastrophe naturelle (inondations, pluies torrentielles etc)"/>
    <m/>
    <x v="3"/>
    <n v="0"/>
    <n v="0"/>
    <n v="0"/>
    <n v="25"/>
    <m/>
    <m/>
    <n v="25"/>
    <s v="Partiellement endommagés"/>
    <s v="oui"/>
    <s v="oui"/>
    <s v="Chef de quartier"/>
    <m/>
    <x v="3"/>
    <s v="non"/>
    <m/>
    <s v="non"/>
    <m/>
    <s v="non"/>
    <m/>
    <s v="non"/>
    <m/>
    <s v="non"/>
    <m/>
    <s v="oui"/>
    <s v="Police"/>
    <m/>
    <s v="Vol/cambriolage Contrôles ou arrestations arbitraires"/>
    <n v="1"/>
    <n v="0"/>
    <n v="0"/>
    <n v="1"/>
    <n v="0"/>
    <n v="0"/>
    <n v="0"/>
    <n v="0"/>
    <s v="oui"/>
    <s v="oui"/>
    <s v="oui"/>
    <s v="non"/>
    <s v="oui"/>
    <s v="Communauté locale"/>
    <m/>
    <s v="Ne sait pas"/>
    <m/>
    <s v="Forage a pompe manuelle Vendeur d’eau Eau de pluie"/>
    <n v="0"/>
    <n v="1"/>
    <n v="0"/>
    <n v="0"/>
    <n v="0"/>
    <n v="1"/>
    <n v="0"/>
    <n v="0"/>
    <n v="1"/>
    <s v="Entre 10 et 15 litres par jour"/>
    <s v="30-60 Min"/>
    <s v="oui"/>
    <s v="Odeur Goût Eau non potable"/>
    <n v="1"/>
    <n v="1"/>
    <n v="0"/>
    <n v="1"/>
    <s v="En mauvais état/non hygiéniques"/>
    <s v="non"/>
    <m/>
    <m/>
    <m/>
    <m/>
    <m/>
    <m/>
    <m/>
    <m/>
    <m/>
    <s v="Oui, une partie"/>
    <s v="Production agricole de subsistance Assistance humanitaire (incluant cash) Achat sur le marché"/>
    <n v="1"/>
    <n v="0"/>
    <n v="1"/>
    <n v="1"/>
    <n v="0"/>
    <n v="0"/>
    <n v="0"/>
    <m/>
    <s v="15-30 min"/>
    <s v="non"/>
    <s v="Harcèlement Autre, préciser"/>
    <n v="0"/>
    <n v="1"/>
    <n v="0"/>
    <n v="0"/>
    <n v="0"/>
    <n v="0"/>
    <n v="1"/>
    <s v="Manque financement"/>
    <s v="non"/>
    <m/>
    <m/>
    <m/>
    <m/>
    <m/>
    <m/>
    <m/>
    <m/>
    <m/>
    <m/>
    <m/>
    <m/>
    <m/>
    <m/>
    <m/>
    <m/>
    <m/>
    <m/>
    <s v="Diarrhée Paludisme Fièvre"/>
    <n v="1"/>
    <n v="1"/>
    <n v="0"/>
    <n v="0"/>
    <n v="0"/>
    <n v="1"/>
    <n v="0"/>
    <n v="0"/>
    <n v="0"/>
    <n v="0"/>
    <n v="0"/>
    <n v="0"/>
    <m/>
    <s v="Non"/>
    <s v="Manque de moyens financiers (transport, etc)"/>
    <n v="0"/>
    <n v="0"/>
    <n v="0"/>
    <n v="0"/>
    <n v="0"/>
    <n v="0"/>
    <n v="1"/>
    <n v="0"/>
    <n v="0"/>
    <n v="0"/>
    <n v="0"/>
    <m/>
    <m/>
    <s v="Assistance humanitaire Situation dans le lieu d’origine"/>
    <n v="1"/>
    <n v="1"/>
    <n v="0"/>
    <n v="0"/>
    <n v="0"/>
    <n v="0"/>
    <s v="Abri"/>
    <s v="Service de santé"/>
    <s v="Nourriture"/>
    <m/>
    <n v="0"/>
    <n v="10"/>
    <s v="Assistante en  eau potable, nourriture et abris"/>
    <n v="1340355"/>
    <s v="49b5c17b-ac05-4aef-86ae-f82a750f08fc"/>
    <d v="2019-11-07T16:42:12"/>
    <m/>
    <n v="36"/>
  </r>
  <r>
    <d v="2019-11-07T00:00:00"/>
    <s v="Missayo marien alfred"/>
    <s v="Ombella MPoko"/>
    <s v="Bimbo"/>
    <x v="3"/>
    <x v="43"/>
    <s v="Non inondé"/>
    <s v="Oui"/>
    <n v="4.3249236"/>
    <n v="18.528027900000001"/>
    <n v="303.79998779296875"/>
    <n v="7"/>
    <n v="3"/>
    <s v="Oui"/>
    <n v="11"/>
    <n v="55"/>
    <s v="Catastrophe naturelle (inondations, pluies torrentielles etc)"/>
    <m/>
    <x v="29"/>
    <n v="2"/>
    <n v="0"/>
    <n v="0"/>
    <n v="11"/>
    <m/>
    <m/>
    <n v="11"/>
    <s v="En bon état"/>
    <s v="oui"/>
    <s v="oui"/>
    <s v="Autre, préciser"/>
    <s v="Octroyer par le service cadastral"/>
    <x v="1"/>
    <s v="ne sait pas"/>
    <m/>
    <s v="non"/>
    <m/>
    <s v="non"/>
    <m/>
    <s v="non"/>
    <m/>
    <s v="non"/>
    <m/>
    <s v="non"/>
    <m/>
    <m/>
    <s v="Vol/cambriolage"/>
    <n v="1"/>
    <n v="0"/>
    <n v="0"/>
    <n v="0"/>
    <n v="0"/>
    <n v="0"/>
    <n v="0"/>
    <n v="0"/>
    <s v="oui"/>
    <s v="oui"/>
    <s v="oui"/>
    <s v="non"/>
    <s v="oui"/>
    <s v="Communauté locale"/>
    <m/>
    <s v="Bonne cohésion"/>
    <m/>
    <s v="Puits traditionnel/A ciel ouvert Puits amélioré Eau de pluie"/>
    <n v="1"/>
    <n v="0"/>
    <n v="1"/>
    <n v="0"/>
    <n v="0"/>
    <n v="0"/>
    <n v="0"/>
    <n v="0"/>
    <n v="1"/>
    <s v="Entre 10 et 15 litres par jour"/>
    <s v="0-15 min"/>
    <s v="oui"/>
    <s v="Eau trouble / brune"/>
    <n v="0"/>
    <n v="0"/>
    <n v="1"/>
    <n v="0"/>
    <s v="Opérationnelles"/>
    <s v="non"/>
    <m/>
    <m/>
    <m/>
    <m/>
    <m/>
    <m/>
    <m/>
    <m/>
    <m/>
    <s v="Oui, tous"/>
    <s v="Don des communautés hôtes et voisines Achat sur le marché Troc (échanges)"/>
    <n v="0"/>
    <n v="1"/>
    <n v="0"/>
    <n v="1"/>
    <n v="0"/>
    <n v="1"/>
    <n v="0"/>
    <m/>
    <s v="15-30 min"/>
    <s v="oui"/>
    <m/>
    <m/>
    <m/>
    <m/>
    <m/>
    <m/>
    <m/>
    <m/>
    <m/>
    <s v="non"/>
    <m/>
    <m/>
    <m/>
    <m/>
    <m/>
    <m/>
    <m/>
    <m/>
    <m/>
    <m/>
    <m/>
    <m/>
    <m/>
    <m/>
    <m/>
    <m/>
    <m/>
    <m/>
    <s v="Diarrhée Paludisme Toux"/>
    <n v="1"/>
    <n v="1"/>
    <n v="0"/>
    <n v="0"/>
    <n v="0"/>
    <n v="0"/>
    <n v="1"/>
    <n v="0"/>
    <n v="0"/>
    <n v="0"/>
    <n v="0"/>
    <n v="0"/>
    <m/>
    <s v="Oui, tous"/>
    <m/>
    <m/>
    <m/>
    <m/>
    <m/>
    <m/>
    <m/>
    <m/>
    <m/>
    <m/>
    <m/>
    <m/>
    <m/>
    <m/>
    <s v="Assistance humanitaire Situation dans le lieu d’origine Accès aux services de base"/>
    <n v="1"/>
    <n v="1"/>
    <n v="0"/>
    <n v="1"/>
    <n v="0"/>
    <n v="0"/>
    <s v="Nourriture"/>
    <s v="Service de santé"/>
    <s v="Hygiène/assainissement"/>
    <m/>
    <n v="0"/>
    <n v="10"/>
    <s v="Plus part des chefs nont pas des ignorent la presence des pdi dans leur localité. Ils ne font pas declares. nous avons fait le sondage nous même. Il ny a pas un centre de sante dans le quartier. Les pdi n'ont as d accès  à leur champ situé à l'autre côté du fleuve. Ils vivent que des achats de nourriture  sur le marcher. Mais les moyens de subsistance est encore un defis pour cette population affectee."/>
    <n v="1340126"/>
    <s v="9e988849-5e1e-427b-b359-eba054e36cfe"/>
    <d v="2019-11-07T16:15:07"/>
    <m/>
    <n v="22"/>
  </r>
  <r>
    <d v="2019-11-07T00:00:00"/>
    <s v="MANSSOUR-KABARA"/>
    <s v="Ombella MPoko"/>
    <s v="Bimbo"/>
    <x v="3"/>
    <x v="44"/>
    <s v="Non inondé"/>
    <s v="Oui"/>
    <n v="4.3284058999999999"/>
    <n v="18.531480200000001"/>
    <n v="328.60000610351563"/>
    <n v="10"/>
    <n v="3"/>
    <s v="Oui"/>
    <n v="15"/>
    <n v="75"/>
    <s v="Catastrophe naturelle (inondations, pluies torrentielles etc)"/>
    <m/>
    <x v="10"/>
    <n v="0"/>
    <n v="0"/>
    <n v="0"/>
    <n v="11"/>
    <n v="4"/>
    <m/>
    <n v="15"/>
    <s v="En bon état"/>
    <s v="oui"/>
    <s v="non"/>
    <m/>
    <m/>
    <x v="4"/>
    <s v="oui"/>
    <n v="16"/>
    <s v="non"/>
    <m/>
    <s v="oui"/>
    <n v="6"/>
    <s v="non"/>
    <m/>
    <s v="oui"/>
    <n v="12"/>
    <s v="oui"/>
    <s v="Autorités locales"/>
    <m/>
    <m/>
    <m/>
    <m/>
    <m/>
    <m/>
    <m/>
    <m/>
    <m/>
    <m/>
    <s v="oui"/>
    <s v="oui"/>
    <s v="oui"/>
    <s v="non"/>
    <s v="oui"/>
    <s v="Communauté locale"/>
    <m/>
    <s v="Très bonne cohésion"/>
    <m/>
    <s v="Puits traditionnel/A ciel ouvert Eau de pluie"/>
    <n v="1"/>
    <n v="0"/>
    <n v="0"/>
    <n v="0"/>
    <n v="0"/>
    <n v="0"/>
    <n v="0"/>
    <n v="0"/>
    <n v="1"/>
    <s v="Entre 10 et 15 litres par jour"/>
    <s v="0-15 min"/>
    <s v="oui"/>
    <s v="Odeur"/>
    <n v="1"/>
    <n v="0"/>
    <n v="0"/>
    <n v="0"/>
    <s v="En mauvais état/non hygiéniques"/>
    <s v="non"/>
    <m/>
    <m/>
    <m/>
    <m/>
    <m/>
    <m/>
    <m/>
    <m/>
    <m/>
    <s v="Oui, tous"/>
    <s v="Achat sur le marché"/>
    <n v="0"/>
    <n v="0"/>
    <n v="0"/>
    <n v="1"/>
    <n v="0"/>
    <n v="0"/>
    <n v="0"/>
    <m/>
    <s v="0-15 min"/>
    <s v="oui"/>
    <m/>
    <m/>
    <m/>
    <m/>
    <m/>
    <m/>
    <m/>
    <m/>
    <m/>
    <s v="non"/>
    <m/>
    <m/>
    <m/>
    <m/>
    <m/>
    <m/>
    <m/>
    <m/>
    <m/>
    <m/>
    <m/>
    <m/>
    <m/>
    <m/>
    <m/>
    <m/>
    <m/>
    <m/>
    <s v="Diarrhée Paludisme Fièvre"/>
    <n v="1"/>
    <n v="1"/>
    <n v="0"/>
    <n v="0"/>
    <n v="0"/>
    <n v="1"/>
    <n v="0"/>
    <n v="0"/>
    <n v="0"/>
    <n v="0"/>
    <n v="0"/>
    <n v="0"/>
    <m/>
    <s v="Non"/>
    <s v="Ecole détruite ou endommagée"/>
    <n v="0"/>
    <n v="1"/>
    <n v="0"/>
    <n v="0"/>
    <n v="0"/>
    <n v="0"/>
    <n v="0"/>
    <n v="0"/>
    <n v="0"/>
    <n v="0"/>
    <n v="0"/>
    <m/>
    <m/>
    <s v="Assistance humanitaire Situation des membres de la famille Possibilités de retour (etat du lieu d’origine, aide humanitaire…)"/>
    <n v="1"/>
    <n v="0"/>
    <n v="1"/>
    <n v="0"/>
    <n v="1"/>
    <n v="0"/>
    <s v="Nourriture"/>
    <s v="Article non alimentaire (vêtements, couvertures, ustensiles de cuisine"/>
    <s v="Abri"/>
    <m/>
    <n v="0"/>
    <n v="10"/>
    <s v="BALAPA2 n'est pas touché mais il a des PDIS."/>
    <n v="1340233"/>
    <s v="2700363d-3e84-4a7b-8e10-44fe9ec51c93"/>
    <d v="2019-11-07T16:20:44"/>
    <m/>
    <n v="30"/>
  </r>
  <r>
    <d v="2019-11-07T00:00:00"/>
    <s v="Gomdigue Martine "/>
    <s v="Ombella MPoko"/>
    <s v="Bimbo"/>
    <x v="3"/>
    <x v="45"/>
    <s v="Partiellement inondé"/>
    <s v="Oui"/>
    <n v="4.3244185999999996"/>
    <n v="18.520665900000001"/>
    <n v="356.10000610351563"/>
    <n v="10"/>
    <n v="3"/>
    <s v="Oui"/>
    <n v="65"/>
    <n v="325"/>
    <s v="Catastrophe naturelle (inondations, pluies torrentielles etc)"/>
    <m/>
    <x v="13"/>
    <n v="0"/>
    <n v="0"/>
    <n v="0"/>
    <m/>
    <m/>
    <n v="65"/>
    <n v="65"/>
    <s v="Partiellement endommagés"/>
    <s v="oui"/>
    <s v="non"/>
    <m/>
    <m/>
    <x v="1"/>
    <s v="oui"/>
    <n v="10"/>
    <s v="non"/>
    <m/>
    <s v="oui"/>
    <n v="2"/>
    <s v="non"/>
    <m/>
    <s v="oui"/>
    <n v="20"/>
    <s v="ne sait pas"/>
    <m/>
    <m/>
    <m/>
    <m/>
    <m/>
    <m/>
    <m/>
    <m/>
    <m/>
    <m/>
    <m/>
    <s v="non"/>
    <s v="non"/>
    <s v="non"/>
    <s v="non"/>
    <s v="ne sait pas"/>
    <m/>
    <m/>
    <s v="Bonne cohésion"/>
    <m/>
    <s v="Puits traditionnel/A ciel ouvert Eau de surface (riviere, cours d’eau…) Vendeur d’eau"/>
    <n v="1"/>
    <n v="0"/>
    <n v="0"/>
    <n v="0"/>
    <n v="1"/>
    <n v="1"/>
    <n v="0"/>
    <n v="0"/>
    <n v="0"/>
    <s v="Plus de 15 litres par jour"/>
    <s v="30-60 Min"/>
    <s v="oui"/>
    <s v="Odeur Goût"/>
    <n v="1"/>
    <n v="1"/>
    <n v="0"/>
    <n v="0"/>
    <s v="En mauvais état/non hygiéniques"/>
    <s v="non"/>
    <m/>
    <m/>
    <m/>
    <m/>
    <m/>
    <m/>
    <m/>
    <m/>
    <m/>
    <s v="Oui, une partie"/>
    <s v="Achat sur le marché Emprunt Troc (échanges)"/>
    <n v="0"/>
    <n v="0"/>
    <n v="0"/>
    <n v="1"/>
    <n v="1"/>
    <n v="1"/>
    <n v="0"/>
    <m/>
    <s v="30-60 Min"/>
    <s v="oui"/>
    <m/>
    <m/>
    <m/>
    <m/>
    <m/>
    <m/>
    <m/>
    <m/>
    <m/>
    <s v="oui"/>
    <s v="Clinique mobile Hôpital"/>
    <n v="1"/>
    <n v="1"/>
    <n v="0"/>
    <n v="0"/>
    <n v="0"/>
    <m/>
    <s v="oui"/>
    <s v="30-60 Min"/>
    <s v="oui"/>
    <s v="Manque de moyens financiers Absence de personnel médical Pas de médicaments ou d’équipements"/>
    <n v="0"/>
    <n v="0"/>
    <n v="1"/>
    <n v="0"/>
    <n v="0"/>
    <n v="1"/>
    <n v="1"/>
    <s v="Diarrhée Fièvre Toux"/>
    <n v="1"/>
    <n v="0"/>
    <n v="0"/>
    <n v="0"/>
    <n v="0"/>
    <n v="1"/>
    <n v="1"/>
    <n v="0"/>
    <n v="0"/>
    <n v="0"/>
    <n v="0"/>
    <n v="0"/>
    <m/>
    <s v="Non"/>
    <s v="Pas d'école Ecole détruite ou endommagée Ecole occupée par des PDI"/>
    <n v="1"/>
    <n v="1"/>
    <n v="1"/>
    <n v="0"/>
    <n v="0"/>
    <n v="0"/>
    <n v="0"/>
    <n v="0"/>
    <n v="0"/>
    <n v="0"/>
    <n v="0"/>
    <m/>
    <m/>
    <s v="Assistance humanitaire"/>
    <n v="1"/>
    <n v="0"/>
    <n v="0"/>
    <n v="0"/>
    <n v="0"/>
    <n v="0"/>
    <s v="Abri"/>
    <s v="Nourriture"/>
    <s v="Scolarisation"/>
    <m/>
    <n v="0"/>
    <n v="10"/>
    <s v="Les pdi ont trop des difficultés "/>
    <n v="1340139"/>
    <s v="0e13ee65-520a-42eb-b91d-5b8fc9a6f3a5"/>
    <d v="2019-11-07T16:17:22"/>
    <m/>
    <n v="25"/>
  </r>
  <r>
    <d v="2019-11-07T00:00:00"/>
    <s v="MANSSOUR-KABARA"/>
    <s v="Ombella MPoko"/>
    <s v="Bimbo"/>
    <x v="3"/>
    <x v="46"/>
    <s v="Non inondé"/>
    <s v="Oui"/>
    <n v="4.3269605999999996"/>
    <n v="18.5259927"/>
    <n v="366.29998779296875"/>
    <n v="9"/>
    <n v="3"/>
    <s v="Oui"/>
    <n v="20"/>
    <n v="100"/>
    <s v="Catastrophe naturelle (inondations, pluies torrentielles etc)"/>
    <m/>
    <x v="10"/>
    <n v="5"/>
    <n v="0"/>
    <n v="0"/>
    <n v="20"/>
    <m/>
    <m/>
    <n v="20"/>
    <s v="En bon état"/>
    <s v="oui"/>
    <s v="ne sait pas"/>
    <m/>
    <m/>
    <x v="1"/>
    <s v="oui"/>
    <n v="22"/>
    <s v="non"/>
    <m/>
    <s v="oui"/>
    <n v="2"/>
    <s v="non"/>
    <m/>
    <s v="oui"/>
    <n v="6"/>
    <s v="oui"/>
    <s v="Autorités locales"/>
    <m/>
    <m/>
    <m/>
    <m/>
    <m/>
    <m/>
    <m/>
    <m/>
    <m/>
    <m/>
    <s v="oui"/>
    <s v="oui"/>
    <s v="oui"/>
    <s v="non"/>
    <s v="oui"/>
    <s v="Communauté locale"/>
    <m/>
    <s v="Bonne cohésion"/>
    <m/>
    <s v="Puits traditionnel/A ciel ouvert Forage a pompe manuelle Eau de pluie"/>
    <n v="1"/>
    <n v="1"/>
    <n v="0"/>
    <n v="0"/>
    <n v="0"/>
    <n v="0"/>
    <n v="0"/>
    <n v="0"/>
    <n v="1"/>
    <s v="Plus de 15 litres par jour"/>
    <s v="0-15 min"/>
    <s v="oui"/>
    <s v="Odeur Goût"/>
    <n v="1"/>
    <n v="1"/>
    <n v="0"/>
    <n v="0"/>
    <s v="En mauvais état/non hygiéniques"/>
    <s v="non"/>
    <m/>
    <m/>
    <m/>
    <m/>
    <m/>
    <m/>
    <m/>
    <m/>
    <m/>
    <s v="Oui, tous"/>
    <s v="Production agricole de subsistance Achat sur le marché"/>
    <n v="1"/>
    <n v="0"/>
    <n v="0"/>
    <n v="1"/>
    <n v="0"/>
    <n v="0"/>
    <n v="0"/>
    <m/>
    <s v="0-15 min"/>
    <s v="oui"/>
    <m/>
    <m/>
    <m/>
    <m/>
    <m/>
    <m/>
    <m/>
    <m/>
    <m/>
    <s v="non"/>
    <m/>
    <m/>
    <m/>
    <m/>
    <m/>
    <m/>
    <m/>
    <m/>
    <m/>
    <m/>
    <m/>
    <m/>
    <m/>
    <m/>
    <m/>
    <m/>
    <m/>
    <m/>
    <s v="Diarrhée Paludisme Fièvre"/>
    <n v="1"/>
    <n v="1"/>
    <n v="0"/>
    <n v="0"/>
    <n v="0"/>
    <n v="1"/>
    <n v="0"/>
    <n v="0"/>
    <n v="0"/>
    <n v="0"/>
    <n v="0"/>
    <n v="0"/>
    <m/>
    <s v="Oui, une partie"/>
    <s v="Ecole détruite ou endommagée"/>
    <n v="0"/>
    <n v="1"/>
    <n v="0"/>
    <n v="0"/>
    <n v="0"/>
    <n v="0"/>
    <n v="0"/>
    <n v="0"/>
    <n v="0"/>
    <n v="0"/>
    <n v="0"/>
    <m/>
    <m/>
    <s v="Assistance humanitaire Situation dans le lieu d’origine Possibilités de retour (etat du lieu d’origine, aide humanitaire…)"/>
    <n v="1"/>
    <n v="1"/>
    <n v="0"/>
    <n v="0"/>
    <n v="1"/>
    <n v="0"/>
    <s v="Nourriture"/>
    <s v="Service de santé"/>
    <s v="Abri"/>
    <m/>
    <n v="0"/>
    <n v="10"/>
    <s v="BATALIMO2 à accueillit un petit nombre de PDIS."/>
    <n v="1340230"/>
    <s v="2a3b0d1b-c0d7-4501-ba79-701198d6fa96"/>
    <d v="2019-11-07T16:20:41"/>
    <m/>
    <n v="29"/>
  </r>
  <r>
    <d v="2019-11-07T00:00:00"/>
    <s v="Gomdigue Martine "/>
    <s v="Ombella MPoko"/>
    <s v="Bimbo"/>
    <x v="3"/>
    <x v="47"/>
    <s v="Partiellement inondé"/>
    <s v="Oui"/>
    <n v="4.3281152000000001"/>
    <n v="18.521876500000001"/>
    <n v="409.20001220703125"/>
    <n v="10"/>
    <n v="3"/>
    <s v="Oui"/>
    <n v="10"/>
    <n v="50"/>
    <s v="Catastrophe naturelle (inondations, pluies torrentielles etc)"/>
    <m/>
    <x v="0"/>
    <n v="0"/>
    <n v="0"/>
    <n v="0"/>
    <n v="6"/>
    <n v="4"/>
    <m/>
    <n v="10"/>
    <s v="Complètement détruits"/>
    <s v="oui"/>
    <s v="ne sait pas"/>
    <m/>
    <m/>
    <x v="2"/>
    <s v="ne sait pas"/>
    <m/>
    <s v="ne sait pas"/>
    <m/>
    <s v="ne sait pas"/>
    <m/>
    <s v="ne sait pas"/>
    <m/>
    <s v="ne sait pas"/>
    <m/>
    <s v="ne sait pas"/>
    <m/>
    <m/>
    <m/>
    <m/>
    <m/>
    <m/>
    <m/>
    <m/>
    <m/>
    <m/>
    <m/>
    <s v="oui"/>
    <s v="oui"/>
    <s v="oui"/>
    <s v="oui"/>
    <s v="ne sait pas"/>
    <m/>
    <m/>
    <s v="Très bonne cohésion"/>
    <m/>
    <s v="Puits traditionnel/A ciel ouvert"/>
    <n v="1"/>
    <n v="0"/>
    <n v="0"/>
    <n v="0"/>
    <n v="0"/>
    <n v="0"/>
    <n v="0"/>
    <n v="0"/>
    <n v="0"/>
    <s v="Plus de 15 litres par jour"/>
    <s v="0-15 min"/>
    <s v="oui"/>
    <s v="Odeur Goût Eau non potable"/>
    <n v="1"/>
    <n v="1"/>
    <n v="0"/>
    <n v="1"/>
    <s v="En mauvais état/non hygiéniques"/>
    <s v="oui"/>
    <s v="Présence de groupes armés Conflit liés à la gestion communautaire des points d’eau"/>
    <n v="1"/>
    <n v="1"/>
    <n v="0"/>
    <n v="0"/>
    <n v="0"/>
    <n v="0"/>
    <n v="0"/>
    <m/>
    <s v="Oui, tous"/>
    <s v="Achat sur le marché Emprunt Troc (échanges)"/>
    <n v="0"/>
    <n v="0"/>
    <n v="0"/>
    <n v="1"/>
    <n v="1"/>
    <n v="1"/>
    <n v="0"/>
    <m/>
    <s v="30-60 Min"/>
    <s v="oui"/>
    <m/>
    <m/>
    <m/>
    <m/>
    <m/>
    <m/>
    <m/>
    <m/>
    <m/>
    <s v="oui"/>
    <s v="Hôpital Centre de santé"/>
    <n v="0"/>
    <n v="1"/>
    <n v="1"/>
    <n v="0"/>
    <n v="0"/>
    <m/>
    <s v="oui"/>
    <s v="30-60 Min"/>
    <s v="non"/>
    <m/>
    <m/>
    <m/>
    <m/>
    <m/>
    <m/>
    <m/>
    <m/>
    <s v="Diarrhée Paludisme Fièvre"/>
    <n v="1"/>
    <n v="1"/>
    <n v="0"/>
    <n v="0"/>
    <n v="0"/>
    <n v="1"/>
    <n v="0"/>
    <n v="0"/>
    <n v="0"/>
    <n v="0"/>
    <n v="0"/>
    <n v="0"/>
    <m/>
    <s v="Oui, tous"/>
    <m/>
    <m/>
    <m/>
    <m/>
    <m/>
    <m/>
    <m/>
    <m/>
    <m/>
    <m/>
    <m/>
    <m/>
    <m/>
    <m/>
    <s v="Assistance humanitaire Situation des membres de la famille Accès aux services de base"/>
    <n v="1"/>
    <n v="0"/>
    <n v="1"/>
    <n v="1"/>
    <n v="0"/>
    <n v="0"/>
    <s v="Eau potable"/>
    <s v="Nourriture"/>
    <s v="Abri"/>
    <m/>
    <n v="0"/>
    <n v="10"/>
    <s v="Les déplacés ont beaucoup de difficultés. _x000a_"/>
    <n v="1340136"/>
    <s v="8d3ebbff-65f6-4f71-957a-65731b41af5f"/>
    <d v="2019-11-07T16:17:18"/>
    <m/>
    <n v="24"/>
  </r>
  <r>
    <d v="2019-11-09T00:00:00"/>
    <s v="NGONAINDO Delalie"/>
    <s v="Ombella MPoko"/>
    <s v="Bimbo"/>
    <x v="3"/>
    <x v="48"/>
    <s v="Non inondé"/>
    <s v="Oui"/>
    <n v="4.3739758999999996"/>
    <n v="18.522506"/>
    <n v="364.60000610351563"/>
    <n v="10"/>
    <n v="3"/>
    <s v="Oui"/>
    <n v="10"/>
    <n v="50"/>
    <s v="Catastrophe naturelle (inondations, pluies torrentielles etc)"/>
    <m/>
    <x v="25"/>
    <n v="4"/>
    <n v="0"/>
    <n v="0"/>
    <n v="10"/>
    <m/>
    <m/>
    <n v="10"/>
    <s v="Partiellement endommagés"/>
    <s v="oui"/>
    <s v="oui"/>
    <s v="Chef de quartier"/>
    <m/>
    <x v="3"/>
    <s v="oui"/>
    <n v="5"/>
    <s v="non"/>
    <m/>
    <s v="oui"/>
    <n v="11"/>
    <s v="non"/>
    <m/>
    <s v="oui"/>
    <n v="10"/>
    <s v="non"/>
    <m/>
    <m/>
    <s v="Vol/cambriolage Présence de groupes armés"/>
    <n v="1"/>
    <n v="1"/>
    <n v="0"/>
    <n v="0"/>
    <n v="0"/>
    <n v="0"/>
    <n v="0"/>
    <n v="0"/>
    <s v="non"/>
    <s v="non"/>
    <s v="non"/>
    <s v="oui"/>
    <s v="non"/>
    <m/>
    <m/>
    <s v="Très bonne cohésion"/>
    <m/>
    <s v="Puits traditionnel/A ciel ouvert Eau courante/du robinet Eau de pluie"/>
    <n v="1"/>
    <n v="0"/>
    <n v="0"/>
    <n v="0"/>
    <n v="0"/>
    <n v="0"/>
    <n v="0"/>
    <n v="1"/>
    <n v="1"/>
    <s v="Entre 10 et 15 litres par jour"/>
    <s v="30-60 Min"/>
    <s v="oui"/>
    <s v="Odeur Goût Eau non potable"/>
    <n v="1"/>
    <n v="1"/>
    <n v="0"/>
    <n v="1"/>
    <s v="En mauvais état/non hygiéniques"/>
    <s v="oui"/>
    <s v="Présence de groupes armés"/>
    <n v="1"/>
    <n v="0"/>
    <n v="0"/>
    <n v="0"/>
    <n v="0"/>
    <n v="0"/>
    <n v="0"/>
    <m/>
    <s v="Oui, une partie"/>
    <s v="Production agricole de subsistance Don des communautés hôtes et voisines Achat sur le marché"/>
    <n v="1"/>
    <n v="1"/>
    <n v="0"/>
    <n v="1"/>
    <n v="0"/>
    <n v="0"/>
    <n v="0"/>
    <m/>
    <s v="15-30 min"/>
    <s v="non"/>
    <s v="La route est trop dangereuse/risque d’attaques"/>
    <n v="0"/>
    <n v="0"/>
    <n v="0"/>
    <n v="0"/>
    <n v="1"/>
    <n v="0"/>
    <n v="0"/>
    <m/>
    <s v="non"/>
    <m/>
    <m/>
    <m/>
    <m/>
    <m/>
    <m/>
    <m/>
    <m/>
    <m/>
    <m/>
    <m/>
    <m/>
    <m/>
    <m/>
    <m/>
    <m/>
    <m/>
    <m/>
    <s v="Diarrhée Paludisme Maladie de peau"/>
    <n v="1"/>
    <n v="1"/>
    <n v="0"/>
    <n v="0"/>
    <n v="1"/>
    <n v="0"/>
    <n v="0"/>
    <n v="0"/>
    <n v="0"/>
    <n v="0"/>
    <n v="0"/>
    <n v="0"/>
    <m/>
    <s v="Non"/>
    <s v="Ecole détruite ou endommagée Chemin dangereux Manque de moyens financiers (transport, etc)"/>
    <n v="0"/>
    <n v="1"/>
    <n v="0"/>
    <n v="0"/>
    <n v="1"/>
    <n v="0"/>
    <n v="1"/>
    <n v="0"/>
    <n v="0"/>
    <n v="0"/>
    <n v="0"/>
    <m/>
    <m/>
    <s v="Assistance humanitaire Situation dans le lieu d’origine Documentation (certificat de naissance, etc.)"/>
    <n v="1"/>
    <n v="1"/>
    <n v="0"/>
    <n v="0"/>
    <n v="0"/>
    <n v="1"/>
    <s v="Abri"/>
    <s v="Nourriture"/>
    <s v="Service de santé"/>
    <m/>
    <n v="0"/>
    <n v="10"/>
    <s v="Les pdis ont besoin  d'aide  sur le domaine de la santé,  eau potable et des vivre."/>
    <n v="1358726"/>
    <s v="57124c98-ec54-4488-9f46-0a4864e80a9c"/>
    <d v="2019-11-09T14:33:01"/>
    <m/>
    <n v="64"/>
  </r>
  <r>
    <d v="2019-11-09T00:00:00"/>
    <s v="Nainguira"/>
    <s v="Ombella MPoko"/>
    <s v="Bimbo"/>
    <x v="3"/>
    <x v="49"/>
    <s v="Non inondé"/>
    <s v="Oui"/>
    <n v="4.3717968999999997"/>
    <n v="18.523427900000002"/>
    <n v="363"/>
    <n v="10"/>
    <n v="3"/>
    <s v="Oui"/>
    <n v="20"/>
    <n v="100"/>
    <s v="Catastrophe naturelle (inondations, pluies torrentielles etc)"/>
    <m/>
    <x v="8"/>
    <n v="8"/>
    <n v="0"/>
    <n v="0"/>
    <n v="20"/>
    <m/>
    <m/>
    <n v="20"/>
    <s v="En bon état"/>
    <s v="oui"/>
    <s v="oui"/>
    <s v="Chef de quartier"/>
    <m/>
    <x v="3"/>
    <s v="oui"/>
    <n v="10"/>
    <s v="non"/>
    <m/>
    <s v="oui"/>
    <n v="2"/>
    <s v="non"/>
    <m/>
    <s v="oui"/>
    <n v="5"/>
    <s v="oui"/>
    <s v="Police"/>
    <m/>
    <s v="Vol/cambriolage Abus des forces de sécurité Contrôles ou arrestations arbitraires"/>
    <n v="1"/>
    <n v="0"/>
    <n v="1"/>
    <n v="1"/>
    <n v="0"/>
    <n v="0"/>
    <n v="0"/>
    <n v="0"/>
    <s v="oui"/>
    <s v="non"/>
    <s v="non"/>
    <s v="oui"/>
    <s v="oui"/>
    <s v="Police"/>
    <m/>
    <s v="Bonne cohésion"/>
    <m/>
    <s v="Puits traditionnel/A ciel ouvert Vendeur d’eau Eau de pluie"/>
    <n v="1"/>
    <n v="0"/>
    <n v="0"/>
    <n v="0"/>
    <n v="0"/>
    <n v="1"/>
    <n v="0"/>
    <n v="0"/>
    <n v="1"/>
    <s v="Entre 10 et 15 litres par jour"/>
    <s v="0-15 min"/>
    <s v="oui"/>
    <s v="Odeur"/>
    <n v="1"/>
    <n v="0"/>
    <n v="0"/>
    <n v="0"/>
    <s v="En mauvais état/non hygiéniques"/>
    <s v="oui"/>
    <s v="Conflit liés à la gestion communautaire des points d’eau Discrimination"/>
    <n v="0"/>
    <n v="1"/>
    <n v="0"/>
    <n v="1"/>
    <n v="0"/>
    <n v="0"/>
    <n v="0"/>
    <m/>
    <s v="Oui, tous"/>
    <s v="Don des communautés hôtes et voisines Assistance humanitaire (incluant cash) Troc (échanges)"/>
    <n v="0"/>
    <n v="1"/>
    <n v="1"/>
    <n v="0"/>
    <n v="0"/>
    <n v="1"/>
    <n v="0"/>
    <m/>
    <s v="0-15 min"/>
    <s v="oui"/>
    <m/>
    <m/>
    <m/>
    <m/>
    <m/>
    <m/>
    <m/>
    <m/>
    <m/>
    <s v="oui"/>
    <s v="Centre de santé"/>
    <n v="0"/>
    <n v="0"/>
    <n v="1"/>
    <n v="0"/>
    <n v="0"/>
    <m/>
    <s v="oui"/>
    <s v="15-30 min"/>
    <s v="oui"/>
    <s v="Le service est trop loin Manque de moyens financiers"/>
    <n v="0"/>
    <n v="1"/>
    <n v="1"/>
    <n v="0"/>
    <n v="0"/>
    <n v="0"/>
    <n v="0"/>
    <s v="Diarrhée Paludisme Fièvre"/>
    <n v="1"/>
    <n v="1"/>
    <n v="0"/>
    <n v="0"/>
    <n v="0"/>
    <n v="1"/>
    <n v="0"/>
    <n v="0"/>
    <n v="0"/>
    <n v="0"/>
    <n v="0"/>
    <n v="0"/>
    <m/>
    <s v="Non"/>
    <s v="Pas d'école Ecole trop loin Manque de moyens financiers (transport, etc)"/>
    <n v="1"/>
    <n v="0"/>
    <n v="0"/>
    <n v="1"/>
    <n v="0"/>
    <n v="0"/>
    <n v="1"/>
    <n v="0"/>
    <n v="0"/>
    <n v="0"/>
    <n v="0"/>
    <m/>
    <m/>
    <s v="Assistance humanitaire Situation dans le lieu d’origine Documentation (certificat de naissance, etc.)"/>
    <n v="1"/>
    <n v="1"/>
    <n v="0"/>
    <n v="0"/>
    <n v="0"/>
    <n v="1"/>
    <s v="Nourriture"/>
    <s v="Eau potable"/>
    <s v="Abri"/>
    <m/>
    <n v="0"/>
    <n v="10"/>
    <s v="Les déplacés ont tous besoin d'une assistance de vivre, santé et scolarisation des enfants."/>
    <n v="1358673"/>
    <s v="bac05aee-a576-47db-a323-5ef25a68b838"/>
    <d v="2019-11-09T14:26:29"/>
    <m/>
    <n v="61"/>
  </r>
  <r>
    <d v="2019-11-09T00:00:00"/>
    <s v="Djimadoum.arcadu"/>
    <s v="Ombella MPoko"/>
    <s v="Bimbo"/>
    <x v="3"/>
    <x v="50"/>
    <s v="Partiellement inondé"/>
    <s v="Oui"/>
    <n v="4.3708638000000004"/>
    <n v="18.505961599999999"/>
    <n v="362.20001220703125"/>
    <n v="9.5"/>
    <n v="3"/>
    <s v="Oui"/>
    <n v="50"/>
    <n v="250"/>
    <s v="Catastrophe naturelle (inondations, pluies torrentielles etc)"/>
    <m/>
    <x v="12"/>
    <n v="0"/>
    <n v="0"/>
    <n v="0"/>
    <n v="50"/>
    <m/>
    <m/>
    <n v="50"/>
    <s v="En bon état"/>
    <s v="oui"/>
    <s v="oui"/>
    <s v="Chef de quartier"/>
    <m/>
    <x v="3"/>
    <s v="oui"/>
    <n v="15"/>
    <s v="non"/>
    <m/>
    <s v="oui"/>
    <n v="10"/>
    <s v="non"/>
    <m/>
    <s v="non"/>
    <m/>
    <s v="oui"/>
    <s v="Autorités locales"/>
    <m/>
    <s v="Vol/cambriolage"/>
    <n v="1"/>
    <n v="0"/>
    <n v="0"/>
    <n v="0"/>
    <n v="0"/>
    <n v="0"/>
    <n v="0"/>
    <n v="0"/>
    <s v="oui"/>
    <s v="oui"/>
    <s v="oui"/>
    <s v="non"/>
    <s v="non"/>
    <m/>
    <m/>
    <s v="Bonne cohésion"/>
    <m/>
    <s v="Puits traditionnel/A ciel ouvert Forage a pompe manuelle Eau de pluie"/>
    <n v="1"/>
    <n v="1"/>
    <n v="0"/>
    <n v="0"/>
    <n v="0"/>
    <n v="0"/>
    <n v="0"/>
    <n v="0"/>
    <n v="1"/>
    <s v="Entre 5 et 10 litres par jour"/>
    <s v="0-15 min"/>
    <s v="non"/>
    <m/>
    <m/>
    <m/>
    <m/>
    <m/>
    <s v="En mauvais état/non hygiéniques"/>
    <s v="non"/>
    <m/>
    <m/>
    <m/>
    <m/>
    <m/>
    <m/>
    <m/>
    <m/>
    <m/>
    <s v="Oui, une partie"/>
    <s v="Don des communautés hôtes et voisines Achat sur le marché"/>
    <n v="0"/>
    <n v="1"/>
    <n v="0"/>
    <n v="1"/>
    <n v="0"/>
    <n v="0"/>
    <n v="0"/>
    <m/>
    <s v="30-60 Min"/>
    <s v="oui"/>
    <m/>
    <m/>
    <m/>
    <m/>
    <m/>
    <m/>
    <m/>
    <m/>
    <m/>
    <s v="oui"/>
    <s v="Autres (à préciser)"/>
    <n v="0"/>
    <n v="0"/>
    <n v="0"/>
    <n v="0"/>
    <n v="1"/>
    <s v="Association  de santé"/>
    <s v="oui"/>
    <s v="0-15 min"/>
    <s v="oui"/>
    <s v="Manque de moyens financiers"/>
    <n v="0"/>
    <n v="0"/>
    <n v="1"/>
    <n v="0"/>
    <n v="0"/>
    <n v="0"/>
    <n v="0"/>
    <s v="Diarrhée Paludisme Maladie de peau"/>
    <n v="1"/>
    <n v="1"/>
    <n v="0"/>
    <n v="0"/>
    <n v="1"/>
    <n v="0"/>
    <n v="0"/>
    <n v="0"/>
    <n v="0"/>
    <n v="0"/>
    <n v="0"/>
    <n v="0"/>
    <m/>
    <s v="Non"/>
    <s v="Ecole détruite ou endommagée Chemin dangereux Manque de moyens financiers (transport, etc)"/>
    <n v="0"/>
    <n v="1"/>
    <n v="0"/>
    <n v="0"/>
    <n v="1"/>
    <n v="0"/>
    <n v="1"/>
    <n v="0"/>
    <n v="0"/>
    <n v="0"/>
    <n v="0"/>
    <m/>
    <m/>
    <s v="Assistance humanitaire Situation dans le lieu d’origine Documentation (certificat de naissance, etc.)"/>
    <n v="1"/>
    <n v="1"/>
    <n v="0"/>
    <n v="0"/>
    <n v="0"/>
    <n v="1"/>
    <s v="Nourriture"/>
    <s v="Service de santé"/>
    <s v="Article non alimentaire (vêtements, couvertures, ustensiles de cuisine"/>
    <m/>
    <n v="0"/>
    <n v="10"/>
    <s v="Les déplacées ont besoins d'une assistance en soins de santé et des vivres."/>
    <n v="1366914"/>
    <s v="ff286bb0-130e-4ee2-a163-5693c8aee54a"/>
    <d v="2019-11-10T11:16:09"/>
    <m/>
    <n v="78"/>
  </r>
  <r>
    <d v="2019-11-10T00:00:00"/>
    <s v="Mahamat ali"/>
    <s v="Ombella MPoko"/>
    <s v="Bimbo"/>
    <x v="3"/>
    <x v="51"/>
    <s v="Partiellement inondé"/>
    <s v="Oui"/>
    <n v="4.3917697999999996"/>
    <n v="18.5145546"/>
    <n v="351"/>
    <n v="10"/>
    <n v="3"/>
    <s v="Oui"/>
    <n v="16"/>
    <n v="80"/>
    <s v="Catastrophe naturelle (inondations, pluies torrentielles etc)"/>
    <m/>
    <x v="8"/>
    <n v="4"/>
    <n v="0"/>
    <n v="0"/>
    <n v="16"/>
    <m/>
    <m/>
    <n v="16"/>
    <s v="En bon état"/>
    <s v="oui"/>
    <s v="oui"/>
    <s v="Chef de quartier"/>
    <m/>
    <x v="3"/>
    <s v="oui"/>
    <n v="27"/>
    <s v="non"/>
    <m/>
    <s v="oui"/>
    <n v="2"/>
    <s v="non"/>
    <m/>
    <s v="oui"/>
    <n v="3"/>
    <s v="oui"/>
    <s v="Police"/>
    <m/>
    <s v="Vol/cambriolage Abus des forces de sécurité Contrôles ou arrestations arbitraires"/>
    <n v="1"/>
    <n v="0"/>
    <n v="1"/>
    <n v="1"/>
    <n v="0"/>
    <n v="0"/>
    <n v="0"/>
    <n v="0"/>
    <s v="oui"/>
    <s v="oui"/>
    <s v="oui"/>
    <s v="non"/>
    <s v="oui"/>
    <s v="Police"/>
    <m/>
    <s v="Très bonne cohésion"/>
    <m/>
    <s v="Puits traditionnel/A ciel ouvert Forage a pompe manuelle Vendeur d’eau"/>
    <n v="1"/>
    <n v="1"/>
    <n v="0"/>
    <n v="0"/>
    <n v="0"/>
    <n v="1"/>
    <n v="0"/>
    <n v="0"/>
    <n v="0"/>
    <s v="Entre 10 et 15 litres par jour"/>
    <s v="15-30 min"/>
    <s v="oui"/>
    <s v="Odeur Goût Eau non potable"/>
    <n v="1"/>
    <n v="1"/>
    <n v="0"/>
    <n v="1"/>
    <s v="Opérationnelles"/>
    <s v="non"/>
    <m/>
    <m/>
    <m/>
    <m/>
    <m/>
    <m/>
    <m/>
    <m/>
    <m/>
    <s v="Oui, une partie"/>
    <s v="Assistance humanitaire (incluant cash) Achat sur le marché Troc (échanges)"/>
    <n v="0"/>
    <n v="0"/>
    <n v="1"/>
    <n v="1"/>
    <n v="0"/>
    <n v="1"/>
    <n v="0"/>
    <m/>
    <s v="15-30 min"/>
    <s v="oui"/>
    <m/>
    <m/>
    <m/>
    <m/>
    <m/>
    <m/>
    <m/>
    <m/>
    <m/>
    <s v="oui"/>
    <s v="Clinique mobile Hôpital Centre de santé"/>
    <n v="1"/>
    <n v="1"/>
    <n v="1"/>
    <n v="0"/>
    <n v="0"/>
    <m/>
    <s v="oui"/>
    <s v="15-30 min"/>
    <s v="oui"/>
    <s v="Le service est trop loin Manque de moyens financiers Absence de personnel médical"/>
    <n v="0"/>
    <n v="1"/>
    <n v="1"/>
    <n v="0"/>
    <n v="0"/>
    <n v="1"/>
    <n v="0"/>
    <s v="Diarrhée Paludisme Maux de ventre"/>
    <n v="1"/>
    <n v="1"/>
    <n v="0"/>
    <n v="0"/>
    <n v="0"/>
    <n v="0"/>
    <n v="0"/>
    <n v="0"/>
    <n v="1"/>
    <n v="0"/>
    <n v="0"/>
    <n v="0"/>
    <m/>
    <s v="Oui, une partie"/>
    <s v="Pas d'école Ecole trop loin Manque de moyens financiers (transport, etc)"/>
    <n v="1"/>
    <n v="0"/>
    <n v="0"/>
    <n v="1"/>
    <n v="0"/>
    <n v="0"/>
    <n v="1"/>
    <n v="0"/>
    <n v="0"/>
    <n v="0"/>
    <n v="0"/>
    <m/>
    <m/>
    <s v="Assistance humanitaire Possibilités de retour (etat du lieu d’origine, aide humanitaire…) Documentation (certificat de naissance, etc.)"/>
    <n v="1"/>
    <n v="0"/>
    <n v="0"/>
    <n v="0"/>
    <n v="1"/>
    <n v="1"/>
    <s v="Article non alimentaire (vêtements, couvertures, ustensiles de cuisine"/>
    <s v="Service de santé"/>
    <s v="Argent liquide"/>
    <m/>
    <n v="0"/>
    <n v="10"/>
    <s v="Assistance des articles alimentaire et non alimentaire"/>
    <n v="1366908"/>
    <s v="158465a1-b3df-441f-a9ef-b9a9e8c271c8"/>
    <d v="2019-11-10T11:08:20"/>
    <m/>
    <n v="77"/>
  </r>
  <r>
    <d v="2019-11-09T00:00:00"/>
    <s v="GARAMBOLY Cesaire Don de Dieu"/>
    <s v="Ombella MPoko"/>
    <s v="Bimbo"/>
    <x v="3"/>
    <x v="52"/>
    <s v="Partiellement inondé"/>
    <s v="Oui"/>
    <n v="4.3645383000000004"/>
    <n v="18.6345019"/>
    <n v="355"/>
    <n v="9"/>
    <n v="3"/>
    <s v="Oui"/>
    <n v="193"/>
    <n v="965"/>
    <s v="Catastrophe naturelle (inondations, pluies torrentielles etc)"/>
    <m/>
    <x v="2"/>
    <n v="0"/>
    <n v="133"/>
    <n v="0"/>
    <m/>
    <m/>
    <n v="193"/>
    <n v="193"/>
    <s v="Partiellement endommagés"/>
    <s v="oui"/>
    <s v="oui"/>
    <s v="Chef de quartier"/>
    <m/>
    <x v="3"/>
    <s v="oui"/>
    <n v="127"/>
    <s v="non"/>
    <m/>
    <s v="oui"/>
    <n v="5"/>
    <s v="non"/>
    <m/>
    <s v="non"/>
    <m/>
    <s v="oui"/>
    <s v="Autorités locales"/>
    <m/>
    <s v="Vol/cambriolage Abus des forces de sécurité"/>
    <n v="1"/>
    <n v="0"/>
    <n v="1"/>
    <n v="0"/>
    <n v="0"/>
    <n v="0"/>
    <n v="0"/>
    <n v="0"/>
    <s v="oui"/>
    <s v="oui"/>
    <s v="oui"/>
    <s v="non"/>
    <s v="oui"/>
    <s v="Communauté locale"/>
    <m/>
    <s v="Bonne cohésion"/>
    <m/>
    <s v="Puits traditionnel/A ciel ouvert Forage a pompe manuelle Eau de pluie"/>
    <n v="1"/>
    <n v="1"/>
    <n v="0"/>
    <n v="0"/>
    <n v="0"/>
    <n v="0"/>
    <n v="0"/>
    <n v="0"/>
    <n v="1"/>
    <s v="Entre 10 et 15 litres par jour"/>
    <s v="Plus de 60 min"/>
    <s v="non"/>
    <m/>
    <m/>
    <m/>
    <m/>
    <m/>
    <s v="En mauvais état/non hygiéniques"/>
    <s v="non"/>
    <m/>
    <m/>
    <m/>
    <m/>
    <m/>
    <m/>
    <m/>
    <m/>
    <m/>
    <s v="Oui, tous"/>
    <s v="Production agricole de subsistance Achat sur le marché Troc (échanges)"/>
    <n v="1"/>
    <n v="0"/>
    <n v="0"/>
    <n v="1"/>
    <n v="0"/>
    <n v="1"/>
    <n v="0"/>
    <m/>
    <s v="Plus de 60 min"/>
    <s v="oui"/>
    <m/>
    <m/>
    <m/>
    <m/>
    <m/>
    <m/>
    <m/>
    <m/>
    <m/>
    <s v="non"/>
    <m/>
    <m/>
    <m/>
    <m/>
    <m/>
    <m/>
    <m/>
    <m/>
    <m/>
    <m/>
    <m/>
    <m/>
    <m/>
    <m/>
    <m/>
    <m/>
    <m/>
    <m/>
    <s v="Diarrhée Paludisme Fièvre"/>
    <n v="1"/>
    <n v="1"/>
    <n v="0"/>
    <n v="0"/>
    <n v="0"/>
    <n v="1"/>
    <n v="0"/>
    <n v="0"/>
    <n v="0"/>
    <n v="0"/>
    <n v="0"/>
    <n v="0"/>
    <m/>
    <s v="Oui, tous"/>
    <m/>
    <m/>
    <m/>
    <m/>
    <m/>
    <m/>
    <m/>
    <m/>
    <m/>
    <m/>
    <m/>
    <m/>
    <m/>
    <m/>
    <s v="Assistance humanitaire Situation dans le lieu d’origine Possibilités de retour (etat du lieu d’origine, aide humanitaire…)"/>
    <n v="1"/>
    <n v="1"/>
    <n v="0"/>
    <n v="0"/>
    <n v="1"/>
    <n v="0"/>
    <s v="Abri"/>
    <s v="Nourriture"/>
    <s v="Service de santé"/>
    <m/>
    <n v="1"/>
    <n v="10"/>
    <s v="Assistance humanitaire, création d'abri d'urgence et de forage d'eau"/>
    <n v="1358872"/>
    <s v="80b8a886-6110-4d5b-a202-3ef85aa99041"/>
    <d v="2019-11-09T15:09:47"/>
    <m/>
    <n v="72"/>
  </r>
  <r>
    <d v="2019-11-08T00:00:00"/>
    <s v="Missayo marien alfred"/>
    <s v="Ombella MPoko"/>
    <s v="Bimbo"/>
    <x v="3"/>
    <x v="53"/>
    <s v="Partiellement inondé"/>
    <s v="Oui"/>
    <n v="4.3298372000000001"/>
    <n v="18.516660900000002"/>
    <n v="357.29998779296875"/>
    <n v="9"/>
    <n v="3"/>
    <s v="Oui"/>
    <n v="35"/>
    <n v="175"/>
    <s v="Catastrophe naturelle (inondations, pluies torrentielles etc)"/>
    <m/>
    <x v="10"/>
    <n v="20"/>
    <n v="0"/>
    <n v="0"/>
    <n v="35"/>
    <m/>
    <m/>
    <n v="35"/>
    <s v="En bon état"/>
    <s v="oui"/>
    <s v="ne sait pas"/>
    <m/>
    <m/>
    <x v="3"/>
    <s v="ne sait pas"/>
    <m/>
    <s v="non"/>
    <m/>
    <s v="ne sait pas"/>
    <m/>
    <s v="non"/>
    <m/>
    <s v="non"/>
    <m/>
    <s v="oui"/>
    <s v="Police"/>
    <m/>
    <s v="Vol/cambriolage"/>
    <n v="1"/>
    <n v="0"/>
    <n v="0"/>
    <n v="0"/>
    <n v="0"/>
    <n v="0"/>
    <n v="0"/>
    <n v="0"/>
    <s v="oui"/>
    <s v="oui"/>
    <s v="oui"/>
    <s v="non"/>
    <s v="oui"/>
    <s v="Chefs traditionnels"/>
    <m/>
    <s v="Bonne cohésion"/>
    <m/>
    <s v="Puits traditionnel/A ciel ouvert Puits amélioré Eau de pluie"/>
    <n v="1"/>
    <n v="0"/>
    <n v="1"/>
    <n v="0"/>
    <n v="0"/>
    <n v="0"/>
    <n v="0"/>
    <n v="0"/>
    <n v="1"/>
    <s v="Entre 10 et 15 litres par jour"/>
    <s v="0-15 min"/>
    <s v="oui"/>
    <s v="Goût"/>
    <n v="0"/>
    <n v="1"/>
    <n v="0"/>
    <n v="0"/>
    <s v="Opérationnelles"/>
    <s v="non"/>
    <m/>
    <m/>
    <m/>
    <m/>
    <m/>
    <m/>
    <m/>
    <m/>
    <m/>
    <s v="Oui, tous"/>
    <s v="Achat sur le marché Troc (échanges)"/>
    <n v="0"/>
    <n v="0"/>
    <n v="0"/>
    <n v="1"/>
    <n v="0"/>
    <n v="1"/>
    <n v="0"/>
    <m/>
    <s v="Plus de 60 min"/>
    <s v="oui"/>
    <m/>
    <m/>
    <m/>
    <m/>
    <m/>
    <m/>
    <m/>
    <m/>
    <m/>
    <s v="non"/>
    <m/>
    <m/>
    <m/>
    <m/>
    <m/>
    <m/>
    <m/>
    <m/>
    <m/>
    <m/>
    <m/>
    <m/>
    <m/>
    <m/>
    <m/>
    <m/>
    <m/>
    <m/>
    <s v="Paludisme Fièvre Maux de tête"/>
    <n v="0"/>
    <n v="1"/>
    <n v="0"/>
    <n v="0"/>
    <n v="0"/>
    <n v="1"/>
    <n v="0"/>
    <n v="1"/>
    <n v="0"/>
    <n v="0"/>
    <n v="0"/>
    <n v="0"/>
    <m/>
    <s v="Oui, tous"/>
    <m/>
    <m/>
    <m/>
    <m/>
    <m/>
    <m/>
    <m/>
    <m/>
    <m/>
    <m/>
    <m/>
    <m/>
    <m/>
    <m/>
    <s v="Assistance humanitaire Situation dans le lieu d’origine Accès aux services de base"/>
    <n v="1"/>
    <n v="1"/>
    <n v="0"/>
    <n v="1"/>
    <n v="0"/>
    <n v="0"/>
    <s v="Nourriture"/>
    <s v="Eau potable"/>
    <s v="Service de santé"/>
    <m/>
    <n v="0"/>
    <n v="10"/>
    <s v="Il n ya pas de structjre de santé, dans la localité pas  d eau potable, les PDI sont en rupture avec leur champs ce qui pose un sérieux problème alimentaires. La majorité des PDI loue les maisons le prix de loyer sont en hausse"/>
    <n v="1349168"/>
    <s v="ef0fec86-5442-4676-a28d-a15d9f2a5ec5"/>
    <d v="2019-11-08T15:14:28"/>
    <m/>
    <n v="47"/>
  </r>
  <r>
    <d v="2019-11-09T00:00:00"/>
    <s v="GARAMBOLY Cesaire Don de Dieu"/>
    <s v="Ombella MPoko"/>
    <s v="Bimbo"/>
    <x v="3"/>
    <x v="54"/>
    <s v="Partiellement inondé"/>
    <s v="Oui"/>
    <n v="4.3684200000000004"/>
    <n v="18.6364898"/>
    <n v="340.39999389648438"/>
    <n v="7.5"/>
    <n v="3"/>
    <s v="Oui"/>
    <n v="150"/>
    <n v="750"/>
    <s v="Catastrophe naturelle (inondations, pluies torrentielles etc)"/>
    <m/>
    <x v="30"/>
    <n v="5"/>
    <n v="0"/>
    <n v="0"/>
    <n v="150"/>
    <m/>
    <m/>
    <n v="150"/>
    <s v="Partiellement endommagés"/>
    <s v="oui"/>
    <s v="oui"/>
    <s v="Chef de quartier"/>
    <m/>
    <x v="3"/>
    <s v="oui"/>
    <n v="127"/>
    <s v="non"/>
    <m/>
    <s v="non"/>
    <m/>
    <s v="non"/>
    <m/>
    <s v="non"/>
    <m/>
    <s v="oui"/>
    <s v="Autorités locales"/>
    <m/>
    <s v="Vol/cambriolage Abus des forces de sécurité"/>
    <n v="1"/>
    <n v="0"/>
    <n v="1"/>
    <n v="0"/>
    <n v="0"/>
    <n v="0"/>
    <n v="0"/>
    <n v="0"/>
    <s v="oui"/>
    <s v="oui"/>
    <s v="oui"/>
    <s v="non"/>
    <s v="oui"/>
    <s v="Communauté locale"/>
    <m/>
    <s v="Bonne cohésion"/>
    <m/>
    <s v="Puits traditionnel/A ciel ouvert Vendeur d’eau Eau de pluie"/>
    <n v="1"/>
    <n v="0"/>
    <n v="0"/>
    <n v="0"/>
    <n v="0"/>
    <n v="1"/>
    <n v="0"/>
    <n v="0"/>
    <n v="1"/>
    <s v="Entre 10 et 15 litres par jour"/>
    <s v="Plus de 60 min"/>
    <s v="oui"/>
    <s v="Odeur Eau trouble / brune Eau non potable"/>
    <n v="1"/>
    <n v="0"/>
    <n v="1"/>
    <n v="1"/>
    <s v="En mauvais état/non hygiéniques"/>
    <s v="oui"/>
    <s v="Conflit liés à la gestion communautaire des points d’eau Discrimination"/>
    <n v="0"/>
    <n v="1"/>
    <n v="0"/>
    <n v="1"/>
    <n v="0"/>
    <n v="0"/>
    <n v="0"/>
    <m/>
    <s v="Oui, tous"/>
    <s v="Production agricole de subsistance Achat sur le marché Troc (échanges)"/>
    <n v="1"/>
    <n v="0"/>
    <n v="0"/>
    <n v="1"/>
    <n v="0"/>
    <n v="1"/>
    <n v="0"/>
    <m/>
    <s v="Plus de 60 min"/>
    <s v="oui"/>
    <m/>
    <m/>
    <m/>
    <m/>
    <m/>
    <m/>
    <m/>
    <m/>
    <m/>
    <s v="non"/>
    <m/>
    <m/>
    <m/>
    <m/>
    <m/>
    <m/>
    <m/>
    <m/>
    <m/>
    <m/>
    <m/>
    <m/>
    <m/>
    <m/>
    <m/>
    <m/>
    <m/>
    <m/>
    <s v="Diarrhée Paludisme Fièvre"/>
    <n v="1"/>
    <n v="1"/>
    <n v="0"/>
    <n v="0"/>
    <n v="0"/>
    <n v="1"/>
    <n v="0"/>
    <n v="0"/>
    <n v="0"/>
    <n v="0"/>
    <n v="0"/>
    <n v="0"/>
    <m/>
    <s v="Oui, une partie"/>
    <s v="Ecole trop loin Manque de moyens financiers (transport, etc) Problèmes de cohabitation avec la communauté où se trouve l'école"/>
    <n v="0"/>
    <n v="0"/>
    <n v="0"/>
    <n v="1"/>
    <n v="0"/>
    <n v="0"/>
    <n v="1"/>
    <n v="1"/>
    <n v="0"/>
    <n v="0"/>
    <n v="0"/>
    <m/>
    <m/>
    <s v="Assistance humanitaire Situation dans le lieu d’origine Possibilités de retour (etat du lieu d’origine, aide humanitaire…)"/>
    <n v="1"/>
    <n v="1"/>
    <n v="0"/>
    <n v="0"/>
    <n v="1"/>
    <n v="0"/>
    <s v="Abri"/>
    <s v="Nourriture"/>
    <s v="Service de santé"/>
    <m/>
    <n v="0"/>
    <n v="10"/>
    <s v="Abris, assistance humanitaire, santé et création de points d'eau."/>
    <n v="1358871"/>
    <s v="37350104-2336-4849-92a3-2ce6e23fbaed"/>
    <d v="2019-11-09T15:09:43"/>
    <m/>
    <n v="71"/>
  </r>
  <r>
    <d v="2019-11-09T00:00:00"/>
    <s v="Ngouandjia martial"/>
    <s v="Ombella MPoko"/>
    <s v="Bimbo"/>
    <x v="3"/>
    <x v="55"/>
    <s v="Non inondé"/>
    <s v="Oui"/>
    <n v="4.3481820000000004"/>
    <n v="18.5255343"/>
    <n v="386.70001220703125"/>
    <n v="9.5"/>
    <n v="3"/>
    <s v="Oui"/>
    <n v="40"/>
    <n v="200"/>
    <s v="Catastrophe naturelle (inondations, pluies torrentielles etc)"/>
    <m/>
    <x v="16"/>
    <n v="0"/>
    <n v="0"/>
    <n v="0"/>
    <n v="40"/>
    <m/>
    <m/>
    <n v="40"/>
    <s v="Partiellement endommagés"/>
    <s v="oui"/>
    <s v="oui"/>
    <s v="Sous-préfecture"/>
    <m/>
    <x v="1"/>
    <s v="oui"/>
    <n v="10"/>
    <s v="non"/>
    <m/>
    <s v="ne sait pas"/>
    <m/>
    <s v="non"/>
    <m/>
    <s v="oui"/>
    <n v="4"/>
    <s v="oui"/>
    <s v="Autorités locales"/>
    <m/>
    <m/>
    <m/>
    <m/>
    <m/>
    <m/>
    <m/>
    <m/>
    <m/>
    <m/>
    <s v="oui"/>
    <s v="oui"/>
    <s v="oui"/>
    <s v="oui"/>
    <s v="oui"/>
    <s v="Chefs traditionnels"/>
    <m/>
    <s v="Bonne cohésion"/>
    <m/>
    <s v="Puits traditionnel/A ciel ouvert Forage a pompe manuelle Eau de pluie"/>
    <n v="1"/>
    <n v="1"/>
    <n v="0"/>
    <n v="0"/>
    <n v="0"/>
    <n v="0"/>
    <n v="0"/>
    <n v="0"/>
    <n v="1"/>
    <s v="Entre 10 et 15 litres par jour"/>
    <s v="15-30 min"/>
    <s v="oui"/>
    <s v="Odeur Eau trouble / brune"/>
    <n v="1"/>
    <n v="0"/>
    <n v="1"/>
    <n v="0"/>
    <s v="En mauvais état/non hygiéniques"/>
    <s v="oui"/>
    <s v="Conflit liés à la gestion communautaire des points d’eau"/>
    <n v="0"/>
    <n v="1"/>
    <n v="0"/>
    <n v="0"/>
    <n v="0"/>
    <n v="0"/>
    <n v="0"/>
    <m/>
    <s v="Oui, tous"/>
    <s v="Production agricole de subsistance Don des communautés hôtes et voisines"/>
    <n v="1"/>
    <n v="1"/>
    <n v="0"/>
    <n v="0"/>
    <n v="0"/>
    <n v="0"/>
    <n v="0"/>
    <m/>
    <s v="30-60 Min"/>
    <s v="non"/>
    <s v="Autre, préciser"/>
    <n v="0"/>
    <n v="0"/>
    <n v="0"/>
    <n v="0"/>
    <n v="0"/>
    <n v="0"/>
    <n v="1"/>
    <s v="Le manque de moyens"/>
    <s v="oui"/>
    <s v="Centre de santé"/>
    <n v="0"/>
    <n v="0"/>
    <n v="1"/>
    <n v="0"/>
    <n v="0"/>
    <m/>
    <s v="non"/>
    <m/>
    <m/>
    <m/>
    <m/>
    <m/>
    <m/>
    <m/>
    <m/>
    <m/>
    <m/>
    <s v="Paludisme Fièvre"/>
    <n v="0"/>
    <n v="1"/>
    <n v="0"/>
    <n v="0"/>
    <n v="0"/>
    <n v="1"/>
    <n v="0"/>
    <n v="0"/>
    <n v="0"/>
    <n v="0"/>
    <n v="0"/>
    <n v="0"/>
    <m/>
    <s v="Non"/>
    <s v="Manque de moyens financiers (transport, etc)"/>
    <n v="0"/>
    <n v="0"/>
    <n v="0"/>
    <n v="0"/>
    <n v="0"/>
    <n v="0"/>
    <n v="1"/>
    <n v="0"/>
    <n v="0"/>
    <n v="0"/>
    <n v="0"/>
    <m/>
    <m/>
    <s v="Situation dans le lieu d’origine Possibilités de retour (etat du lieu d’origine, aide humanitaire…) Documentation (certificat de naissance, etc.)"/>
    <n v="0"/>
    <n v="1"/>
    <n v="0"/>
    <n v="0"/>
    <n v="1"/>
    <n v="1"/>
    <s v="Nourriture"/>
    <s v="Abri"/>
    <s v="Scolarisation"/>
    <m/>
    <n v="0"/>
    <n v="10"/>
    <s v="S'agissant des PDI évalué dans la localité de Nazareth.Depui qu'ils sont la y'a aucun assistance,donc les besoins les plus sollicité des PDI sont,Nourriture,Santé,Abris,Vêtements."/>
    <n v="1358782"/>
    <s v="0dfce754-1bd6-40fd-99d0-88c3ce034691"/>
    <d v="2019-11-09T14:42:18"/>
    <m/>
    <n v="67"/>
  </r>
  <r>
    <d v="2019-11-10T00:00:00"/>
    <s v="Fidelia"/>
    <s v="Ombella MPoko"/>
    <s v="Bimbo"/>
    <x v="3"/>
    <x v="56"/>
    <s v="Non inondé"/>
    <s v="Oui"/>
    <n v="4.3406003999999996"/>
    <n v="18.534482799999999"/>
    <n v="333.89999389648438"/>
    <n v="9.5"/>
    <n v="3"/>
    <s v="Oui"/>
    <n v="100"/>
    <n v="500"/>
    <s v="Catastrophe naturelle (inondations, pluies torrentielles etc)"/>
    <m/>
    <x v="31"/>
    <n v="10"/>
    <n v="0"/>
    <n v="0"/>
    <n v="100"/>
    <m/>
    <m/>
    <n v="100"/>
    <s v="En bon état"/>
    <s v="oui"/>
    <s v="ne sait pas"/>
    <m/>
    <m/>
    <x v="0"/>
    <s v="oui"/>
    <n v="100"/>
    <s v="non"/>
    <m/>
    <s v="non"/>
    <m/>
    <s v="non"/>
    <m/>
    <s v="oui"/>
    <n v="150"/>
    <s v="oui"/>
    <s v="Autogestion"/>
    <m/>
    <s v="Vol/cambriolage"/>
    <n v="1"/>
    <n v="0"/>
    <n v="0"/>
    <n v="0"/>
    <n v="0"/>
    <n v="0"/>
    <n v="0"/>
    <n v="0"/>
    <s v="oui"/>
    <s v="oui"/>
    <s v="oui"/>
    <s v="oui"/>
    <s v="oui"/>
    <s v="Police"/>
    <m/>
    <s v="Bonne cohésion"/>
    <m/>
    <s v="Puits traditionnel/A ciel ouvert Vendeur d’eau"/>
    <n v="1"/>
    <n v="0"/>
    <n v="0"/>
    <n v="0"/>
    <n v="0"/>
    <n v="1"/>
    <n v="0"/>
    <n v="0"/>
    <n v="0"/>
    <s v="Plus de 15 litres par jour"/>
    <s v="Plus de 60 min"/>
    <s v="oui"/>
    <s v="Eau trouble / brune"/>
    <n v="0"/>
    <n v="0"/>
    <n v="1"/>
    <n v="0"/>
    <s v="Opérationnelles"/>
    <s v="non"/>
    <m/>
    <m/>
    <m/>
    <m/>
    <m/>
    <m/>
    <m/>
    <m/>
    <m/>
    <s v="Ne sait pas"/>
    <s v="Don des communautés hôtes et voisines"/>
    <n v="0"/>
    <n v="1"/>
    <n v="0"/>
    <n v="0"/>
    <n v="0"/>
    <n v="0"/>
    <n v="0"/>
    <m/>
    <s v="Plus de 60 min"/>
    <s v="oui"/>
    <m/>
    <m/>
    <m/>
    <m/>
    <m/>
    <m/>
    <m/>
    <m/>
    <m/>
    <s v="non"/>
    <m/>
    <m/>
    <m/>
    <m/>
    <m/>
    <m/>
    <m/>
    <m/>
    <m/>
    <m/>
    <m/>
    <m/>
    <m/>
    <m/>
    <m/>
    <m/>
    <m/>
    <m/>
    <s v="Paludisme Toux Autre"/>
    <n v="0"/>
    <n v="1"/>
    <n v="0"/>
    <n v="0"/>
    <n v="0"/>
    <n v="0"/>
    <n v="1"/>
    <n v="0"/>
    <n v="0"/>
    <n v="0"/>
    <n v="0"/>
    <n v="1"/>
    <s v="Famine"/>
    <s v="Non"/>
    <s v="Ecole détruite ou endommagée"/>
    <n v="0"/>
    <n v="1"/>
    <n v="0"/>
    <n v="0"/>
    <n v="0"/>
    <n v="0"/>
    <n v="0"/>
    <n v="0"/>
    <n v="0"/>
    <n v="0"/>
    <n v="0"/>
    <m/>
    <m/>
    <s v="Assistance humanitaire Situation dans le lieu d’origine Possibilités de retour (etat du lieu d’origine, aide humanitaire…)"/>
    <n v="1"/>
    <n v="1"/>
    <n v="0"/>
    <n v="0"/>
    <n v="1"/>
    <n v="0"/>
    <s v="Nourriture"/>
    <s v="Article non alimentaire (vêtements, couvertures, ustensiles de cuisine"/>
    <s v="Scolarisation"/>
    <m/>
    <n v="0"/>
    <n v="10"/>
    <s v="La localité  de Mbalicola1 sont pas affecté mais elles reçoivent des PDI qui sont dans les familles d'accueil et d'autre loue des maison, les enfants ne vont même pas à l'école parce que les déplacés sont maya et pètevo, mais  la zone n'est pas sécurisé. S'il y a une pendant la nuit,les otorité Appele la police et la gendarmerie eu n'intervient pas."/>
    <n v="1367102"/>
    <s v="c01d5041-a2a7-4ea6-9c0c-a0806f9d2686"/>
    <d v="2019-11-10T11:33:33"/>
    <m/>
    <n v="80"/>
  </r>
  <r>
    <d v="2019-11-10T00:00:00"/>
    <s v="Roger Aristide ZEGUINO"/>
    <s v="Ombella MPoko"/>
    <s v="Bimbo"/>
    <x v="3"/>
    <x v="57"/>
    <s v="Non inondé"/>
    <s v="Oui"/>
    <n v="4.3332682"/>
    <n v="18.532770299999999"/>
    <n v="345"/>
    <n v="10"/>
    <n v="3"/>
    <s v="Oui"/>
    <n v="30"/>
    <n v="150"/>
    <s v="Catastrophe naturelle (inondations, pluies torrentielles etc)"/>
    <m/>
    <x v="18"/>
    <n v="7"/>
    <n v="0"/>
    <n v="0"/>
    <n v="26"/>
    <n v="4"/>
    <m/>
    <n v="30"/>
    <s v="En bon état"/>
    <s v="oui"/>
    <s v="non"/>
    <m/>
    <m/>
    <x v="3"/>
    <s v="oui"/>
    <n v="14"/>
    <s v="non"/>
    <m/>
    <s v="ne sait pas"/>
    <m/>
    <s v="non"/>
    <m/>
    <s v="oui"/>
    <n v="10"/>
    <s v="non"/>
    <m/>
    <m/>
    <s v="Vol/cambriolage Contrôles ou arrestations arbitraires Violences sexuelles ou basées sur le genre"/>
    <n v="1"/>
    <n v="0"/>
    <n v="0"/>
    <n v="1"/>
    <n v="1"/>
    <n v="0"/>
    <n v="0"/>
    <n v="0"/>
    <s v="non"/>
    <s v="non"/>
    <s v="non"/>
    <s v="oui"/>
    <s v="oui"/>
    <s v="Communauté locale"/>
    <m/>
    <s v="Bonne cohésion"/>
    <m/>
    <s v="Puits traditionnel/A ciel ouvert Forage a pompe manuelle Vendeur d’eau"/>
    <n v="1"/>
    <n v="1"/>
    <n v="0"/>
    <n v="0"/>
    <n v="0"/>
    <n v="1"/>
    <n v="0"/>
    <n v="0"/>
    <n v="0"/>
    <s v="Entre 5 et 10 litres par jour"/>
    <s v="0-15 min"/>
    <s v="oui"/>
    <s v="Eau trouble / brune Eau non potable"/>
    <n v="0"/>
    <n v="0"/>
    <n v="1"/>
    <n v="1"/>
    <s v="En mauvais état/non hygiéniques"/>
    <s v="non"/>
    <m/>
    <m/>
    <m/>
    <m/>
    <m/>
    <m/>
    <m/>
    <m/>
    <m/>
    <s v="Ne sait pas"/>
    <s v="Production agricole de subsistance Don des communautés hôtes et voisines Achat sur le marché"/>
    <n v="1"/>
    <n v="1"/>
    <n v="0"/>
    <n v="1"/>
    <n v="0"/>
    <n v="0"/>
    <n v="0"/>
    <m/>
    <s v="15-30 min"/>
    <s v="oui"/>
    <m/>
    <m/>
    <m/>
    <m/>
    <m/>
    <m/>
    <m/>
    <m/>
    <m/>
    <s v="non"/>
    <m/>
    <m/>
    <m/>
    <m/>
    <m/>
    <m/>
    <m/>
    <m/>
    <m/>
    <m/>
    <m/>
    <m/>
    <m/>
    <m/>
    <m/>
    <m/>
    <m/>
    <m/>
    <s v="Diarrhée Paludisme Fièvre"/>
    <n v="1"/>
    <n v="1"/>
    <n v="0"/>
    <n v="0"/>
    <n v="0"/>
    <n v="1"/>
    <n v="0"/>
    <n v="0"/>
    <n v="0"/>
    <n v="0"/>
    <n v="0"/>
    <n v="0"/>
    <m/>
    <s v="Non"/>
    <s v="Autre, préciser"/>
    <n v="0"/>
    <n v="0"/>
    <n v="0"/>
    <n v="0"/>
    <n v="0"/>
    <n v="0"/>
    <n v="0"/>
    <n v="0"/>
    <n v="0"/>
    <n v="0"/>
    <n v="1"/>
    <s v="Ils veulent rentrer seulement dans leur localité d'origine car ils n'ont qu'à l'esprit l'intention de retour."/>
    <m/>
    <s v="Assistance humanitaire Possibilités de retour (etat du lieu d’origine, aide humanitaire…) Documentation (certificat de naissance, etc.)"/>
    <n v="1"/>
    <n v="0"/>
    <n v="0"/>
    <n v="0"/>
    <n v="1"/>
    <n v="1"/>
    <s v="Article non alimentaire (vêtements, couvertures, ustensiles de cuisine"/>
    <s v="Nourriture"/>
    <s v="Scolarisation"/>
    <m/>
    <n v="0"/>
    <n v="10"/>
    <s v="La majorité des pdis  ne sont que des femmes et enfants  et sont dans une situation défavorable car  ils sont confronter à des problèmes d'ordre de santé,  nourriture, biens de cuisines,vêtements et aussi la sécurité. Le  quartier necessite sollicite une aide dans des dominés cité. Les enfants pdis  ne fréquentent pas l'école car ils sont toujours dans l'attente de la descente des eaux pour rentrer."/>
    <n v="1367054"/>
    <s v="1c7c9858-e02e-47aa-afa3-f7a8da2616ad"/>
    <d v="2019-11-10T11:29:33"/>
    <m/>
    <n v="79"/>
  </r>
  <r>
    <d v="2019-11-08T00:00:00"/>
    <s v="Halilou"/>
    <s v="Ombella MPoko"/>
    <s v="Bimbo"/>
    <x v="3"/>
    <x v="58"/>
    <s v="Partiellement inondé"/>
    <s v="Oui"/>
    <n v="4.3324943999999999"/>
    <n v="18.534269900000002"/>
    <n v="355.5"/>
    <n v="10"/>
    <n v="3"/>
    <s v="Oui"/>
    <n v="12"/>
    <n v="60"/>
    <s v="Catastrophe naturelle (inondations, pluies torrentielles etc)"/>
    <m/>
    <x v="8"/>
    <n v="0"/>
    <n v="0"/>
    <n v="0"/>
    <n v="12"/>
    <m/>
    <m/>
    <n v="12"/>
    <s v="En bon état"/>
    <s v="oui"/>
    <s v="oui"/>
    <s v="Chef de quartier"/>
    <m/>
    <x v="3"/>
    <s v="oui"/>
    <n v="10"/>
    <s v="non"/>
    <m/>
    <s v="oui"/>
    <n v="15"/>
    <s v="non"/>
    <m/>
    <s v="oui"/>
    <n v="15"/>
    <s v="non"/>
    <m/>
    <m/>
    <s v="Vol/cambriolage Abus des forces de sécurité"/>
    <n v="1"/>
    <n v="0"/>
    <n v="1"/>
    <n v="0"/>
    <n v="0"/>
    <n v="0"/>
    <n v="0"/>
    <n v="0"/>
    <s v="oui"/>
    <s v="non"/>
    <s v="oui"/>
    <s v="oui"/>
    <s v="oui"/>
    <s v="Police"/>
    <m/>
    <s v="Bonne cohésion"/>
    <m/>
    <s v="Puits traditionnel/A ciel ouvert Eau de pluie"/>
    <n v="1"/>
    <n v="0"/>
    <n v="0"/>
    <n v="0"/>
    <n v="0"/>
    <n v="0"/>
    <n v="0"/>
    <n v="0"/>
    <n v="1"/>
    <s v="Entre 5 et 10 litres par jour"/>
    <s v="Plus de 60 min"/>
    <s v="oui"/>
    <s v="Odeur Goût"/>
    <n v="1"/>
    <n v="1"/>
    <n v="0"/>
    <n v="0"/>
    <s v="En mauvais état/non hygiéniques"/>
    <s v="oui"/>
    <s v="Conflit liés à la gestion communautaire des points d’eau"/>
    <n v="0"/>
    <n v="1"/>
    <n v="0"/>
    <n v="0"/>
    <n v="0"/>
    <n v="0"/>
    <n v="0"/>
    <m/>
    <s v="Oui, une partie"/>
    <s v="Production agricole de subsistance Achat sur le marché"/>
    <n v="1"/>
    <n v="0"/>
    <n v="0"/>
    <n v="1"/>
    <n v="0"/>
    <n v="0"/>
    <n v="0"/>
    <m/>
    <s v="15-30 min"/>
    <s v="oui"/>
    <m/>
    <m/>
    <m/>
    <m/>
    <m/>
    <m/>
    <m/>
    <m/>
    <m/>
    <s v="oui"/>
    <s v="Clinique mobile Centre de santé"/>
    <n v="1"/>
    <n v="0"/>
    <n v="1"/>
    <n v="0"/>
    <n v="0"/>
    <m/>
    <s v="oui"/>
    <s v="30-60 Min"/>
    <s v="oui"/>
    <s v="Le service est trop loin Manque de moyens financiers"/>
    <n v="0"/>
    <n v="1"/>
    <n v="1"/>
    <n v="0"/>
    <n v="0"/>
    <n v="0"/>
    <n v="0"/>
    <s v="Diarrhée Paludisme Maux de ventre"/>
    <n v="1"/>
    <n v="1"/>
    <n v="0"/>
    <n v="0"/>
    <n v="0"/>
    <n v="0"/>
    <n v="0"/>
    <n v="0"/>
    <n v="1"/>
    <n v="0"/>
    <n v="0"/>
    <n v="0"/>
    <m/>
    <s v="Non"/>
    <s v="Ecole détruite ou endommagée Ecole occupée par des PDI Manque de moyens financiers (transport, etc)"/>
    <n v="0"/>
    <n v="1"/>
    <n v="1"/>
    <n v="0"/>
    <n v="0"/>
    <n v="0"/>
    <n v="1"/>
    <n v="0"/>
    <n v="0"/>
    <n v="0"/>
    <n v="0"/>
    <m/>
    <m/>
    <s v="Assistance humanitaire Situation des membres de la famille"/>
    <n v="1"/>
    <n v="0"/>
    <n v="1"/>
    <n v="0"/>
    <n v="0"/>
    <n v="0"/>
    <s v="Abri"/>
    <s v="Nourriture"/>
    <s v="Eau potable"/>
    <m/>
    <n v="0"/>
    <n v="10"/>
    <s v="Ce que j'ai vue dans la secteur de GBANIKOLA 4 vraiment c'est grave ils sont besoin d'une d'aide."/>
    <n v="1349178"/>
    <s v="27f14bcc-882e-4db4-b24b-3d5d0afce804"/>
    <d v="2019-11-08T15:15:20"/>
    <m/>
    <n v="48"/>
  </r>
  <r>
    <d v="2019-11-09T00:00:00"/>
    <s v="Mahamat ali"/>
    <s v="Ombella MPoko"/>
    <s v="Bimbo"/>
    <x v="3"/>
    <x v="59"/>
    <s v="Partiellement inondé"/>
    <s v="Oui"/>
    <n v="4.3493408999999996"/>
    <n v="18.531815699999999"/>
    <n v="365.60000610351563"/>
    <n v="9"/>
    <n v="3"/>
    <s v="Oui"/>
    <n v="40"/>
    <n v="200"/>
    <s v="Catastrophe naturelle (inondations, pluies torrentielles etc)"/>
    <m/>
    <x v="3"/>
    <n v="15"/>
    <n v="0"/>
    <n v="0"/>
    <n v="40"/>
    <m/>
    <m/>
    <n v="40"/>
    <s v="En bon état"/>
    <s v="oui"/>
    <s v="oui"/>
    <s v="Chef de quartier"/>
    <m/>
    <x v="3"/>
    <s v="oui"/>
    <n v="12"/>
    <s v="non"/>
    <m/>
    <s v="oui"/>
    <n v="2"/>
    <s v="non"/>
    <m/>
    <s v="oui"/>
    <n v="4"/>
    <s v="non"/>
    <m/>
    <m/>
    <s v="Vol/cambriolage Abus des forces de sécurité Violences sexuelles ou basées sur le genre"/>
    <n v="1"/>
    <n v="0"/>
    <n v="1"/>
    <n v="0"/>
    <n v="1"/>
    <n v="0"/>
    <n v="0"/>
    <n v="0"/>
    <s v="non"/>
    <s v="non"/>
    <s v="non"/>
    <s v="non"/>
    <s v="oui"/>
    <s v="Police"/>
    <m/>
    <s v="Bonne cohésion"/>
    <m/>
    <s v="Puits traditionnel/A ciel ouvert Forage a pompe manuelle Eau courante/du robinet"/>
    <n v="1"/>
    <n v="1"/>
    <n v="0"/>
    <n v="0"/>
    <n v="0"/>
    <n v="0"/>
    <n v="0"/>
    <n v="1"/>
    <n v="0"/>
    <s v="Entre 10 et 15 litres par jour"/>
    <s v="15-30 min"/>
    <s v="oui"/>
    <s v="Odeur Goût Eau non potable"/>
    <n v="1"/>
    <n v="1"/>
    <n v="0"/>
    <n v="1"/>
    <s v="Opérationnelles"/>
    <s v="non"/>
    <m/>
    <m/>
    <m/>
    <m/>
    <m/>
    <m/>
    <m/>
    <m/>
    <m/>
    <s v="Oui, tous"/>
    <s v="Assistance humanitaire (incluant cash) Achat sur le marché Troc (échanges)"/>
    <n v="0"/>
    <n v="0"/>
    <n v="1"/>
    <n v="1"/>
    <n v="0"/>
    <n v="1"/>
    <n v="0"/>
    <m/>
    <s v="15-30 min"/>
    <s v="oui"/>
    <m/>
    <m/>
    <m/>
    <m/>
    <m/>
    <m/>
    <m/>
    <m/>
    <m/>
    <s v="oui"/>
    <s v="Hôpital Centre de santé Clinique privée"/>
    <n v="0"/>
    <n v="1"/>
    <n v="1"/>
    <n v="1"/>
    <n v="0"/>
    <m/>
    <s v="oui"/>
    <s v="15-30 min"/>
    <s v="oui"/>
    <s v="Le service est trop loin Manque de moyens financiers Absence de personnel médical"/>
    <n v="0"/>
    <n v="1"/>
    <n v="1"/>
    <n v="0"/>
    <n v="0"/>
    <n v="1"/>
    <n v="0"/>
    <s v="Paludisme Maladie de peau Maux de ventre"/>
    <n v="0"/>
    <n v="1"/>
    <n v="0"/>
    <n v="0"/>
    <n v="1"/>
    <n v="0"/>
    <n v="0"/>
    <n v="0"/>
    <n v="1"/>
    <n v="0"/>
    <n v="0"/>
    <n v="0"/>
    <m/>
    <s v="Oui, une partie"/>
    <s v="Pas d'école Ecole trop loin Manque de moyens financiers (transport, etc)"/>
    <n v="1"/>
    <n v="0"/>
    <n v="0"/>
    <n v="1"/>
    <n v="0"/>
    <n v="0"/>
    <n v="1"/>
    <n v="0"/>
    <n v="0"/>
    <n v="0"/>
    <n v="0"/>
    <m/>
    <m/>
    <s v="Assistance humanitaire Situation des membres de la famille Possibilités de retour (etat du lieu d’origine, aide humanitaire…)"/>
    <n v="1"/>
    <n v="0"/>
    <n v="1"/>
    <n v="0"/>
    <n v="1"/>
    <n v="0"/>
    <s v="Service de santé"/>
    <s v="Article non alimentaire (vêtements, couvertures, ustensiles de cuisine"/>
    <s v="Argent liquide"/>
    <m/>
    <n v="0"/>
    <n v="10"/>
    <s v="Besoin d'assistance on article alimentaire non alimentaire "/>
    <n v="1358724"/>
    <s v="d26fcc53-0c85-40f4-8283-ceef999beeaa"/>
    <d v="2019-11-09T14:31:58"/>
    <m/>
    <n v="62"/>
  </r>
  <r>
    <d v="2019-11-09T00:00:00"/>
    <s v="Nainguira"/>
    <s v="Ombella MPoko"/>
    <s v="Bimbo"/>
    <x v="3"/>
    <x v="60"/>
    <s v="Non inondé"/>
    <s v="Oui"/>
    <n v="4.3555019000000001"/>
    <n v="18.5319349"/>
    <n v="306.5"/>
    <n v="7.5"/>
    <n v="3"/>
    <s v="Oui"/>
    <n v="70"/>
    <n v="350"/>
    <s v="Catastrophe naturelle (inondations, pluies torrentielles etc)"/>
    <m/>
    <x v="32"/>
    <n v="25"/>
    <n v="0"/>
    <n v="0"/>
    <n v="70"/>
    <m/>
    <m/>
    <n v="70"/>
    <s v="En bon état"/>
    <s v="oui"/>
    <s v="oui"/>
    <s v="Chef de quartier"/>
    <m/>
    <x v="3"/>
    <s v="oui"/>
    <n v="15"/>
    <s v="non"/>
    <m/>
    <s v="oui"/>
    <n v="5"/>
    <s v="non"/>
    <m/>
    <s v="oui"/>
    <n v="10"/>
    <s v="non"/>
    <m/>
    <m/>
    <s v="Vol/cambriolage"/>
    <n v="1"/>
    <n v="0"/>
    <n v="0"/>
    <n v="0"/>
    <n v="0"/>
    <n v="0"/>
    <n v="0"/>
    <n v="0"/>
    <s v="non"/>
    <s v="non"/>
    <s v="non"/>
    <s v="oui"/>
    <s v="oui"/>
    <s v="Police"/>
    <m/>
    <s v="Bonne cohésion"/>
    <m/>
    <s v="Puits traditionnel/A ciel ouvert Vendeur d’eau Eau de pluie"/>
    <n v="1"/>
    <n v="0"/>
    <n v="0"/>
    <n v="0"/>
    <n v="0"/>
    <n v="1"/>
    <n v="0"/>
    <n v="0"/>
    <n v="1"/>
    <s v="Entre 10 et 15 litres par jour"/>
    <s v="0-15 min"/>
    <s v="oui"/>
    <s v="Odeur Eau non potable"/>
    <n v="1"/>
    <n v="0"/>
    <n v="0"/>
    <n v="1"/>
    <s v="En mauvais état/non hygiéniques"/>
    <s v="oui"/>
    <s v="Conflit liés à la gestion communautaire des points d’eau Violence/agression physique Discrimination"/>
    <n v="0"/>
    <n v="1"/>
    <n v="1"/>
    <n v="1"/>
    <n v="0"/>
    <n v="0"/>
    <n v="0"/>
    <m/>
    <s v="Oui, une partie"/>
    <s v="Don des communautés hôtes et voisines Achat sur le marché Troc (échanges)"/>
    <n v="0"/>
    <n v="1"/>
    <n v="0"/>
    <n v="1"/>
    <n v="0"/>
    <n v="1"/>
    <n v="0"/>
    <m/>
    <s v="15-30 min"/>
    <s v="oui"/>
    <m/>
    <m/>
    <m/>
    <m/>
    <m/>
    <m/>
    <m/>
    <m/>
    <m/>
    <s v="oui"/>
    <s v="Centre de santé"/>
    <n v="0"/>
    <n v="0"/>
    <n v="1"/>
    <n v="0"/>
    <n v="0"/>
    <m/>
    <s v="oui"/>
    <s v="30-60 Min"/>
    <s v="oui"/>
    <s v="Manque de moyens financiers"/>
    <n v="0"/>
    <n v="0"/>
    <n v="1"/>
    <n v="0"/>
    <n v="0"/>
    <n v="0"/>
    <n v="0"/>
    <s v="Paludisme Fièvre Maux de ventre"/>
    <n v="0"/>
    <n v="1"/>
    <n v="0"/>
    <n v="0"/>
    <n v="0"/>
    <n v="1"/>
    <n v="0"/>
    <n v="0"/>
    <n v="1"/>
    <n v="0"/>
    <n v="0"/>
    <n v="0"/>
    <m/>
    <s v="Non"/>
    <s v="Pas d'école Ecole trop loin Manque de moyens financiers (transport, etc)"/>
    <n v="1"/>
    <n v="0"/>
    <n v="0"/>
    <n v="1"/>
    <n v="0"/>
    <n v="0"/>
    <n v="1"/>
    <n v="0"/>
    <n v="0"/>
    <n v="0"/>
    <n v="0"/>
    <m/>
    <m/>
    <s v="Assistance humanitaire Possibilités de retour (etat du lieu d’origine, aide humanitaire…) Documentation (certificat de naissance, etc.)"/>
    <n v="1"/>
    <n v="0"/>
    <n v="0"/>
    <n v="0"/>
    <n v="1"/>
    <n v="1"/>
    <s v="Nourriture"/>
    <s v="Abri"/>
    <s v="Service de santé"/>
    <m/>
    <n v="0"/>
    <n v="10"/>
    <s v="Nous avons constaté  que la majorité  des déplacés  ont besoin une assistance."/>
    <n v="1358671"/>
    <s v="22e4e042-45e9-4d37-97ac-662d06c666d9"/>
    <d v="2019-11-09T14:26:21"/>
    <m/>
    <n v="60"/>
  </r>
  <r>
    <d v="2019-11-09T00:00:00"/>
    <s v="Roger Aristide ZEGUINO"/>
    <s v="Ombella MPoko"/>
    <s v="Bimbo"/>
    <x v="3"/>
    <x v="61"/>
    <s v="Non inondé"/>
    <s v="Oui"/>
    <n v="4.3551311999999998"/>
    <n v="18.527206700000001"/>
    <n v="343.29998779296875"/>
    <n v="10"/>
    <n v="3"/>
    <s v="Oui"/>
    <n v="28"/>
    <n v="136"/>
    <s v="Catastrophe naturelle (inondations, pluies torrentielles etc)"/>
    <m/>
    <x v="17"/>
    <n v="7"/>
    <n v="0"/>
    <n v="0"/>
    <n v="22"/>
    <n v="6"/>
    <m/>
    <n v="28"/>
    <s v="Partiellement endommagés"/>
    <s v="oui"/>
    <s v="oui"/>
    <s v="Chef de quartier"/>
    <m/>
    <x v="1"/>
    <s v="oui"/>
    <n v="9"/>
    <s v="non"/>
    <m/>
    <s v="non"/>
    <m/>
    <s v="non"/>
    <m/>
    <s v="oui"/>
    <n v="6"/>
    <s v="non"/>
    <m/>
    <m/>
    <s v="Vol/cambriolage Violences sexuelles ou basées sur le genre Extorsion ou taxes illégales"/>
    <n v="1"/>
    <n v="0"/>
    <n v="0"/>
    <n v="0"/>
    <n v="1"/>
    <n v="1"/>
    <n v="0"/>
    <n v="0"/>
    <s v="non"/>
    <s v="non"/>
    <s v="non"/>
    <s v="oui"/>
    <s v="oui"/>
    <s v="Communauté locale"/>
    <m/>
    <s v="Bonne cohésion"/>
    <m/>
    <s v="Puits traditionnel/A ciel ouvert Forage a pompe manuelle Vendeur d’eau"/>
    <n v="1"/>
    <n v="1"/>
    <n v="0"/>
    <n v="0"/>
    <n v="0"/>
    <n v="1"/>
    <n v="0"/>
    <n v="0"/>
    <n v="0"/>
    <s v="Entre 10 et 15 litres par jour"/>
    <s v="0-15 min"/>
    <s v="non"/>
    <m/>
    <m/>
    <m/>
    <m/>
    <m/>
    <s v="En mauvais état/non hygiéniques"/>
    <s v="non"/>
    <m/>
    <m/>
    <m/>
    <m/>
    <m/>
    <m/>
    <m/>
    <m/>
    <m/>
    <s v="Ne sait pas"/>
    <s v="Don des communautés hôtes et voisines Achat sur le marché"/>
    <n v="0"/>
    <n v="1"/>
    <n v="0"/>
    <n v="1"/>
    <n v="0"/>
    <n v="0"/>
    <n v="0"/>
    <m/>
    <s v="15-30 min"/>
    <s v="oui"/>
    <m/>
    <m/>
    <m/>
    <m/>
    <m/>
    <m/>
    <m/>
    <m/>
    <m/>
    <s v="non"/>
    <m/>
    <m/>
    <m/>
    <m/>
    <m/>
    <m/>
    <m/>
    <m/>
    <m/>
    <m/>
    <m/>
    <m/>
    <m/>
    <m/>
    <m/>
    <m/>
    <m/>
    <m/>
    <s v="Paludisme Maux de tête"/>
    <n v="0"/>
    <n v="1"/>
    <n v="0"/>
    <n v="0"/>
    <n v="0"/>
    <n v="0"/>
    <n v="0"/>
    <n v="1"/>
    <n v="0"/>
    <n v="0"/>
    <n v="0"/>
    <n v="0"/>
    <m/>
    <s v="Oui, une partie"/>
    <s v="Manque de moyens financiers (transport, etc)"/>
    <n v="0"/>
    <n v="0"/>
    <n v="0"/>
    <n v="0"/>
    <n v="0"/>
    <n v="0"/>
    <n v="1"/>
    <n v="0"/>
    <n v="0"/>
    <n v="0"/>
    <n v="0"/>
    <m/>
    <m/>
    <s v="Assistance humanitaire Accès aux services de base Documentation (certificat de naissance, etc.)"/>
    <n v="1"/>
    <n v="0"/>
    <n v="0"/>
    <n v="1"/>
    <n v="0"/>
    <n v="1"/>
    <s v="Nourriture"/>
    <s v="Article non alimentaire (vêtements, couvertures, ustensiles de cuisine"/>
    <s v="Protection/sécurité"/>
    <m/>
    <n v="0"/>
    <n v="10"/>
    <s v="Les PDI  sont dans une situation déplorable ce qui nécessite pour eux une aide en terme des nourritures, santé, matériel de cuisine et habits car ils ont tous perdu avec les l'incident. Le quartier nécessité plus de sécurité car elle est laissé à son sort car parfois y'a des crépitement d'armes des personnes non identifiées."/>
    <n v="1358803"/>
    <s v="60abcf19-54b6-46eb-9a35-2e8a07010b2a"/>
    <d v="2019-11-09T14:43:42"/>
    <m/>
    <n v="69"/>
  </r>
  <r>
    <d v="2019-11-09T00:00:00"/>
    <s v="Roger Aristide ZEGUINO"/>
    <s v="Ombella MPoko"/>
    <s v="Bimbo"/>
    <x v="3"/>
    <x v="62"/>
    <s v="Non inondé"/>
    <s v="Oui"/>
    <n v="4.3525175000000003"/>
    <n v="18.532697500000001"/>
    <n v="353.39999389648438"/>
    <n v="10"/>
    <n v="3"/>
    <s v="Oui"/>
    <n v="13"/>
    <n v="76"/>
    <s v="Catastrophe naturelle (inondations, pluies torrentielles etc)"/>
    <m/>
    <x v="33"/>
    <n v="0"/>
    <n v="0"/>
    <n v="0"/>
    <n v="13"/>
    <m/>
    <m/>
    <n v="13"/>
    <s v="Partiellement endommagés"/>
    <s v="oui"/>
    <s v="non"/>
    <m/>
    <m/>
    <x v="1"/>
    <s v="oui"/>
    <n v="6"/>
    <s v="non"/>
    <m/>
    <s v="non"/>
    <m/>
    <s v="non"/>
    <m/>
    <s v="oui"/>
    <n v="8"/>
    <s v="oui"/>
    <s v="MINUSCA"/>
    <m/>
    <s v="Vol/cambriolage Violences sexuelles ou basées sur le genre"/>
    <n v="1"/>
    <n v="0"/>
    <n v="0"/>
    <n v="0"/>
    <n v="1"/>
    <n v="0"/>
    <n v="0"/>
    <n v="0"/>
    <s v="oui"/>
    <s v="oui"/>
    <s v="oui"/>
    <s v="oui"/>
    <s v="oui"/>
    <s v="Communauté locale"/>
    <m/>
    <s v="Bonne cohésion"/>
    <m/>
    <s v="Forage a pompe manuelle Puits amélioré Vendeur d’eau"/>
    <n v="0"/>
    <n v="1"/>
    <n v="1"/>
    <n v="0"/>
    <n v="0"/>
    <n v="1"/>
    <n v="0"/>
    <n v="0"/>
    <n v="0"/>
    <s v="Entre 10 et 15 litres par jour"/>
    <s v="0-15 min"/>
    <s v="non"/>
    <m/>
    <m/>
    <m/>
    <m/>
    <m/>
    <s v="Opérationnelles"/>
    <s v="non"/>
    <m/>
    <m/>
    <m/>
    <m/>
    <m/>
    <m/>
    <m/>
    <m/>
    <m/>
    <s v="Ne sait pas"/>
    <s v="Don des communautés hôtes et voisines Achat sur le marché"/>
    <n v="0"/>
    <n v="1"/>
    <n v="0"/>
    <n v="1"/>
    <n v="0"/>
    <n v="0"/>
    <n v="0"/>
    <m/>
    <s v="0-15 min"/>
    <s v="oui"/>
    <m/>
    <m/>
    <m/>
    <m/>
    <m/>
    <m/>
    <m/>
    <m/>
    <m/>
    <s v="non"/>
    <m/>
    <m/>
    <m/>
    <m/>
    <m/>
    <m/>
    <m/>
    <m/>
    <m/>
    <m/>
    <m/>
    <m/>
    <m/>
    <m/>
    <m/>
    <m/>
    <m/>
    <m/>
    <s v="Diarrhée Paludisme Fièvre"/>
    <n v="1"/>
    <n v="1"/>
    <n v="0"/>
    <n v="0"/>
    <n v="0"/>
    <n v="1"/>
    <n v="0"/>
    <n v="0"/>
    <n v="0"/>
    <n v="0"/>
    <n v="0"/>
    <n v="0"/>
    <m/>
    <s v="Oui, une partie"/>
    <s v="Manque de moyens financiers (transport, etc)"/>
    <n v="0"/>
    <n v="0"/>
    <n v="0"/>
    <n v="0"/>
    <n v="0"/>
    <n v="0"/>
    <n v="1"/>
    <n v="0"/>
    <n v="0"/>
    <n v="0"/>
    <n v="0"/>
    <m/>
    <m/>
    <s v="Assistance humanitaire Accès aux services de base Documentation (certificat de naissance, etc.)"/>
    <n v="1"/>
    <n v="0"/>
    <n v="0"/>
    <n v="1"/>
    <n v="0"/>
    <n v="1"/>
    <s v="Service de santé"/>
    <s v="Nourriture"/>
    <s v="Abri"/>
    <m/>
    <n v="0"/>
    <n v="10"/>
    <s v="Le constat est à noter que la majorité des PDI  n'ont que des femmes pour chef de ménage car leur maris sont encore en voyage ce qui a entraîner leur déplacement sur vers cette localité ou se trouvent leur parents. Ils sont dans le grand soucis en santé car ils manque des moyens pour payer les frais au centre de santé et aussi la scolarisation de leur enfants qui sont majoritaire à la maison pour des raisons de moyens financiers. La localité n'habite pas un centre de santé  mais les PDI  se rendent dans la localité voisine pour se soigner."/>
    <n v="1358801"/>
    <s v="705ee0c6-4f56-4546-a17d-16d730823c03"/>
    <d v="2019-11-09T14:43:36"/>
    <m/>
    <n v="68"/>
  </r>
  <r>
    <d v="2019-11-09T00:00:00"/>
    <s v="Konamna fidelia"/>
    <s v="Ombella MPoko"/>
    <s v="Bimbo"/>
    <x v="3"/>
    <x v="63"/>
    <s v="Non inondé"/>
    <s v="Oui"/>
    <n v="4.3508177999999997"/>
    <n v="18.528214599999998"/>
    <n v="348.10000610351563"/>
    <n v="9.5"/>
    <n v="3"/>
    <s v="Oui"/>
    <n v="50"/>
    <n v="250"/>
    <s v="Catastrophe naturelle (inondations, pluies torrentielles etc)"/>
    <m/>
    <x v="12"/>
    <n v="0"/>
    <n v="0"/>
    <n v="0"/>
    <m/>
    <n v="50"/>
    <m/>
    <n v="50"/>
    <s v="Partiellement endommagés"/>
    <s v="oui"/>
    <s v="oui"/>
    <s v="Chef de quartier"/>
    <m/>
    <x v="2"/>
    <s v="oui"/>
    <n v="20"/>
    <s v="non"/>
    <m/>
    <s v="oui"/>
    <n v="6"/>
    <s v="non"/>
    <m/>
    <s v="oui"/>
    <n v="7"/>
    <s v="oui"/>
    <s v="Autorités locales"/>
    <m/>
    <m/>
    <m/>
    <m/>
    <m/>
    <m/>
    <m/>
    <m/>
    <m/>
    <m/>
    <s v="oui"/>
    <s v="oui"/>
    <s v="oui"/>
    <s v="non"/>
    <s v="oui"/>
    <s v="Chefs traditionnels"/>
    <m/>
    <s v="Très bonne cohésion"/>
    <m/>
    <s v="Puits traditionnel/A ciel ouvert Forage a pompe manuelle Vendeur d’eau"/>
    <n v="1"/>
    <n v="1"/>
    <n v="0"/>
    <n v="0"/>
    <n v="0"/>
    <n v="1"/>
    <n v="0"/>
    <n v="0"/>
    <n v="0"/>
    <s v="Plus de 15 litres par jour"/>
    <s v="Plus de 60 min"/>
    <s v="non"/>
    <m/>
    <m/>
    <m/>
    <m/>
    <m/>
    <s v="Opérationnelles"/>
    <s v="non"/>
    <m/>
    <m/>
    <m/>
    <m/>
    <m/>
    <m/>
    <m/>
    <m/>
    <m/>
    <s v="Oui, tous"/>
    <s v="Achat sur le marché"/>
    <n v="0"/>
    <n v="0"/>
    <n v="0"/>
    <n v="1"/>
    <n v="0"/>
    <n v="0"/>
    <n v="0"/>
    <m/>
    <s v="0-15 min"/>
    <s v="oui"/>
    <m/>
    <m/>
    <m/>
    <m/>
    <m/>
    <m/>
    <m/>
    <m/>
    <m/>
    <s v="oui"/>
    <s v="Centre de santé"/>
    <n v="0"/>
    <n v="0"/>
    <n v="1"/>
    <n v="0"/>
    <n v="0"/>
    <m/>
    <s v="oui"/>
    <s v="0-15 min"/>
    <s v="non"/>
    <m/>
    <m/>
    <m/>
    <m/>
    <m/>
    <m/>
    <m/>
    <m/>
    <s v="Diarrhée Paludisme Fièvre"/>
    <n v="1"/>
    <n v="1"/>
    <n v="0"/>
    <n v="0"/>
    <n v="0"/>
    <n v="1"/>
    <n v="0"/>
    <n v="0"/>
    <n v="0"/>
    <n v="0"/>
    <n v="0"/>
    <n v="0"/>
    <m/>
    <s v="Oui, tous"/>
    <m/>
    <m/>
    <m/>
    <m/>
    <m/>
    <m/>
    <m/>
    <m/>
    <m/>
    <m/>
    <m/>
    <m/>
    <m/>
    <m/>
    <s v="Assistance humanitaire Situation dans le lieu d’origine Documentation (certificat de naissance, etc.)"/>
    <n v="1"/>
    <n v="1"/>
    <n v="0"/>
    <n v="0"/>
    <n v="0"/>
    <n v="1"/>
    <s v="Nourriture"/>
    <s v="Eau potable"/>
    <s v="Protection/sécurité"/>
    <m/>
    <n v="0"/>
    <n v="10"/>
    <s v="La localité  de guitangola5 n'est pas affecté mais ils accueille les lPDI , les enfants deplacé vont à l'école mais les PDI ont des problèmes de nourriture et santé et ils ont accès à l'eau dans la localité."/>
    <n v="1358807"/>
    <s v="f90162a7-43c4-4f11-97ac-82a16cd15da0"/>
    <d v="2019-11-09T14:44:57"/>
    <m/>
    <n v="70"/>
  </r>
  <r>
    <d v="2019-11-09T00:00:00"/>
    <s v="Mahamat ali"/>
    <s v="Ombella MPoko"/>
    <s v="Bimbo"/>
    <x v="3"/>
    <x v="64"/>
    <s v="Partiellement inondé"/>
    <s v="Oui"/>
    <n v="4.3591905000000004"/>
    <n v="18.5271109"/>
    <n v="361.79998779296875"/>
    <n v="9.5"/>
    <n v="3"/>
    <s v="Oui"/>
    <n v="20"/>
    <n v="100"/>
    <s v="Catastrophe naturelle (inondations, pluies torrentielles etc)"/>
    <m/>
    <x v="0"/>
    <n v="10"/>
    <n v="0"/>
    <n v="0"/>
    <n v="15"/>
    <n v="5"/>
    <m/>
    <n v="20"/>
    <s v="En bon état"/>
    <s v="oui"/>
    <s v="oui"/>
    <s v="Chef de quartier"/>
    <m/>
    <x v="3"/>
    <s v="oui"/>
    <n v="15"/>
    <s v="non"/>
    <m/>
    <s v="oui"/>
    <n v="2"/>
    <s v="non"/>
    <m/>
    <s v="oui"/>
    <n v="4"/>
    <s v="oui"/>
    <s v="Police"/>
    <m/>
    <s v="Vol/cambriolage Contrôles ou arrestations arbitraires Violences sexuelles ou basées sur le genre"/>
    <n v="1"/>
    <n v="0"/>
    <n v="0"/>
    <n v="1"/>
    <n v="1"/>
    <n v="0"/>
    <n v="0"/>
    <n v="0"/>
    <s v="oui"/>
    <s v="oui"/>
    <s v="oui"/>
    <s v="non"/>
    <s v="oui"/>
    <s v="Police"/>
    <m/>
    <s v="Bonne cohésion"/>
    <m/>
    <s v="Puits traditionnel/A ciel ouvert Forage a pompe manuelle Eau de pluie"/>
    <n v="1"/>
    <n v="1"/>
    <n v="0"/>
    <n v="0"/>
    <n v="0"/>
    <n v="0"/>
    <n v="0"/>
    <n v="0"/>
    <n v="1"/>
    <s v="Entre 10 et 15 litres par jour"/>
    <s v="15-30 min"/>
    <s v="oui"/>
    <s v="Odeur Goût Eau non potable"/>
    <n v="1"/>
    <n v="1"/>
    <n v="0"/>
    <n v="1"/>
    <s v="Opérationnelles"/>
    <s v="oui"/>
    <s v="Conflit liés à la gestion communautaire des points d’eau Violence/agression physique Discrimination"/>
    <n v="0"/>
    <n v="1"/>
    <n v="1"/>
    <n v="1"/>
    <n v="0"/>
    <n v="0"/>
    <n v="0"/>
    <m/>
    <s v="Oui, tous"/>
    <s v="Achat sur le marché Emprunt Troc (échanges)"/>
    <n v="0"/>
    <n v="0"/>
    <n v="0"/>
    <n v="1"/>
    <n v="1"/>
    <n v="1"/>
    <n v="0"/>
    <m/>
    <s v="15-30 min"/>
    <s v="oui"/>
    <m/>
    <m/>
    <m/>
    <m/>
    <m/>
    <m/>
    <m/>
    <m/>
    <m/>
    <s v="oui"/>
    <s v="Hôpital Centre de santé Clinique privée"/>
    <n v="0"/>
    <n v="1"/>
    <n v="1"/>
    <n v="1"/>
    <n v="0"/>
    <m/>
    <s v="oui"/>
    <s v="15-30 min"/>
    <s v="oui"/>
    <s v="Discrimination Le service est trop loin Manque de moyens financiers"/>
    <n v="1"/>
    <n v="1"/>
    <n v="1"/>
    <n v="0"/>
    <n v="0"/>
    <n v="0"/>
    <n v="0"/>
    <s v="Diarrhée Paludisme Maux de ventre"/>
    <n v="1"/>
    <n v="1"/>
    <n v="0"/>
    <n v="0"/>
    <n v="0"/>
    <n v="0"/>
    <n v="0"/>
    <n v="0"/>
    <n v="1"/>
    <n v="0"/>
    <n v="0"/>
    <n v="0"/>
    <m/>
    <s v="Oui, une partie"/>
    <s v="Pas d'école Ecole trop loin Manque de moyens financiers (transport, etc)"/>
    <n v="1"/>
    <n v="0"/>
    <n v="0"/>
    <n v="1"/>
    <n v="0"/>
    <n v="0"/>
    <n v="1"/>
    <n v="0"/>
    <n v="0"/>
    <n v="0"/>
    <n v="0"/>
    <m/>
    <m/>
    <s v="Assistance humanitaire Situation des membres de la famille Documentation (certificat de naissance, etc.)"/>
    <n v="1"/>
    <n v="0"/>
    <n v="1"/>
    <n v="0"/>
    <n v="0"/>
    <n v="1"/>
    <s v="Article non alimentaire (vêtements, couvertures, ustensiles de cuisine"/>
    <s v="Service de santé"/>
    <s v="Hygiène/assainissement"/>
    <m/>
    <n v="0"/>
    <n v="10"/>
    <s v="Besoin d'assistance alimentaire et non alimentaire "/>
    <n v="1358725"/>
    <s v="abf3363e-340d-4836-88c9-d0005b3c9985"/>
    <d v="2019-11-09T14:32:03"/>
    <m/>
    <n v="63"/>
  </r>
  <r>
    <d v="2019-11-09T00:00:00"/>
    <s v="Anilengbe Victor"/>
    <s v="Ombella MPoko"/>
    <s v="Bimbo"/>
    <x v="3"/>
    <x v="65"/>
    <s v="Partiellement inondé"/>
    <s v="Oui"/>
    <n v="4.3694034000000004"/>
    <n v="18.633899199999998"/>
    <n v="356.70001220703125"/>
    <n v="6"/>
    <n v="3"/>
    <s v="Oui"/>
    <n v="32"/>
    <n v="158"/>
    <s v="Catastrophe naturelle (inondations, pluies torrentielles etc)"/>
    <m/>
    <x v="34"/>
    <n v="0"/>
    <n v="0"/>
    <n v="0"/>
    <n v="32"/>
    <m/>
    <m/>
    <n v="32"/>
    <s v="Partiellement endommagés"/>
    <s v="oui"/>
    <s v="non"/>
    <m/>
    <m/>
    <x v="2"/>
    <s v="oui"/>
    <n v="53"/>
    <s v="non"/>
    <m/>
    <s v="oui"/>
    <n v="2"/>
    <s v="non"/>
    <m/>
    <s v="oui"/>
    <n v="20"/>
    <s v="oui"/>
    <s v="Autre, préciser"/>
    <s v="Gendarmerie"/>
    <s v="Vol/cambriolage Abus des forces de sécurité Travail forcé de mineurs"/>
    <n v="1"/>
    <n v="0"/>
    <n v="1"/>
    <n v="0"/>
    <n v="0"/>
    <n v="0"/>
    <n v="0"/>
    <n v="1"/>
    <s v="oui"/>
    <s v="oui"/>
    <s v="oui"/>
    <s v="oui"/>
    <s v="non"/>
    <m/>
    <m/>
    <s v="Bonne cohésion"/>
    <m/>
    <s v="Puits traditionnel/A ciel ouvert Forage a pompe manuelle Eau de surface (riviere, cours d’eau…)"/>
    <n v="1"/>
    <n v="1"/>
    <n v="0"/>
    <n v="0"/>
    <n v="1"/>
    <n v="0"/>
    <n v="0"/>
    <n v="0"/>
    <n v="0"/>
    <s v="Entre 5 et 10 litres par jour"/>
    <s v="15-30 min"/>
    <s v="oui"/>
    <s v="Odeur Eau trouble / brune Eau non potable"/>
    <n v="1"/>
    <n v="0"/>
    <n v="1"/>
    <n v="1"/>
    <s v="En mauvais état/non hygiéniques"/>
    <s v="non"/>
    <m/>
    <m/>
    <m/>
    <m/>
    <m/>
    <m/>
    <m/>
    <m/>
    <m/>
    <s v="Ne sait pas"/>
    <s v="Production agricole de subsistance Assistance humanitaire (incluant cash) Achat sur le marché"/>
    <n v="1"/>
    <n v="0"/>
    <n v="1"/>
    <n v="1"/>
    <n v="0"/>
    <n v="0"/>
    <n v="0"/>
    <m/>
    <s v="Plus de 60 min"/>
    <s v="oui"/>
    <m/>
    <m/>
    <m/>
    <m/>
    <m/>
    <m/>
    <m/>
    <m/>
    <m/>
    <s v="non"/>
    <m/>
    <m/>
    <m/>
    <m/>
    <m/>
    <m/>
    <m/>
    <m/>
    <m/>
    <m/>
    <m/>
    <m/>
    <m/>
    <m/>
    <m/>
    <m/>
    <m/>
    <m/>
    <s v="Diarrhée Paludisme Maux de tête"/>
    <n v="1"/>
    <n v="1"/>
    <n v="0"/>
    <n v="0"/>
    <n v="0"/>
    <n v="0"/>
    <n v="0"/>
    <n v="1"/>
    <n v="0"/>
    <n v="0"/>
    <n v="0"/>
    <n v="0"/>
    <m/>
    <s v="Oui, une partie"/>
    <s v="Ecole détruite ou endommagée Manque de moyens financiers (transport, etc) Pas d'intérêt pour l'éducation des enfants"/>
    <n v="0"/>
    <n v="1"/>
    <n v="0"/>
    <n v="0"/>
    <n v="0"/>
    <n v="0"/>
    <n v="1"/>
    <n v="0"/>
    <n v="0"/>
    <n v="1"/>
    <n v="0"/>
    <m/>
    <m/>
    <s v="Assistance humanitaire Possibilités de retour (etat du lieu d’origine, aide humanitaire…) Documentation (certificat de naissance, etc.)"/>
    <n v="1"/>
    <n v="0"/>
    <n v="0"/>
    <n v="0"/>
    <n v="1"/>
    <n v="1"/>
    <s v="Service de santé"/>
    <s v="Nourriture"/>
    <s v="Scolarisation"/>
    <m/>
    <n v="0"/>
    <n v="10"/>
    <s v="Bien que la localité ne est pas affecté en directe, mais elle a accueillie beaucoup plus les PDIS vénus en amont du fleuve que vous contacte tout une liste en dessus.Les PDIs ont problème  de scolarisation de leurs enfants. Pratiquement il n'y ya pas de structure  de santé."/>
    <n v="1358875"/>
    <s v="610598f8-5591-42b1-8a8d-00c324615f29"/>
    <d v="2019-11-09T15:10:09"/>
    <m/>
    <n v="75"/>
  </r>
  <r>
    <d v="2019-11-09T00:00:00"/>
    <s v="Ngouandjia martial"/>
    <s v="Ombella MPoko"/>
    <s v="Bimbo"/>
    <x v="3"/>
    <x v="66"/>
    <s v="Non inondé"/>
    <s v="Oui"/>
    <n v="4.3425589000000002"/>
    <n v="18.5239923"/>
    <n v="391.10000610351563"/>
    <n v="10"/>
    <n v="3"/>
    <s v="Oui"/>
    <n v="10"/>
    <n v="50"/>
    <s v="Catastrophe naturelle (inondations, pluies torrentielles etc)"/>
    <m/>
    <x v="28"/>
    <n v="6"/>
    <n v="0"/>
    <n v="0"/>
    <n v="10"/>
    <m/>
    <m/>
    <n v="10"/>
    <s v="Partiellement endommagés"/>
    <s v="oui"/>
    <s v="oui"/>
    <s v="Sous-préfecture"/>
    <m/>
    <x v="3"/>
    <s v="oui"/>
    <n v="12"/>
    <s v="ne sait pas"/>
    <m/>
    <s v="oui"/>
    <n v="7"/>
    <s v="non"/>
    <m/>
    <s v="oui"/>
    <n v="2"/>
    <s v="oui"/>
    <s v="Police"/>
    <m/>
    <m/>
    <m/>
    <m/>
    <m/>
    <m/>
    <m/>
    <m/>
    <m/>
    <m/>
    <s v="oui"/>
    <s v="oui"/>
    <s v="oui"/>
    <s v="non"/>
    <s v="oui"/>
    <s v="Police"/>
    <m/>
    <s v="Très bonne cohésion"/>
    <m/>
    <s v="Puits traditionnel/A ciel ouvert Forage a pompe manuelle Eau de pluie"/>
    <n v="1"/>
    <n v="1"/>
    <n v="0"/>
    <n v="0"/>
    <n v="0"/>
    <n v="0"/>
    <n v="0"/>
    <n v="0"/>
    <n v="1"/>
    <s v="Entre 10 et 15 litres par jour"/>
    <s v="15-30 min"/>
    <s v="non"/>
    <m/>
    <m/>
    <m/>
    <m/>
    <m/>
    <s v="Opérationnelles"/>
    <s v="non"/>
    <m/>
    <m/>
    <m/>
    <m/>
    <m/>
    <m/>
    <m/>
    <m/>
    <m/>
    <s v="Oui, tous"/>
    <s v="Don des communautés hôtes et voisines Achat sur le marché"/>
    <n v="0"/>
    <n v="1"/>
    <n v="0"/>
    <n v="1"/>
    <n v="0"/>
    <n v="0"/>
    <n v="0"/>
    <m/>
    <s v="15-30 min"/>
    <s v="oui"/>
    <m/>
    <m/>
    <m/>
    <m/>
    <m/>
    <m/>
    <m/>
    <m/>
    <m/>
    <s v="oui"/>
    <s v="Hôpital Centre de santé"/>
    <n v="0"/>
    <n v="1"/>
    <n v="1"/>
    <n v="0"/>
    <n v="0"/>
    <m/>
    <s v="non"/>
    <m/>
    <m/>
    <m/>
    <m/>
    <m/>
    <m/>
    <m/>
    <m/>
    <m/>
    <m/>
    <s v="Diarrhée Paludisme Fièvre"/>
    <n v="1"/>
    <n v="1"/>
    <n v="0"/>
    <n v="0"/>
    <n v="0"/>
    <n v="1"/>
    <n v="0"/>
    <n v="0"/>
    <n v="0"/>
    <n v="0"/>
    <n v="0"/>
    <n v="0"/>
    <m/>
    <s v="Non"/>
    <s v="Manque de moyens financiers (transport, etc)"/>
    <n v="0"/>
    <n v="0"/>
    <n v="0"/>
    <n v="0"/>
    <n v="0"/>
    <n v="0"/>
    <n v="1"/>
    <n v="0"/>
    <n v="0"/>
    <n v="0"/>
    <n v="0"/>
    <m/>
    <m/>
    <s v="Assistance humanitaire Situation dans le lieu d’origine Documentation (certificat de naissance, etc.)"/>
    <n v="1"/>
    <n v="1"/>
    <n v="0"/>
    <n v="0"/>
    <n v="0"/>
    <n v="1"/>
    <s v="Nourriture"/>
    <s v="Hygiène/assainissement"/>
    <s v="Scolarisation"/>
    <m/>
    <n v="0"/>
    <n v="10"/>
    <s v="Vue les conditions des PDI de cette localité les PDI sollicite des aides pour eux qui sont, santé,nourriture,vêtements,car leurs situation est déplorable."/>
    <n v="1358780"/>
    <s v="709bcfd0-e833-462a-a65e-a3c29da479ea"/>
    <d v="2019-11-09T14:42:14"/>
    <m/>
    <n v="66"/>
  </r>
  <r>
    <d v="2019-11-09T00:00:00"/>
    <s v="DJIMTOLOUMA Anicet"/>
    <s v="Ombella MPoko"/>
    <s v="Bimbo"/>
    <x v="3"/>
    <x v="67"/>
    <s v="Non inondé"/>
    <s v="Oui"/>
    <n v="4.3386813000000002"/>
    <n v="18.523403099999999"/>
    <n v="377.89999389648438"/>
    <n v="10"/>
    <n v="3"/>
    <s v="Oui"/>
    <n v="30"/>
    <n v="150"/>
    <s v="Catastrophe naturelle (inondations, pluies torrentielles etc)"/>
    <m/>
    <x v="6"/>
    <n v="0"/>
    <n v="0"/>
    <n v="0"/>
    <n v="30"/>
    <m/>
    <m/>
    <n v="30"/>
    <s v="Partiellement endommagés"/>
    <s v="oui"/>
    <s v="oui"/>
    <s v="Chef de quartier"/>
    <m/>
    <x v="3"/>
    <s v="oui"/>
    <n v="15"/>
    <s v="non"/>
    <m/>
    <s v="oui"/>
    <n v="5"/>
    <s v="non"/>
    <m/>
    <s v="oui"/>
    <n v="15"/>
    <s v="oui"/>
    <s v="Autorités locales"/>
    <m/>
    <s v="Vol/cambriolage"/>
    <n v="1"/>
    <n v="0"/>
    <n v="0"/>
    <n v="0"/>
    <n v="0"/>
    <n v="0"/>
    <n v="0"/>
    <n v="0"/>
    <s v="oui"/>
    <s v="oui"/>
    <s v="oui"/>
    <s v="non"/>
    <s v="non"/>
    <m/>
    <m/>
    <s v="Très bonne cohésion"/>
    <m/>
    <s v="Puits traditionnel/A ciel ouvert Forage a pompe manuelle Eau de pluie"/>
    <n v="1"/>
    <n v="1"/>
    <n v="0"/>
    <n v="0"/>
    <n v="0"/>
    <n v="0"/>
    <n v="0"/>
    <n v="0"/>
    <n v="1"/>
    <s v="Entre 10 et 15 litres par jour"/>
    <s v="0-15 min"/>
    <s v="non"/>
    <m/>
    <m/>
    <m/>
    <m/>
    <m/>
    <s v="Opérationnelles"/>
    <s v="non"/>
    <m/>
    <m/>
    <m/>
    <m/>
    <m/>
    <m/>
    <m/>
    <m/>
    <m/>
    <s v="Oui, tous"/>
    <s v="Production agricole de subsistance Achat sur le marché"/>
    <n v="1"/>
    <n v="0"/>
    <n v="0"/>
    <n v="1"/>
    <n v="0"/>
    <n v="0"/>
    <n v="0"/>
    <m/>
    <s v="0-15 min"/>
    <s v="oui"/>
    <m/>
    <m/>
    <m/>
    <m/>
    <m/>
    <m/>
    <m/>
    <m/>
    <m/>
    <s v="non"/>
    <m/>
    <m/>
    <m/>
    <m/>
    <m/>
    <m/>
    <m/>
    <m/>
    <m/>
    <m/>
    <m/>
    <m/>
    <m/>
    <m/>
    <m/>
    <m/>
    <m/>
    <m/>
    <s v="Diarrhée Paludisme Infection de plaie"/>
    <n v="1"/>
    <n v="1"/>
    <n v="0"/>
    <n v="1"/>
    <n v="0"/>
    <n v="0"/>
    <n v="0"/>
    <n v="0"/>
    <n v="0"/>
    <n v="0"/>
    <n v="0"/>
    <n v="0"/>
    <m/>
    <s v="Oui, une partie"/>
    <s v="Ecole détruite ou endommagée Chemin dangereux Manque de moyens financiers (transport, etc)"/>
    <n v="0"/>
    <n v="1"/>
    <n v="0"/>
    <n v="0"/>
    <n v="1"/>
    <n v="0"/>
    <n v="1"/>
    <n v="0"/>
    <n v="0"/>
    <n v="0"/>
    <n v="0"/>
    <m/>
    <m/>
    <s v="Assistance humanitaire Situation dans le lieu d’origine Documentation (certificat de naissance, etc.)"/>
    <n v="1"/>
    <n v="1"/>
    <n v="0"/>
    <n v="0"/>
    <n v="0"/>
    <n v="1"/>
    <s v="Abri"/>
    <s v="Nourriture"/>
    <s v="Service de santé"/>
    <m/>
    <n v="0"/>
    <n v="10"/>
    <s v="Les victimes sont dépourvu et ont besoins d'assistance Humanitaire  pour survivre."/>
    <n v="1358769"/>
    <s v="ae84c24f-c208-4cc6-a3d4-e1a28021dd7c"/>
    <d v="2019-11-09T14:40:06"/>
    <m/>
    <n v="65"/>
  </r>
  <r>
    <d v="2019-11-09T00:00:00"/>
    <s v="Banga benidan"/>
    <s v="Ombella MPoko"/>
    <s v="Bimbo"/>
    <x v="3"/>
    <x v="68"/>
    <s v="Partiellement inondé"/>
    <s v="Oui"/>
    <n v="4.3678198000000004"/>
    <n v="18.6671473"/>
    <n v="324.10000610351563"/>
    <n v="8.5"/>
    <n v="3"/>
    <s v="Oui"/>
    <n v="3"/>
    <n v="15"/>
    <s v="Catastrophe naturelle (inondations, pluies torrentielles etc)"/>
    <m/>
    <x v="27"/>
    <n v="1"/>
    <n v="0"/>
    <n v="0"/>
    <n v="2"/>
    <n v="1"/>
    <m/>
    <n v="3"/>
    <s v="Partiellement endommagés"/>
    <s v="oui"/>
    <s v="ne sait pas"/>
    <m/>
    <m/>
    <x v="2"/>
    <s v="oui"/>
    <n v="1"/>
    <s v="non"/>
    <m/>
    <s v="oui"/>
    <n v="1"/>
    <s v="ne sait pas"/>
    <m/>
    <s v="non"/>
    <m/>
    <s v="oui"/>
    <s v="Armée"/>
    <m/>
    <s v="Vol/cambriolage Extorsion ou taxes illégales"/>
    <n v="1"/>
    <n v="0"/>
    <n v="0"/>
    <n v="0"/>
    <n v="0"/>
    <n v="1"/>
    <n v="0"/>
    <n v="0"/>
    <s v="oui"/>
    <s v="oui"/>
    <s v="oui"/>
    <s v="non"/>
    <s v="non"/>
    <m/>
    <m/>
    <s v="Bonne cohésion"/>
    <m/>
    <s v="Puits traditionnel/A ciel ouvert Eau de pluie"/>
    <n v="1"/>
    <n v="0"/>
    <n v="0"/>
    <n v="0"/>
    <n v="0"/>
    <n v="0"/>
    <n v="0"/>
    <n v="0"/>
    <n v="1"/>
    <s v="Entre 5 et 10 litres par jour"/>
    <s v="0-15 min"/>
    <s v="oui"/>
    <s v="Odeur Goût Eau non potable"/>
    <n v="1"/>
    <n v="1"/>
    <n v="0"/>
    <n v="1"/>
    <s v="Opérationnelles"/>
    <s v="non"/>
    <m/>
    <m/>
    <m/>
    <m/>
    <m/>
    <m/>
    <m/>
    <m/>
    <m/>
    <s v="Oui, tous"/>
    <s v="Production agricole de subsistance Emprunt"/>
    <n v="1"/>
    <n v="0"/>
    <n v="0"/>
    <n v="0"/>
    <n v="1"/>
    <n v="0"/>
    <n v="0"/>
    <m/>
    <s v="Plus de 60 min"/>
    <s v="oui"/>
    <m/>
    <m/>
    <m/>
    <m/>
    <m/>
    <m/>
    <m/>
    <m/>
    <m/>
    <s v="non"/>
    <m/>
    <m/>
    <m/>
    <m/>
    <m/>
    <m/>
    <m/>
    <m/>
    <m/>
    <m/>
    <m/>
    <m/>
    <m/>
    <m/>
    <m/>
    <m/>
    <m/>
    <m/>
    <s v="Paludisme Infection de plaie Fièvre"/>
    <n v="0"/>
    <n v="1"/>
    <n v="0"/>
    <n v="1"/>
    <n v="0"/>
    <n v="1"/>
    <n v="0"/>
    <n v="0"/>
    <n v="0"/>
    <n v="0"/>
    <n v="0"/>
    <n v="0"/>
    <m/>
    <s v="Oui, tous"/>
    <m/>
    <m/>
    <m/>
    <m/>
    <m/>
    <m/>
    <m/>
    <m/>
    <m/>
    <m/>
    <m/>
    <m/>
    <m/>
    <m/>
    <s v="Assistance humanitaire Possibilités de retour (etat du lieu d’origine, aide humanitaire…)"/>
    <n v="1"/>
    <n v="0"/>
    <n v="0"/>
    <n v="0"/>
    <n v="1"/>
    <n v="0"/>
    <s v="Abri"/>
    <s v="Service de santé"/>
    <s v="Nourriture"/>
    <m/>
    <n v="0"/>
    <n v="3"/>
    <s v="Dans le quartier mboko 1 aucun centre de santé les habitants utilisent le fleuve ."/>
    <n v="1358873"/>
    <s v="7501bba0-a883-4a83-ba6d-c2e42254c8ed"/>
    <d v="2019-11-09T15:10:03"/>
    <m/>
    <n v="73"/>
  </r>
  <r>
    <d v="2019-11-09T00:00:00"/>
    <s v="Banga benidan"/>
    <s v="Ombella MPoko"/>
    <s v="Bimbo"/>
    <x v="3"/>
    <x v="69"/>
    <s v="Partiellement inondé"/>
    <s v="Oui"/>
    <n v="4.3765524999999998"/>
    <n v="18.700399999999998"/>
    <n v="321.70001220703125"/>
    <n v="9"/>
    <n v="3"/>
    <s v="Oui"/>
    <n v="10"/>
    <n v="50"/>
    <s v="Catastrophe naturelle (inondations, pluies torrentielles etc)"/>
    <m/>
    <x v="0"/>
    <n v="0"/>
    <n v="0"/>
    <n v="0"/>
    <n v="9"/>
    <n v="1"/>
    <m/>
    <n v="10"/>
    <s v="Partiellement endommagés"/>
    <s v="oui"/>
    <s v="ne sait pas"/>
    <m/>
    <m/>
    <x v="2"/>
    <s v="oui"/>
    <n v="7"/>
    <s v="non"/>
    <m/>
    <s v="oui"/>
    <n v="2"/>
    <s v="ne sait pas"/>
    <m/>
    <s v="oui"/>
    <n v="1"/>
    <s v="oui"/>
    <s v="Leaders Communautaires"/>
    <m/>
    <s v="Vol/cambriolage Présence de groupes armés"/>
    <n v="1"/>
    <n v="1"/>
    <n v="0"/>
    <n v="0"/>
    <n v="0"/>
    <n v="0"/>
    <n v="0"/>
    <n v="0"/>
    <s v="oui"/>
    <s v="oui"/>
    <s v="oui"/>
    <s v="non"/>
    <s v="oui"/>
    <s v="Police"/>
    <m/>
    <s v="Bonne cohésion"/>
    <m/>
    <s v="Puits traditionnel/A ciel ouvert Forage a pompe manuelle Eau de pluie"/>
    <n v="1"/>
    <n v="1"/>
    <n v="0"/>
    <n v="0"/>
    <n v="0"/>
    <n v="0"/>
    <n v="0"/>
    <n v="0"/>
    <n v="1"/>
    <s v="Entre 5 et 10 litres par jour"/>
    <s v="0-15 min"/>
    <s v="oui"/>
    <s v="Odeur Goût Eau non potable"/>
    <n v="1"/>
    <n v="1"/>
    <n v="0"/>
    <n v="1"/>
    <s v="Opérationnelles"/>
    <s v="non"/>
    <m/>
    <m/>
    <m/>
    <m/>
    <m/>
    <m/>
    <m/>
    <m/>
    <m/>
    <s v="Oui, tous"/>
    <s v="Production agricole de subsistance Emprunt"/>
    <n v="1"/>
    <n v="0"/>
    <n v="0"/>
    <n v="0"/>
    <n v="1"/>
    <n v="0"/>
    <n v="0"/>
    <m/>
    <s v="Plus de 60 min"/>
    <s v="oui"/>
    <m/>
    <m/>
    <m/>
    <m/>
    <m/>
    <m/>
    <m/>
    <m/>
    <m/>
    <s v="oui"/>
    <s v="Clinique mobile Centre de santé"/>
    <n v="1"/>
    <n v="0"/>
    <n v="1"/>
    <n v="0"/>
    <n v="0"/>
    <m/>
    <s v="oui"/>
    <s v="0-15 min"/>
    <s v="oui"/>
    <s v="Manque de moyens financiers Pas de médicaments ou d’équipements"/>
    <n v="0"/>
    <n v="0"/>
    <n v="1"/>
    <n v="0"/>
    <n v="0"/>
    <n v="0"/>
    <n v="1"/>
    <s v="Diarrhée Paludisme Fièvre"/>
    <n v="1"/>
    <n v="1"/>
    <n v="0"/>
    <n v="0"/>
    <n v="0"/>
    <n v="1"/>
    <n v="0"/>
    <n v="0"/>
    <n v="0"/>
    <n v="0"/>
    <n v="0"/>
    <n v="0"/>
    <m/>
    <s v="Oui, tous"/>
    <m/>
    <m/>
    <m/>
    <m/>
    <m/>
    <m/>
    <m/>
    <m/>
    <m/>
    <m/>
    <m/>
    <m/>
    <m/>
    <m/>
    <s v="Assistance humanitaire Situation dans le lieu d’origine"/>
    <n v="1"/>
    <n v="1"/>
    <n v="0"/>
    <n v="0"/>
    <n v="0"/>
    <n v="0"/>
    <s v="Abri"/>
    <s v="Service de santé"/>
    <s v="Argent liquide"/>
    <m/>
    <n v="0"/>
    <n v="10"/>
    <s v="Dans mboko 2 accueil 10 ménages un problème énorme    sur l'eau concernant la couleur, odeur. "/>
    <n v="1358874"/>
    <s v="3cf45573-b528-4945-8570-a3dd92189f14"/>
    <d v="2019-11-09T15:10:07"/>
    <m/>
    <n v="74"/>
  </r>
  <r>
    <d v="2019-11-07T00:00:00"/>
    <s v="Missayo marien alfred"/>
    <s v="Ombella MPoko"/>
    <s v="Bimbo"/>
    <x v="3"/>
    <x v="70"/>
    <s v="Partiellement inondé"/>
    <s v="Oui"/>
    <n v="4.3255241"/>
    <n v="18.5045134"/>
    <n v="356.70001220703125"/>
    <n v="10"/>
    <n v="3"/>
    <s v="Oui"/>
    <n v="30"/>
    <n v="150"/>
    <s v="Catastrophe naturelle (inondations, pluies torrentielles etc)"/>
    <m/>
    <x v="18"/>
    <n v="7"/>
    <n v="0"/>
    <n v="0"/>
    <n v="30"/>
    <m/>
    <m/>
    <n v="30"/>
    <s v="En bon état"/>
    <s v="oui"/>
    <s v="oui"/>
    <s v="Chef de quartier"/>
    <m/>
    <x v="4"/>
    <s v="ne sait pas"/>
    <m/>
    <s v="non"/>
    <m/>
    <s v="oui"/>
    <n v="3"/>
    <s v="non"/>
    <m/>
    <s v="non"/>
    <m/>
    <s v="oui"/>
    <s v="Police"/>
    <m/>
    <s v="Vol/cambriolage"/>
    <n v="1"/>
    <n v="0"/>
    <n v="0"/>
    <n v="0"/>
    <n v="0"/>
    <n v="0"/>
    <n v="0"/>
    <n v="0"/>
    <s v="oui"/>
    <s v="oui"/>
    <s v="oui"/>
    <s v="non"/>
    <s v="oui"/>
    <s v="Chefs traditionnels"/>
    <m/>
    <s v="Bonne cohésion"/>
    <m/>
    <s v="Puits traditionnel/A ciel ouvert Forage a pompe manuelle Eau de pluie"/>
    <n v="1"/>
    <n v="1"/>
    <n v="0"/>
    <n v="0"/>
    <n v="0"/>
    <n v="0"/>
    <n v="0"/>
    <n v="0"/>
    <n v="1"/>
    <s v="Entre 10 et 15 litres par jour"/>
    <s v="0-15 min"/>
    <s v="oui"/>
    <s v="Eau trouble / brune"/>
    <n v="0"/>
    <n v="0"/>
    <n v="1"/>
    <n v="0"/>
    <s v="En mauvais état/non hygiéniques"/>
    <s v="non"/>
    <m/>
    <m/>
    <m/>
    <m/>
    <m/>
    <m/>
    <m/>
    <m/>
    <m/>
    <s v="Oui, tous"/>
    <s v="Production agricole de subsistance Achat sur le marché Emprunt"/>
    <n v="1"/>
    <n v="0"/>
    <n v="0"/>
    <n v="1"/>
    <n v="1"/>
    <n v="0"/>
    <n v="0"/>
    <m/>
    <s v="Plus de 60 min"/>
    <s v="oui"/>
    <m/>
    <m/>
    <m/>
    <m/>
    <m/>
    <m/>
    <m/>
    <m/>
    <m/>
    <s v="non"/>
    <m/>
    <m/>
    <m/>
    <m/>
    <m/>
    <m/>
    <m/>
    <m/>
    <m/>
    <m/>
    <m/>
    <m/>
    <m/>
    <m/>
    <m/>
    <m/>
    <m/>
    <m/>
    <s v="Paludisme Malnutrition Fièvre"/>
    <n v="0"/>
    <n v="1"/>
    <n v="1"/>
    <n v="0"/>
    <n v="0"/>
    <n v="1"/>
    <n v="0"/>
    <n v="0"/>
    <n v="0"/>
    <n v="0"/>
    <n v="0"/>
    <n v="0"/>
    <m/>
    <s v="Oui, tous"/>
    <m/>
    <m/>
    <m/>
    <m/>
    <m/>
    <m/>
    <m/>
    <m/>
    <m/>
    <m/>
    <m/>
    <m/>
    <m/>
    <m/>
    <s v="Assistance humanitaire Situation dans le lieu d’origine Accès aux services de base"/>
    <n v="1"/>
    <n v="1"/>
    <n v="0"/>
    <n v="1"/>
    <n v="0"/>
    <n v="0"/>
    <s v="Nourriture"/>
    <s v="Eau potable"/>
    <s v="Service de santé"/>
    <m/>
    <n v="0"/>
    <n v="10"/>
    <s v="Il ÿa manque d'une couverture sanitaire, éloignement du marché situe à 9km. La localité manque de l'eau potable,  pour la location, les bailleurs augmente le loyer et exige une caution de trois mois."/>
    <n v="1340127"/>
    <s v="11a096eb-9d01-464f-846d-c85a1e69efb4"/>
    <d v="2019-11-07T16:15:10"/>
    <m/>
    <n v="23"/>
  </r>
  <r>
    <d v="2019-11-06T00:00:00"/>
    <s v="Marien missayo"/>
    <s v="Ombella MPoko"/>
    <s v="Bimbo"/>
    <x v="3"/>
    <x v="71"/>
    <s v="Partiellement inondé"/>
    <s v="Oui"/>
    <n v="4.3248388999999996"/>
    <n v="18.536718799999999"/>
    <n v="321.5"/>
    <n v="9.5"/>
    <n v="3"/>
    <s v="Oui"/>
    <n v="92"/>
    <n v="460"/>
    <s v="Catastrophe naturelle (inondations, pluies torrentielles etc)"/>
    <m/>
    <x v="35"/>
    <n v="12"/>
    <n v="0"/>
    <n v="0"/>
    <m/>
    <n v="92"/>
    <m/>
    <n v="92"/>
    <s v="Partiellement endommagés"/>
    <s v="oui"/>
    <s v="ne sait pas"/>
    <m/>
    <m/>
    <x v="2"/>
    <s v="ne sait pas"/>
    <m/>
    <s v="oui"/>
    <n v="137"/>
    <s v="ne sait pas"/>
    <m/>
    <s v="ne sait pas"/>
    <m/>
    <s v="ne sait pas"/>
    <m/>
    <s v="oui"/>
    <s v="Autre, préciser"/>
    <s v="Risque de circulation sur l'eau présence des serpents partout."/>
    <s v="Vol/cambriolage"/>
    <n v="1"/>
    <n v="0"/>
    <n v="0"/>
    <n v="0"/>
    <n v="0"/>
    <n v="0"/>
    <n v="0"/>
    <n v="0"/>
    <s v="non"/>
    <s v="non"/>
    <s v="non"/>
    <s v="non"/>
    <s v="oui"/>
    <s v="Comités"/>
    <m/>
    <s v="Bonne cohésion"/>
    <m/>
    <s v="Puits traditionnel/A ciel ouvert Eau de pluie"/>
    <n v="1"/>
    <n v="0"/>
    <n v="0"/>
    <n v="0"/>
    <n v="0"/>
    <n v="0"/>
    <n v="0"/>
    <n v="0"/>
    <n v="1"/>
    <s v="Entre 10 et 15 litres par jour"/>
    <s v="0-15 min"/>
    <s v="oui"/>
    <s v="Eau trouble / brune"/>
    <n v="0"/>
    <n v="0"/>
    <n v="1"/>
    <n v="0"/>
    <s v="En mauvais état/non hygiéniques"/>
    <s v="non"/>
    <m/>
    <m/>
    <m/>
    <m/>
    <m/>
    <m/>
    <m/>
    <m/>
    <m/>
    <s v="Oui, une partie"/>
    <s v="Achat sur le marché"/>
    <n v="0"/>
    <n v="0"/>
    <n v="0"/>
    <n v="1"/>
    <n v="0"/>
    <n v="0"/>
    <n v="0"/>
    <m/>
    <s v="15-30 min"/>
    <s v="oui"/>
    <m/>
    <m/>
    <m/>
    <m/>
    <m/>
    <m/>
    <m/>
    <m/>
    <m/>
    <s v="oui"/>
    <s v="Centre de santé"/>
    <n v="0"/>
    <n v="0"/>
    <n v="1"/>
    <n v="0"/>
    <n v="0"/>
    <m/>
    <s v="oui"/>
    <s v="0-15 min"/>
    <s v="non"/>
    <m/>
    <m/>
    <m/>
    <m/>
    <m/>
    <m/>
    <m/>
    <m/>
    <s v="Paludisme Toux Maux de ventre"/>
    <n v="0"/>
    <n v="1"/>
    <n v="0"/>
    <n v="0"/>
    <n v="0"/>
    <n v="0"/>
    <n v="1"/>
    <n v="0"/>
    <n v="1"/>
    <n v="0"/>
    <n v="0"/>
    <n v="0"/>
    <m/>
    <s v="Non"/>
    <s v="Ecole détruite ou endommagée Autre, préciser"/>
    <n v="0"/>
    <n v="1"/>
    <n v="0"/>
    <n v="0"/>
    <n v="0"/>
    <n v="0"/>
    <n v="0"/>
    <n v="0"/>
    <n v="0"/>
    <n v="0"/>
    <n v="1"/>
    <s v="Les enfants sont en congés depuis trois semaines . A cause d'inondation  d'une bonne partie de la cours et des salles de classe."/>
    <m/>
    <s v="Assistance humanitaire Situation des membres de la famille Accès aux services de base"/>
    <n v="1"/>
    <n v="0"/>
    <n v="1"/>
    <n v="1"/>
    <n v="0"/>
    <n v="0"/>
    <s v="Nourriture"/>
    <s v="Eau potable"/>
    <s v="Scolarisation"/>
    <m/>
    <n v="2"/>
    <n v="10"/>
    <s v="La situation  alimentaire des PDI et de la population hôte  bon nombre ont leur champ à l'autre côté du fleuve. L'assistance fournie par quelque ONG sont très insuffisant. Certains PDI ont proposé la delocalisation comme solution durable. La localité continue d'accueillir les PDI par rapport  à la progression du niveau de l'eau"/>
    <n v="1327400"/>
    <s v="6fe4826d-6988-41ac-8ce5-f927c43f95af"/>
    <d v="2019-11-06T16:23:31"/>
    <m/>
    <n v="9"/>
  </r>
  <r>
    <d v="2019-11-06T00:00:00"/>
    <s v="Manssour Kabara"/>
    <s v="Ombella MPoko"/>
    <s v="Bimbo"/>
    <x v="3"/>
    <x v="72"/>
    <s v="Partiellement inondé"/>
    <s v="Oui"/>
    <n v="4.3250868999999996"/>
    <n v="18.5368891"/>
    <n v="345.5"/>
    <n v="9.5"/>
    <n v="3"/>
    <s v="Oui"/>
    <n v="10"/>
    <n v="50"/>
    <s v="Catastrophe naturelle (inondations, pluies torrentielles etc)"/>
    <m/>
    <x v="0"/>
    <n v="0"/>
    <n v="0"/>
    <n v="0"/>
    <n v="10"/>
    <m/>
    <m/>
    <n v="10"/>
    <s v="En bon état"/>
    <s v="oui"/>
    <s v="non"/>
    <m/>
    <m/>
    <x v="1"/>
    <s v="non"/>
    <m/>
    <s v="ne sait pas"/>
    <m/>
    <s v="non"/>
    <m/>
    <s v="non"/>
    <m/>
    <s v="oui"/>
    <n v="5"/>
    <s v="oui"/>
    <s v="Autorités locales"/>
    <m/>
    <s v="Vol/cambriolage"/>
    <n v="1"/>
    <n v="0"/>
    <n v="0"/>
    <n v="0"/>
    <n v="0"/>
    <n v="0"/>
    <n v="0"/>
    <n v="0"/>
    <s v="oui"/>
    <s v="oui"/>
    <s v="oui"/>
    <s v="non"/>
    <s v="oui"/>
    <s v="Communauté locale"/>
    <m/>
    <s v="Bonne cohésion"/>
    <m/>
    <s v="Puits traditionnel/A ciel ouvert Camion-citerne Eau de pluie"/>
    <n v="1"/>
    <n v="0"/>
    <n v="0"/>
    <n v="0"/>
    <n v="0"/>
    <n v="0"/>
    <n v="1"/>
    <n v="0"/>
    <n v="1"/>
    <s v="Entre 10 et 15 litres par jour"/>
    <s v="0-15 min"/>
    <s v="oui"/>
    <s v="Odeur Goût Eau non potable"/>
    <n v="1"/>
    <n v="1"/>
    <n v="0"/>
    <n v="1"/>
    <s v="En mauvais état/non hygiéniques"/>
    <s v="non"/>
    <m/>
    <m/>
    <m/>
    <m/>
    <m/>
    <m/>
    <m/>
    <m/>
    <m/>
    <s v="Oui, tous"/>
    <s v="Production agricole de subsistance Assistance humanitaire (incluant cash) Achat sur le marché"/>
    <n v="1"/>
    <n v="0"/>
    <n v="1"/>
    <n v="1"/>
    <n v="0"/>
    <n v="0"/>
    <n v="0"/>
    <m/>
    <s v="0-15 min"/>
    <s v="oui"/>
    <m/>
    <m/>
    <m/>
    <m/>
    <m/>
    <m/>
    <m/>
    <m/>
    <m/>
    <s v="oui"/>
    <s v="Centre de santé"/>
    <n v="0"/>
    <n v="0"/>
    <n v="1"/>
    <n v="0"/>
    <n v="0"/>
    <m/>
    <s v="oui"/>
    <s v="0-15 min"/>
    <s v="non"/>
    <m/>
    <m/>
    <m/>
    <m/>
    <m/>
    <m/>
    <m/>
    <m/>
    <s v="Diarrhée Paludisme Maladie de peau"/>
    <n v="1"/>
    <n v="1"/>
    <n v="0"/>
    <n v="0"/>
    <n v="1"/>
    <n v="0"/>
    <n v="0"/>
    <n v="0"/>
    <n v="0"/>
    <n v="0"/>
    <n v="0"/>
    <n v="0"/>
    <m/>
    <s v="Non"/>
    <s v="Ecole détruite ou endommagée"/>
    <n v="0"/>
    <n v="1"/>
    <n v="0"/>
    <n v="0"/>
    <n v="0"/>
    <n v="0"/>
    <n v="0"/>
    <n v="0"/>
    <n v="0"/>
    <n v="0"/>
    <n v="0"/>
    <m/>
    <m/>
    <s v="Assistance humanitaire Situation dans le lieu d’origine Situation des membres de la famille"/>
    <n v="1"/>
    <n v="1"/>
    <n v="1"/>
    <n v="0"/>
    <n v="0"/>
    <n v="0"/>
    <s v="Nourriture"/>
    <s v="Abri"/>
    <s v="Eau potable"/>
    <m/>
    <n v="3"/>
    <n v="10"/>
    <s v="Ce quartier de M'POKO-BAC2 est presque touché à 75%,tous ses habitants se trouvent actuellement  dans le  site  MICHELINE, mais il a accueillit quand même 10 ménages venant de M'POKO-BAC1."/>
    <n v="1327348"/>
    <s v="6fce80ef-ab1a-4d23-bf84-e35241b495bf"/>
    <d v="2019-11-06T16:22:38"/>
    <m/>
    <n v="7"/>
  </r>
  <r>
    <d v="2019-11-06T00:00:00"/>
    <s v="Halilou"/>
    <s v="Ombella MPoko"/>
    <s v="Bimbo"/>
    <x v="3"/>
    <x v="73"/>
    <s v="Partiellement inondé"/>
    <s v="Oui"/>
    <n v="4.3217318000000002"/>
    <n v="18.532321799999998"/>
    <n v="380.89999389648438"/>
    <n v="8.5"/>
    <n v="3"/>
    <s v="Oui"/>
    <n v="46"/>
    <n v="230"/>
    <s v="Catastrophe naturelle (inondations, pluies torrentielles etc)"/>
    <m/>
    <x v="16"/>
    <n v="2"/>
    <n v="2"/>
    <n v="2"/>
    <m/>
    <n v="46"/>
    <m/>
    <n v="46"/>
    <s v="Partiellement endommagés"/>
    <s v="non"/>
    <m/>
    <m/>
    <m/>
    <x v="3"/>
    <s v="oui"/>
    <n v="15"/>
    <s v="non"/>
    <m/>
    <s v="non"/>
    <m/>
    <s v="non"/>
    <m/>
    <s v="oui"/>
    <n v="10"/>
    <s v="non"/>
    <m/>
    <m/>
    <s v="Vol/cambriolage Violences sexuelles ou basées sur le genre"/>
    <n v="1"/>
    <n v="0"/>
    <n v="0"/>
    <n v="0"/>
    <n v="1"/>
    <n v="0"/>
    <n v="0"/>
    <n v="0"/>
    <s v="oui"/>
    <s v="oui"/>
    <s v="oui"/>
    <s v="non"/>
    <s v="non"/>
    <m/>
    <m/>
    <s v="Bonne cohésion"/>
    <m/>
    <s v="Puits traditionnel/A ciel ouvert"/>
    <n v="1"/>
    <n v="0"/>
    <n v="0"/>
    <n v="0"/>
    <n v="0"/>
    <n v="0"/>
    <n v="0"/>
    <n v="0"/>
    <n v="0"/>
    <s v="Entre 10 et 15 litres par jour"/>
    <s v="15-30 min"/>
    <s v="oui"/>
    <s v="Odeur Eau non potable"/>
    <n v="1"/>
    <n v="0"/>
    <n v="0"/>
    <n v="1"/>
    <s v="En mauvais état/non hygiéniques"/>
    <s v="non"/>
    <m/>
    <m/>
    <m/>
    <m/>
    <m/>
    <m/>
    <m/>
    <m/>
    <m/>
    <s v="Oui, tous"/>
    <s v="Production agricole de subsistance"/>
    <n v="1"/>
    <n v="0"/>
    <n v="0"/>
    <n v="0"/>
    <n v="0"/>
    <n v="0"/>
    <n v="0"/>
    <m/>
    <s v="Plus de 60 min"/>
    <s v="oui"/>
    <m/>
    <m/>
    <m/>
    <m/>
    <m/>
    <m/>
    <m/>
    <m/>
    <m/>
    <s v="non"/>
    <m/>
    <m/>
    <m/>
    <m/>
    <m/>
    <m/>
    <m/>
    <m/>
    <m/>
    <m/>
    <m/>
    <m/>
    <m/>
    <m/>
    <m/>
    <m/>
    <m/>
    <m/>
    <s v="Paludisme Maux de tête Maux de ventre"/>
    <n v="0"/>
    <n v="1"/>
    <n v="0"/>
    <n v="0"/>
    <n v="0"/>
    <n v="0"/>
    <n v="0"/>
    <n v="1"/>
    <n v="1"/>
    <n v="0"/>
    <n v="0"/>
    <n v="0"/>
    <m/>
    <s v="Oui, une partie"/>
    <s v="Ecole détruite ou endommagée Ecole occupée par des PDI Manque de moyens financiers (transport, etc)"/>
    <n v="0"/>
    <n v="1"/>
    <n v="1"/>
    <n v="0"/>
    <n v="0"/>
    <n v="0"/>
    <n v="1"/>
    <n v="0"/>
    <n v="0"/>
    <n v="0"/>
    <n v="0"/>
    <m/>
    <m/>
    <s v="Assistance humanitaire Possibilités de retour (etat du lieu d’origine, aide humanitaire…)"/>
    <n v="1"/>
    <n v="0"/>
    <n v="0"/>
    <n v="0"/>
    <n v="1"/>
    <n v="0"/>
    <s v="Nourriture"/>
    <s v="Eau potable"/>
    <s v="Hygiène/assainissement"/>
    <m/>
    <n v="0"/>
    <n v="10"/>
    <s v="On n'avait monté dans les pirogue ce que on vue lamba les jean souffre par les inondations toute la maison son inondée donc c'est fort."/>
    <n v="1327379"/>
    <s v="9dc590a3-9159-41a9-8275-542890097601"/>
    <d v="2019-11-06T16:23:07"/>
    <m/>
    <n v="8"/>
  </r>
  <r>
    <d v="2019-11-09T00:00:00"/>
    <s v="Missayo marien "/>
    <s v="Ombella MPoko"/>
    <s v="Bimbo"/>
    <x v="3"/>
    <x v="74"/>
    <s v="Partiellement inondé"/>
    <s v="Oui"/>
    <n v="4.2957406999999996"/>
    <n v="18.544441599999999"/>
    <n v="322.29998779296875"/>
    <n v="9.5"/>
    <n v="3"/>
    <s v="Oui"/>
    <n v="8"/>
    <n v="40"/>
    <s v="Catastrophe naturelle (inondations, pluies torrentielles etc)"/>
    <m/>
    <x v="23"/>
    <n v="3"/>
    <n v="0"/>
    <n v="0"/>
    <n v="8"/>
    <m/>
    <m/>
    <n v="8"/>
    <s v="En bon état"/>
    <s v="non"/>
    <m/>
    <m/>
    <m/>
    <x v="3"/>
    <s v="oui"/>
    <n v="6"/>
    <s v="ne sait pas"/>
    <m/>
    <s v="ne sait pas"/>
    <m/>
    <s v="non"/>
    <m/>
    <s v="non"/>
    <m/>
    <s v="oui"/>
    <s v="Police"/>
    <m/>
    <s v="Vol/cambriolage"/>
    <n v="1"/>
    <n v="0"/>
    <n v="0"/>
    <n v="0"/>
    <n v="0"/>
    <n v="0"/>
    <n v="0"/>
    <n v="0"/>
    <s v="oui"/>
    <s v="oui"/>
    <s v="oui"/>
    <s v="non"/>
    <s v="oui"/>
    <s v="Communauté locale"/>
    <m/>
    <s v="Bonne cohésion"/>
    <m/>
    <s v="Puits traditionnel/A ciel ouvert Forage a pompe manuelle Eau de pluie"/>
    <n v="1"/>
    <n v="1"/>
    <n v="0"/>
    <n v="0"/>
    <n v="0"/>
    <n v="0"/>
    <n v="0"/>
    <n v="0"/>
    <n v="1"/>
    <s v="Entre 10 et 15 litres par jour"/>
    <s v="0-15 min"/>
    <s v="oui"/>
    <s v="Odeur Goût Eau trouble / brune Eau non potable"/>
    <n v="1"/>
    <n v="1"/>
    <n v="1"/>
    <n v="1"/>
    <s v="En mauvais état/non hygiéniques"/>
    <s v="non"/>
    <m/>
    <m/>
    <m/>
    <m/>
    <m/>
    <m/>
    <m/>
    <m/>
    <m/>
    <s v="Oui, une partie"/>
    <s v="Production agricole de subsistance Troc (échanges)"/>
    <n v="1"/>
    <n v="0"/>
    <n v="0"/>
    <n v="0"/>
    <n v="0"/>
    <n v="1"/>
    <n v="0"/>
    <m/>
    <s v="Plus de 60 min"/>
    <s v="non"/>
    <s v="Le marché est trop loin"/>
    <n v="0"/>
    <n v="0"/>
    <n v="1"/>
    <n v="0"/>
    <n v="0"/>
    <n v="0"/>
    <n v="0"/>
    <m/>
    <s v="non"/>
    <m/>
    <m/>
    <m/>
    <m/>
    <m/>
    <m/>
    <m/>
    <m/>
    <m/>
    <m/>
    <m/>
    <m/>
    <m/>
    <m/>
    <m/>
    <m/>
    <m/>
    <m/>
    <s v="Paludisme Fièvre Toux"/>
    <n v="0"/>
    <n v="1"/>
    <n v="0"/>
    <n v="0"/>
    <n v="0"/>
    <n v="1"/>
    <n v="1"/>
    <n v="0"/>
    <n v="0"/>
    <n v="0"/>
    <n v="0"/>
    <n v="0"/>
    <m/>
    <s v="Oui, une partie"/>
    <s v="Manque de moyens financiers (transport, etc) Manque de personnel enseignant Autre, préciser"/>
    <n v="0"/>
    <n v="0"/>
    <n v="0"/>
    <n v="0"/>
    <n v="0"/>
    <n v="0"/>
    <n v="1"/>
    <n v="0"/>
    <n v="1"/>
    <n v="0"/>
    <n v="1"/>
    <s v="Il y a un sérieux problème des enseignants qualifiés ce qui démotivé certains parents"/>
    <m/>
    <s v="Assistance humanitaire Situation dans le lieu d’origine Accès aux services de base"/>
    <n v="1"/>
    <n v="1"/>
    <n v="0"/>
    <n v="1"/>
    <n v="0"/>
    <n v="0"/>
    <s v="Nourriture"/>
    <s v="Eau potable"/>
    <s v="Service de santé"/>
    <m/>
    <n v="0"/>
    <n v="8"/>
    <s v="Les pdi ont des maladies liée à l'eau 'staphylocoque ' et aussi une énorme difficultés d'accès au marché situe à 9km au port pétrolier.  Il ÿa également un besoin en éducation de qualité. L'école est tenue que par des paire éducateurs."/>
    <n v="1358541"/>
    <s v="2b0b459e-6365-419c-bf43-370b989f782b"/>
    <d v="2019-11-09T14:14:42"/>
    <m/>
    <n v="59"/>
  </r>
  <r>
    <d v="2019-11-07T00:00:00"/>
    <s v="MANSSOUR-KABARA"/>
    <s v="Ombella MPoko"/>
    <s v="Bimbo"/>
    <x v="3"/>
    <x v="75"/>
    <s v="Non inondé"/>
    <s v="Oui"/>
    <n v="4.3170516000000001"/>
    <n v="18.498666499999999"/>
    <n v="352.60000610351563"/>
    <n v="8.5"/>
    <n v="3"/>
    <s v="Oui"/>
    <n v="18"/>
    <n v="90"/>
    <s v="Catastrophe naturelle (inondations, pluies torrentielles etc)"/>
    <m/>
    <x v="36"/>
    <n v="2"/>
    <n v="0"/>
    <n v="0"/>
    <n v="8"/>
    <n v="10"/>
    <m/>
    <n v="18"/>
    <s v="En bon état"/>
    <s v="ne sait pas"/>
    <m/>
    <m/>
    <m/>
    <x v="1"/>
    <s v="oui"/>
    <n v="9"/>
    <s v="non"/>
    <m/>
    <s v="oui"/>
    <n v="4"/>
    <s v="non"/>
    <m/>
    <s v="oui"/>
    <n v="10"/>
    <s v="oui"/>
    <s v="Autorités locales"/>
    <m/>
    <m/>
    <m/>
    <m/>
    <m/>
    <m/>
    <m/>
    <m/>
    <m/>
    <m/>
    <s v="oui"/>
    <s v="oui"/>
    <s v="oui"/>
    <s v="non"/>
    <s v="oui"/>
    <s v="Communauté locale"/>
    <m/>
    <s v="Bonne cohésion"/>
    <m/>
    <s v="Puits traditionnel/A ciel ouvert Forage a pompe manuelle Eau de surface (riviere, cours d’eau…)"/>
    <n v="1"/>
    <n v="1"/>
    <n v="0"/>
    <n v="0"/>
    <n v="1"/>
    <n v="0"/>
    <n v="0"/>
    <n v="0"/>
    <n v="0"/>
    <s v="Plus de 15 litres par jour"/>
    <s v="0-15 min"/>
    <s v="non"/>
    <m/>
    <m/>
    <m/>
    <m/>
    <m/>
    <s v="En mauvais état/non hygiéniques"/>
    <s v="non"/>
    <m/>
    <m/>
    <m/>
    <m/>
    <m/>
    <m/>
    <m/>
    <m/>
    <m/>
    <s v="Oui, tous"/>
    <s v="Production agricole de subsistance Achat sur le marché Emprunt"/>
    <n v="1"/>
    <n v="0"/>
    <n v="0"/>
    <n v="1"/>
    <n v="1"/>
    <n v="0"/>
    <n v="0"/>
    <m/>
    <s v="Plus de 60 min"/>
    <s v="oui"/>
    <m/>
    <m/>
    <m/>
    <m/>
    <m/>
    <m/>
    <m/>
    <m/>
    <m/>
    <s v="non"/>
    <m/>
    <m/>
    <m/>
    <m/>
    <m/>
    <m/>
    <m/>
    <m/>
    <m/>
    <m/>
    <m/>
    <m/>
    <m/>
    <m/>
    <m/>
    <m/>
    <m/>
    <m/>
    <s v="Diarrhée Paludisme Malnutrition"/>
    <n v="1"/>
    <n v="1"/>
    <n v="1"/>
    <n v="0"/>
    <n v="0"/>
    <n v="0"/>
    <n v="0"/>
    <n v="0"/>
    <n v="0"/>
    <n v="0"/>
    <n v="0"/>
    <n v="0"/>
    <m/>
    <s v="Non"/>
    <s v="Manque de moyens financiers (transport, etc)"/>
    <n v="0"/>
    <n v="0"/>
    <n v="0"/>
    <n v="0"/>
    <n v="0"/>
    <n v="0"/>
    <n v="1"/>
    <n v="0"/>
    <n v="0"/>
    <n v="0"/>
    <n v="0"/>
    <m/>
    <m/>
    <s v="Assistance humanitaire Situation dans le lieu d’origine Situation des membres de la famille"/>
    <n v="1"/>
    <n v="1"/>
    <n v="1"/>
    <n v="0"/>
    <n v="0"/>
    <n v="0"/>
    <s v="Abri"/>
    <s v="Nourriture"/>
    <s v="Scolarisation"/>
    <m/>
    <n v="0"/>
    <n v="10"/>
    <s v="NZILA est un quartier non affecté mais il a accueillit un petit nombre de PDIS et il y'a une bonne cohésion entre eux."/>
    <n v="1340227"/>
    <s v="4a01726a-c981-4c09-9982-f53dbae62a51"/>
    <d v="2019-11-07T16:20:24"/>
    <m/>
    <n v="26"/>
  </r>
  <r>
    <d v="2019-11-07T00:00:00"/>
    <s v="MANSSOUR-KABARA"/>
    <s v="Ombella MPoko"/>
    <s v="Bimbo"/>
    <x v="3"/>
    <x v="76"/>
    <s v="Non inondé"/>
    <s v="Oui"/>
    <n v="4.3275094000000003"/>
    <n v="18.528469900000001"/>
    <n v="339.20001220703125"/>
    <n v="8"/>
    <n v="3"/>
    <s v="Oui"/>
    <n v="30"/>
    <n v="150"/>
    <s v="Catastrophe naturelle (inondations, pluies torrentielles etc)"/>
    <m/>
    <x v="22"/>
    <n v="10"/>
    <n v="0"/>
    <n v="0"/>
    <n v="25"/>
    <n v="5"/>
    <m/>
    <n v="30"/>
    <s v="En bon état"/>
    <s v="oui"/>
    <s v="non"/>
    <m/>
    <m/>
    <x v="1"/>
    <s v="oui"/>
    <n v="8"/>
    <s v="non"/>
    <m/>
    <s v="oui"/>
    <n v="9"/>
    <s v="non"/>
    <m/>
    <s v="oui"/>
    <n v="20"/>
    <s v="oui"/>
    <s v="Autorités locales"/>
    <m/>
    <m/>
    <m/>
    <m/>
    <m/>
    <m/>
    <m/>
    <m/>
    <m/>
    <m/>
    <s v="oui"/>
    <s v="oui"/>
    <s v="oui"/>
    <s v="non"/>
    <s v="oui"/>
    <s v="Communauté locale"/>
    <m/>
    <s v="Bonne cohésion"/>
    <m/>
    <s v="Puits traditionnel/A ciel ouvert"/>
    <n v="1"/>
    <n v="0"/>
    <n v="0"/>
    <n v="0"/>
    <n v="0"/>
    <n v="0"/>
    <n v="0"/>
    <n v="0"/>
    <n v="0"/>
    <s v="Entre 10 et 15 litres par jour"/>
    <s v="0-15 min"/>
    <s v="oui"/>
    <s v="Odeur Goût"/>
    <n v="1"/>
    <n v="1"/>
    <n v="0"/>
    <n v="0"/>
    <s v="En mauvais état/non hygiéniques"/>
    <s v="non"/>
    <m/>
    <m/>
    <m/>
    <m/>
    <m/>
    <m/>
    <m/>
    <m/>
    <m/>
    <s v="Oui, tous"/>
    <s v="Production agricole de subsistance Don des communautés hôtes et voisines Achat sur le marché"/>
    <n v="1"/>
    <n v="1"/>
    <n v="0"/>
    <n v="1"/>
    <n v="0"/>
    <n v="0"/>
    <n v="0"/>
    <m/>
    <s v="0-15 min"/>
    <s v="oui"/>
    <m/>
    <m/>
    <m/>
    <m/>
    <m/>
    <m/>
    <m/>
    <m/>
    <m/>
    <s v="non"/>
    <m/>
    <m/>
    <m/>
    <m/>
    <m/>
    <m/>
    <m/>
    <m/>
    <m/>
    <m/>
    <m/>
    <m/>
    <m/>
    <m/>
    <m/>
    <m/>
    <m/>
    <m/>
    <s v="Diarrhée Paludisme Malnutrition"/>
    <n v="1"/>
    <n v="1"/>
    <n v="1"/>
    <n v="0"/>
    <n v="0"/>
    <n v="0"/>
    <n v="0"/>
    <n v="0"/>
    <n v="0"/>
    <n v="0"/>
    <n v="0"/>
    <n v="0"/>
    <m/>
    <s v="Oui, tous"/>
    <m/>
    <m/>
    <m/>
    <m/>
    <m/>
    <m/>
    <m/>
    <m/>
    <m/>
    <m/>
    <m/>
    <m/>
    <m/>
    <m/>
    <s v="Assistance humanitaire Situation dans le lieu d’origine Documentation (certificat de naissance, etc.)"/>
    <n v="1"/>
    <n v="1"/>
    <n v="0"/>
    <n v="0"/>
    <n v="0"/>
    <n v="1"/>
    <s v="Nourriture"/>
    <s v="Eau potable"/>
    <s v="Service de santé"/>
    <m/>
    <n v="0"/>
    <n v="10"/>
    <s v="PALA 1 est un quartier non affecté mais il a reçu des PDIS avec une bonne cohésion."/>
    <n v="1340229"/>
    <s v="490ae7fe-60c6-40f8-a261-7cae2e62179f"/>
    <d v="2019-11-07T16:20:37"/>
    <m/>
    <n v="28"/>
  </r>
  <r>
    <d v="2019-11-07T00:00:00"/>
    <s v="MANSSOUR-KABARA"/>
    <s v="Ombella MPoko"/>
    <s v="Bimbo"/>
    <x v="3"/>
    <x v="77"/>
    <s v="Non inondé"/>
    <s v="Oui"/>
    <n v="4.3273970000000004"/>
    <n v="18.528548900000001"/>
    <n v="325.39999389648438"/>
    <n v="9.5"/>
    <n v="3"/>
    <s v="Oui"/>
    <n v="12"/>
    <n v="60"/>
    <s v="Catastrophe naturelle (inondations, pluies torrentielles etc)"/>
    <m/>
    <x v="37"/>
    <n v="3"/>
    <n v="2"/>
    <n v="0"/>
    <n v="10"/>
    <n v="2"/>
    <m/>
    <n v="12"/>
    <s v="En bon état"/>
    <s v="oui"/>
    <s v="non"/>
    <m/>
    <m/>
    <x v="1"/>
    <s v="oui"/>
    <n v="6"/>
    <s v="non"/>
    <m/>
    <s v="oui"/>
    <n v="2"/>
    <s v="non"/>
    <m/>
    <s v="oui"/>
    <n v="3"/>
    <s v="oui"/>
    <s v="Autorités locales"/>
    <m/>
    <m/>
    <m/>
    <m/>
    <m/>
    <m/>
    <m/>
    <m/>
    <m/>
    <m/>
    <s v="oui"/>
    <s v="oui"/>
    <s v="oui"/>
    <s v="non"/>
    <s v="oui"/>
    <s v="Communauté locale"/>
    <m/>
    <s v="Bonne cohésion"/>
    <m/>
    <s v="Puits traditionnel/A ciel ouvert Eau de pluie"/>
    <n v="1"/>
    <n v="0"/>
    <n v="0"/>
    <n v="0"/>
    <n v="0"/>
    <n v="0"/>
    <n v="0"/>
    <n v="0"/>
    <n v="1"/>
    <s v="Entre 10 et 15 litres par jour"/>
    <s v="0-15 min"/>
    <s v="oui"/>
    <s v="Odeur Goût Eau non potable"/>
    <n v="1"/>
    <n v="1"/>
    <n v="0"/>
    <n v="1"/>
    <s v="En mauvais état/non hygiéniques"/>
    <s v="non"/>
    <m/>
    <m/>
    <m/>
    <m/>
    <m/>
    <m/>
    <m/>
    <m/>
    <m/>
    <s v="Oui, tous"/>
    <s v="Production agricole de subsistance Achat sur le marché"/>
    <n v="1"/>
    <n v="0"/>
    <n v="0"/>
    <n v="1"/>
    <n v="0"/>
    <n v="0"/>
    <n v="0"/>
    <m/>
    <s v="0-15 min"/>
    <s v="oui"/>
    <m/>
    <m/>
    <m/>
    <m/>
    <m/>
    <m/>
    <m/>
    <m/>
    <m/>
    <s v="oui"/>
    <s v="Clinique mobile"/>
    <n v="1"/>
    <n v="0"/>
    <n v="0"/>
    <n v="0"/>
    <n v="0"/>
    <m/>
    <s v="oui"/>
    <s v="0-15 min"/>
    <s v="non"/>
    <m/>
    <m/>
    <m/>
    <m/>
    <m/>
    <m/>
    <m/>
    <m/>
    <s v="Diarrhée Paludisme Malnutrition"/>
    <n v="1"/>
    <n v="1"/>
    <n v="1"/>
    <n v="0"/>
    <n v="0"/>
    <n v="0"/>
    <n v="0"/>
    <n v="0"/>
    <n v="0"/>
    <n v="0"/>
    <n v="0"/>
    <n v="0"/>
    <m/>
    <s v="Oui, une partie"/>
    <s v="Ecole détruite ou endommagée"/>
    <n v="0"/>
    <n v="1"/>
    <n v="0"/>
    <n v="0"/>
    <n v="0"/>
    <n v="0"/>
    <n v="0"/>
    <n v="0"/>
    <n v="0"/>
    <n v="0"/>
    <n v="0"/>
    <m/>
    <m/>
    <s v="Assistance humanitaire Situation dans le lieu d’origine Documentation (certificat de naissance, etc.)"/>
    <n v="1"/>
    <n v="1"/>
    <n v="0"/>
    <n v="0"/>
    <n v="0"/>
    <n v="1"/>
    <s v="Nourriture"/>
    <s v="Abri"/>
    <s v="Scolarisation"/>
    <m/>
    <n v="0"/>
    <n v="10"/>
    <s v="PALA2 est partiellement  touché avec un nombre de ménage élevé."/>
    <n v="1340228"/>
    <s v="9b3a41ea-62c2-4463-ab5e-f01749953542"/>
    <d v="2019-11-07T16:20:28"/>
    <m/>
    <n v="27"/>
  </r>
  <r>
    <d v="2019-11-07T00:00:00"/>
    <s v="Halilou"/>
    <s v="Ombella MPoko"/>
    <s v="Bimbo"/>
    <x v="3"/>
    <x v="78"/>
    <s v="Partiellement inondé"/>
    <s v="Oui"/>
    <n v="4.3181212000000002"/>
    <n v="18.537539299999999"/>
    <n v="363.89999389648438"/>
    <n v="9.5"/>
    <n v="3"/>
    <s v="Oui"/>
    <n v="47"/>
    <n v="231"/>
    <s v="Catastrophe naturelle (inondations, pluies torrentielles etc)"/>
    <m/>
    <x v="38"/>
    <n v="30"/>
    <n v="0"/>
    <n v="0"/>
    <m/>
    <n v="47"/>
    <m/>
    <n v="47"/>
    <s v="Partiellement endommagés"/>
    <s v="oui"/>
    <s v="non"/>
    <m/>
    <m/>
    <x v="3"/>
    <s v="oui"/>
    <n v="40"/>
    <s v="oui"/>
    <n v="15"/>
    <s v="oui"/>
    <n v="10"/>
    <s v="non"/>
    <m/>
    <s v="oui"/>
    <n v="12"/>
    <s v="oui"/>
    <s v="Autogestion"/>
    <m/>
    <s v="Vol/cambriolage"/>
    <n v="1"/>
    <n v="0"/>
    <n v="0"/>
    <n v="0"/>
    <n v="0"/>
    <n v="0"/>
    <n v="0"/>
    <n v="0"/>
    <s v="oui"/>
    <s v="oui"/>
    <s v="oui"/>
    <s v="non"/>
    <s v="non"/>
    <m/>
    <m/>
    <s v="Bonne cohésion"/>
    <m/>
    <s v="Puits traditionnel/A ciel ouvert Eau de surface (riviere, cours d’eau…)"/>
    <n v="1"/>
    <n v="0"/>
    <n v="0"/>
    <n v="0"/>
    <n v="1"/>
    <n v="0"/>
    <n v="0"/>
    <n v="0"/>
    <n v="0"/>
    <s v="Entre 10 et 15 litres par jour"/>
    <s v="15-30 min"/>
    <s v="oui"/>
    <s v="Odeur Goût Eau trouble / brune Eau non potable"/>
    <n v="1"/>
    <n v="1"/>
    <n v="1"/>
    <n v="1"/>
    <s v="Inutilisables"/>
    <s v="non"/>
    <m/>
    <m/>
    <m/>
    <m/>
    <m/>
    <m/>
    <m/>
    <m/>
    <m/>
    <s v="Oui, une partie"/>
    <s v="Production agricole de subsistance"/>
    <n v="1"/>
    <n v="0"/>
    <n v="0"/>
    <n v="0"/>
    <n v="0"/>
    <n v="0"/>
    <n v="0"/>
    <m/>
    <s v="Plus de 60 min"/>
    <s v="non"/>
    <s v="Autre, préciser"/>
    <n v="0"/>
    <n v="0"/>
    <n v="0"/>
    <n v="0"/>
    <n v="0"/>
    <n v="0"/>
    <n v="1"/>
    <s v="Pas de marché"/>
    <s v="non"/>
    <m/>
    <m/>
    <m/>
    <m/>
    <m/>
    <m/>
    <m/>
    <m/>
    <m/>
    <m/>
    <m/>
    <m/>
    <m/>
    <m/>
    <m/>
    <m/>
    <m/>
    <m/>
    <s v="Diarrhée Paludisme Infection de plaie"/>
    <n v="1"/>
    <n v="1"/>
    <n v="0"/>
    <n v="1"/>
    <n v="0"/>
    <n v="0"/>
    <n v="0"/>
    <n v="0"/>
    <n v="0"/>
    <n v="0"/>
    <n v="0"/>
    <n v="0"/>
    <m/>
    <s v="Non"/>
    <s v="Ecole détruite ou endommagée Manque de moyens financiers (transport, etc)"/>
    <n v="0"/>
    <n v="1"/>
    <n v="0"/>
    <n v="0"/>
    <n v="0"/>
    <n v="0"/>
    <n v="1"/>
    <n v="0"/>
    <n v="0"/>
    <n v="0"/>
    <n v="0"/>
    <m/>
    <m/>
    <s v="Assistance humanitaire"/>
    <n v="1"/>
    <n v="0"/>
    <n v="0"/>
    <n v="0"/>
    <n v="0"/>
    <n v="0"/>
    <s v="Abri"/>
    <s v="Eau potable"/>
    <s v="Nourriture"/>
    <m/>
    <n v="1"/>
    <n v="10"/>
    <s v="Ce j'ai observer vers quartier  POTOPOTO  ses for les jean souffre  beaucoup."/>
    <n v="1340117"/>
    <s v="30e02bf9-e428-4773-a72a-99d238df7699"/>
    <d v="2019-11-07T16:14:37"/>
    <m/>
    <n v="21"/>
  </r>
  <r>
    <d v="2019-11-09T00:00:00"/>
    <s v="Banga beninidan"/>
    <s v="Ombella MPoko"/>
    <s v="Bimbo"/>
    <x v="3"/>
    <x v="79"/>
    <s v="Totalement inondé"/>
    <s v="Oui"/>
    <n v="4.4075866000000001"/>
    <n v="18.756971700000001"/>
    <n v="398.5"/>
    <n v="8"/>
    <n v="3"/>
    <s v="Oui"/>
    <n v="35"/>
    <n v="175"/>
    <s v="Catastrophe naturelle (inondations, pluies torrentielles etc)"/>
    <m/>
    <x v="20"/>
    <n v="0"/>
    <n v="0"/>
    <n v="0"/>
    <n v="15"/>
    <n v="20"/>
    <m/>
    <n v="35"/>
    <s v="Partiellement endommagés"/>
    <s v="oui"/>
    <s v="non"/>
    <m/>
    <m/>
    <x v="3"/>
    <s v="oui"/>
    <n v="30"/>
    <s v="non"/>
    <m/>
    <s v="oui"/>
    <n v="3"/>
    <s v="non"/>
    <m/>
    <s v="oui"/>
    <n v="10"/>
    <s v="oui"/>
    <s v="Autre, préciser"/>
    <s v="La population  elle même, "/>
    <s v="Vol/cambriolage"/>
    <n v="1"/>
    <n v="0"/>
    <n v="0"/>
    <n v="0"/>
    <n v="0"/>
    <n v="0"/>
    <n v="0"/>
    <n v="0"/>
    <s v="oui"/>
    <s v="oui"/>
    <s v="oui"/>
    <s v="non"/>
    <s v="oui"/>
    <s v="Communauté locale"/>
    <m/>
    <s v="Bonne cohésion"/>
    <m/>
    <s v="Eau de surface (riviere, cours d’eau…)"/>
    <n v="0"/>
    <n v="0"/>
    <n v="0"/>
    <n v="0"/>
    <n v="1"/>
    <n v="0"/>
    <n v="0"/>
    <n v="0"/>
    <n v="0"/>
    <s v="Entre 10 et 15 litres par jour"/>
    <s v="15-30 min"/>
    <s v="oui"/>
    <s v="Odeur Goût Eau non potable"/>
    <n v="1"/>
    <n v="1"/>
    <n v="0"/>
    <n v="1"/>
    <s v="Opérationnelles"/>
    <s v="non"/>
    <m/>
    <m/>
    <m/>
    <m/>
    <m/>
    <m/>
    <m/>
    <m/>
    <m/>
    <s v="Oui, tous"/>
    <s v="Production agricole de subsistance Emprunt"/>
    <n v="1"/>
    <n v="0"/>
    <n v="0"/>
    <n v="0"/>
    <n v="1"/>
    <n v="0"/>
    <n v="0"/>
    <m/>
    <s v="Plus de 60 min"/>
    <s v="oui"/>
    <m/>
    <m/>
    <m/>
    <m/>
    <m/>
    <m/>
    <m/>
    <m/>
    <m/>
    <s v="non"/>
    <m/>
    <m/>
    <m/>
    <m/>
    <m/>
    <m/>
    <m/>
    <m/>
    <m/>
    <m/>
    <m/>
    <m/>
    <m/>
    <m/>
    <m/>
    <m/>
    <m/>
    <m/>
    <s v="Paludisme Malnutrition Maladie de peau"/>
    <n v="0"/>
    <n v="1"/>
    <n v="1"/>
    <n v="0"/>
    <n v="1"/>
    <n v="0"/>
    <n v="0"/>
    <n v="0"/>
    <n v="0"/>
    <n v="0"/>
    <n v="0"/>
    <n v="0"/>
    <m/>
    <s v="Oui, tous"/>
    <m/>
    <m/>
    <m/>
    <m/>
    <m/>
    <m/>
    <m/>
    <m/>
    <m/>
    <m/>
    <m/>
    <m/>
    <m/>
    <m/>
    <s v="Assistance humanitaire Accès aux services de base"/>
    <n v="1"/>
    <n v="0"/>
    <n v="0"/>
    <n v="1"/>
    <n v="0"/>
    <n v="0"/>
    <s v="Abri"/>
    <s v="Eau potable"/>
    <s v="Service de santé"/>
    <m/>
    <n v="0"/>
    <n v="10"/>
    <s v="Dans cette localité se trouve 1 lieu  de regroupement et la zone  est totalement innondee. "/>
    <n v="1358876"/>
    <s v="13526ebc-77a7-4733-9ffa-139e33356f82"/>
    <d v="2019-11-09T15:10:12"/>
    <m/>
    <n v="76"/>
  </r>
</pivotCacheRecords>
</file>

<file path=xl/pivotCache/pivotCacheRecords5.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58">
  <r>
    <s v="Bangui"/>
    <s v="Bangui"/>
    <x v="0"/>
    <s v="MODOUA"/>
    <x v="0"/>
    <n v="0"/>
    <n v="0"/>
    <n v="1"/>
    <n v="1"/>
    <n v="1"/>
    <n v="0"/>
    <n v="0"/>
    <n v="0"/>
    <n v="2"/>
    <n v="0"/>
    <n v="0"/>
    <n v="0"/>
    <n v="4"/>
    <n v="1"/>
    <n v="5"/>
    <n v="1"/>
    <n v="1"/>
    <n v="0"/>
  </r>
  <r>
    <s v="Bangui"/>
    <s v="Bangui"/>
    <x v="0"/>
    <s v="MODOUA"/>
    <x v="0"/>
    <n v="0"/>
    <n v="0"/>
    <n v="0"/>
    <n v="0"/>
    <n v="0"/>
    <n v="0"/>
    <n v="1"/>
    <n v="0"/>
    <n v="2"/>
    <n v="0"/>
    <n v="0"/>
    <n v="0"/>
    <n v="3"/>
    <n v="0"/>
    <n v="3"/>
    <n v="0"/>
    <n v="1"/>
    <n v="0"/>
  </r>
  <r>
    <s v="Bangui"/>
    <s v="Bangui"/>
    <x v="0"/>
    <s v="MODOUA"/>
    <x v="0"/>
    <n v="1"/>
    <n v="1"/>
    <n v="0"/>
    <n v="0"/>
    <n v="1"/>
    <n v="0"/>
    <n v="0"/>
    <n v="1"/>
    <n v="1"/>
    <n v="1"/>
    <n v="0"/>
    <n v="0"/>
    <n v="3"/>
    <n v="3"/>
    <n v="6"/>
    <n v="1"/>
    <n v="1"/>
    <n v="0"/>
  </r>
  <r>
    <s v="Bangui"/>
    <s v="Bangui"/>
    <x v="0"/>
    <s v="MODOUA"/>
    <x v="0"/>
    <n v="1"/>
    <n v="0"/>
    <n v="0"/>
    <n v="0"/>
    <n v="1"/>
    <n v="0"/>
    <n v="0"/>
    <n v="1"/>
    <n v="1"/>
    <n v="2"/>
    <n v="0"/>
    <n v="0"/>
    <n v="3"/>
    <n v="3"/>
    <n v="6"/>
    <n v="1"/>
    <n v="1"/>
    <n v="0"/>
  </r>
  <r>
    <s v="Bangui"/>
    <s v="Bangui"/>
    <x v="0"/>
    <s v="MODOUA"/>
    <x v="0"/>
    <n v="0"/>
    <n v="0"/>
    <n v="0"/>
    <n v="1"/>
    <n v="1"/>
    <n v="0"/>
    <n v="0"/>
    <n v="0"/>
    <n v="0"/>
    <n v="1"/>
    <n v="0"/>
    <n v="1"/>
    <n v="1"/>
    <n v="3"/>
    <n v="4"/>
    <n v="1"/>
    <n v="1"/>
    <n v="1"/>
  </r>
  <r>
    <s v="Bangui"/>
    <s v="Bangui"/>
    <x v="0"/>
    <s v="MODOUA"/>
    <x v="0"/>
    <n v="0"/>
    <n v="0"/>
    <n v="0"/>
    <n v="0"/>
    <n v="0"/>
    <n v="0"/>
    <n v="1"/>
    <n v="0"/>
    <n v="1"/>
    <n v="1"/>
    <n v="0"/>
    <n v="0"/>
    <n v="2"/>
    <n v="1"/>
    <n v="3"/>
    <n v="0"/>
    <n v="1"/>
    <n v="0"/>
  </r>
  <r>
    <s v="Bangui"/>
    <s v="Bangui"/>
    <x v="0"/>
    <s v="MODOUA"/>
    <x v="0"/>
    <n v="0"/>
    <n v="0"/>
    <n v="1"/>
    <n v="1"/>
    <n v="0"/>
    <n v="0"/>
    <n v="1"/>
    <n v="0"/>
    <n v="1"/>
    <n v="1"/>
    <n v="1"/>
    <n v="0"/>
    <n v="4"/>
    <n v="2"/>
    <n v="6"/>
    <n v="1"/>
    <n v="1"/>
    <n v="1"/>
  </r>
  <r>
    <s v="Bangui"/>
    <s v="Bangui"/>
    <x v="0"/>
    <s v="MODOUA"/>
    <x v="0"/>
    <n v="1"/>
    <n v="1"/>
    <n v="0"/>
    <n v="0"/>
    <n v="1"/>
    <n v="0"/>
    <n v="0"/>
    <n v="1"/>
    <n v="1"/>
    <n v="1"/>
    <n v="1"/>
    <n v="0"/>
    <n v="4"/>
    <n v="3"/>
    <n v="7"/>
    <n v="1"/>
    <n v="1"/>
    <n v="1"/>
  </r>
  <r>
    <s v="Bangui"/>
    <s v="Bangui"/>
    <x v="0"/>
    <s v="MODOUA"/>
    <x v="0"/>
    <n v="1"/>
    <n v="1"/>
    <n v="1"/>
    <n v="1"/>
    <n v="0"/>
    <n v="0"/>
    <n v="1"/>
    <n v="1"/>
    <n v="1"/>
    <n v="1"/>
    <n v="0"/>
    <n v="0"/>
    <n v="4"/>
    <n v="4"/>
    <n v="8"/>
    <n v="1"/>
    <n v="1"/>
    <n v="0"/>
  </r>
  <r>
    <s v="Bangui"/>
    <s v="Bangui"/>
    <x v="0"/>
    <s v="MODOUA"/>
    <x v="0"/>
    <n v="1"/>
    <n v="1"/>
    <n v="1"/>
    <n v="1"/>
    <n v="2"/>
    <n v="1"/>
    <n v="0"/>
    <n v="0"/>
    <n v="1"/>
    <n v="1"/>
    <n v="1"/>
    <n v="0"/>
    <n v="6"/>
    <n v="4"/>
    <n v="10"/>
    <n v="1"/>
    <n v="1"/>
    <n v="1"/>
  </r>
  <r>
    <s v="Bangui"/>
    <s v="Bangui"/>
    <x v="0"/>
    <s v="MANDJA OTTO"/>
    <x v="0"/>
    <n v="1"/>
    <n v="0"/>
    <n v="0"/>
    <n v="1"/>
    <n v="0"/>
    <n v="1"/>
    <n v="0"/>
    <n v="0"/>
    <n v="1"/>
    <n v="1"/>
    <n v="0"/>
    <n v="0"/>
    <n v="2"/>
    <n v="3"/>
    <n v="5"/>
    <n v="1"/>
    <n v="1"/>
    <n v="0"/>
  </r>
  <r>
    <s v="Bangui"/>
    <s v="Bangui"/>
    <x v="0"/>
    <s v="MANDJA OTTO"/>
    <x v="0"/>
    <n v="1"/>
    <n v="0"/>
    <n v="0"/>
    <n v="0"/>
    <n v="0"/>
    <n v="0"/>
    <n v="0"/>
    <n v="0"/>
    <n v="1"/>
    <n v="1"/>
    <n v="0"/>
    <n v="0"/>
    <n v="2"/>
    <n v="1"/>
    <n v="3"/>
    <n v="1"/>
    <n v="1"/>
    <n v="0"/>
  </r>
  <r>
    <s v="Bangui"/>
    <s v="Bangui"/>
    <x v="0"/>
    <s v="MANDJA OTTO"/>
    <x v="0"/>
    <n v="0"/>
    <n v="1"/>
    <n v="0"/>
    <n v="0"/>
    <n v="1"/>
    <n v="0"/>
    <n v="1"/>
    <n v="0"/>
    <n v="1"/>
    <n v="1"/>
    <n v="0"/>
    <n v="0"/>
    <n v="3"/>
    <n v="2"/>
    <n v="5"/>
    <n v="1"/>
    <n v="1"/>
    <n v="0"/>
  </r>
  <r>
    <s v="Bangui"/>
    <s v="Bangui"/>
    <x v="0"/>
    <s v="MANDJA OTTO"/>
    <x v="0"/>
    <n v="0"/>
    <n v="0"/>
    <n v="1"/>
    <n v="0"/>
    <n v="0"/>
    <n v="2"/>
    <n v="0"/>
    <n v="0"/>
    <n v="1"/>
    <n v="1"/>
    <n v="1"/>
    <n v="0"/>
    <n v="3"/>
    <n v="3"/>
    <n v="6"/>
    <n v="1"/>
    <n v="1"/>
    <n v="1"/>
  </r>
  <r>
    <s v="Bangui"/>
    <s v="Bangui"/>
    <x v="0"/>
    <s v="MANDJA OTTO"/>
    <x v="0"/>
    <n v="0"/>
    <n v="0"/>
    <n v="0"/>
    <n v="1"/>
    <n v="1"/>
    <n v="0"/>
    <n v="1"/>
    <n v="0"/>
    <n v="1"/>
    <n v="1"/>
    <n v="0"/>
    <n v="0"/>
    <n v="3"/>
    <n v="2"/>
    <n v="5"/>
    <n v="1"/>
    <n v="1"/>
    <n v="0"/>
  </r>
  <r>
    <s v="Bangui"/>
    <s v="Bangui"/>
    <x v="0"/>
    <s v="MANDJA OTTO"/>
    <x v="0"/>
    <n v="1"/>
    <n v="0"/>
    <n v="0"/>
    <n v="1"/>
    <n v="2"/>
    <n v="0"/>
    <n v="0"/>
    <n v="1"/>
    <n v="1"/>
    <n v="1"/>
    <n v="0"/>
    <n v="0"/>
    <n v="4"/>
    <n v="3"/>
    <n v="7"/>
    <n v="1"/>
    <n v="1"/>
    <n v="0"/>
  </r>
  <r>
    <s v="Bangui"/>
    <s v="Bangui"/>
    <x v="0"/>
    <s v="MANDJA OTTO"/>
    <x v="0"/>
    <n v="1"/>
    <n v="0"/>
    <n v="0"/>
    <n v="1"/>
    <n v="0"/>
    <n v="1"/>
    <n v="0"/>
    <n v="0"/>
    <n v="1"/>
    <n v="1"/>
    <n v="0"/>
    <n v="0"/>
    <n v="2"/>
    <n v="3"/>
    <n v="5"/>
    <n v="1"/>
    <n v="1"/>
    <n v="0"/>
  </r>
  <r>
    <s v="Bangui"/>
    <s v="Bangui"/>
    <x v="0"/>
    <s v="MANDJA OTTO"/>
    <x v="0"/>
    <n v="1"/>
    <n v="0"/>
    <n v="0"/>
    <n v="0"/>
    <n v="0"/>
    <n v="0"/>
    <n v="0"/>
    <n v="0"/>
    <n v="1"/>
    <n v="1"/>
    <n v="0"/>
    <n v="0"/>
    <n v="2"/>
    <n v="1"/>
    <n v="3"/>
    <n v="1"/>
    <n v="1"/>
    <n v="0"/>
  </r>
  <r>
    <s v="Bangui"/>
    <s v="Bangui"/>
    <x v="0"/>
    <s v="MANDJA OTTO"/>
    <x v="0"/>
    <n v="0"/>
    <n v="0"/>
    <n v="1"/>
    <n v="1"/>
    <n v="0"/>
    <n v="0"/>
    <n v="1"/>
    <n v="0"/>
    <n v="1"/>
    <n v="1"/>
    <n v="0"/>
    <n v="0"/>
    <n v="3"/>
    <n v="2"/>
    <n v="5"/>
    <n v="1"/>
    <n v="1"/>
    <n v="0"/>
  </r>
  <r>
    <s v="Bangui"/>
    <s v="Bangui"/>
    <x v="0"/>
    <s v="MANDJA OTTO"/>
    <x v="0"/>
    <n v="0"/>
    <n v="0"/>
    <n v="1"/>
    <n v="0"/>
    <n v="0"/>
    <n v="1"/>
    <n v="0"/>
    <n v="0"/>
    <n v="1"/>
    <n v="1"/>
    <n v="1"/>
    <n v="0"/>
    <n v="3"/>
    <n v="2"/>
    <n v="5"/>
    <n v="1"/>
    <n v="1"/>
    <n v="1"/>
  </r>
  <r>
    <s v="Bangui"/>
    <s v="Bangui"/>
    <x v="0"/>
    <s v="GBANIKOLA II"/>
    <x v="0"/>
    <n v="2"/>
    <n v="3"/>
    <n v="1"/>
    <n v="0"/>
    <n v="1"/>
    <n v="2"/>
    <n v="0"/>
    <n v="0"/>
    <n v="1"/>
    <n v="0"/>
    <n v="0"/>
    <n v="1"/>
    <n v="5"/>
    <n v="6"/>
    <n v="11"/>
    <n v="1"/>
    <n v="1"/>
    <n v="1"/>
  </r>
  <r>
    <s v="Bangui"/>
    <s v="Bangui"/>
    <x v="0"/>
    <s v="GBANIKOLA II"/>
    <x v="0"/>
    <n v="1"/>
    <n v="0"/>
    <n v="1"/>
    <n v="2"/>
    <n v="0"/>
    <n v="1"/>
    <n v="0"/>
    <n v="2"/>
    <n v="1"/>
    <n v="0"/>
    <n v="1"/>
    <n v="1"/>
    <n v="4"/>
    <n v="6"/>
    <n v="10"/>
    <n v="1"/>
    <n v="1"/>
    <n v="1"/>
  </r>
  <r>
    <s v="Bangui"/>
    <s v="Bangui"/>
    <x v="0"/>
    <s v="GBANIKOLA II"/>
    <x v="0"/>
    <n v="0"/>
    <n v="0"/>
    <n v="2"/>
    <n v="1"/>
    <n v="2"/>
    <n v="0"/>
    <n v="0"/>
    <n v="2"/>
    <n v="0"/>
    <n v="1"/>
    <n v="1"/>
    <n v="1"/>
    <n v="5"/>
    <n v="5"/>
    <n v="10"/>
    <n v="1"/>
    <n v="1"/>
    <n v="1"/>
  </r>
  <r>
    <s v="Bangui"/>
    <s v="Bangui"/>
    <x v="0"/>
    <s v="GBANIKOLA II"/>
    <x v="0"/>
    <n v="1"/>
    <n v="1"/>
    <n v="2"/>
    <n v="1"/>
    <n v="0"/>
    <n v="0"/>
    <n v="1"/>
    <n v="1"/>
    <n v="1"/>
    <n v="1"/>
    <n v="0"/>
    <n v="1"/>
    <n v="5"/>
    <n v="5"/>
    <n v="10"/>
    <n v="1"/>
    <n v="1"/>
    <n v="1"/>
  </r>
  <r>
    <s v="Bangui"/>
    <s v="Bangui"/>
    <x v="0"/>
    <s v="GBANIKOLA II"/>
    <x v="0"/>
    <n v="2"/>
    <n v="2"/>
    <n v="1"/>
    <n v="0"/>
    <n v="1"/>
    <n v="1"/>
    <n v="0"/>
    <n v="0"/>
    <n v="1"/>
    <n v="0"/>
    <n v="1"/>
    <n v="1"/>
    <n v="6"/>
    <n v="4"/>
    <n v="10"/>
    <n v="1"/>
    <n v="1"/>
    <n v="1"/>
  </r>
  <r>
    <s v="Bangui"/>
    <s v="Bangui"/>
    <x v="0"/>
    <s v="GBANIKOLA II"/>
    <x v="0"/>
    <n v="2"/>
    <n v="2"/>
    <n v="1"/>
    <n v="0"/>
    <n v="1"/>
    <n v="1"/>
    <n v="1"/>
    <n v="0"/>
    <n v="0"/>
    <n v="1"/>
    <n v="1"/>
    <n v="0"/>
    <n v="6"/>
    <n v="4"/>
    <n v="10"/>
    <n v="1"/>
    <n v="1"/>
    <n v="1"/>
  </r>
  <r>
    <s v="Bangui"/>
    <s v="Bangui"/>
    <x v="0"/>
    <s v="GBANIKOLA II"/>
    <x v="0"/>
    <n v="0"/>
    <n v="0"/>
    <n v="2"/>
    <n v="3"/>
    <n v="0"/>
    <n v="1"/>
    <n v="2"/>
    <n v="0"/>
    <n v="0"/>
    <n v="1"/>
    <n v="1"/>
    <n v="0"/>
    <n v="5"/>
    <n v="5"/>
    <n v="10"/>
    <n v="1"/>
    <n v="1"/>
    <n v="1"/>
  </r>
  <r>
    <s v="Bangui"/>
    <s v="Bangui"/>
    <x v="0"/>
    <s v="GBANIKOLA II"/>
    <x v="0"/>
    <n v="1"/>
    <n v="1"/>
    <n v="2"/>
    <n v="3"/>
    <n v="0"/>
    <n v="1"/>
    <n v="0"/>
    <n v="0"/>
    <n v="1"/>
    <n v="1"/>
    <n v="0"/>
    <n v="0"/>
    <n v="4"/>
    <n v="6"/>
    <n v="10"/>
    <n v="1"/>
    <n v="1"/>
    <n v="0"/>
  </r>
  <r>
    <s v="Bangui"/>
    <s v="Bangui"/>
    <x v="0"/>
    <s v="GBANIKOLA II"/>
    <x v="0"/>
    <n v="0"/>
    <n v="2"/>
    <n v="2"/>
    <n v="1"/>
    <n v="0"/>
    <n v="1"/>
    <n v="1"/>
    <n v="0"/>
    <n v="0"/>
    <n v="1"/>
    <n v="2"/>
    <n v="0"/>
    <n v="5"/>
    <n v="5"/>
    <n v="10"/>
    <n v="1"/>
    <n v="1"/>
    <n v="1"/>
  </r>
  <r>
    <s v="Bangui"/>
    <s v="Bangui"/>
    <x v="0"/>
    <s v="GBANIKOLA II"/>
    <x v="0"/>
    <n v="2"/>
    <n v="0"/>
    <n v="1"/>
    <n v="1"/>
    <n v="2"/>
    <n v="0"/>
    <n v="0"/>
    <n v="0"/>
    <n v="2"/>
    <n v="1"/>
    <n v="0"/>
    <n v="1"/>
    <n v="7"/>
    <n v="3"/>
    <n v="10"/>
    <n v="1"/>
    <n v="1"/>
    <n v="1"/>
  </r>
  <r>
    <s v="Bangui"/>
    <s v="Bangui"/>
    <x v="0"/>
    <s v="LINGUISSA I"/>
    <x v="1"/>
    <n v="1"/>
    <n v="0"/>
    <n v="1"/>
    <n v="0"/>
    <n v="1"/>
    <n v="0"/>
    <n v="2"/>
    <n v="1"/>
    <n v="2"/>
    <n v="1"/>
    <n v="0"/>
    <n v="0"/>
    <n v="7"/>
    <n v="2"/>
    <n v="9"/>
    <n v="1"/>
    <n v="1"/>
    <n v="0"/>
  </r>
  <r>
    <s v="Bangui"/>
    <s v="Bangui"/>
    <x v="0"/>
    <s v="LINGUISSA I"/>
    <x v="1"/>
    <n v="0"/>
    <n v="0"/>
    <n v="0"/>
    <n v="0"/>
    <n v="1"/>
    <n v="1"/>
    <n v="0"/>
    <n v="0"/>
    <n v="0"/>
    <n v="2"/>
    <n v="1"/>
    <n v="1"/>
    <n v="2"/>
    <n v="4"/>
    <n v="6"/>
    <n v="0"/>
    <n v="1"/>
    <n v="1"/>
  </r>
  <r>
    <s v="Bangui"/>
    <s v="Bangui"/>
    <x v="0"/>
    <s v="LINGUISSA I"/>
    <x v="1"/>
    <n v="0"/>
    <n v="0"/>
    <n v="0"/>
    <n v="0"/>
    <n v="1"/>
    <n v="1"/>
    <n v="2"/>
    <n v="2"/>
    <n v="0"/>
    <n v="1"/>
    <n v="0"/>
    <n v="0"/>
    <n v="3"/>
    <n v="4"/>
    <n v="7"/>
    <n v="0"/>
    <n v="1"/>
    <n v="0"/>
  </r>
  <r>
    <s v="Bangui"/>
    <s v="Bangui"/>
    <x v="0"/>
    <s v="LINGUISSA I"/>
    <x v="1"/>
    <n v="1"/>
    <n v="0"/>
    <n v="0"/>
    <n v="0"/>
    <n v="0"/>
    <n v="0"/>
    <n v="2"/>
    <n v="3"/>
    <n v="0"/>
    <n v="0"/>
    <n v="0"/>
    <n v="0"/>
    <n v="3"/>
    <n v="3"/>
    <n v="6"/>
    <n v="1"/>
    <n v="1"/>
    <n v="0"/>
  </r>
  <r>
    <s v="Bangui"/>
    <s v="Bangui"/>
    <x v="0"/>
    <s v="LINGUISSA I"/>
    <x v="1"/>
    <n v="1"/>
    <n v="0"/>
    <n v="0"/>
    <n v="0"/>
    <n v="1"/>
    <n v="0"/>
    <n v="1"/>
    <n v="1"/>
    <n v="0"/>
    <n v="1"/>
    <n v="0"/>
    <n v="0"/>
    <n v="3"/>
    <n v="2"/>
    <n v="5"/>
    <n v="1"/>
    <n v="1"/>
    <n v="0"/>
  </r>
  <r>
    <s v="Bangui"/>
    <s v="Bangui"/>
    <x v="0"/>
    <s v="LINGUISSA I"/>
    <x v="1"/>
    <n v="2"/>
    <n v="0"/>
    <n v="1"/>
    <n v="1"/>
    <n v="0"/>
    <n v="0"/>
    <n v="0"/>
    <n v="3"/>
    <n v="0"/>
    <n v="3"/>
    <n v="5"/>
    <n v="0"/>
    <n v="8"/>
    <n v="7"/>
    <n v="15"/>
    <n v="1"/>
    <n v="1"/>
    <n v="1"/>
  </r>
  <r>
    <s v="Bangui"/>
    <s v="Bangui"/>
    <x v="0"/>
    <s v="LINGUISSA I"/>
    <x v="1"/>
    <n v="1"/>
    <n v="2"/>
    <n v="2"/>
    <n v="2"/>
    <n v="1"/>
    <n v="1"/>
    <n v="0"/>
    <n v="2"/>
    <n v="2"/>
    <n v="1"/>
    <n v="1"/>
    <n v="1"/>
    <n v="7"/>
    <n v="9"/>
    <n v="16"/>
    <n v="1"/>
    <n v="1"/>
    <n v="1"/>
  </r>
  <r>
    <s v="Bangui"/>
    <s v="Bangui"/>
    <x v="0"/>
    <s v="LINGUISSA I"/>
    <x v="1"/>
    <n v="0"/>
    <n v="0"/>
    <n v="0"/>
    <n v="0"/>
    <n v="2"/>
    <n v="1"/>
    <n v="0"/>
    <n v="1"/>
    <n v="1"/>
    <n v="1"/>
    <n v="1"/>
    <n v="0"/>
    <n v="4"/>
    <n v="3"/>
    <n v="7"/>
    <n v="0"/>
    <n v="1"/>
    <n v="1"/>
  </r>
  <r>
    <s v="Bangui"/>
    <s v="Bangui"/>
    <x v="0"/>
    <s v="LINGUISSA I"/>
    <x v="1"/>
    <n v="2"/>
    <n v="0"/>
    <n v="2"/>
    <n v="2"/>
    <n v="1"/>
    <n v="0"/>
    <n v="0"/>
    <n v="0"/>
    <n v="1"/>
    <n v="0"/>
    <n v="0"/>
    <n v="0"/>
    <n v="6"/>
    <n v="2"/>
    <n v="8"/>
    <n v="1"/>
    <n v="1"/>
    <n v="0"/>
  </r>
  <r>
    <s v="Bangui"/>
    <s v="Bangui"/>
    <x v="0"/>
    <s v="LINGUISSA I"/>
    <x v="1"/>
    <n v="0"/>
    <n v="0"/>
    <n v="1"/>
    <n v="1"/>
    <n v="0"/>
    <n v="0"/>
    <n v="0"/>
    <n v="0"/>
    <n v="1"/>
    <n v="1"/>
    <n v="0"/>
    <n v="0"/>
    <n v="2"/>
    <n v="2"/>
    <n v="4"/>
    <n v="1"/>
    <n v="1"/>
    <n v="0"/>
  </r>
  <r>
    <s v="Bangui"/>
    <s v="Bangui"/>
    <x v="0"/>
    <s v="SAPEKE I"/>
    <x v="2"/>
    <n v="0"/>
    <n v="2"/>
    <n v="0"/>
    <n v="1"/>
    <n v="1"/>
    <n v="0"/>
    <n v="0"/>
    <n v="2"/>
    <n v="3"/>
    <n v="3"/>
    <n v="0"/>
    <n v="0"/>
    <n v="4"/>
    <n v="8"/>
    <n v="12"/>
    <n v="1"/>
    <n v="1"/>
    <n v="0"/>
  </r>
  <r>
    <s v="Bangui"/>
    <s v="Bangui"/>
    <x v="0"/>
    <s v="SAPEKE I"/>
    <x v="2"/>
    <n v="0"/>
    <n v="0"/>
    <n v="0"/>
    <n v="1"/>
    <n v="2"/>
    <n v="0"/>
    <n v="2"/>
    <n v="1"/>
    <n v="1"/>
    <n v="1"/>
    <n v="0"/>
    <n v="0"/>
    <n v="5"/>
    <n v="3"/>
    <n v="8"/>
    <n v="1"/>
    <n v="1"/>
    <n v="0"/>
  </r>
  <r>
    <s v="Bangui"/>
    <s v="Bangui"/>
    <x v="0"/>
    <s v="SAPEKE I"/>
    <x v="2"/>
    <n v="0"/>
    <n v="0"/>
    <n v="0"/>
    <n v="0"/>
    <n v="1"/>
    <n v="1"/>
    <n v="1"/>
    <n v="1"/>
    <n v="0"/>
    <n v="0"/>
    <n v="0"/>
    <n v="0"/>
    <n v="2"/>
    <n v="2"/>
    <n v="4"/>
    <n v="0"/>
    <n v="1"/>
    <n v="0"/>
  </r>
  <r>
    <s v="Bangui"/>
    <s v="Bangui"/>
    <x v="0"/>
    <s v="SAPEKE I"/>
    <x v="2"/>
    <n v="0"/>
    <n v="0"/>
    <n v="0"/>
    <n v="1"/>
    <n v="1"/>
    <n v="0"/>
    <n v="0"/>
    <n v="0"/>
    <n v="1"/>
    <n v="1"/>
    <n v="0"/>
    <n v="0"/>
    <n v="2"/>
    <n v="2"/>
    <n v="4"/>
    <n v="1"/>
    <n v="1"/>
    <n v="0"/>
  </r>
  <r>
    <s v="Bangui"/>
    <s v="Bangui"/>
    <x v="0"/>
    <s v="SAPEKE I"/>
    <x v="2"/>
    <n v="0"/>
    <n v="0"/>
    <n v="0"/>
    <n v="1"/>
    <n v="2"/>
    <n v="2"/>
    <n v="0"/>
    <n v="0"/>
    <n v="1"/>
    <n v="1"/>
    <n v="2"/>
    <n v="0"/>
    <n v="5"/>
    <n v="4"/>
    <n v="9"/>
    <n v="1"/>
    <n v="1"/>
    <n v="1"/>
  </r>
  <r>
    <s v="Bangui"/>
    <s v="Bangui"/>
    <x v="0"/>
    <s v="SAPEKE I"/>
    <x v="2"/>
    <n v="0"/>
    <n v="0"/>
    <n v="0"/>
    <n v="0"/>
    <n v="0"/>
    <n v="0"/>
    <n v="0"/>
    <n v="0"/>
    <n v="1"/>
    <n v="2"/>
    <n v="0"/>
    <n v="0"/>
    <n v="1"/>
    <n v="2"/>
    <n v="3"/>
    <n v="0"/>
    <n v="0"/>
    <n v="0"/>
  </r>
  <r>
    <s v="Bangui"/>
    <s v="Bangui"/>
    <x v="0"/>
    <s v="SAPEKE I"/>
    <x v="2"/>
    <n v="1"/>
    <n v="0"/>
    <n v="0"/>
    <n v="0"/>
    <n v="1"/>
    <n v="1"/>
    <n v="0"/>
    <n v="0"/>
    <n v="1"/>
    <n v="1"/>
    <n v="0"/>
    <n v="0"/>
    <n v="3"/>
    <n v="2"/>
    <n v="5"/>
    <n v="1"/>
    <n v="1"/>
    <n v="0"/>
  </r>
  <r>
    <s v="Bangui"/>
    <s v="Bangui"/>
    <x v="0"/>
    <s v="SAPEKE I"/>
    <x v="2"/>
    <n v="1"/>
    <n v="1"/>
    <n v="0"/>
    <n v="0"/>
    <n v="0"/>
    <n v="1"/>
    <n v="2"/>
    <n v="1"/>
    <n v="0"/>
    <n v="3"/>
    <n v="0"/>
    <n v="0"/>
    <n v="3"/>
    <n v="6"/>
    <n v="9"/>
    <n v="1"/>
    <n v="1"/>
    <n v="0"/>
  </r>
  <r>
    <s v="Bangui"/>
    <s v="Bangui"/>
    <x v="0"/>
    <s v="SAPEKE I"/>
    <x v="2"/>
    <n v="0"/>
    <n v="0"/>
    <n v="0"/>
    <n v="0"/>
    <n v="2"/>
    <n v="0"/>
    <n v="0"/>
    <n v="0"/>
    <n v="1"/>
    <n v="1"/>
    <n v="1"/>
    <n v="0"/>
    <n v="4"/>
    <n v="1"/>
    <n v="5"/>
    <n v="0"/>
    <n v="1"/>
    <n v="1"/>
  </r>
  <r>
    <s v="Bangui"/>
    <s v="Bangui"/>
    <x v="0"/>
    <s v="SAPEKE I"/>
    <x v="2"/>
    <n v="1"/>
    <n v="1"/>
    <n v="1"/>
    <n v="0"/>
    <n v="0"/>
    <n v="1"/>
    <n v="2"/>
    <n v="1"/>
    <n v="1"/>
    <n v="3"/>
    <n v="0"/>
    <n v="0"/>
    <n v="5"/>
    <n v="6"/>
    <n v="11"/>
    <n v="1"/>
    <n v="1"/>
    <n v="0"/>
  </r>
  <r>
    <s v="Bangui"/>
    <s v="Bangui"/>
    <x v="0"/>
    <s v="LINGUISSA II"/>
    <x v="0"/>
    <n v="0"/>
    <n v="0"/>
    <n v="0"/>
    <n v="1"/>
    <n v="0"/>
    <n v="1"/>
    <n v="0"/>
    <n v="0"/>
    <n v="1"/>
    <n v="1"/>
    <n v="0"/>
    <n v="0"/>
    <n v="1"/>
    <n v="3"/>
    <n v="4"/>
    <n v="1"/>
    <n v="1"/>
    <n v="0"/>
  </r>
  <r>
    <s v="Bangui"/>
    <s v="Bangui"/>
    <x v="0"/>
    <s v="LINGUISSA II"/>
    <x v="0"/>
    <n v="0"/>
    <n v="0"/>
    <n v="0"/>
    <n v="0"/>
    <n v="1"/>
    <n v="2"/>
    <n v="0"/>
    <n v="0"/>
    <n v="2"/>
    <n v="1"/>
    <n v="1"/>
    <n v="0"/>
    <n v="4"/>
    <n v="3"/>
    <n v="7"/>
    <n v="0"/>
    <n v="1"/>
    <n v="1"/>
  </r>
  <r>
    <s v="Bangui"/>
    <s v="Bangui"/>
    <x v="0"/>
    <s v="LINGUISSA II"/>
    <x v="0"/>
    <n v="0"/>
    <n v="0"/>
    <n v="0"/>
    <n v="1"/>
    <n v="1"/>
    <n v="0"/>
    <n v="0"/>
    <n v="0"/>
    <n v="2"/>
    <n v="2"/>
    <n v="1"/>
    <n v="1"/>
    <n v="4"/>
    <n v="4"/>
    <n v="8"/>
    <n v="1"/>
    <n v="1"/>
    <n v="1"/>
  </r>
  <r>
    <s v="Bangui"/>
    <s v="Bangui"/>
    <x v="0"/>
    <s v="LINGUISSA II"/>
    <x v="0"/>
    <n v="0"/>
    <n v="0"/>
    <n v="0"/>
    <n v="2"/>
    <n v="2"/>
    <n v="0"/>
    <n v="2"/>
    <n v="1"/>
    <n v="2"/>
    <n v="1"/>
    <n v="0"/>
    <n v="0"/>
    <n v="6"/>
    <n v="4"/>
    <n v="10"/>
    <n v="1"/>
    <n v="1"/>
    <n v="0"/>
  </r>
  <r>
    <s v="Bangui"/>
    <s v="Bangui"/>
    <x v="0"/>
    <s v="LINGUISSA II"/>
    <x v="0"/>
    <n v="0"/>
    <n v="0"/>
    <n v="0"/>
    <n v="1"/>
    <n v="1"/>
    <n v="0"/>
    <n v="0"/>
    <n v="0"/>
    <n v="1"/>
    <n v="1"/>
    <n v="0"/>
    <n v="0"/>
    <n v="2"/>
    <n v="2"/>
    <n v="4"/>
    <n v="1"/>
    <n v="1"/>
    <n v="0"/>
  </r>
  <r>
    <s v="Bangui"/>
    <s v="Bangui"/>
    <x v="0"/>
    <s v="LINGUISSA II"/>
    <x v="0"/>
    <n v="0"/>
    <n v="0"/>
    <n v="2"/>
    <n v="0"/>
    <n v="2"/>
    <n v="2"/>
    <n v="0"/>
    <n v="0"/>
    <n v="2"/>
    <n v="2"/>
    <n v="1"/>
    <n v="1"/>
    <n v="7"/>
    <n v="5"/>
    <n v="12"/>
    <n v="1"/>
    <n v="1"/>
    <n v="1"/>
  </r>
  <r>
    <s v="Bangui"/>
    <s v="Bangui"/>
    <x v="0"/>
    <s v="LINGUISSA II"/>
    <x v="0"/>
    <n v="2"/>
    <n v="0"/>
    <n v="0"/>
    <n v="0"/>
    <n v="1"/>
    <n v="1"/>
    <n v="1"/>
    <n v="1"/>
    <n v="2"/>
    <n v="2"/>
    <n v="0"/>
    <n v="0"/>
    <n v="6"/>
    <n v="4"/>
    <n v="10"/>
    <n v="1"/>
    <n v="1"/>
    <n v="0"/>
  </r>
  <r>
    <s v="Bangui"/>
    <s v="Bangui"/>
    <x v="0"/>
    <s v="LINGUISSA II"/>
    <x v="0"/>
    <n v="0"/>
    <n v="0"/>
    <n v="0"/>
    <n v="0"/>
    <n v="0"/>
    <n v="1"/>
    <n v="1"/>
    <n v="0"/>
    <n v="0"/>
    <n v="2"/>
    <n v="0"/>
    <n v="0"/>
    <n v="1"/>
    <n v="3"/>
    <n v="4"/>
    <n v="0"/>
    <n v="1"/>
    <n v="0"/>
  </r>
  <r>
    <s v="Bangui"/>
    <s v="Bangui"/>
    <x v="0"/>
    <s v="LINGUISSA II"/>
    <x v="0"/>
    <n v="1"/>
    <n v="0"/>
    <n v="0"/>
    <n v="0"/>
    <n v="0"/>
    <n v="0"/>
    <n v="0"/>
    <n v="0"/>
    <n v="1"/>
    <n v="2"/>
    <n v="1"/>
    <n v="0"/>
    <n v="3"/>
    <n v="2"/>
    <n v="5"/>
    <n v="1"/>
    <n v="1"/>
    <n v="1"/>
  </r>
  <r>
    <s v="Bangui"/>
    <s v="Bangui"/>
    <x v="0"/>
    <s v="LINGUISSA II"/>
    <x v="0"/>
    <n v="0"/>
    <n v="0"/>
    <n v="0"/>
    <n v="0"/>
    <n v="0"/>
    <n v="2"/>
    <n v="2"/>
    <n v="3"/>
    <n v="2"/>
    <n v="2"/>
    <n v="1"/>
    <n v="1"/>
    <n v="5"/>
    <n v="8"/>
    <n v="13"/>
    <n v="0"/>
    <n v="1"/>
    <n v="1"/>
  </r>
  <r>
    <s v="Ombella MPoko"/>
    <s v="Bimbo"/>
    <x v="1"/>
    <s v="M'POKO BAC 2"/>
    <x v="0"/>
    <n v="1"/>
    <n v="0"/>
    <n v="0"/>
    <n v="1"/>
    <n v="0"/>
    <n v="0"/>
    <n v="0"/>
    <n v="0"/>
    <n v="0"/>
    <n v="1"/>
    <n v="0"/>
    <n v="0"/>
    <n v="1"/>
    <n v="2"/>
    <n v="3"/>
    <n v="1"/>
    <n v="1"/>
    <n v="0"/>
  </r>
  <r>
    <s v="Ombella MPoko"/>
    <s v="Bimbo"/>
    <x v="1"/>
    <s v="M'POKO BAC 2"/>
    <x v="0"/>
    <n v="0"/>
    <n v="0"/>
    <n v="1"/>
    <n v="0"/>
    <n v="0"/>
    <n v="1"/>
    <n v="0"/>
    <n v="0"/>
    <n v="1"/>
    <n v="1"/>
    <n v="0"/>
    <n v="0"/>
    <n v="2"/>
    <n v="2"/>
    <n v="4"/>
    <n v="1"/>
    <n v="1"/>
    <n v="0"/>
  </r>
  <r>
    <s v="Ombella MPoko"/>
    <s v="Bimbo"/>
    <x v="1"/>
    <s v="M'POKO BAC 2"/>
    <x v="0"/>
    <n v="0"/>
    <n v="0"/>
    <n v="0"/>
    <n v="0"/>
    <n v="0"/>
    <n v="1"/>
    <n v="0"/>
    <n v="0"/>
    <n v="1"/>
    <n v="1"/>
    <n v="0"/>
    <n v="0"/>
    <n v="1"/>
    <n v="2"/>
    <n v="3"/>
    <n v="0"/>
    <n v="1"/>
    <n v="0"/>
  </r>
  <r>
    <s v="Ombella MPoko"/>
    <s v="Bimbo"/>
    <x v="1"/>
    <s v="M'POKO BAC 2"/>
    <x v="0"/>
    <n v="0"/>
    <n v="1"/>
    <n v="1"/>
    <n v="0"/>
    <n v="0"/>
    <n v="1"/>
    <n v="0"/>
    <n v="0"/>
    <n v="0"/>
    <n v="2"/>
    <n v="0"/>
    <n v="0"/>
    <n v="1"/>
    <n v="4"/>
    <n v="5"/>
    <n v="1"/>
    <n v="1"/>
    <n v="0"/>
  </r>
  <r>
    <s v="Ombella MPoko"/>
    <s v="Bimbo"/>
    <x v="1"/>
    <s v="M'POKO BAC 2"/>
    <x v="0"/>
    <n v="1"/>
    <n v="1"/>
    <n v="0"/>
    <n v="1"/>
    <n v="0"/>
    <n v="0"/>
    <n v="0"/>
    <n v="1"/>
    <n v="0"/>
    <n v="1"/>
    <n v="0"/>
    <n v="1"/>
    <n v="1"/>
    <n v="5"/>
    <n v="6"/>
    <n v="1"/>
    <n v="1"/>
    <n v="1"/>
  </r>
  <r>
    <s v="Ombella MPoko"/>
    <s v="Bimbo"/>
    <x v="1"/>
    <s v="M'POKO BAC 2"/>
    <x v="0"/>
    <n v="1"/>
    <n v="0"/>
    <n v="0"/>
    <n v="1"/>
    <n v="0"/>
    <n v="0"/>
    <n v="0"/>
    <n v="0"/>
    <n v="0"/>
    <n v="1"/>
    <n v="0"/>
    <n v="0"/>
    <n v="1"/>
    <n v="2"/>
    <n v="3"/>
    <n v="1"/>
    <n v="1"/>
    <n v="0"/>
  </r>
  <r>
    <s v="Ombella MPoko"/>
    <s v="Bimbo"/>
    <x v="1"/>
    <s v="M'POKO BAC 2"/>
    <x v="0"/>
    <n v="0"/>
    <n v="2"/>
    <n v="1"/>
    <n v="0"/>
    <n v="0"/>
    <n v="0"/>
    <n v="0"/>
    <n v="0"/>
    <n v="1"/>
    <n v="2"/>
    <n v="0"/>
    <n v="0"/>
    <n v="2"/>
    <n v="4"/>
    <n v="6"/>
    <n v="1"/>
    <n v="1"/>
    <n v="0"/>
  </r>
  <r>
    <s v="Ombella MPoko"/>
    <s v="Bimbo"/>
    <x v="1"/>
    <s v="M'POKO BAC 2"/>
    <x v="0"/>
    <n v="0"/>
    <n v="0"/>
    <n v="1"/>
    <n v="0"/>
    <n v="1"/>
    <n v="0"/>
    <n v="0"/>
    <n v="0"/>
    <n v="1"/>
    <n v="1"/>
    <n v="0"/>
    <n v="0"/>
    <n v="3"/>
    <n v="1"/>
    <n v="4"/>
    <n v="1"/>
    <n v="1"/>
    <n v="0"/>
  </r>
  <r>
    <s v="Ombella MPoko"/>
    <s v="Bimbo"/>
    <x v="1"/>
    <s v="M'POKO BAC 2"/>
    <x v="0"/>
    <n v="0"/>
    <n v="0"/>
    <n v="0"/>
    <n v="1"/>
    <n v="0"/>
    <n v="0"/>
    <n v="0"/>
    <n v="1"/>
    <n v="1"/>
    <n v="0"/>
    <n v="0"/>
    <n v="0"/>
    <n v="1"/>
    <n v="2"/>
    <n v="3"/>
    <n v="1"/>
    <n v="1"/>
    <n v="0"/>
  </r>
  <r>
    <s v="Ombella MPoko"/>
    <s v="Bimbo"/>
    <x v="1"/>
    <s v="M'POKO BAC 2"/>
    <x v="0"/>
    <n v="1"/>
    <n v="0"/>
    <n v="0"/>
    <n v="1"/>
    <n v="0"/>
    <n v="0"/>
    <n v="0"/>
    <n v="0"/>
    <n v="0"/>
    <n v="1"/>
    <n v="1"/>
    <n v="0"/>
    <n v="2"/>
    <n v="2"/>
    <n v="4"/>
    <n v="1"/>
    <n v="1"/>
    <n v="1"/>
  </r>
  <r>
    <s v="Ombella MPoko"/>
    <s v="Bimbo"/>
    <x v="1"/>
    <s v="M'POKO BAC 3"/>
    <x v="0"/>
    <n v="0"/>
    <n v="1"/>
    <n v="1"/>
    <n v="1"/>
    <n v="1"/>
    <n v="0"/>
    <n v="0"/>
    <n v="2"/>
    <n v="2"/>
    <n v="0"/>
    <n v="0"/>
    <n v="0"/>
    <n v="4"/>
    <n v="4"/>
    <n v="8"/>
    <n v="1"/>
    <n v="1"/>
    <n v="0"/>
  </r>
  <r>
    <s v="Ombella MPoko"/>
    <s v="Bimbo"/>
    <x v="1"/>
    <s v="M'POKO BAC 3"/>
    <x v="0"/>
    <n v="0"/>
    <n v="2"/>
    <n v="0"/>
    <n v="0"/>
    <n v="1"/>
    <n v="4"/>
    <n v="1"/>
    <n v="1"/>
    <n v="0"/>
    <n v="0"/>
    <n v="0"/>
    <n v="0"/>
    <n v="2"/>
    <n v="7"/>
    <n v="9"/>
    <n v="1"/>
    <n v="1"/>
    <n v="0"/>
  </r>
  <r>
    <s v="Ombella MPoko"/>
    <s v="Bimbo"/>
    <x v="1"/>
    <s v="M'POKO BAC 3"/>
    <x v="0"/>
    <n v="0"/>
    <n v="1"/>
    <n v="1"/>
    <n v="0"/>
    <n v="0"/>
    <n v="0"/>
    <n v="0"/>
    <n v="1"/>
    <n v="3"/>
    <n v="2"/>
    <n v="0"/>
    <n v="0"/>
    <n v="4"/>
    <n v="4"/>
    <n v="8"/>
    <n v="1"/>
    <n v="1"/>
    <n v="0"/>
  </r>
  <r>
    <s v="Ombella MPoko"/>
    <s v="Bimbo"/>
    <x v="1"/>
    <s v="M'POKO BAC 3"/>
    <x v="0"/>
    <n v="1"/>
    <n v="0"/>
    <n v="1"/>
    <n v="0"/>
    <n v="0"/>
    <n v="0"/>
    <n v="1"/>
    <n v="1"/>
    <n v="0"/>
    <n v="1"/>
    <n v="0"/>
    <n v="0"/>
    <n v="3"/>
    <n v="2"/>
    <n v="5"/>
    <n v="1"/>
    <n v="1"/>
    <n v="0"/>
  </r>
  <r>
    <s v="Ombella MPoko"/>
    <s v="Bimbo"/>
    <x v="1"/>
    <s v="M'POKO BAC 3"/>
    <x v="0"/>
    <n v="1"/>
    <n v="0"/>
    <n v="0"/>
    <n v="0"/>
    <n v="1"/>
    <n v="1"/>
    <n v="0"/>
    <n v="0"/>
    <n v="1"/>
    <n v="1"/>
    <n v="0"/>
    <n v="0"/>
    <n v="3"/>
    <n v="2"/>
    <n v="5"/>
    <n v="1"/>
    <n v="1"/>
    <n v="0"/>
  </r>
  <r>
    <s v="Ombella MPoko"/>
    <s v="Bimbo"/>
    <x v="1"/>
    <s v="M'POKO BAC 3"/>
    <x v="0"/>
    <n v="0"/>
    <n v="0"/>
    <n v="0"/>
    <n v="0"/>
    <n v="1"/>
    <n v="0"/>
    <n v="0"/>
    <n v="0"/>
    <n v="1"/>
    <n v="1"/>
    <n v="1"/>
    <n v="0"/>
    <n v="3"/>
    <n v="1"/>
    <n v="4"/>
    <n v="0"/>
    <n v="1"/>
    <n v="1"/>
  </r>
  <r>
    <s v="Ombella MPoko"/>
    <s v="Bimbo"/>
    <x v="1"/>
    <s v="M'POKO BAC 3"/>
    <x v="0"/>
    <n v="0"/>
    <n v="1"/>
    <n v="1"/>
    <n v="0"/>
    <n v="2"/>
    <n v="2"/>
    <n v="2"/>
    <n v="1"/>
    <n v="4"/>
    <n v="1"/>
    <n v="4"/>
    <n v="0"/>
    <n v="13"/>
    <n v="5"/>
    <n v="18"/>
    <n v="1"/>
    <n v="1"/>
    <n v="1"/>
  </r>
  <r>
    <s v="Ombella MPoko"/>
    <s v="Bimbo"/>
    <x v="1"/>
    <s v="M'POKO BAC 3"/>
    <x v="0"/>
    <n v="1"/>
    <n v="0"/>
    <n v="0"/>
    <n v="1"/>
    <n v="2"/>
    <n v="1"/>
    <n v="0"/>
    <n v="1"/>
    <n v="1"/>
    <n v="1"/>
    <n v="0"/>
    <n v="0"/>
    <n v="4"/>
    <n v="4"/>
    <n v="8"/>
    <n v="1"/>
    <n v="1"/>
    <n v="0"/>
  </r>
  <r>
    <s v="Ombella MPoko"/>
    <s v="Bimbo"/>
    <x v="1"/>
    <s v="M'POKO BAC 3"/>
    <x v="0"/>
    <n v="1"/>
    <n v="0"/>
    <n v="0"/>
    <n v="0"/>
    <n v="1"/>
    <n v="1"/>
    <n v="1"/>
    <n v="1"/>
    <n v="1"/>
    <n v="1"/>
    <n v="0"/>
    <n v="0"/>
    <n v="4"/>
    <n v="3"/>
    <n v="7"/>
    <n v="1"/>
    <n v="1"/>
    <n v="0"/>
  </r>
  <r>
    <s v="Ombella MPoko"/>
    <s v="Bimbo"/>
    <x v="1"/>
    <s v="M'POKO BAC 3"/>
    <x v="0"/>
    <n v="0"/>
    <n v="1"/>
    <n v="0"/>
    <n v="2"/>
    <n v="1"/>
    <n v="0"/>
    <n v="0"/>
    <n v="1"/>
    <n v="1"/>
    <n v="1"/>
    <n v="0"/>
    <n v="1"/>
    <n v="2"/>
    <n v="6"/>
    <n v="8"/>
    <n v="1"/>
    <n v="1"/>
    <n v="1"/>
  </r>
  <r>
    <s v="Ombella MPoko"/>
    <s v="Bimbo"/>
    <x v="1"/>
    <s v="M'POKO BAC 1"/>
    <x v="0"/>
    <n v="0"/>
    <n v="0"/>
    <n v="0"/>
    <n v="0"/>
    <n v="1"/>
    <n v="2"/>
    <n v="3"/>
    <n v="2"/>
    <n v="2"/>
    <n v="4"/>
    <n v="1"/>
    <n v="1"/>
    <n v="7"/>
    <n v="9"/>
    <n v="16"/>
    <n v="0"/>
    <n v="1"/>
    <n v="1"/>
  </r>
  <r>
    <s v="Ombella MPoko"/>
    <s v="Bimbo"/>
    <x v="1"/>
    <s v="M'POKO BAC 1"/>
    <x v="0"/>
    <n v="0"/>
    <n v="0"/>
    <n v="0"/>
    <n v="0"/>
    <n v="3"/>
    <n v="1"/>
    <n v="2"/>
    <n v="1"/>
    <n v="1"/>
    <n v="1"/>
    <n v="0"/>
    <n v="0"/>
    <n v="6"/>
    <n v="3"/>
    <n v="9"/>
    <n v="0"/>
    <n v="1"/>
    <n v="0"/>
  </r>
  <r>
    <s v="Ombella MPoko"/>
    <s v="Bimbo"/>
    <x v="1"/>
    <s v="M'POKO BAC 1"/>
    <x v="0"/>
    <n v="0"/>
    <n v="1"/>
    <n v="0"/>
    <n v="2"/>
    <n v="0"/>
    <n v="0"/>
    <n v="3"/>
    <n v="0"/>
    <n v="2"/>
    <n v="2"/>
    <n v="1"/>
    <n v="1"/>
    <n v="6"/>
    <n v="6"/>
    <n v="12"/>
    <n v="1"/>
    <n v="1"/>
    <n v="1"/>
  </r>
  <r>
    <s v="Ombella MPoko"/>
    <s v="Bimbo"/>
    <x v="1"/>
    <s v="M'POKO BAC 1"/>
    <x v="0"/>
    <n v="1"/>
    <n v="0"/>
    <n v="0"/>
    <n v="3"/>
    <n v="0"/>
    <n v="0"/>
    <n v="3"/>
    <n v="0"/>
    <n v="2"/>
    <n v="2"/>
    <n v="0"/>
    <n v="0"/>
    <n v="6"/>
    <n v="5"/>
    <n v="11"/>
    <n v="1"/>
    <n v="1"/>
    <n v="0"/>
  </r>
  <r>
    <s v="Ombella MPoko"/>
    <s v="Bimbo"/>
    <x v="1"/>
    <s v="M'POKO BAC 1"/>
    <x v="0"/>
    <n v="1"/>
    <n v="0"/>
    <n v="0"/>
    <n v="1"/>
    <n v="1"/>
    <n v="0"/>
    <n v="3"/>
    <n v="0"/>
    <n v="1"/>
    <n v="1"/>
    <n v="0"/>
    <n v="0"/>
    <n v="6"/>
    <n v="2"/>
    <n v="8"/>
    <n v="1"/>
    <n v="1"/>
    <n v="0"/>
  </r>
  <r>
    <s v="Ombella MPoko"/>
    <s v="Bimbo"/>
    <x v="1"/>
    <s v="M'POKO BAC 1"/>
    <x v="0"/>
    <n v="0"/>
    <n v="0"/>
    <n v="0"/>
    <n v="0"/>
    <n v="2"/>
    <n v="1"/>
    <n v="1"/>
    <n v="0"/>
    <n v="1"/>
    <n v="1"/>
    <n v="0"/>
    <n v="0"/>
    <n v="4"/>
    <n v="2"/>
    <n v="6"/>
    <n v="0"/>
    <n v="1"/>
    <n v="0"/>
  </r>
  <r>
    <s v="Ombella MPoko"/>
    <s v="Bimbo"/>
    <x v="1"/>
    <s v="M'POKO BAC 1"/>
    <x v="0"/>
    <n v="1"/>
    <n v="0"/>
    <n v="2"/>
    <n v="0"/>
    <n v="2"/>
    <n v="0"/>
    <n v="0"/>
    <n v="0"/>
    <n v="3"/>
    <n v="1"/>
    <n v="1"/>
    <n v="0"/>
    <n v="9"/>
    <n v="1"/>
    <n v="10"/>
    <n v="1"/>
    <n v="1"/>
    <n v="1"/>
  </r>
  <r>
    <s v="Ombella MPoko"/>
    <s v="Bimbo"/>
    <x v="1"/>
    <s v="M'POKO BAC 1"/>
    <x v="0"/>
    <n v="1"/>
    <n v="0"/>
    <n v="3"/>
    <n v="0"/>
    <n v="3"/>
    <n v="1"/>
    <n v="2"/>
    <n v="0"/>
    <n v="2"/>
    <n v="1"/>
    <n v="1"/>
    <n v="0"/>
    <n v="12"/>
    <n v="2"/>
    <n v="14"/>
    <n v="1"/>
    <n v="1"/>
    <n v="1"/>
  </r>
  <r>
    <s v="Ombella MPoko"/>
    <s v="Bimbo"/>
    <x v="1"/>
    <s v="M'POKO BAC 1"/>
    <x v="0"/>
    <n v="2"/>
    <n v="0"/>
    <n v="1"/>
    <n v="0"/>
    <n v="2"/>
    <n v="0"/>
    <n v="1"/>
    <n v="0"/>
    <n v="4"/>
    <n v="1"/>
    <n v="1"/>
    <n v="0"/>
    <n v="11"/>
    <n v="1"/>
    <n v="12"/>
    <n v="1"/>
    <n v="1"/>
    <n v="1"/>
  </r>
  <r>
    <s v="Ombella MPoko"/>
    <s v="Bimbo"/>
    <x v="1"/>
    <s v="M'POKO BAC 1"/>
    <x v="0"/>
    <n v="0"/>
    <n v="0"/>
    <n v="2"/>
    <n v="0"/>
    <n v="1"/>
    <n v="0"/>
    <n v="0"/>
    <n v="1"/>
    <n v="1"/>
    <n v="1"/>
    <n v="1"/>
    <n v="0"/>
    <n v="5"/>
    <n v="2"/>
    <n v="7"/>
    <n v="1"/>
    <n v="1"/>
    <n v="1"/>
  </r>
  <r>
    <s v="Bangui"/>
    <s v="Bangui"/>
    <x v="2"/>
    <s v="SAO"/>
    <x v="1"/>
    <n v="0"/>
    <n v="2"/>
    <n v="2"/>
    <n v="1"/>
    <n v="0"/>
    <n v="1"/>
    <n v="0"/>
    <n v="1"/>
    <n v="4"/>
    <n v="1"/>
    <n v="1"/>
    <n v="0"/>
    <n v="7"/>
    <n v="6"/>
    <n v="13"/>
    <n v="1"/>
    <n v="1"/>
    <n v="1"/>
  </r>
  <r>
    <s v="Bangui"/>
    <s v="Bangui"/>
    <x v="2"/>
    <s v="SAO"/>
    <x v="1"/>
    <n v="0"/>
    <n v="0"/>
    <n v="0"/>
    <n v="1"/>
    <n v="1"/>
    <n v="0"/>
    <n v="0"/>
    <n v="0"/>
    <n v="1"/>
    <n v="1"/>
    <n v="1"/>
    <n v="0"/>
    <n v="3"/>
    <n v="2"/>
    <n v="5"/>
    <n v="1"/>
    <n v="1"/>
    <n v="1"/>
  </r>
  <r>
    <s v="Bangui"/>
    <s v="Bangui"/>
    <x v="2"/>
    <s v="SAO"/>
    <x v="1"/>
    <n v="1"/>
    <n v="0"/>
    <n v="2"/>
    <n v="2"/>
    <n v="4"/>
    <n v="0"/>
    <n v="1"/>
    <n v="0"/>
    <n v="4"/>
    <n v="2"/>
    <n v="1"/>
    <n v="0"/>
    <n v="13"/>
    <n v="4"/>
    <n v="17"/>
    <n v="1"/>
    <n v="1"/>
    <n v="1"/>
  </r>
  <r>
    <s v="Bangui"/>
    <s v="Bangui"/>
    <x v="2"/>
    <s v="SAO"/>
    <x v="1"/>
    <n v="0"/>
    <n v="0"/>
    <n v="0"/>
    <n v="1"/>
    <n v="1"/>
    <n v="1"/>
    <n v="0"/>
    <n v="0"/>
    <n v="1"/>
    <n v="3"/>
    <n v="0"/>
    <n v="0"/>
    <n v="2"/>
    <n v="5"/>
    <n v="7"/>
    <n v="1"/>
    <n v="1"/>
    <n v="0"/>
  </r>
  <r>
    <s v="Bangui"/>
    <s v="Bangui"/>
    <x v="2"/>
    <s v="SAO"/>
    <x v="1"/>
    <n v="2"/>
    <n v="0"/>
    <n v="3"/>
    <n v="1"/>
    <n v="0"/>
    <n v="0"/>
    <n v="1"/>
    <n v="0"/>
    <n v="1"/>
    <n v="1"/>
    <n v="0"/>
    <n v="0"/>
    <n v="7"/>
    <n v="2"/>
    <n v="9"/>
    <n v="1"/>
    <n v="1"/>
    <n v="0"/>
  </r>
  <r>
    <s v="Bangui"/>
    <s v="Bangui"/>
    <x v="2"/>
    <s v="SAO"/>
    <x v="1"/>
    <n v="1"/>
    <n v="1"/>
    <n v="1"/>
    <n v="1"/>
    <n v="0"/>
    <n v="1"/>
    <n v="1"/>
    <n v="1"/>
    <n v="2"/>
    <n v="3"/>
    <n v="0"/>
    <n v="1"/>
    <n v="5"/>
    <n v="8"/>
    <n v="13"/>
    <n v="1"/>
    <n v="1"/>
    <n v="1"/>
  </r>
  <r>
    <s v="Bangui"/>
    <s v="Bangui"/>
    <x v="2"/>
    <s v="SAO"/>
    <x v="1"/>
    <n v="1"/>
    <n v="0"/>
    <n v="0"/>
    <n v="1"/>
    <n v="1"/>
    <n v="1"/>
    <n v="1"/>
    <n v="2"/>
    <n v="7"/>
    <n v="5"/>
    <n v="1"/>
    <n v="1"/>
    <n v="11"/>
    <n v="10"/>
    <n v="21"/>
    <n v="1"/>
    <n v="1"/>
    <n v="1"/>
  </r>
  <r>
    <s v="Bangui"/>
    <s v="Bangui"/>
    <x v="2"/>
    <s v="SAO"/>
    <x v="1"/>
    <n v="2"/>
    <n v="3"/>
    <n v="1"/>
    <n v="2"/>
    <n v="0"/>
    <n v="0"/>
    <n v="1"/>
    <n v="0"/>
    <n v="0"/>
    <n v="2"/>
    <n v="0"/>
    <n v="1"/>
    <n v="4"/>
    <n v="8"/>
    <n v="12"/>
    <n v="1"/>
    <n v="1"/>
    <n v="1"/>
  </r>
  <r>
    <s v="Bangui"/>
    <s v="Bangui"/>
    <x v="2"/>
    <s v="SAO"/>
    <x v="1"/>
    <n v="2"/>
    <n v="2"/>
    <n v="2"/>
    <n v="1"/>
    <n v="0"/>
    <n v="1"/>
    <n v="1"/>
    <n v="0"/>
    <n v="4"/>
    <n v="6"/>
    <n v="0"/>
    <n v="2"/>
    <n v="9"/>
    <n v="12"/>
    <n v="21"/>
    <n v="1"/>
    <n v="1"/>
    <n v="1"/>
  </r>
  <r>
    <s v="Bangui"/>
    <s v="Bangui"/>
    <x v="2"/>
    <s v="SAO"/>
    <x v="1"/>
    <n v="1"/>
    <n v="1"/>
    <n v="1"/>
    <n v="2"/>
    <n v="4"/>
    <n v="4"/>
    <n v="1"/>
    <n v="2"/>
    <n v="10"/>
    <n v="7"/>
    <n v="1"/>
    <n v="1"/>
    <n v="18"/>
    <n v="17"/>
    <n v="35"/>
    <n v="1"/>
    <n v="1"/>
    <n v="1"/>
  </r>
  <r>
    <s v="Bangui"/>
    <s v="Bangui"/>
    <x v="2"/>
    <s v="OUANGO 6"/>
    <x v="0"/>
    <n v="0"/>
    <n v="1"/>
    <n v="1"/>
    <n v="0"/>
    <n v="0"/>
    <n v="1"/>
    <n v="1"/>
    <n v="2"/>
    <n v="1"/>
    <n v="3"/>
    <n v="1"/>
    <n v="1"/>
    <n v="4"/>
    <n v="8"/>
    <n v="12"/>
    <n v="1"/>
    <n v="1"/>
    <n v="1"/>
  </r>
  <r>
    <s v="Bangui"/>
    <s v="Bangui"/>
    <x v="2"/>
    <s v="OUANGO 6"/>
    <x v="0"/>
    <n v="1"/>
    <n v="1"/>
    <n v="0"/>
    <n v="0"/>
    <n v="0"/>
    <n v="1"/>
    <n v="1"/>
    <n v="0"/>
    <n v="1"/>
    <n v="1"/>
    <n v="0"/>
    <n v="1"/>
    <n v="3"/>
    <n v="4"/>
    <n v="7"/>
    <n v="1"/>
    <n v="1"/>
    <n v="1"/>
  </r>
  <r>
    <s v="Bangui"/>
    <s v="Bangui"/>
    <x v="2"/>
    <s v="OUANGO 6"/>
    <x v="0"/>
    <n v="0"/>
    <n v="0"/>
    <n v="2"/>
    <n v="2"/>
    <n v="1"/>
    <n v="1"/>
    <n v="0"/>
    <n v="2"/>
    <n v="1"/>
    <n v="1"/>
    <n v="0"/>
    <n v="0"/>
    <n v="4"/>
    <n v="6"/>
    <n v="10"/>
    <n v="1"/>
    <n v="1"/>
    <n v="0"/>
  </r>
  <r>
    <s v="Bangui"/>
    <s v="Bangui"/>
    <x v="3"/>
    <s v="ZEBE"/>
    <x v="2"/>
    <n v="2"/>
    <n v="2"/>
    <n v="3"/>
    <n v="2"/>
    <n v="0"/>
    <n v="0"/>
    <n v="0"/>
    <n v="2"/>
    <n v="3"/>
    <n v="1"/>
    <n v="2"/>
    <n v="1"/>
    <n v="10"/>
    <n v="8"/>
    <n v="18"/>
    <n v="1"/>
    <n v="1"/>
    <n v="1"/>
  </r>
  <r>
    <s v="Bangui"/>
    <s v="Bangui"/>
    <x v="3"/>
    <s v="ZEBE"/>
    <x v="2"/>
    <n v="1"/>
    <n v="1"/>
    <n v="1"/>
    <n v="0"/>
    <n v="1"/>
    <n v="0"/>
    <n v="1"/>
    <n v="0"/>
    <n v="0"/>
    <n v="0"/>
    <n v="0"/>
    <n v="0"/>
    <n v="4"/>
    <n v="1"/>
    <n v="5"/>
    <n v="1"/>
    <n v="1"/>
    <n v="0"/>
  </r>
  <r>
    <s v="Bangui"/>
    <s v="Bangui"/>
    <x v="3"/>
    <s v="ZEBE"/>
    <x v="2"/>
    <n v="0"/>
    <n v="0"/>
    <n v="1"/>
    <n v="2"/>
    <n v="0"/>
    <n v="1"/>
    <n v="0"/>
    <n v="0"/>
    <n v="2"/>
    <n v="0"/>
    <n v="0"/>
    <n v="0"/>
    <n v="3"/>
    <n v="3"/>
    <n v="6"/>
    <n v="1"/>
    <n v="1"/>
    <n v="0"/>
  </r>
  <r>
    <s v="Bangui"/>
    <s v="Bangui"/>
    <x v="3"/>
    <s v="ZEBE"/>
    <x v="2"/>
    <n v="0"/>
    <n v="0"/>
    <n v="2"/>
    <n v="1"/>
    <n v="1"/>
    <n v="1"/>
    <n v="0"/>
    <n v="0"/>
    <n v="0"/>
    <n v="0"/>
    <n v="0"/>
    <n v="1"/>
    <n v="3"/>
    <n v="3"/>
    <n v="6"/>
    <n v="1"/>
    <n v="1"/>
    <n v="1"/>
  </r>
  <r>
    <s v="Bangui"/>
    <s v="Bangui"/>
    <x v="3"/>
    <s v="ZEBE"/>
    <x v="2"/>
    <n v="0"/>
    <n v="0"/>
    <n v="0"/>
    <n v="1"/>
    <n v="1"/>
    <n v="0"/>
    <n v="0"/>
    <n v="1"/>
    <n v="1"/>
    <n v="0"/>
    <n v="0"/>
    <n v="0"/>
    <n v="2"/>
    <n v="2"/>
    <n v="4"/>
    <n v="1"/>
    <n v="1"/>
    <n v="0"/>
  </r>
  <r>
    <s v="Bangui"/>
    <s v="Bangui"/>
    <x v="3"/>
    <s v="ZEBE"/>
    <x v="2"/>
    <n v="1"/>
    <n v="1"/>
    <n v="2"/>
    <n v="1"/>
    <n v="1"/>
    <n v="0"/>
    <n v="0"/>
    <n v="1"/>
    <n v="1"/>
    <n v="0"/>
    <n v="1"/>
    <n v="0"/>
    <n v="6"/>
    <n v="3"/>
    <n v="9"/>
    <n v="1"/>
    <n v="1"/>
    <n v="1"/>
  </r>
  <r>
    <s v="Bangui"/>
    <s v="Bangui"/>
    <x v="3"/>
    <s v="ZEBE"/>
    <x v="2"/>
    <n v="0"/>
    <n v="0"/>
    <n v="0"/>
    <n v="0"/>
    <n v="1"/>
    <n v="1"/>
    <n v="1"/>
    <n v="0"/>
    <n v="0"/>
    <n v="0"/>
    <n v="0"/>
    <n v="0"/>
    <n v="2"/>
    <n v="1"/>
    <n v="3"/>
    <n v="0"/>
    <n v="1"/>
    <n v="0"/>
  </r>
  <r>
    <s v="Bangui"/>
    <s v="Bangui"/>
    <x v="3"/>
    <s v="ZEBE"/>
    <x v="2"/>
    <n v="0"/>
    <n v="0"/>
    <n v="2"/>
    <n v="2"/>
    <n v="3"/>
    <n v="1"/>
    <n v="0"/>
    <n v="0"/>
    <n v="2"/>
    <n v="1"/>
    <n v="1"/>
    <n v="0"/>
    <n v="8"/>
    <n v="4"/>
    <n v="12"/>
    <n v="1"/>
    <n v="1"/>
    <n v="1"/>
  </r>
  <r>
    <s v="Bangui"/>
    <s v="Bangui"/>
    <x v="3"/>
    <s v="ZEBE"/>
    <x v="2"/>
    <n v="0"/>
    <n v="0"/>
    <n v="0"/>
    <n v="2"/>
    <n v="4"/>
    <n v="1"/>
    <n v="2"/>
    <n v="1"/>
    <n v="1"/>
    <n v="1"/>
    <n v="1"/>
    <n v="2"/>
    <n v="8"/>
    <n v="7"/>
    <n v="15"/>
    <n v="1"/>
    <n v="1"/>
    <n v="1"/>
  </r>
  <r>
    <s v="Bangui"/>
    <s v="Bangui"/>
    <x v="3"/>
    <s v="ZEBE"/>
    <x v="2"/>
    <n v="0"/>
    <n v="0"/>
    <n v="0"/>
    <n v="1"/>
    <n v="1"/>
    <n v="0"/>
    <n v="0"/>
    <n v="0"/>
    <n v="0"/>
    <n v="0"/>
    <n v="0"/>
    <n v="0"/>
    <n v="1"/>
    <n v="1"/>
    <n v="2"/>
    <n v="1"/>
    <n v="1"/>
    <n v="0"/>
  </r>
  <r>
    <s v="Bangui"/>
    <s v="Bangui"/>
    <x v="3"/>
    <s v="PARIS CONGO"/>
    <x v="2"/>
    <n v="0"/>
    <n v="0"/>
    <n v="0"/>
    <n v="0"/>
    <n v="1"/>
    <n v="0"/>
    <n v="0"/>
    <n v="1"/>
    <n v="0"/>
    <n v="0"/>
    <n v="0"/>
    <n v="0"/>
    <n v="1"/>
    <n v="1"/>
    <n v="2"/>
    <n v="0"/>
    <n v="1"/>
    <n v="0"/>
  </r>
  <r>
    <s v="Bangui"/>
    <s v="Bangui"/>
    <x v="3"/>
    <s v="PARIS CONGO"/>
    <x v="2"/>
    <n v="0"/>
    <n v="0"/>
    <n v="0"/>
    <n v="0"/>
    <n v="1"/>
    <n v="1"/>
    <n v="1"/>
    <n v="0"/>
    <n v="0"/>
    <n v="1"/>
    <n v="1"/>
    <n v="0"/>
    <n v="3"/>
    <n v="2"/>
    <n v="5"/>
    <n v="0"/>
    <n v="1"/>
    <n v="1"/>
  </r>
  <r>
    <s v="Bangui"/>
    <s v="Bangui"/>
    <x v="3"/>
    <s v="PARIS CONGO"/>
    <x v="2"/>
    <n v="0"/>
    <n v="1"/>
    <n v="0"/>
    <n v="0"/>
    <n v="1"/>
    <n v="1"/>
    <n v="1"/>
    <n v="0"/>
    <n v="0"/>
    <n v="1"/>
    <n v="2"/>
    <n v="2"/>
    <n v="4"/>
    <n v="5"/>
    <n v="9"/>
    <n v="1"/>
    <n v="1"/>
    <n v="1"/>
  </r>
  <r>
    <s v="Bangui"/>
    <s v="Bangui"/>
    <x v="3"/>
    <s v="PARIS CONGO"/>
    <x v="2"/>
    <n v="0"/>
    <n v="0"/>
    <n v="0"/>
    <n v="2"/>
    <n v="1"/>
    <n v="0"/>
    <n v="0"/>
    <n v="1"/>
    <n v="2"/>
    <n v="0"/>
    <n v="0"/>
    <n v="0"/>
    <n v="3"/>
    <n v="3"/>
    <n v="6"/>
    <n v="1"/>
    <n v="1"/>
    <n v="0"/>
  </r>
  <r>
    <s v="Bangui"/>
    <s v="Bangui"/>
    <x v="3"/>
    <s v="PARIS CONGO"/>
    <x v="2"/>
    <n v="2"/>
    <n v="1"/>
    <n v="1"/>
    <n v="1"/>
    <n v="5"/>
    <n v="1"/>
    <n v="0"/>
    <n v="1"/>
    <n v="1"/>
    <n v="0"/>
    <n v="0"/>
    <n v="0"/>
    <n v="9"/>
    <n v="4"/>
    <n v="13"/>
    <n v="1"/>
    <n v="1"/>
    <n v="0"/>
  </r>
  <r>
    <s v="Bangui"/>
    <s v="Bangui"/>
    <x v="3"/>
    <s v="PARIS CONGO"/>
    <x v="2"/>
    <n v="0"/>
    <n v="0"/>
    <n v="0"/>
    <n v="1"/>
    <n v="1"/>
    <n v="0"/>
    <n v="0"/>
    <n v="1"/>
    <n v="1"/>
    <n v="0"/>
    <n v="0"/>
    <n v="0"/>
    <n v="2"/>
    <n v="2"/>
    <n v="4"/>
    <n v="1"/>
    <n v="1"/>
    <n v="0"/>
  </r>
  <r>
    <s v="Bangui"/>
    <s v="Bangui"/>
    <x v="3"/>
    <s v="PARIS CONGO"/>
    <x v="2"/>
    <n v="0"/>
    <n v="0"/>
    <n v="0"/>
    <n v="0"/>
    <n v="1"/>
    <n v="0"/>
    <n v="0"/>
    <n v="0"/>
    <n v="0"/>
    <n v="0"/>
    <n v="0"/>
    <n v="0"/>
    <n v="1"/>
    <n v="0"/>
    <n v="1"/>
    <n v="0"/>
    <n v="1"/>
    <n v="0"/>
  </r>
  <r>
    <s v="Bangui"/>
    <s v="Bangui"/>
    <x v="3"/>
    <s v="PARIS CONGO"/>
    <x v="2"/>
    <n v="0"/>
    <n v="0"/>
    <n v="2"/>
    <n v="2"/>
    <n v="1"/>
    <n v="0"/>
    <n v="1"/>
    <n v="0"/>
    <n v="0"/>
    <n v="1"/>
    <n v="1"/>
    <n v="1"/>
    <n v="5"/>
    <n v="4"/>
    <n v="9"/>
    <n v="1"/>
    <n v="1"/>
    <n v="1"/>
  </r>
  <r>
    <s v="Bangui"/>
    <s v="Bangui"/>
    <x v="3"/>
    <s v="PARIS CONGO"/>
    <x v="2"/>
    <n v="0"/>
    <n v="0"/>
    <n v="0"/>
    <n v="1"/>
    <n v="1"/>
    <n v="1"/>
    <n v="1"/>
    <n v="0"/>
    <n v="0"/>
    <n v="2"/>
    <n v="0"/>
    <n v="0"/>
    <n v="2"/>
    <n v="4"/>
    <n v="6"/>
    <n v="1"/>
    <n v="1"/>
    <n v="0"/>
  </r>
  <r>
    <s v="Bangui"/>
    <s v="Bangui"/>
    <x v="3"/>
    <s v="PARIS CONGO"/>
    <x v="2"/>
    <n v="0"/>
    <n v="0"/>
    <n v="1"/>
    <n v="1"/>
    <n v="2"/>
    <n v="2"/>
    <n v="1"/>
    <n v="1"/>
    <n v="2"/>
    <n v="1"/>
    <n v="1"/>
    <n v="1"/>
    <n v="7"/>
    <n v="6"/>
    <n v="13"/>
    <n v="1"/>
    <n v="1"/>
    <n v="1"/>
  </r>
  <r>
    <s v="Bangui"/>
    <s v="Bangui"/>
    <x v="3"/>
    <s v="SAPEKE II"/>
    <x v="0"/>
    <n v="0"/>
    <n v="2"/>
    <n v="1"/>
    <n v="0"/>
    <n v="1"/>
    <n v="0"/>
    <n v="0"/>
    <n v="0"/>
    <n v="1"/>
    <n v="1"/>
    <n v="0"/>
    <n v="0"/>
    <n v="3"/>
    <n v="3"/>
    <n v="6"/>
    <n v="1"/>
    <n v="1"/>
    <n v="0"/>
  </r>
  <r>
    <s v="Bangui"/>
    <s v="Bangui"/>
    <x v="3"/>
    <s v="SAPEKE II"/>
    <x v="0"/>
    <n v="0"/>
    <n v="0"/>
    <n v="1"/>
    <n v="2"/>
    <n v="1"/>
    <n v="1"/>
    <n v="1"/>
    <n v="1"/>
    <n v="1"/>
    <n v="1"/>
    <n v="0"/>
    <n v="0"/>
    <n v="4"/>
    <n v="5"/>
    <n v="9"/>
    <n v="1"/>
    <n v="1"/>
    <n v="0"/>
  </r>
  <r>
    <s v="Bangui"/>
    <s v="Bangui"/>
    <x v="3"/>
    <s v="SAPEKE II"/>
    <x v="0"/>
    <n v="1"/>
    <n v="0"/>
    <n v="0"/>
    <n v="1"/>
    <n v="1"/>
    <n v="0"/>
    <n v="0"/>
    <n v="0"/>
    <n v="1"/>
    <n v="1"/>
    <n v="0"/>
    <n v="0"/>
    <n v="3"/>
    <n v="2"/>
    <n v="5"/>
    <n v="1"/>
    <n v="1"/>
    <n v="0"/>
  </r>
  <r>
    <s v="Bangui"/>
    <s v="Bangui"/>
    <x v="3"/>
    <s v="SAPEKE II"/>
    <x v="0"/>
    <n v="0"/>
    <n v="0"/>
    <n v="1"/>
    <n v="0"/>
    <n v="2"/>
    <n v="1"/>
    <n v="1"/>
    <n v="0"/>
    <n v="1"/>
    <n v="1"/>
    <n v="0"/>
    <n v="0"/>
    <n v="5"/>
    <n v="2"/>
    <n v="7"/>
    <n v="1"/>
    <n v="1"/>
    <n v="0"/>
  </r>
  <r>
    <s v="Bangui"/>
    <s v="Bangui"/>
    <x v="3"/>
    <s v="SAPEKE II"/>
    <x v="0"/>
    <n v="0"/>
    <n v="0"/>
    <n v="2"/>
    <n v="2"/>
    <n v="2"/>
    <n v="1"/>
    <n v="0"/>
    <n v="1"/>
    <n v="1"/>
    <n v="1"/>
    <n v="1"/>
    <n v="0"/>
    <n v="6"/>
    <n v="5"/>
    <n v="11"/>
    <n v="1"/>
    <n v="1"/>
    <n v="1"/>
  </r>
  <r>
    <s v="Bangui"/>
    <s v="Bangui"/>
    <x v="3"/>
    <s v="SAPEKE II"/>
    <x v="0"/>
    <n v="0"/>
    <n v="1"/>
    <n v="0"/>
    <n v="1"/>
    <n v="2"/>
    <n v="1"/>
    <n v="0"/>
    <n v="0"/>
    <n v="1"/>
    <n v="1"/>
    <n v="0"/>
    <n v="0"/>
    <n v="3"/>
    <n v="4"/>
    <n v="7"/>
    <n v="1"/>
    <n v="1"/>
    <n v="0"/>
  </r>
  <r>
    <s v="Bangui"/>
    <s v="Bangui"/>
    <x v="3"/>
    <s v="SAPEKE II"/>
    <x v="0"/>
    <n v="0"/>
    <n v="2"/>
    <n v="1"/>
    <n v="1"/>
    <n v="0"/>
    <n v="0"/>
    <n v="1"/>
    <n v="0"/>
    <n v="0"/>
    <n v="1"/>
    <n v="0"/>
    <n v="0"/>
    <n v="2"/>
    <n v="4"/>
    <n v="6"/>
    <n v="1"/>
    <n v="1"/>
    <n v="0"/>
  </r>
  <r>
    <s v="Bangui"/>
    <s v="Bangui"/>
    <x v="3"/>
    <s v="SAPEKE II"/>
    <x v="0"/>
    <n v="0"/>
    <n v="0"/>
    <n v="0"/>
    <n v="0"/>
    <n v="0"/>
    <n v="0"/>
    <n v="0"/>
    <n v="2"/>
    <n v="0"/>
    <n v="1"/>
    <n v="0"/>
    <n v="0"/>
    <n v="0"/>
    <n v="3"/>
    <n v="3"/>
    <n v="0"/>
    <n v="1"/>
    <n v="0"/>
  </r>
  <r>
    <s v="Bangui"/>
    <s v="Bangui"/>
    <x v="3"/>
    <s v="SAPEKE II"/>
    <x v="0"/>
    <n v="0"/>
    <n v="2"/>
    <n v="1"/>
    <n v="1"/>
    <n v="1"/>
    <n v="1"/>
    <n v="0"/>
    <n v="0"/>
    <n v="1"/>
    <n v="1"/>
    <n v="0"/>
    <n v="0"/>
    <n v="3"/>
    <n v="5"/>
    <n v="8"/>
    <n v="1"/>
    <n v="1"/>
    <n v="0"/>
  </r>
  <r>
    <s v="Bangui"/>
    <s v="Bangui"/>
    <x v="3"/>
    <s v="SAPEKE II"/>
    <x v="0"/>
    <n v="0"/>
    <n v="0"/>
    <n v="0"/>
    <n v="0"/>
    <n v="0"/>
    <n v="0"/>
    <n v="0"/>
    <n v="0"/>
    <n v="1"/>
    <n v="0"/>
    <n v="0"/>
    <n v="0"/>
    <n v="1"/>
    <n v="0"/>
    <n v="1"/>
    <n v="0"/>
    <n v="0"/>
    <n v="0"/>
  </r>
  <r>
    <s v="Bangui"/>
    <s v="Bangui"/>
    <x v="2"/>
    <s v="NGBARKANGUI"/>
    <x v="0"/>
    <n v="0"/>
    <n v="0"/>
    <n v="0"/>
    <n v="1"/>
    <n v="0"/>
    <n v="0"/>
    <n v="0"/>
    <n v="0"/>
    <n v="1"/>
    <n v="1"/>
    <n v="0"/>
    <n v="0"/>
    <n v="1"/>
    <n v="2"/>
    <n v="3"/>
    <n v="1"/>
    <n v="1"/>
    <n v="0"/>
  </r>
  <r>
    <s v="Bangui"/>
    <s v="Bangui"/>
    <x v="2"/>
    <s v="NGBARKANGUI"/>
    <x v="0"/>
    <n v="1"/>
    <n v="0"/>
    <n v="2"/>
    <n v="0"/>
    <n v="0"/>
    <n v="0"/>
    <n v="0"/>
    <n v="1"/>
    <n v="0"/>
    <n v="1"/>
    <n v="1"/>
    <n v="0"/>
    <n v="4"/>
    <n v="2"/>
    <n v="6"/>
    <n v="1"/>
    <n v="1"/>
    <n v="1"/>
  </r>
  <r>
    <s v="Bangui"/>
    <s v="Bangui"/>
    <x v="2"/>
    <s v="NGBARKANGUI"/>
    <x v="0"/>
    <n v="0"/>
    <n v="0"/>
    <n v="2"/>
    <n v="1"/>
    <n v="0"/>
    <n v="1"/>
    <n v="1"/>
    <n v="0"/>
    <n v="2"/>
    <n v="1"/>
    <n v="1"/>
    <n v="0"/>
    <n v="6"/>
    <n v="3"/>
    <n v="9"/>
    <n v="1"/>
    <n v="1"/>
    <n v="1"/>
  </r>
  <r>
    <s v="Bangui"/>
    <s v="Bangui"/>
    <x v="2"/>
    <s v="NGBARKANGUI"/>
    <x v="0"/>
    <n v="0"/>
    <n v="0"/>
    <n v="1"/>
    <n v="2"/>
    <n v="2"/>
    <n v="0"/>
    <n v="0"/>
    <n v="0"/>
    <n v="0"/>
    <n v="1"/>
    <n v="0"/>
    <n v="0"/>
    <n v="3"/>
    <n v="3"/>
    <n v="6"/>
    <n v="1"/>
    <n v="1"/>
    <n v="0"/>
  </r>
  <r>
    <s v="Bangui"/>
    <s v="Bangui"/>
    <x v="2"/>
    <s v="NGBARKANGUI"/>
    <x v="0"/>
    <n v="1"/>
    <n v="0"/>
    <n v="1"/>
    <n v="2"/>
    <n v="0"/>
    <n v="0"/>
    <n v="0"/>
    <n v="0"/>
    <n v="1"/>
    <n v="1"/>
    <n v="1"/>
    <n v="0"/>
    <n v="4"/>
    <n v="3"/>
    <n v="7"/>
    <n v="1"/>
    <n v="1"/>
    <n v="1"/>
  </r>
  <r>
    <s v="Bangui"/>
    <s v="Bangui"/>
    <x v="2"/>
    <s v="NGBARKANGUI"/>
    <x v="0"/>
    <n v="0"/>
    <n v="1"/>
    <n v="1"/>
    <n v="0"/>
    <n v="0"/>
    <n v="0"/>
    <n v="0"/>
    <n v="0"/>
    <n v="1"/>
    <n v="1"/>
    <n v="0"/>
    <n v="0"/>
    <n v="2"/>
    <n v="2"/>
    <n v="4"/>
    <n v="1"/>
    <n v="1"/>
    <n v="0"/>
  </r>
  <r>
    <s v="Bangui"/>
    <s v="Bangui"/>
    <x v="2"/>
    <s v="NGBARKANGUI"/>
    <x v="0"/>
    <n v="0"/>
    <n v="0"/>
    <n v="1"/>
    <n v="0"/>
    <n v="0"/>
    <n v="0"/>
    <n v="0"/>
    <n v="0"/>
    <n v="1"/>
    <n v="1"/>
    <n v="0"/>
    <n v="0"/>
    <n v="2"/>
    <n v="1"/>
    <n v="3"/>
    <n v="1"/>
    <n v="1"/>
    <n v="0"/>
  </r>
  <r>
    <s v="Bangui"/>
    <s v="Bangui"/>
    <x v="2"/>
    <s v="NGBARKANGUI"/>
    <x v="0"/>
    <n v="0"/>
    <n v="2"/>
    <n v="0"/>
    <n v="0"/>
    <n v="2"/>
    <n v="1"/>
    <n v="1"/>
    <n v="0"/>
    <n v="2"/>
    <n v="1"/>
    <n v="0"/>
    <n v="0"/>
    <n v="5"/>
    <n v="4"/>
    <n v="9"/>
    <n v="1"/>
    <n v="1"/>
    <n v="0"/>
  </r>
  <r>
    <s v="Bangui"/>
    <s v="Bangui"/>
    <x v="2"/>
    <s v="NGBARKANGUI"/>
    <x v="0"/>
    <n v="0"/>
    <n v="0"/>
    <n v="1"/>
    <n v="1"/>
    <n v="2"/>
    <n v="0"/>
    <n v="0"/>
    <n v="0"/>
    <n v="0"/>
    <n v="1"/>
    <n v="1"/>
    <n v="0"/>
    <n v="4"/>
    <n v="2"/>
    <n v="6"/>
    <n v="1"/>
    <n v="1"/>
    <n v="1"/>
  </r>
  <r>
    <s v="Bangui"/>
    <s v="Bangui"/>
    <x v="2"/>
    <s v="NGBARKANGUI"/>
    <x v="0"/>
    <n v="0"/>
    <n v="0"/>
    <n v="1"/>
    <n v="1"/>
    <n v="1"/>
    <n v="0"/>
    <n v="0"/>
    <n v="0"/>
    <n v="0"/>
    <n v="1"/>
    <n v="1"/>
    <n v="0"/>
    <n v="3"/>
    <n v="2"/>
    <n v="5"/>
    <n v="1"/>
    <n v="1"/>
    <n v="1"/>
  </r>
  <r>
    <s v="Bangui"/>
    <s v="Bangui"/>
    <x v="2"/>
    <s v="GOKOMA"/>
    <x v="1"/>
    <n v="0"/>
    <n v="0"/>
    <n v="1"/>
    <n v="2"/>
    <n v="0"/>
    <n v="1"/>
    <n v="0"/>
    <n v="0"/>
    <n v="1"/>
    <n v="1"/>
    <n v="0"/>
    <n v="0"/>
    <n v="2"/>
    <n v="4"/>
    <n v="6"/>
    <n v="1"/>
    <n v="1"/>
    <n v="0"/>
  </r>
  <r>
    <s v="Bangui"/>
    <s v="Bangui"/>
    <x v="2"/>
    <s v="GOKOMA"/>
    <x v="1"/>
    <n v="1"/>
    <n v="0"/>
    <n v="0"/>
    <n v="0"/>
    <n v="1"/>
    <n v="1"/>
    <n v="0"/>
    <n v="0"/>
    <n v="1"/>
    <n v="1"/>
    <n v="0"/>
    <n v="0"/>
    <n v="3"/>
    <n v="2"/>
    <n v="5"/>
    <n v="1"/>
    <n v="1"/>
    <n v="0"/>
  </r>
  <r>
    <s v="Bangui"/>
    <s v="Bangui"/>
    <x v="2"/>
    <s v="GOKOMA"/>
    <x v="1"/>
    <n v="0"/>
    <n v="0"/>
    <n v="1"/>
    <n v="1"/>
    <n v="0"/>
    <n v="0"/>
    <n v="0"/>
    <n v="0"/>
    <n v="1"/>
    <n v="1"/>
    <n v="0"/>
    <n v="0"/>
    <n v="2"/>
    <n v="2"/>
    <n v="4"/>
    <n v="1"/>
    <n v="1"/>
    <n v="0"/>
  </r>
  <r>
    <s v="Bangui"/>
    <s v="Bangui"/>
    <x v="2"/>
    <s v="GOKOMA"/>
    <x v="1"/>
    <n v="1"/>
    <n v="0"/>
    <n v="0"/>
    <n v="1"/>
    <n v="2"/>
    <n v="1"/>
    <n v="0"/>
    <n v="1"/>
    <n v="1"/>
    <n v="1"/>
    <n v="0"/>
    <n v="0"/>
    <n v="4"/>
    <n v="4"/>
    <n v="8"/>
    <n v="1"/>
    <n v="1"/>
    <n v="0"/>
  </r>
  <r>
    <s v="Bangui"/>
    <s v="Bangui"/>
    <x v="2"/>
    <s v="GOKOMA"/>
    <x v="1"/>
    <n v="0"/>
    <n v="1"/>
    <n v="0"/>
    <n v="0"/>
    <n v="2"/>
    <n v="0"/>
    <n v="0"/>
    <n v="0"/>
    <n v="1"/>
    <n v="1"/>
    <n v="0"/>
    <n v="0"/>
    <n v="3"/>
    <n v="2"/>
    <n v="5"/>
    <n v="1"/>
    <n v="1"/>
    <n v="0"/>
  </r>
  <r>
    <s v="Bangui"/>
    <s v="Bangui"/>
    <x v="2"/>
    <s v="GOKOMA"/>
    <x v="1"/>
    <n v="0"/>
    <n v="0"/>
    <n v="0"/>
    <n v="0"/>
    <n v="0"/>
    <n v="0"/>
    <n v="0"/>
    <n v="0"/>
    <n v="1"/>
    <n v="1"/>
    <n v="0"/>
    <n v="0"/>
    <n v="1"/>
    <n v="1"/>
    <n v="2"/>
    <n v="0"/>
    <n v="0"/>
    <n v="0"/>
  </r>
  <r>
    <s v="Bangui"/>
    <s v="Bangui"/>
    <x v="2"/>
    <s v="KAMI"/>
    <x v="0"/>
    <n v="0"/>
    <n v="1"/>
    <n v="5"/>
    <n v="7"/>
    <n v="2"/>
    <n v="0"/>
    <n v="0"/>
    <n v="0"/>
    <n v="5"/>
    <n v="4"/>
    <n v="1"/>
    <n v="1"/>
    <n v="13"/>
    <n v="13"/>
    <n v="26"/>
    <n v="1"/>
    <n v="1"/>
    <n v="1"/>
  </r>
  <r>
    <s v="Bangui"/>
    <s v="Bangui"/>
    <x v="2"/>
    <s v="KAMI"/>
    <x v="0"/>
    <n v="0"/>
    <n v="4"/>
    <n v="2"/>
    <n v="1"/>
    <n v="5"/>
    <n v="0"/>
    <n v="1"/>
    <n v="2"/>
    <n v="3"/>
    <n v="2"/>
    <n v="0"/>
    <n v="0"/>
    <n v="11"/>
    <n v="9"/>
    <n v="20"/>
    <n v="1"/>
    <n v="1"/>
    <n v="0"/>
  </r>
  <r>
    <s v="Bangui"/>
    <s v="Bangui"/>
    <x v="2"/>
    <s v="KAMI"/>
    <x v="0"/>
    <n v="2"/>
    <n v="1"/>
    <n v="4"/>
    <n v="0"/>
    <n v="1"/>
    <n v="2"/>
    <n v="2"/>
    <n v="0"/>
    <n v="4"/>
    <n v="5"/>
    <n v="0"/>
    <n v="0"/>
    <n v="13"/>
    <n v="8"/>
    <n v="21"/>
    <n v="1"/>
    <n v="1"/>
    <n v="0"/>
  </r>
  <r>
    <s v="Bangui"/>
    <s v="Bangui"/>
    <x v="2"/>
    <s v="KAMI"/>
    <x v="0"/>
    <n v="2"/>
    <n v="3"/>
    <n v="0"/>
    <n v="2"/>
    <n v="0"/>
    <n v="0"/>
    <n v="0"/>
    <n v="0"/>
    <n v="1"/>
    <n v="1"/>
    <n v="0"/>
    <n v="0"/>
    <n v="3"/>
    <n v="6"/>
    <n v="9"/>
    <n v="1"/>
    <n v="1"/>
    <n v="0"/>
  </r>
  <r>
    <s v="Bangui"/>
    <s v="Bangui"/>
    <x v="2"/>
    <s v="KAMI"/>
    <x v="0"/>
    <n v="0"/>
    <n v="0"/>
    <n v="1"/>
    <n v="0"/>
    <n v="1"/>
    <n v="0"/>
    <n v="0"/>
    <n v="0"/>
    <n v="2"/>
    <n v="1"/>
    <n v="1"/>
    <n v="0"/>
    <n v="5"/>
    <n v="1"/>
    <n v="6"/>
    <n v="1"/>
    <n v="1"/>
    <n v="1"/>
  </r>
  <r>
    <s v="Bangui"/>
    <s v="Bangui"/>
    <x v="2"/>
    <s v="KAMI"/>
    <x v="0"/>
    <n v="0"/>
    <n v="0"/>
    <n v="0"/>
    <n v="1"/>
    <n v="2"/>
    <n v="0"/>
    <n v="1"/>
    <n v="0"/>
    <n v="1"/>
    <n v="2"/>
    <n v="0"/>
    <n v="0"/>
    <n v="4"/>
    <n v="3"/>
    <n v="7"/>
    <n v="1"/>
    <n v="1"/>
    <n v="0"/>
  </r>
  <r>
    <s v="Bangui"/>
    <s v="Bangui"/>
    <x v="2"/>
    <s v="KAMI"/>
    <x v="0"/>
    <n v="0"/>
    <n v="0"/>
    <n v="3"/>
    <n v="4"/>
    <n v="3"/>
    <n v="2"/>
    <n v="1"/>
    <n v="0"/>
    <n v="4"/>
    <n v="3"/>
    <n v="1"/>
    <n v="1"/>
    <n v="12"/>
    <n v="10"/>
    <n v="22"/>
    <n v="1"/>
    <n v="1"/>
    <n v="1"/>
  </r>
  <r>
    <s v="Bangui"/>
    <s v="Bangui"/>
    <x v="2"/>
    <s v="KAMI"/>
    <x v="0"/>
    <n v="1"/>
    <n v="1"/>
    <n v="0"/>
    <n v="4"/>
    <n v="1"/>
    <n v="0"/>
    <n v="1"/>
    <n v="0"/>
    <n v="1"/>
    <n v="1"/>
    <n v="0"/>
    <n v="0"/>
    <n v="4"/>
    <n v="6"/>
    <n v="10"/>
    <n v="1"/>
    <n v="1"/>
    <n v="0"/>
  </r>
  <r>
    <s v="Bangui"/>
    <s v="Bangui"/>
    <x v="2"/>
    <s v="KAMI"/>
    <x v="0"/>
    <n v="0"/>
    <n v="0"/>
    <n v="3"/>
    <n v="0"/>
    <n v="1"/>
    <n v="5"/>
    <n v="0"/>
    <n v="2"/>
    <n v="1"/>
    <n v="1"/>
    <n v="0"/>
    <n v="0"/>
    <n v="5"/>
    <n v="8"/>
    <n v="13"/>
    <n v="1"/>
    <n v="1"/>
    <n v="0"/>
  </r>
  <r>
    <s v="Bangui"/>
    <s v="Bangui"/>
    <x v="2"/>
    <s v="KAMI"/>
    <x v="0"/>
    <n v="2"/>
    <n v="3"/>
    <n v="2"/>
    <n v="3"/>
    <n v="0"/>
    <n v="3"/>
    <n v="1"/>
    <n v="3"/>
    <n v="4"/>
    <n v="4"/>
    <n v="0"/>
    <n v="0"/>
    <n v="9"/>
    <n v="16"/>
    <n v="25"/>
    <n v="1"/>
    <n v="1"/>
    <n v="0"/>
  </r>
  <r>
    <s v="Bangui"/>
    <s v="Bangui"/>
    <x v="2"/>
    <s v="KETEGBA 2"/>
    <x v="1"/>
    <n v="0"/>
    <n v="0"/>
    <n v="0"/>
    <n v="0"/>
    <n v="0"/>
    <n v="1"/>
    <n v="1"/>
    <n v="2"/>
    <n v="1"/>
    <n v="1"/>
    <n v="0"/>
    <n v="0"/>
    <n v="2"/>
    <n v="4"/>
    <n v="6"/>
    <n v="0"/>
    <n v="1"/>
    <n v="0"/>
  </r>
  <r>
    <s v="Bangui"/>
    <s v="Bangui"/>
    <x v="2"/>
    <s v="KETEGBA 2"/>
    <x v="1"/>
    <n v="0"/>
    <n v="1"/>
    <n v="0"/>
    <n v="1"/>
    <n v="1"/>
    <n v="0"/>
    <n v="0"/>
    <n v="0"/>
    <n v="1"/>
    <n v="1"/>
    <n v="0"/>
    <n v="0"/>
    <n v="2"/>
    <n v="3"/>
    <n v="5"/>
    <n v="1"/>
    <n v="1"/>
    <n v="0"/>
  </r>
  <r>
    <s v="Bangui"/>
    <s v="Bangui"/>
    <x v="2"/>
    <s v="KETEGBA 2"/>
    <x v="1"/>
    <n v="1"/>
    <n v="0"/>
    <n v="1"/>
    <n v="0"/>
    <n v="0"/>
    <n v="1"/>
    <n v="2"/>
    <n v="0"/>
    <n v="2"/>
    <n v="2"/>
    <n v="0"/>
    <n v="0"/>
    <n v="6"/>
    <n v="3"/>
    <n v="9"/>
    <n v="1"/>
    <n v="1"/>
    <n v="0"/>
  </r>
  <r>
    <s v="Bangui"/>
    <s v="Bangui"/>
    <x v="2"/>
    <s v="KETEGBA 2"/>
    <x v="1"/>
    <n v="1"/>
    <n v="0"/>
    <n v="1"/>
    <n v="0"/>
    <n v="1"/>
    <n v="2"/>
    <n v="0"/>
    <n v="1"/>
    <n v="1"/>
    <n v="1"/>
    <n v="0"/>
    <n v="0"/>
    <n v="4"/>
    <n v="4"/>
    <n v="8"/>
    <n v="1"/>
    <n v="1"/>
    <n v="0"/>
  </r>
  <r>
    <s v="Bangui"/>
    <s v="Bangui"/>
    <x v="2"/>
    <s v="KETEGBA 2"/>
    <x v="1"/>
    <n v="0"/>
    <n v="0"/>
    <n v="0"/>
    <n v="1"/>
    <n v="0"/>
    <n v="0"/>
    <n v="1"/>
    <n v="0"/>
    <n v="1"/>
    <n v="1"/>
    <n v="0"/>
    <n v="0"/>
    <n v="2"/>
    <n v="2"/>
    <n v="4"/>
    <n v="1"/>
    <n v="1"/>
    <n v="0"/>
  </r>
  <r>
    <s v="Bangui"/>
    <s v="Bangui"/>
    <x v="2"/>
    <s v="KETEGBA 2"/>
    <x v="1"/>
    <n v="1"/>
    <n v="0"/>
    <n v="0"/>
    <n v="0"/>
    <n v="0"/>
    <n v="1"/>
    <n v="0"/>
    <n v="1"/>
    <n v="0"/>
    <n v="1"/>
    <n v="0"/>
    <n v="0"/>
    <n v="1"/>
    <n v="3"/>
    <n v="4"/>
    <n v="1"/>
    <n v="1"/>
    <n v="0"/>
  </r>
  <r>
    <s v="Bangui"/>
    <s v="Bangui"/>
    <x v="2"/>
    <s v="KETEGBA 2"/>
    <x v="1"/>
    <n v="0"/>
    <n v="1"/>
    <n v="0"/>
    <n v="1"/>
    <n v="0"/>
    <n v="1"/>
    <n v="1"/>
    <n v="1"/>
    <n v="0"/>
    <n v="1"/>
    <n v="0"/>
    <n v="0"/>
    <n v="1"/>
    <n v="5"/>
    <n v="6"/>
    <n v="1"/>
    <n v="1"/>
    <n v="0"/>
  </r>
  <r>
    <s v="Bangui"/>
    <s v="Bangui"/>
    <x v="2"/>
    <s v="KETEGBA 2"/>
    <x v="1"/>
    <n v="0"/>
    <n v="1"/>
    <n v="1"/>
    <n v="0"/>
    <n v="0"/>
    <n v="1"/>
    <n v="0"/>
    <n v="2"/>
    <n v="1"/>
    <n v="1"/>
    <n v="0"/>
    <n v="0"/>
    <n v="2"/>
    <n v="5"/>
    <n v="7"/>
    <n v="1"/>
    <n v="1"/>
    <n v="0"/>
  </r>
  <r>
    <s v="Bangui"/>
    <s v="Bangui"/>
    <x v="2"/>
    <s v="KETEGBA 2"/>
    <x v="1"/>
    <n v="0"/>
    <n v="1"/>
    <n v="0"/>
    <n v="0"/>
    <n v="1"/>
    <n v="0"/>
    <n v="0"/>
    <n v="0"/>
    <n v="1"/>
    <n v="1"/>
    <n v="1"/>
    <n v="1"/>
    <n v="3"/>
    <n v="3"/>
    <n v="6"/>
    <n v="1"/>
    <n v="1"/>
    <n v="1"/>
  </r>
  <r>
    <s v="Bangui"/>
    <s v="Bangui"/>
    <x v="2"/>
    <s v="KETEGBA 2"/>
    <x v="1"/>
    <n v="0"/>
    <n v="0"/>
    <n v="0"/>
    <n v="0"/>
    <n v="0"/>
    <n v="1"/>
    <n v="1"/>
    <n v="2"/>
    <n v="3"/>
    <n v="1"/>
    <n v="0"/>
    <n v="0"/>
    <n v="4"/>
    <n v="4"/>
    <n v="8"/>
    <n v="0"/>
    <n v="1"/>
    <n v="0"/>
  </r>
  <r>
    <s v="Bangui"/>
    <s v="Bangui"/>
    <x v="2"/>
    <s v="SOUNGA"/>
    <x v="1"/>
    <n v="2"/>
    <n v="1"/>
    <n v="1"/>
    <n v="0"/>
    <n v="1"/>
    <n v="0"/>
    <n v="0"/>
    <n v="1"/>
    <n v="0"/>
    <n v="0"/>
    <n v="0"/>
    <n v="0"/>
    <n v="4"/>
    <n v="2"/>
    <n v="6"/>
    <n v="1"/>
    <n v="1"/>
    <n v="0"/>
  </r>
  <r>
    <s v="Bangui"/>
    <s v="Bangui"/>
    <x v="2"/>
    <s v="SOUNGA"/>
    <x v="1"/>
    <n v="0"/>
    <n v="1"/>
    <n v="1"/>
    <n v="0"/>
    <n v="1"/>
    <n v="0"/>
    <n v="0"/>
    <n v="1"/>
    <n v="0"/>
    <n v="1"/>
    <n v="0"/>
    <n v="0"/>
    <n v="2"/>
    <n v="3"/>
    <n v="5"/>
    <n v="1"/>
    <n v="1"/>
    <n v="0"/>
  </r>
  <r>
    <s v="Bangui"/>
    <s v="Bangui"/>
    <x v="2"/>
    <s v="SOUNGA"/>
    <x v="1"/>
    <n v="0"/>
    <n v="1"/>
    <n v="1"/>
    <n v="1"/>
    <n v="0"/>
    <n v="1"/>
    <n v="1"/>
    <n v="0"/>
    <n v="1"/>
    <n v="1"/>
    <n v="0"/>
    <n v="0"/>
    <n v="3"/>
    <n v="4"/>
    <n v="7"/>
    <n v="1"/>
    <n v="1"/>
    <n v="0"/>
  </r>
  <r>
    <s v="Bangui"/>
    <s v="Bangui"/>
    <x v="2"/>
    <s v="SOUNGA"/>
    <x v="1"/>
    <n v="0"/>
    <n v="1"/>
    <n v="1"/>
    <n v="1"/>
    <n v="2"/>
    <n v="0"/>
    <n v="1"/>
    <n v="0"/>
    <n v="1"/>
    <n v="0"/>
    <n v="0"/>
    <n v="0"/>
    <n v="5"/>
    <n v="2"/>
    <n v="7"/>
    <n v="1"/>
    <n v="1"/>
    <n v="0"/>
  </r>
  <r>
    <s v="Bangui"/>
    <s v="Bangui"/>
    <x v="2"/>
    <s v="SOUNGA"/>
    <x v="1"/>
    <n v="0"/>
    <n v="0"/>
    <n v="2"/>
    <n v="0"/>
    <n v="1"/>
    <n v="2"/>
    <n v="1"/>
    <n v="2"/>
    <n v="0"/>
    <n v="3"/>
    <n v="0"/>
    <n v="0"/>
    <n v="4"/>
    <n v="7"/>
    <n v="11"/>
    <n v="1"/>
    <n v="1"/>
    <n v="0"/>
  </r>
  <r>
    <s v="Bangui"/>
    <s v="Bangui"/>
    <x v="2"/>
    <s v="SOUNGA"/>
    <x v="1"/>
    <n v="1"/>
    <n v="2"/>
    <n v="0"/>
    <n v="1"/>
    <n v="1"/>
    <n v="0"/>
    <n v="1"/>
    <n v="2"/>
    <n v="1"/>
    <n v="2"/>
    <n v="0"/>
    <n v="0"/>
    <n v="4"/>
    <n v="7"/>
    <n v="11"/>
    <n v="1"/>
    <n v="1"/>
    <n v="0"/>
  </r>
  <r>
    <s v="Bangui"/>
    <s v="Bangui"/>
    <x v="2"/>
    <s v="SOUNGA"/>
    <x v="1"/>
    <n v="0"/>
    <n v="2"/>
    <n v="1"/>
    <n v="1"/>
    <n v="3"/>
    <n v="1"/>
    <n v="0"/>
    <n v="0"/>
    <n v="0"/>
    <n v="0"/>
    <n v="0"/>
    <n v="0"/>
    <n v="4"/>
    <n v="4"/>
    <n v="8"/>
    <n v="1"/>
    <n v="1"/>
    <n v="0"/>
  </r>
  <r>
    <s v="Bangui"/>
    <s v="Bangui"/>
    <x v="2"/>
    <s v="SOUNGA"/>
    <x v="1"/>
    <n v="1"/>
    <n v="1"/>
    <n v="2"/>
    <n v="1"/>
    <n v="0"/>
    <n v="2"/>
    <n v="1"/>
    <n v="0"/>
    <n v="1"/>
    <n v="0"/>
    <n v="0"/>
    <n v="0"/>
    <n v="5"/>
    <n v="4"/>
    <n v="9"/>
    <n v="1"/>
    <n v="1"/>
    <n v="0"/>
  </r>
  <r>
    <s v="Bangui"/>
    <s v="Bangui"/>
    <x v="2"/>
    <s v="SOUNGA"/>
    <x v="1"/>
    <n v="0"/>
    <n v="1"/>
    <n v="0"/>
    <n v="0"/>
    <n v="2"/>
    <n v="0"/>
    <n v="1"/>
    <n v="0"/>
    <n v="1"/>
    <n v="2"/>
    <n v="0"/>
    <n v="0"/>
    <n v="4"/>
    <n v="3"/>
    <n v="7"/>
    <n v="1"/>
    <n v="1"/>
    <n v="0"/>
  </r>
  <r>
    <s v="Bangui"/>
    <s v="Bangui"/>
    <x v="2"/>
    <s v="SOUNGA"/>
    <x v="1"/>
    <n v="0"/>
    <n v="1"/>
    <n v="2"/>
    <n v="0"/>
    <n v="1"/>
    <n v="1"/>
    <n v="0"/>
    <n v="1"/>
    <n v="1"/>
    <n v="0"/>
    <n v="0"/>
    <n v="0"/>
    <n v="4"/>
    <n v="3"/>
    <n v="7"/>
    <n v="1"/>
    <n v="1"/>
    <n v="0"/>
  </r>
  <r>
    <s v="Bangui"/>
    <s v="Bangui"/>
    <x v="2"/>
    <s v="PENDA"/>
    <x v="0"/>
    <n v="2"/>
    <n v="3"/>
    <n v="4"/>
    <n v="1"/>
    <n v="0"/>
    <n v="3"/>
    <n v="2"/>
    <n v="3"/>
    <n v="1"/>
    <n v="2"/>
    <n v="1"/>
    <n v="0"/>
    <n v="10"/>
    <n v="12"/>
    <n v="22"/>
    <n v="1"/>
    <n v="1"/>
    <n v="1"/>
  </r>
  <r>
    <s v="Bangui"/>
    <s v="Bangui"/>
    <x v="2"/>
    <s v="PENDA"/>
    <x v="0"/>
    <n v="1"/>
    <n v="3"/>
    <n v="5"/>
    <n v="1"/>
    <n v="3"/>
    <n v="0"/>
    <n v="4"/>
    <n v="8"/>
    <n v="0"/>
    <n v="4"/>
    <n v="0"/>
    <n v="0"/>
    <n v="13"/>
    <n v="16"/>
    <n v="29"/>
    <n v="1"/>
    <n v="1"/>
    <n v="0"/>
  </r>
  <r>
    <s v="Bangui"/>
    <s v="Bangui"/>
    <x v="2"/>
    <s v="PENDA"/>
    <x v="0"/>
    <n v="2"/>
    <n v="5"/>
    <n v="3"/>
    <n v="4"/>
    <n v="1"/>
    <n v="2"/>
    <n v="3"/>
    <n v="1"/>
    <n v="3"/>
    <n v="4"/>
    <n v="0"/>
    <n v="0"/>
    <n v="12"/>
    <n v="16"/>
    <n v="28"/>
    <n v="1"/>
    <n v="1"/>
    <n v="0"/>
  </r>
  <r>
    <s v="Bangui"/>
    <s v="Bangui"/>
    <x v="2"/>
    <s v="PENDA"/>
    <x v="0"/>
    <n v="3"/>
    <n v="1"/>
    <n v="4"/>
    <n v="2"/>
    <n v="1"/>
    <n v="5"/>
    <n v="0"/>
    <n v="3"/>
    <n v="5"/>
    <n v="0"/>
    <n v="0"/>
    <n v="0"/>
    <n v="13"/>
    <n v="11"/>
    <n v="24"/>
    <n v="1"/>
    <n v="1"/>
    <n v="0"/>
  </r>
  <r>
    <s v="Bangui"/>
    <s v="Bangui"/>
    <x v="2"/>
    <s v="PENDA"/>
    <x v="0"/>
    <n v="0"/>
    <n v="3"/>
    <n v="2"/>
    <n v="4"/>
    <n v="5"/>
    <n v="7"/>
    <n v="0"/>
    <n v="5"/>
    <n v="2"/>
    <n v="2"/>
    <n v="0"/>
    <n v="1"/>
    <n v="9"/>
    <n v="22"/>
    <n v="31"/>
    <n v="1"/>
    <n v="1"/>
    <n v="1"/>
  </r>
  <r>
    <s v="Bangui"/>
    <s v="Bangui"/>
    <x v="2"/>
    <s v="PENDA"/>
    <x v="0"/>
    <n v="1"/>
    <n v="1"/>
    <n v="5"/>
    <n v="1"/>
    <n v="1"/>
    <n v="2"/>
    <n v="5"/>
    <n v="1"/>
    <n v="1"/>
    <n v="1"/>
    <n v="0"/>
    <n v="0"/>
    <n v="13"/>
    <n v="6"/>
    <n v="19"/>
    <n v="1"/>
    <n v="1"/>
    <n v="0"/>
  </r>
  <r>
    <s v="Bangui"/>
    <s v="Bangui"/>
    <x v="2"/>
    <s v="PENDA"/>
    <x v="0"/>
    <n v="1"/>
    <n v="2"/>
    <n v="1"/>
    <n v="5"/>
    <n v="2"/>
    <n v="3"/>
    <n v="3"/>
    <n v="5"/>
    <n v="5"/>
    <n v="8"/>
    <n v="1"/>
    <n v="0"/>
    <n v="13"/>
    <n v="23"/>
    <n v="36"/>
    <n v="1"/>
    <n v="1"/>
    <n v="1"/>
  </r>
  <r>
    <s v="Bangui"/>
    <s v="Bangui"/>
    <x v="2"/>
    <s v="PENDA"/>
    <x v="0"/>
    <n v="1"/>
    <n v="3"/>
    <n v="1"/>
    <n v="2"/>
    <n v="1"/>
    <n v="2"/>
    <n v="4"/>
    <n v="1"/>
    <n v="3"/>
    <n v="1"/>
    <n v="0"/>
    <n v="0"/>
    <n v="10"/>
    <n v="9"/>
    <n v="19"/>
    <n v="1"/>
    <n v="1"/>
    <n v="0"/>
  </r>
  <r>
    <s v="Bangui"/>
    <s v="Bangui"/>
    <x v="2"/>
    <s v="PENDA"/>
    <x v="0"/>
    <n v="3"/>
    <n v="2"/>
    <n v="1"/>
    <n v="0"/>
    <n v="3"/>
    <n v="2"/>
    <n v="1"/>
    <n v="7"/>
    <n v="5"/>
    <n v="3"/>
    <n v="0"/>
    <n v="0"/>
    <n v="13"/>
    <n v="14"/>
    <n v="27"/>
    <n v="1"/>
    <n v="1"/>
    <n v="0"/>
  </r>
  <r>
    <s v="Bangui"/>
    <s v="Bangui"/>
    <x v="2"/>
    <s v="PENDA"/>
    <x v="0"/>
    <n v="0"/>
    <n v="2"/>
    <n v="3"/>
    <n v="0"/>
    <n v="0"/>
    <n v="5"/>
    <n v="1"/>
    <n v="3"/>
    <n v="2"/>
    <n v="3"/>
    <n v="0"/>
    <n v="0"/>
    <n v="6"/>
    <n v="13"/>
    <n v="19"/>
    <n v="1"/>
    <n v="1"/>
    <n v="0"/>
  </r>
  <r>
    <s v="Ombella MPoko"/>
    <s v="Bimbo"/>
    <x v="1"/>
    <s v="POTO POTO 1"/>
    <x v="0"/>
    <n v="0"/>
    <n v="0"/>
    <n v="3"/>
    <n v="0"/>
    <n v="6"/>
    <n v="0"/>
    <n v="3"/>
    <n v="0"/>
    <n v="7"/>
    <n v="8"/>
    <n v="2"/>
    <n v="0"/>
    <n v="21"/>
    <n v="8"/>
    <n v="29"/>
    <n v="1"/>
    <n v="1"/>
    <n v="1"/>
  </r>
  <r>
    <s v="Ombella MPoko"/>
    <s v="Bimbo"/>
    <x v="1"/>
    <s v="POTO POTO 1"/>
    <x v="0"/>
    <n v="1"/>
    <n v="1"/>
    <n v="3"/>
    <n v="0"/>
    <n v="0"/>
    <n v="0"/>
    <n v="3"/>
    <n v="0"/>
    <n v="1"/>
    <n v="0"/>
    <n v="0"/>
    <n v="0"/>
    <n v="8"/>
    <n v="1"/>
    <n v="9"/>
    <n v="1"/>
    <n v="1"/>
    <n v="0"/>
  </r>
  <r>
    <s v="Ombella MPoko"/>
    <s v="Bimbo"/>
    <x v="1"/>
    <s v="POTO POTO 1"/>
    <x v="0"/>
    <n v="2"/>
    <n v="1"/>
    <n v="1"/>
    <n v="1"/>
    <n v="1"/>
    <n v="1"/>
    <n v="0"/>
    <n v="1"/>
    <n v="1"/>
    <n v="1"/>
    <n v="0"/>
    <n v="2"/>
    <n v="5"/>
    <n v="7"/>
    <n v="12"/>
    <n v="1"/>
    <n v="1"/>
    <n v="1"/>
  </r>
  <r>
    <s v="Ombella MPoko"/>
    <s v="Bimbo"/>
    <x v="1"/>
    <s v="POTO POTO 1"/>
    <x v="0"/>
    <n v="1"/>
    <n v="0"/>
    <n v="0"/>
    <n v="2"/>
    <n v="2"/>
    <n v="0"/>
    <n v="0"/>
    <n v="1"/>
    <n v="4"/>
    <n v="0"/>
    <n v="0"/>
    <n v="1"/>
    <n v="7"/>
    <n v="4"/>
    <n v="11"/>
    <n v="1"/>
    <n v="1"/>
    <n v="1"/>
  </r>
  <r>
    <s v="Ombella MPoko"/>
    <s v="Bimbo"/>
    <x v="1"/>
    <s v="POTO POTO 1"/>
    <x v="0"/>
    <n v="1"/>
    <n v="0"/>
    <n v="1"/>
    <n v="0"/>
    <n v="2"/>
    <n v="1"/>
    <n v="1"/>
    <n v="0"/>
    <n v="1"/>
    <n v="0"/>
    <n v="0"/>
    <n v="0"/>
    <n v="6"/>
    <n v="1"/>
    <n v="7"/>
    <n v="1"/>
    <n v="1"/>
    <n v="0"/>
  </r>
  <r>
    <s v="Ombella MPoko"/>
    <s v="Bimbo"/>
    <x v="1"/>
    <s v="POTO POTO 1"/>
    <x v="0"/>
    <n v="0"/>
    <n v="0"/>
    <n v="0"/>
    <n v="0"/>
    <n v="1"/>
    <n v="1"/>
    <n v="0"/>
    <n v="1"/>
    <n v="0"/>
    <n v="2"/>
    <n v="1"/>
    <n v="2"/>
    <n v="2"/>
    <n v="6"/>
    <n v="8"/>
    <n v="0"/>
    <n v="1"/>
    <n v="1"/>
  </r>
  <r>
    <s v="Ombella MPoko"/>
    <s v="Bimbo"/>
    <x v="1"/>
    <s v="POTO POTO 1"/>
    <x v="0"/>
    <n v="0"/>
    <n v="0"/>
    <n v="0"/>
    <n v="0"/>
    <n v="0"/>
    <n v="0"/>
    <n v="1"/>
    <n v="0"/>
    <n v="1"/>
    <n v="1"/>
    <n v="1"/>
    <n v="0"/>
    <n v="3"/>
    <n v="1"/>
    <n v="4"/>
    <n v="0"/>
    <n v="1"/>
    <n v="1"/>
  </r>
  <r>
    <s v="Ombella MPoko"/>
    <s v="Bimbo"/>
    <x v="1"/>
    <s v="POTO POTO 1"/>
    <x v="0"/>
    <n v="1"/>
    <n v="0"/>
    <n v="0"/>
    <n v="0"/>
    <n v="0"/>
    <n v="0"/>
    <n v="1"/>
    <n v="0"/>
    <n v="1"/>
    <n v="0"/>
    <n v="1"/>
    <n v="0"/>
    <n v="4"/>
    <n v="0"/>
    <n v="4"/>
    <n v="1"/>
    <n v="1"/>
    <n v="1"/>
  </r>
  <r>
    <s v="Ombella MPoko"/>
    <s v="Bimbo"/>
    <x v="1"/>
    <s v="POTO POTO 1"/>
    <x v="0"/>
    <n v="1"/>
    <n v="0"/>
    <n v="2"/>
    <n v="0"/>
    <n v="1"/>
    <n v="0"/>
    <n v="0"/>
    <n v="0"/>
    <n v="0"/>
    <n v="0"/>
    <n v="0"/>
    <n v="0"/>
    <n v="4"/>
    <n v="0"/>
    <n v="4"/>
    <n v="1"/>
    <n v="1"/>
    <n v="0"/>
  </r>
  <r>
    <s v="Ombella MPoko"/>
    <s v="Bimbo"/>
    <x v="1"/>
    <s v="POTO POTO 1"/>
    <x v="0"/>
    <n v="2"/>
    <n v="0"/>
    <n v="1"/>
    <n v="0"/>
    <n v="2"/>
    <n v="0"/>
    <n v="0"/>
    <n v="0"/>
    <n v="0"/>
    <n v="0"/>
    <n v="0"/>
    <n v="0"/>
    <n v="5"/>
    <n v="0"/>
    <n v="5"/>
    <n v="1"/>
    <n v="1"/>
    <n v="0"/>
  </r>
  <r>
    <s v="Ombella MPoko"/>
    <s v="Bimbo"/>
    <x v="1"/>
    <s v="BALAPA 1"/>
    <x v="1"/>
    <n v="0"/>
    <n v="0"/>
    <n v="0"/>
    <n v="0"/>
    <n v="1"/>
    <n v="2"/>
    <n v="2"/>
    <n v="2"/>
    <n v="0"/>
    <n v="2"/>
    <n v="2"/>
    <n v="0"/>
    <n v="5"/>
    <n v="6"/>
    <n v="11"/>
    <n v="0"/>
    <n v="1"/>
    <n v="1"/>
  </r>
  <r>
    <s v="Ombella MPoko"/>
    <s v="Bimbo"/>
    <x v="1"/>
    <s v="BALAPA 1"/>
    <x v="1"/>
    <n v="1"/>
    <n v="0"/>
    <n v="0"/>
    <n v="1"/>
    <n v="1"/>
    <n v="2"/>
    <n v="0"/>
    <n v="2"/>
    <n v="2"/>
    <n v="2"/>
    <n v="2"/>
    <n v="0"/>
    <n v="6"/>
    <n v="7"/>
    <n v="13"/>
    <n v="1"/>
    <n v="1"/>
    <n v="1"/>
  </r>
  <r>
    <s v="Ombella MPoko"/>
    <s v="Bimbo"/>
    <x v="1"/>
    <s v="BALAPA 1"/>
    <x v="1"/>
    <n v="1"/>
    <n v="0"/>
    <n v="0"/>
    <n v="0"/>
    <n v="1"/>
    <n v="1"/>
    <n v="0"/>
    <n v="0"/>
    <n v="1"/>
    <n v="1"/>
    <n v="0"/>
    <n v="0"/>
    <n v="3"/>
    <n v="2"/>
    <n v="5"/>
    <n v="1"/>
    <n v="1"/>
    <n v="0"/>
  </r>
  <r>
    <s v="Ombella MPoko"/>
    <s v="Bimbo"/>
    <x v="1"/>
    <s v="BALAPA 1"/>
    <x v="1"/>
    <n v="0"/>
    <n v="1"/>
    <n v="0"/>
    <n v="1"/>
    <n v="2"/>
    <n v="1"/>
    <n v="1"/>
    <n v="0"/>
    <n v="2"/>
    <n v="1"/>
    <n v="0"/>
    <n v="0"/>
    <n v="5"/>
    <n v="4"/>
    <n v="9"/>
    <n v="1"/>
    <n v="1"/>
    <n v="0"/>
  </r>
  <r>
    <s v="Ombella MPoko"/>
    <s v="Bimbo"/>
    <x v="1"/>
    <s v="BALAPA 1"/>
    <x v="1"/>
    <n v="0"/>
    <n v="0"/>
    <n v="0"/>
    <n v="2"/>
    <n v="1"/>
    <n v="0"/>
    <n v="0"/>
    <n v="1"/>
    <n v="1"/>
    <n v="1"/>
    <n v="0"/>
    <n v="0"/>
    <n v="2"/>
    <n v="4"/>
    <n v="6"/>
    <n v="1"/>
    <n v="1"/>
    <n v="0"/>
  </r>
  <r>
    <s v="Ombella MPoko"/>
    <s v="Bimbo"/>
    <x v="1"/>
    <s v="BALAPA 1"/>
    <x v="1"/>
    <n v="0"/>
    <n v="0"/>
    <n v="0"/>
    <n v="1"/>
    <n v="2"/>
    <n v="0"/>
    <n v="0"/>
    <n v="0"/>
    <n v="1"/>
    <n v="1"/>
    <n v="0"/>
    <n v="0"/>
    <n v="3"/>
    <n v="2"/>
    <n v="5"/>
    <n v="1"/>
    <n v="1"/>
    <n v="0"/>
  </r>
  <r>
    <s v="Ombella MPoko"/>
    <s v="Bimbo"/>
    <x v="1"/>
    <s v="BALAPA 1"/>
    <x v="1"/>
    <n v="1"/>
    <n v="0"/>
    <n v="0"/>
    <n v="2"/>
    <n v="0"/>
    <n v="1"/>
    <n v="0"/>
    <n v="1"/>
    <n v="1"/>
    <n v="0"/>
    <n v="0"/>
    <n v="0"/>
    <n v="2"/>
    <n v="4"/>
    <n v="6"/>
    <n v="1"/>
    <n v="1"/>
    <n v="0"/>
  </r>
  <r>
    <s v="Ombella MPoko"/>
    <s v="Bimbo"/>
    <x v="1"/>
    <s v="BALAPA 1"/>
    <x v="1"/>
    <n v="0"/>
    <n v="0"/>
    <n v="0"/>
    <n v="0"/>
    <n v="2"/>
    <n v="0"/>
    <n v="1"/>
    <n v="0"/>
    <n v="1"/>
    <n v="1"/>
    <n v="0"/>
    <n v="0"/>
    <n v="4"/>
    <n v="1"/>
    <n v="5"/>
    <n v="0"/>
    <n v="1"/>
    <n v="0"/>
  </r>
  <r>
    <s v="Ombella MPoko"/>
    <s v="Bimbo"/>
    <x v="1"/>
    <s v="BALAPA 1"/>
    <x v="1"/>
    <n v="1"/>
    <n v="0"/>
    <n v="0"/>
    <n v="2"/>
    <n v="0"/>
    <n v="0"/>
    <n v="2"/>
    <n v="0"/>
    <n v="1"/>
    <n v="1"/>
    <n v="0"/>
    <n v="0"/>
    <n v="4"/>
    <n v="3"/>
    <n v="7"/>
    <n v="1"/>
    <n v="1"/>
    <n v="0"/>
  </r>
  <r>
    <s v="Ombella MPoko"/>
    <s v="Bimbo"/>
    <x v="1"/>
    <s v="BALAPA 1"/>
    <x v="1"/>
    <n v="0"/>
    <n v="0"/>
    <n v="1"/>
    <n v="0"/>
    <n v="0"/>
    <n v="2"/>
    <n v="0"/>
    <n v="0"/>
    <n v="1"/>
    <n v="1"/>
    <n v="0"/>
    <n v="0"/>
    <n v="2"/>
    <n v="3"/>
    <n v="5"/>
    <n v="1"/>
    <n v="1"/>
    <n v="0"/>
  </r>
  <r>
    <s v="Ombella MPoko"/>
    <s v="Bimbo"/>
    <x v="1"/>
    <s v="MBONGO"/>
    <x v="0"/>
    <n v="0"/>
    <n v="0"/>
    <n v="0"/>
    <n v="2"/>
    <n v="2"/>
    <n v="1"/>
    <n v="2"/>
    <n v="2"/>
    <n v="1"/>
    <n v="1"/>
    <n v="0"/>
    <n v="0"/>
    <n v="5"/>
    <n v="6"/>
    <n v="11"/>
    <n v="1"/>
    <n v="1"/>
    <n v="0"/>
  </r>
  <r>
    <s v="Ombella MPoko"/>
    <s v="Bimbo"/>
    <x v="1"/>
    <s v="MBONGO"/>
    <x v="0"/>
    <n v="0"/>
    <n v="1"/>
    <n v="1"/>
    <n v="0"/>
    <n v="0"/>
    <n v="2"/>
    <n v="0"/>
    <n v="1"/>
    <n v="1"/>
    <n v="1"/>
    <n v="0"/>
    <n v="0"/>
    <n v="2"/>
    <n v="5"/>
    <n v="7"/>
    <n v="1"/>
    <n v="1"/>
    <n v="0"/>
  </r>
  <r>
    <s v="Ombella MPoko"/>
    <s v="Bimbo"/>
    <x v="1"/>
    <s v="MBONGO"/>
    <x v="0"/>
    <n v="0"/>
    <n v="0"/>
    <n v="1"/>
    <n v="0"/>
    <n v="2"/>
    <n v="0"/>
    <n v="2"/>
    <n v="2"/>
    <n v="1"/>
    <n v="1"/>
    <n v="0"/>
    <n v="0"/>
    <n v="6"/>
    <n v="3"/>
    <n v="9"/>
    <n v="1"/>
    <n v="1"/>
    <n v="0"/>
  </r>
  <r>
    <s v="Ombella MPoko"/>
    <s v="Bimbo"/>
    <x v="1"/>
    <s v="MBONGO"/>
    <x v="0"/>
    <n v="0"/>
    <n v="0"/>
    <n v="0"/>
    <n v="2"/>
    <n v="2"/>
    <n v="0"/>
    <n v="0"/>
    <n v="0"/>
    <n v="1"/>
    <n v="1"/>
    <n v="0"/>
    <n v="0"/>
    <n v="3"/>
    <n v="3"/>
    <n v="6"/>
    <n v="1"/>
    <n v="1"/>
    <n v="0"/>
  </r>
  <r>
    <s v="Ombella MPoko"/>
    <s v="Bimbo"/>
    <x v="1"/>
    <s v="MBONGO"/>
    <x v="0"/>
    <n v="1"/>
    <n v="0"/>
    <n v="1"/>
    <n v="0"/>
    <n v="0"/>
    <n v="1"/>
    <n v="0"/>
    <n v="0"/>
    <n v="1"/>
    <n v="1"/>
    <n v="0"/>
    <n v="0"/>
    <n v="3"/>
    <n v="2"/>
    <n v="5"/>
    <n v="1"/>
    <n v="1"/>
    <n v="0"/>
  </r>
  <r>
    <s v="Ombella MPoko"/>
    <s v="Bimbo"/>
    <x v="1"/>
    <s v="MBONGO"/>
    <x v="0"/>
    <n v="0"/>
    <n v="1"/>
    <n v="1"/>
    <n v="0"/>
    <n v="1"/>
    <n v="1"/>
    <n v="2"/>
    <n v="1"/>
    <n v="1"/>
    <n v="1"/>
    <n v="0"/>
    <n v="0"/>
    <n v="5"/>
    <n v="4"/>
    <n v="9"/>
    <n v="1"/>
    <n v="1"/>
    <n v="0"/>
  </r>
  <r>
    <s v="Ombella MPoko"/>
    <s v="Bimbo"/>
    <x v="1"/>
    <s v="MBONGO"/>
    <x v="0"/>
    <n v="0"/>
    <n v="0"/>
    <n v="1"/>
    <n v="0"/>
    <n v="1"/>
    <n v="0"/>
    <n v="0"/>
    <n v="0"/>
    <n v="1"/>
    <n v="1"/>
    <n v="0"/>
    <n v="0"/>
    <n v="3"/>
    <n v="1"/>
    <n v="4"/>
    <n v="1"/>
    <n v="1"/>
    <n v="0"/>
  </r>
  <r>
    <s v="Ombella MPoko"/>
    <s v="Bimbo"/>
    <x v="1"/>
    <s v="MBONGO"/>
    <x v="0"/>
    <n v="1"/>
    <n v="0"/>
    <n v="0"/>
    <n v="0"/>
    <n v="1"/>
    <n v="0"/>
    <n v="0"/>
    <n v="2"/>
    <n v="1"/>
    <n v="2"/>
    <n v="0"/>
    <n v="0"/>
    <n v="3"/>
    <n v="4"/>
    <n v="7"/>
    <n v="1"/>
    <n v="1"/>
    <n v="0"/>
  </r>
  <r>
    <s v="Ombella MPoko"/>
    <s v="Bimbo"/>
    <x v="1"/>
    <s v="MBONGO"/>
    <x v="0"/>
    <n v="1"/>
    <n v="0"/>
    <n v="1"/>
    <n v="0"/>
    <n v="1"/>
    <n v="1"/>
    <n v="1"/>
    <n v="0"/>
    <n v="2"/>
    <n v="1"/>
    <n v="0"/>
    <n v="0"/>
    <n v="6"/>
    <n v="2"/>
    <n v="8"/>
    <n v="1"/>
    <n v="1"/>
    <n v="0"/>
  </r>
  <r>
    <s v="Ombella MPoko"/>
    <s v="Bimbo"/>
    <x v="1"/>
    <s v="MBONGO"/>
    <x v="0"/>
    <n v="1"/>
    <n v="1"/>
    <n v="0"/>
    <n v="0"/>
    <n v="0"/>
    <n v="0"/>
    <n v="1"/>
    <n v="2"/>
    <n v="1"/>
    <n v="1"/>
    <n v="0"/>
    <n v="0"/>
    <n v="3"/>
    <n v="4"/>
    <n v="7"/>
    <n v="1"/>
    <n v="1"/>
    <n v="0"/>
  </r>
  <r>
    <s v="Ombella MPoko"/>
    <s v="Bimbo"/>
    <x v="1"/>
    <s v="BATALIMON 3"/>
    <x v="0"/>
    <n v="1"/>
    <n v="0"/>
    <n v="0"/>
    <n v="1"/>
    <n v="2"/>
    <n v="0"/>
    <n v="1"/>
    <n v="1"/>
    <n v="1"/>
    <n v="3"/>
    <n v="1"/>
    <n v="1"/>
    <n v="6"/>
    <n v="6"/>
    <n v="12"/>
    <n v="1"/>
    <n v="1"/>
    <n v="1"/>
  </r>
  <r>
    <s v="Ombella MPoko"/>
    <s v="Bimbo"/>
    <x v="1"/>
    <s v="BATALIMON 3"/>
    <x v="0"/>
    <n v="1"/>
    <n v="0"/>
    <n v="1"/>
    <n v="0"/>
    <n v="3"/>
    <n v="0"/>
    <n v="1"/>
    <n v="0"/>
    <n v="2"/>
    <n v="2"/>
    <n v="0"/>
    <n v="1"/>
    <n v="8"/>
    <n v="3"/>
    <n v="11"/>
    <n v="1"/>
    <n v="1"/>
    <n v="1"/>
  </r>
  <r>
    <s v="Ombella MPoko"/>
    <s v="Bimbo"/>
    <x v="1"/>
    <s v="BATALIMON 3"/>
    <x v="0"/>
    <n v="0"/>
    <n v="2"/>
    <n v="0"/>
    <n v="1"/>
    <n v="2"/>
    <n v="0"/>
    <n v="1"/>
    <n v="1"/>
    <n v="1"/>
    <n v="1"/>
    <n v="1"/>
    <n v="1"/>
    <n v="5"/>
    <n v="6"/>
    <n v="11"/>
    <n v="1"/>
    <n v="1"/>
    <n v="1"/>
  </r>
  <r>
    <s v="Ombella MPoko"/>
    <s v="Bimbo"/>
    <x v="1"/>
    <s v="BATALIMON 3"/>
    <x v="0"/>
    <n v="0"/>
    <n v="0"/>
    <n v="0"/>
    <n v="0"/>
    <n v="1"/>
    <n v="0"/>
    <n v="1"/>
    <n v="0"/>
    <n v="0"/>
    <n v="1"/>
    <n v="0"/>
    <n v="0"/>
    <n v="2"/>
    <n v="1"/>
    <n v="3"/>
    <n v="0"/>
    <n v="1"/>
    <n v="0"/>
  </r>
  <r>
    <s v="Ombella MPoko"/>
    <s v="Bimbo"/>
    <x v="1"/>
    <s v="BATALIMON 3"/>
    <x v="0"/>
    <n v="0"/>
    <n v="1"/>
    <n v="1"/>
    <n v="0"/>
    <n v="1"/>
    <n v="0"/>
    <n v="0"/>
    <n v="0"/>
    <n v="2"/>
    <n v="2"/>
    <n v="0"/>
    <n v="0"/>
    <n v="4"/>
    <n v="3"/>
    <n v="7"/>
    <n v="1"/>
    <n v="1"/>
    <n v="0"/>
  </r>
  <r>
    <s v="Ombella MPoko"/>
    <s v="Bimbo"/>
    <x v="1"/>
    <s v="BATALIMON 3"/>
    <x v="0"/>
    <n v="0"/>
    <n v="0"/>
    <n v="0"/>
    <n v="0"/>
    <n v="1"/>
    <n v="0"/>
    <n v="0"/>
    <n v="1"/>
    <n v="2"/>
    <n v="1"/>
    <n v="0"/>
    <n v="0"/>
    <n v="3"/>
    <n v="2"/>
    <n v="5"/>
    <n v="0"/>
    <n v="1"/>
    <n v="0"/>
  </r>
  <r>
    <s v="Ombella MPoko"/>
    <s v="Bimbo"/>
    <x v="1"/>
    <s v="BATALIMON 3"/>
    <x v="0"/>
    <n v="0"/>
    <n v="0"/>
    <n v="0"/>
    <n v="2"/>
    <n v="1"/>
    <n v="0"/>
    <n v="2"/>
    <n v="1"/>
    <n v="3"/>
    <n v="2"/>
    <n v="0"/>
    <n v="0"/>
    <n v="6"/>
    <n v="5"/>
    <n v="11"/>
    <n v="1"/>
    <n v="1"/>
    <n v="0"/>
  </r>
  <r>
    <s v="Ombella MPoko"/>
    <s v="Bimbo"/>
    <x v="1"/>
    <s v="BATALIMON 3"/>
    <x v="0"/>
    <n v="1"/>
    <n v="0"/>
    <n v="0"/>
    <n v="0"/>
    <n v="2"/>
    <n v="2"/>
    <n v="1"/>
    <n v="2"/>
    <n v="3"/>
    <n v="7"/>
    <n v="0"/>
    <n v="2"/>
    <n v="7"/>
    <n v="13"/>
    <n v="20"/>
    <n v="1"/>
    <n v="1"/>
    <n v="1"/>
  </r>
  <r>
    <s v="Ombella MPoko"/>
    <s v="Bimbo"/>
    <x v="1"/>
    <s v="BATALIMON 3"/>
    <x v="0"/>
    <n v="2"/>
    <n v="0"/>
    <n v="0"/>
    <n v="1"/>
    <n v="1"/>
    <n v="0"/>
    <n v="0"/>
    <n v="0"/>
    <n v="4"/>
    <n v="6"/>
    <n v="0"/>
    <n v="1"/>
    <n v="7"/>
    <n v="8"/>
    <n v="15"/>
    <n v="1"/>
    <n v="1"/>
    <n v="1"/>
  </r>
  <r>
    <s v="Ombella MPoko"/>
    <s v="Bimbo"/>
    <x v="1"/>
    <s v="BATALIMON 3"/>
    <x v="0"/>
    <n v="0"/>
    <n v="1"/>
    <n v="1"/>
    <n v="0"/>
    <n v="2"/>
    <n v="0"/>
    <n v="0"/>
    <n v="0"/>
    <n v="1"/>
    <n v="1"/>
    <n v="0"/>
    <n v="0"/>
    <n v="4"/>
    <n v="2"/>
    <n v="6"/>
    <n v="1"/>
    <n v="1"/>
    <n v="0"/>
  </r>
  <r>
    <s v="Ombella MPoko"/>
    <s v="Bimbo"/>
    <x v="1"/>
    <s v="BATALIMON 1"/>
    <x v="0"/>
    <n v="0"/>
    <n v="0"/>
    <n v="0"/>
    <n v="1"/>
    <n v="2"/>
    <n v="0"/>
    <n v="0"/>
    <n v="0"/>
    <n v="2"/>
    <n v="1"/>
    <n v="0"/>
    <n v="0"/>
    <n v="4"/>
    <n v="2"/>
    <n v="6"/>
    <n v="1"/>
    <n v="1"/>
    <n v="0"/>
  </r>
  <r>
    <s v="Ombella MPoko"/>
    <s v="Bimbo"/>
    <x v="1"/>
    <s v="BATALIMON 1"/>
    <x v="0"/>
    <n v="1"/>
    <n v="0"/>
    <n v="0"/>
    <n v="1"/>
    <n v="0"/>
    <n v="0"/>
    <n v="0"/>
    <n v="0"/>
    <n v="1"/>
    <n v="1"/>
    <n v="0"/>
    <n v="0"/>
    <n v="2"/>
    <n v="2"/>
    <n v="4"/>
    <n v="1"/>
    <n v="1"/>
    <n v="0"/>
  </r>
  <r>
    <s v="Ombella MPoko"/>
    <s v="Bimbo"/>
    <x v="1"/>
    <s v="BATALIMON 1"/>
    <x v="0"/>
    <n v="0"/>
    <n v="1"/>
    <n v="1"/>
    <n v="1"/>
    <n v="1"/>
    <n v="1"/>
    <n v="2"/>
    <n v="1"/>
    <n v="2"/>
    <n v="1"/>
    <n v="0"/>
    <n v="1"/>
    <n v="6"/>
    <n v="6"/>
    <n v="12"/>
    <n v="1"/>
    <n v="1"/>
    <n v="1"/>
  </r>
  <r>
    <s v="Ombella MPoko"/>
    <s v="Bimbo"/>
    <x v="1"/>
    <s v="BATALIMON 1"/>
    <x v="0"/>
    <n v="0"/>
    <n v="0"/>
    <n v="2"/>
    <n v="0"/>
    <n v="1"/>
    <n v="1"/>
    <n v="0"/>
    <n v="1"/>
    <n v="1"/>
    <n v="2"/>
    <n v="0"/>
    <n v="0"/>
    <n v="4"/>
    <n v="4"/>
    <n v="8"/>
    <n v="1"/>
    <n v="1"/>
    <n v="0"/>
  </r>
  <r>
    <s v="Ombella MPoko"/>
    <s v="Bimbo"/>
    <x v="1"/>
    <s v="BATALIMON 1"/>
    <x v="0"/>
    <n v="0"/>
    <n v="1"/>
    <n v="1"/>
    <n v="0"/>
    <n v="2"/>
    <n v="3"/>
    <n v="2"/>
    <n v="3"/>
    <n v="2"/>
    <n v="1"/>
    <n v="0"/>
    <n v="0"/>
    <n v="7"/>
    <n v="8"/>
    <n v="15"/>
    <n v="1"/>
    <n v="1"/>
    <n v="0"/>
  </r>
  <r>
    <s v="Ombella MPoko"/>
    <s v="Bimbo"/>
    <x v="1"/>
    <s v="BATALIMON 1"/>
    <x v="0"/>
    <n v="0"/>
    <n v="0"/>
    <n v="0"/>
    <n v="0"/>
    <n v="0"/>
    <n v="0"/>
    <n v="0"/>
    <n v="1"/>
    <n v="1"/>
    <n v="0"/>
    <n v="0"/>
    <n v="0"/>
    <n v="1"/>
    <n v="1"/>
    <n v="2"/>
    <n v="0"/>
    <n v="1"/>
    <n v="0"/>
  </r>
  <r>
    <s v="Ombella MPoko"/>
    <s v="Bimbo"/>
    <x v="1"/>
    <s v="BATALIMON 1"/>
    <x v="0"/>
    <n v="0"/>
    <n v="0"/>
    <n v="1"/>
    <n v="1"/>
    <n v="1"/>
    <n v="1"/>
    <n v="2"/>
    <n v="2"/>
    <n v="2"/>
    <n v="2"/>
    <n v="0"/>
    <n v="0"/>
    <n v="6"/>
    <n v="6"/>
    <n v="12"/>
    <n v="1"/>
    <n v="1"/>
    <n v="0"/>
  </r>
  <r>
    <s v="Ombella MPoko"/>
    <s v="Bimbo"/>
    <x v="1"/>
    <s v="BATALIMON 1"/>
    <x v="0"/>
    <n v="1"/>
    <n v="0"/>
    <n v="1"/>
    <n v="0"/>
    <n v="2"/>
    <n v="1"/>
    <n v="2"/>
    <n v="1"/>
    <n v="2"/>
    <n v="2"/>
    <n v="0"/>
    <n v="0"/>
    <n v="8"/>
    <n v="4"/>
    <n v="12"/>
    <n v="1"/>
    <n v="1"/>
    <n v="0"/>
  </r>
  <r>
    <s v="Ombella MPoko"/>
    <s v="Bimbo"/>
    <x v="1"/>
    <s v="BATALIMON 1"/>
    <x v="0"/>
    <n v="0"/>
    <n v="0"/>
    <n v="0"/>
    <n v="1"/>
    <n v="2"/>
    <n v="0"/>
    <n v="2"/>
    <n v="2"/>
    <n v="1"/>
    <n v="1"/>
    <n v="0"/>
    <n v="0"/>
    <n v="5"/>
    <n v="4"/>
    <n v="9"/>
    <n v="1"/>
    <n v="1"/>
    <n v="0"/>
  </r>
  <r>
    <s v="Ombella MPoko"/>
    <s v="Bimbo"/>
    <x v="1"/>
    <s v="BATALIMON 1"/>
    <x v="0"/>
    <n v="1"/>
    <n v="0"/>
    <n v="0"/>
    <n v="0"/>
    <n v="1"/>
    <n v="1"/>
    <n v="0"/>
    <n v="1"/>
    <n v="0"/>
    <n v="0"/>
    <n v="1"/>
    <n v="0"/>
    <n v="3"/>
    <n v="2"/>
    <n v="5"/>
    <n v="1"/>
    <n v="1"/>
    <n v="1"/>
  </r>
  <r>
    <s v="Ombella MPoko"/>
    <s v="Bimbo"/>
    <x v="1"/>
    <s v="NZILA"/>
    <x v="1"/>
    <n v="1"/>
    <n v="0"/>
    <n v="0"/>
    <n v="1"/>
    <n v="1"/>
    <n v="0"/>
    <n v="0"/>
    <n v="1"/>
    <n v="1"/>
    <n v="1"/>
    <n v="0"/>
    <n v="0"/>
    <n v="3"/>
    <n v="3"/>
    <n v="6"/>
    <n v="1"/>
    <n v="1"/>
    <n v="0"/>
  </r>
  <r>
    <s v="Ombella MPoko"/>
    <s v="Bimbo"/>
    <x v="1"/>
    <s v="NZILA"/>
    <x v="1"/>
    <n v="0"/>
    <n v="0"/>
    <n v="0"/>
    <n v="1"/>
    <n v="0"/>
    <n v="0"/>
    <n v="1"/>
    <n v="0"/>
    <n v="1"/>
    <n v="1"/>
    <n v="0"/>
    <n v="0"/>
    <n v="2"/>
    <n v="2"/>
    <n v="4"/>
    <n v="1"/>
    <n v="1"/>
    <n v="0"/>
  </r>
  <r>
    <s v="Ombella MPoko"/>
    <s v="Bimbo"/>
    <x v="1"/>
    <s v="NZILA"/>
    <x v="1"/>
    <n v="1"/>
    <n v="0"/>
    <n v="0"/>
    <n v="1"/>
    <n v="0"/>
    <n v="0"/>
    <n v="0"/>
    <n v="0"/>
    <n v="1"/>
    <n v="1"/>
    <n v="1"/>
    <n v="0"/>
    <n v="3"/>
    <n v="2"/>
    <n v="5"/>
    <n v="1"/>
    <n v="1"/>
    <n v="1"/>
  </r>
  <r>
    <s v="Ombella MPoko"/>
    <s v="Bimbo"/>
    <x v="1"/>
    <s v="NZILA"/>
    <x v="1"/>
    <n v="0"/>
    <n v="0"/>
    <n v="0"/>
    <n v="1"/>
    <n v="0"/>
    <n v="0"/>
    <n v="0"/>
    <n v="0"/>
    <n v="1"/>
    <n v="1"/>
    <n v="0"/>
    <n v="0"/>
    <n v="1"/>
    <n v="2"/>
    <n v="3"/>
    <n v="1"/>
    <n v="1"/>
    <n v="0"/>
  </r>
  <r>
    <s v="Ombella MPoko"/>
    <s v="Bimbo"/>
    <x v="1"/>
    <s v="NZILA"/>
    <x v="1"/>
    <n v="0"/>
    <n v="1"/>
    <n v="1"/>
    <n v="0"/>
    <n v="0"/>
    <n v="0"/>
    <n v="0"/>
    <n v="0"/>
    <n v="0"/>
    <n v="1"/>
    <n v="0"/>
    <n v="1"/>
    <n v="1"/>
    <n v="3"/>
    <n v="4"/>
    <n v="1"/>
    <n v="1"/>
    <n v="1"/>
  </r>
  <r>
    <s v="Ombella MPoko"/>
    <s v="Bimbo"/>
    <x v="1"/>
    <s v="NZILA"/>
    <x v="1"/>
    <n v="0"/>
    <n v="0"/>
    <n v="0"/>
    <n v="0"/>
    <n v="0"/>
    <n v="0"/>
    <n v="0"/>
    <n v="0"/>
    <n v="0"/>
    <n v="0"/>
    <n v="0"/>
    <n v="0"/>
    <n v="0"/>
    <n v="0"/>
    <n v="0"/>
    <n v="0"/>
    <n v="0"/>
    <n v="0"/>
  </r>
  <r>
    <s v="Ombella MPoko"/>
    <s v="Bimbo"/>
    <x v="1"/>
    <s v="NZILA"/>
    <x v="1"/>
    <n v="0"/>
    <n v="1"/>
    <n v="1"/>
    <n v="0"/>
    <n v="0"/>
    <n v="1"/>
    <n v="0"/>
    <n v="0"/>
    <n v="2"/>
    <n v="2"/>
    <n v="0"/>
    <n v="1"/>
    <n v="3"/>
    <n v="5"/>
    <n v="8"/>
    <n v="1"/>
    <n v="1"/>
    <n v="1"/>
  </r>
  <r>
    <s v="Ombella MPoko"/>
    <s v="Bimbo"/>
    <x v="1"/>
    <s v="NZILA"/>
    <x v="1"/>
    <n v="0"/>
    <n v="0"/>
    <n v="0"/>
    <n v="0"/>
    <n v="0"/>
    <n v="0"/>
    <n v="0"/>
    <n v="1"/>
    <n v="1"/>
    <n v="1"/>
    <n v="0"/>
    <n v="0"/>
    <n v="1"/>
    <n v="2"/>
    <n v="3"/>
    <n v="0"/>
    <n v="1"/>
    <n v="0"/>
  </r>
  <r>
    <s v="Ombella MPoko"/>
    <s v="Bimbo"/>
    <x v="1"/>
    <s v="NZILA"/>
    <x v="1"/>
    <n v="1"/>
    <n v="0"/>
    <n v="0"/>
    <n v="1"/>
    <n v="0"/>
    <n v="0"/>
    <n v="0"/>
    <n v="0"/>
    <n v="1"/>
    <n v="1"/>
    <n v="0"/>
    <n v="1"/>
    <n v="2"/>
    <n v="3"/>
    <n v="5"/>
    <n v="1"/>
    <n v="1"/>
    <n v="1"/>
  </r>
  <r>
    <s v="Ombella MPoko"/>
    <s v="Bimbo"/>
    <x v="1"/>
    <s v="NZILA"/>
    <x v="1"/>
    <n v="1"/>
    <n v="0"/>
    <n v="0"/>
    <n v="0"/>
    <n v="0"/>
    <n v="0"/>
    <n v="0"/>
    <n v="1"/>
    <n v="1"/>
    <n v="0"/>
    <n v="0"/>
    <n v="0"/>
    <n v="2"/>
    <n v="1"/>
    <n v="3"/>
    <n v="1"/>
    <n v="1"/>
    <n v="0"/>
  </r>
  <r>
    <s v="Ombella MPoko"/>
    <s v="Bimbo"/>
    <x v="1"/>
    <s v="PALA 2"/>
    <x v="1"/>
    <n v="1"/>
    <n v="0"/>
    <n v="1"/>
    <n v="0"/>
    <n v="0"/>
    <n v="0"/>
    <n v="0"/>
    <n v="0"/>
    <n v="1"/>
    <n v="1"/>
    <n v="0"/>
    <n v="0"/>
    <n v="3"/>
    <n v="1"/>
    <n v="4"/>
    <n v="1"/>
    <n v="1"/>
    <n v="0"/>
  </r>
  <r>
    <s v="Ombella MPoko"/>
    <s v="Bimbo"/>
    <x v="1"/>
    <s v="PALA 2"/>
    <x v="1"/>
    <n v="0"/>
    <n v="0"/>
    <n v="0"/>
    <n v="1"/>
    <n v="0"/>
    <n v="0"/>
    <n v="0"/>
    <n v="0"/>
    <n v="1"/>
    <n v="1"/>
    <n v="0"/>
    <n v="0"/>
    <n v="1"/>
    <n v="2"/>
    <n v="3"/>
    <n v="1"/>
    <n v="1"/>
    <n v="0"/>
  </r>
  <r>
    <s v="Ombella MPoko"/>
    <s v="Bimbo"/>
    <x v="1"/>
    <s v="PALA 2"/>
    <x v="1"/>
    <n v="1"/>
    <n v="0"/>
    <n v="0"/>
    <n v="1"/>
    <n v="0"/>
    <n v="0"/>
    <n v="0"/>
    <n v="0"/>
    <n v="0"/>
    <n v="1"/>
    <n v="0"/>
    <n v="0"/>
    <n v="1"/>
    <n v="2"/>
    <n v="3"/>
    <n v="1"/>
    <n v="1"/>
    <n v="0"/>
  </r>
  <r>
    <s v="Ombella MPoko"/>
    <s v="Bimbo"/>
    <x v="1"/>
    <s v="PALA 2"/>
    <x v="1"/>
    <n v="0"/>
    <n v="0"/>
    <n v="1"/>
    <n v="0"/>
    <n v="0"/>
    <n v="0"/>
    <n v="0"/>
    <n v="1"/>
    <n v="0"/>
    <n v="0"/>
    <n v="0"/>
    <n v="0"/>
    <n v="1"/>
    <n v="1"/>
    <n v="2"/>
    <n v="1"/>
    <n v="1"/>
    <n v="0"/>
  </r>
  <r>
    <s v="Ombella MPoko"/>
    <s v="Bimbo"/>
    <x v="1"/>
    <s v="PALA 2"/>
    <x v="1"/>
    <n v="0"/>
    <n v="0"/>
    <n v="0"/>
    <n v="1"/>
    <n v="1"/>
    <n v="0"/>
    <n v="0"/>
    <n v="0"/>
    <n v="1"/>
    <n v="1"/>
    <n v="0"/>
    <n v="0"/>
    <n v="2"/>
    <n v="2"/>
    <n v="4"/>
    <n v="1"/>
    <n v="1"/>
    <n v="0"/>
  </r>
  <r>
    <s v="Ombella MPoko"/>
    <s v="Bimbo"/>
    <x v="1"/>
    <s v="PALA 2"/>
    <x v="1"/>
    <n v="0"/>
    <n v="0"/>
    <n v="0"/>
    <n v="0"/>
    <n v="0"/>
    <n v="0"/>
    <n v="0"/>
    <n v="1"/>
    <n v="0"/>
    <n v="1"/>
    <n v="0"/>
    <n v="0"/>
    <n v="0"/>
    <n v="2"/>
    <n v="2"/>
    <n v="0"/>
    <n v="1"/>
    <n v="0"/>
  </r>
  <r>
    <s v="Ombella MPoko"/>
    <s v="Bimbo"/>
    <x v="1"/>
    <s v="PALA 2"/>
    <x v="1"/>
    <n v="0"/>
    <n v="1"/>
    <n v="1"/>
    <n v="0"/>
    <n v="0"/>
    <n v="0"/>
    <n v="0"/>
    <n v="3"/>
    <n v="1"/>
    <n v="2"/>
    <n v="0"/>
    <n v="0"/>
    <n v="2"/>
    <n v="6"/>
    <n v="8"/>
    <n v="1"/>
    <n v="1"/>
    <n v="0"/>
  </r>
  <r>
    <s v="Ombella MPoko"/>
    <s v="Bimbo"/>
    <x v="1"/>
    <s v="PALA 2"/>
    <x v="1"/>
    <n v="0"/>
    <n v="0"/>
    <n v="0"/>
    <n v="0"/>
    <n v="0"/>
    <n v="0"/>
    <n v="0"/>
    <n v="0"/>
    <n v="0"/>
    <n v="1"/>
    <n v="0"/>
    <n v="1"/>
    <n v="0"/>
    <n v="2"/>
    <n v="2"/>
    <n v="0"/>
    <n v="0"/>
    <n v="1"/>
  </r>
  <r>
    <s v="Ombella MPoko"/>
    <s v="Bimbo"/>
    <x v="1"/>
    <s v="PALA 2"/>
    <x v="1"/>
    <n v="0"/>
    <n v="0"/>
    <n v="0"/>
    <n v="1"/>
    <n v="0"/>
    <n v="0"/>
    <n v="0"/>
    <n v="1"/>
    <n v="0"/>
    <n v="1"/>
    <n v="0"/>
    <n v="0"/>
    <n v="0"/>
    <n v="3"/>
    <n v="3"/>
    <n v="1"/>
    <n v="1"/>
    <n v="0"/>
  </r>
  <r>
    <s v="Ombella MPoko"/>
    <s v="Bimbo"/>
    <x v="1"/>
    <s v="PALA 2"/>
    <x v="1"/>
    <n v="0"/>
    <n v="0"/>
    <n v="0"/>
    <n v="0"/>
    <n v="0"/>
    <n v="0"/>
    <n v="0"/>
    <n v="0"/>
    <n v="1"/>
    <n v="0"/>
    <n v="0"/>
    <n v="0"/>
    <n v="1"/>
    <n v="0"/>
    <n v="1"/>
    <n v="0"/>
    <n v="0"/>
    <n v="0"/>
  </r>
  <r>
    <s v="Ombella MPoko"/>
    <s v="Bimbo"/>
    <x v="1"/>
    <s v="PALA 1"/>
    <x v="1"/>
    <n v="0"/>
    <n v="1"/>
    <n v="0"/>
    <n v="0"/>
    <n v="1"/>
    <n v="0"/>
    <n v="0"/>
    <n v="1"/>
    <n v="1"/>
    <n v="1"/>
    <n v="0"/>
    <n v="0"/>
    <n v="2"/>
    <n v="3"/>
    <n v="5"/>
    <n v="1"/>
    <n v="1"/>
    <n v="0"/>
  </r>
  <r>
    <s v="Ombella MPoko"/>
    <s v="Bimbo"/>
    <x v="1"/>
    <s v="PALA 1"/>
    <x v="1"/>
    <n v="0"/>
    <n v="1"/>
    <n v="1"/>
    <n v="0"/>
    <n v="0"/>
    <n v="1"/>
    <n v="1"/>
    <n v="0"/>
    <n v="2"/>
    <n v="1"/>
    <n v="0"/>
    <n v="0"/>
    <n v="4"/>
    <n v="3"/>
    <n v="7"/>
    <n v="1"/>
    <n v="1"/>
    <n v="0"/>
  </r>
  <r>
    <s v="Ombella MPoko"/>
    <s v="Bimbo"/>
    <x v="1"/>
    <s v="PALA 1"/>
    <x v="1"/>
    <n v="1"/>
    <n v="0"/>
    <n v="0"/>
    <n v="1"/>
    <n v="0"/>
    <n v="0"/>
    <n v="0"/>
    <n v="0"/>
    <n v="1"/>
    <n v="1"/>
    <n v="0"/>
    <n v="0"/>
    <n v="2"/>
    <n v="2"/>
    <n v="4"/>
    <n v="1"/>
    <n v="1"/>
    <n v="0"/>
  </r>
  <r>
    <s v="Ombella MPoko"/>
    <s v="Bimbo"/>
    <x v="1"/>
    <s v="PALA 1"/>
    <x v="1"/>
    <n v="1"/>
    <n v="1"/>
    <n v="0"/>
    <n v="1"/>
    <n v="1"/>
    <n v="0"/>
    <n v="0"/>
    <n v="1"/>
    <n v="1"/>
    <n v="2"/>
    <n v="0"/>
    <n v="0"/>
    <n v="3"/>
    <n v="5"/>
    <n v="8"/>
    <n v="1"/>
    <n v="1"/>
    <n v="0"/>
  </r>
  <r>
    <s v="Ombella MPoko"/>
    <s v="Bimbo"/>
    <x v="1"/>
    <s v="PALA 1"/>
    <x v="1"/>
    <n v="0"/>
    <n v="0"/>
    <n v="0"/>
    <n v="0"/>
    <n v="1"/>
    <n v="0"/>
    <n v="0"/>
    <n v="1"/>
    <n v="0"/>
    <n v="1"/>
    <n v="0"/>
    <n v="0"/>
    <n v="1"/>
    <n v="2"/>
    <n v="3"/>
    <n v="0"/>
    <n v="1"/>
    <n v="0"/>
  </r>
  <r>
    <s v="Ombella MPoko"/>
    <s v="Bimbo"/>
    <x v="1"/>
    <s v="PALA 1"/>
    <x v="1"/>
    <n v="1"/>
    <n v="1"/>
    <n v="0"/>
    <n v="1"/>
    <n v="1"/>
    <n v="1"/>
    <n v="0"/>
    <n v="1"/>
    <n v="1"/>
    <n v="0"/>
    <n v="0"/>
    <n v="0"/>
    <n v="3"/>
    <n v="4"/>
    <n v="7"/>
    <n v="1"/>
    <n v="1"/>
    <n v="0"/>
  </r>
  <r>
    <s v="Ombella MPoko"/>
    <s v="Bimbo"/>
    <x v="1"/>
    <s v="PALA 1"/>
    <x v="1"/>
    <n v="0"/>
    <n v="1"/>
    <n v="1"/>
    <n v="0"/>
    <n v="0"/>
    <n v="0"/>
    <n v="1"/>
    <n v="0"/>
    <n v="1"/>
    <n v="1"/>
    <n v="0"/>
    <n v="1"/>
    <n v="3"/>
    <n v="3"/>
    <n v="6"/>
    <n v="1"/>
    <n v="1"/>
    <n v="1"/>
  </r>
  <r>
    <s v="Ombella MPoko"/>
    <s v="Bimbo"/>
    <x v="1"/>
    <s v="PALA 1"/>
    <x v="1"/>
    <n v="0"/>
    <n v="0"/>
    <n v="0"/>
    <n v="0"/>
    <n v="0"/>
    <n v="1"/>
    <n v="1"/>
    <n v="0"/>
    <n v="0"/>
    <n v="1"/>
    <n v="1"/>
    <n v="0"/>
    <n v="2"/>
    <n v="2"/>
    <n v="4"/>
    <n v="0"/>
    <n v="1"/>
    <n v="1"/>
  </r>
  <r>
    <s v="Ombella MPoko"/>
    <s v="Bimbo"/>
    <x v="1"/>
    <s v="PALA 1"/>
    <x v="1"/>
    <n v="1"/>
    <n v="0"/>
    <n v="0"/>
    <n v="1"/>
    <n v="0"/>
    <n v="1"/>
    <n v="1"/>
    <n v="0"/>
    <n v="2"/>
    <n v="1"/>
    <n v="0"/>
    <n v="0"/>
    <n v="4"/>
    <n v="3"/>
    <n v="7"/>
    <n v="1"/>
    <n v="1"/>
    <n v="0"/>
  </r>
  <r>
    <s v="Ombella MPoko"/>
    <s v="Bimbo"/>
    <x v="1"/>
    <s v="PALA 1"/>
    <x v="1"/>
    <n v="0"/>
    <n v="1"/>
    <n v="1"/>
    <n v="0"/>
    <n v="0"/>
    <n v="0"/>
    <n v="1"/>
    <n v="0"/>
    <n v="1"/>
    <n v="1"/>
    <n v="0"/>
    <n v="0"/>
    <n v="3"/>
    <n v="2"/>
    <n v="5"/>
    <n v="1"/>
    <n v="1"/>
    <n v="0"/>
  </r>
  <r>
    <s v="Ombella MPoko"/>
    <s v="Bimbo"/>
    <x v="1"/>
    <s v="BATALIMON 2"/>
    <x v="1"/>
    <n v="1"/>
    <n v="0"/>
    <n v="0"/>
    <n v="1"/>
    <n v="0"/>
    <n v="1"/>
    <n v="0"/>
    <n v="0"/>
    <n v="1"/>
    <n v="1"/>
    <n v="1"/>
    <n v="0"/>
    <n v="3"/>
    <n v="3"/>
    <n v="6"/>
    <n v="1"/>
    <n v="1"/>
    <n v="1"/>
  </r>
  <r>
    <s v="Ombella MPoko"/>
    <s v="Bimbo"/>
    <x v="1"/>
    <s v="BATALIMON 2"/>
    <x v="1"/>
    <n v="1"/>
    <n v="0"/>
    <n v="0"/>
    <n v="1"/>
    <n v="0"/>
    <n v="0"/>
    <n v="0"/>
    <n v="1"/>
    <n v="0"/>
    <n v="1"/>
    <n v="0"/>
    <n v="0"/>
    <n v="1"/>
    <n v="3"/>
    <n v="4"/>
    <n v="1"/>
    <n v="1"/>
    <n v="0"/>
  </r>
  <r>
    <s v="Ombella MPoko"/>
    <s v="Bimbo"/>
    <x v="1"/>
    <s v="BATALIMON 2"/>
    <x v="1"/>
    <n v="0"/>
    <n v="1"/>
    <n v="0"/>
    <n v="0"/>
    <n v="1"/>
    <n v="0"/>
    <n v="0"/>
    <n v="0"/>
    <n v="1"/>
    <n v="1"/>
    <n v="0"/>
    <n v="0"/>
    <n v="2"/>
    <n v="2"/>
    <n v="4"/>
    <n v="1"/>
    <n v="1"/>
    <n v="0"/>
  </r>
  <r>
    <s v="Ombella MPoko"/>
    <s v="Bimbo"/>
    <x v="1"/>
    <s v="BATALIMON 2"/>
    <x v="1"/>
    <n v="1"/>
    <n v="1"/>
    <n v="0"/>
    <n v="1"/>
    <n v="1"/>
    <n v="0"/>
    <n v="0"/>
    <n v="1"/>
    <n v="1"/>
    <n v="1"/>
    <n v="1"/>
    <n v="0"/>
    <n v="4"/>
    <n v="4"/>
    <n v="8"/>
    <n v="1"/>
    <n v="1"/>
    <n v="1"/>
  </r>
  <r>
    <s v="Ombella MPoko"/>
    <s v="Bimbo"/>
    <x v="1"/>
    <s v="BATALIMON 2"/>
    <x v="1"/>
    <n v="0"/>
    <n v="1"/>
    <n v="1"/>
    <n v="0"/>
    <n v="0"/>
    <n v="1"/>
    <n v="0"/>
    <n v="0"/>
    <n v="1"/>
    <n v="1"/>
    <n v="0"/>
    <n v="0"/>
    <n v="2"/>
    <n v="3"/>
    <n v="5"/>
    <n v="1"/>
    <n v="1"/>
    <n v="0"/>
  </r>
  <r>
    <s v="Ombella MPoko"/>
    <s v="Bimbo"/>
    <x v="1"/>
    <s v="BATALIMON 2"/>
    <x v="1"/>
    <n v="1"/>
    <n v="0"/>
    <n v="0"/>
    <n v="0"/>
    <n v="0"/>
    <n v="0"/>
    <n v="0"/>
    <n v="1"/>
    <n v="1"/>
    <n v="0"/>
    <n v="0"/>
    <n v="0"/>
    <n v="2"/>
    <n v="1"/>
    <n v="3"/>
    <n v="1"/>
    <n v="1"/>
    <n v="0"/>
  </r>
  <r>
    <s v="Ombella MPoko"/>
    <s v="Bimbo"/>
    <x v="1"/>
    <s v="BATALIMON 2"/>
    <x v="1"/>
    <n v="0"/>
    <n v="0"/>
    <n v="0"/>
    <n v="1"/>
    <n v="0"/>
    <n v="0"/>
    <n v="1"/>
    <n v="0"/>
    <n v="0"/>
    <n v="3"/>
    <n v="0"/>
    <n v="1"/>
    <n v="1"/>
    <n v="5"/>
    <n v="6"/>
    <n v="1"/>
    <n v="1"/>
    <n v="1"/>
  </r>
  <r>
    <s v="Ombella MPoko"/>
    <s v="Bimbo"/>
    <x v="1"/>
    <s v="BATALIMON 2"/>
    <x v="1"/>
    <n v="1"/>
    <n v="1"/>
    <n v="0"/>
    <n v="1"/>
    <n v="0"/>
    <n v="0"/>
    <n v="1"/>
    <n v="0"/>
    <n v="1"/>
    <n v="1"/>
    <n v="0"/>
    <n v="1"/>
    <n v="3"/>
    <n v="4"/>
    <n v="7"/>
    <n v="1"/>
    <n v="1"/>
    <n v="1"/>
  </r>
  <r>
    <s v="Ombella MPoko"/>
    <s v="Bimbo"/>
    <x v="1"/>
    <s v="BATALIMON 2"/>
    <x v="1"/>
    <n v="0"/>
    <n v="1"/>
    <n v="0"/>
    <n v="0"/>
    <n v="0"/>
    <n v="0"/>
    <n v="0"/>
    <n v="0"/>
    <n v="0"/>
    <n v="0"/>
    <n v="0"/>
    <n v="0"/>
    <n v="0"/>
    <n v="1"/>
    <n v="1"/>
    <n v="1"/>
    <n v="1"/>
    <n v="0"/>
  </r>
  <r>
    <s v="Ombella MPoko"/>
    <s v="Bimbo"/>
    <x v="1"/>
    <s v="BATALIMON 2"/>
    <x v="1"/>
    <n v="0"/>
    <n v="1"/>
    <n v="0"/>
    <n v="0"/>
    <n v="0"/>
    <n v="0"/>
    <n v="0"/>
    <n v="1"/>
    <n v="1"/>
    <n v="0"/>
    <n v="0"/>
    <n v="0"/>
    <n v="1"/>
    <n v="2"/>
    <n v="3"/>
    <n v="1"/>
    <n v="1"/>
    <n v="0"/>
  </r>
  <r>
    <s v="Ombella MPoko"/>
    <s v="Bimbo"/>
    <x v="1"/>
    <s v="BALAPA 2"/>
    <x v="1"/>
    <n v="1"/>
    <n v="0"/>
    <n v="0"/>
    <n v="1"/>
    <n v="0"/>
    <n v="0"/>
    <n v="0"/>
    <n v="0"/>
    <n v="0"/>
    <n v="1"/>
    <n v="0"/>
    <n v="0"/>
    <n v="1"/>
    <n v="2"/>
    <n v="3"/>
    <n v="1"/>
    <n v="1"/>
    <n v="0"/>
  </r>
  <r>
    <s v="Ombella MPoko"/>
    <s v="Bimbo"/>
    <x v="1"/>
    <s v="BALAPA 2"/>
    <x v="1"/>
    <n v="1"/>
    <n v="0"/>
    <n v="0"/>
    <n v="0"/>
    <n v="0"/>
    <n v="0"/>
    <n v="0"/>
    <n v="1"/>
    <n v="0"/>
    <n v="0"/>
    <n v="0"/>
    <n v="0"/>
    <n v="1"/>
    <n v="1"/>
    <n v="2"/>
    <n v="1"/>
    <n v="1"/>
    <n v="0"/>
  </r>
  <r>
    <s v="Ombella MPoko"/>
    <s v="Bimbo"/>
    <x v="1"/>
    <s v="BALAPA 2"/>
    <x v="1"/>
    <n v="0"/>
    <n v="0"/>
    <n v="1"/>
    <n v="0"/>
    <n v="0"/>
    <n v="1"/>
    <n v="0"/>
    <n v="0"/>
    <n v="1"/>
    <n v="1"/>
    <n v="0"/>
    <n v="0"/>
    <n v="2"/>
    <n v="2"/>
    <n v="4"/>
    <n v="1"/>
    <n v="1"/>
    <n v="0"/>
  </r>
  <r>
    <s v="Ombella MPoko"/>
    <s v="Bimbo"/>
    <x v="1"/>
    <s v="BALAPA 2"/>
    <x v="1"/>
    <n v="0"/>
    <n v="0"/>
    <n v="0"/>
    <n v="0"/>
    <n v="0"/>
    <n v="1"/>
    <n v="0"/>
    <n v="0"/>
    <n v="1"/>
    <n v="1"/>
    <n v="0"/>
    <n v="0"/>
    <n v="1"/>
    <n v="2"/>
    <n v="3"/>
    <n v="0"/>
    <n v="1"/>
    <n v="0"/>
  </r>
  <r>
    <s v="Ombella MPoko"/>
    <s v="Bimbo"/>
    <x v="1"/>
    <s v="BALAPA 2"/>
    <x v="1"/>
    <n v="1"/>
    <n v="0"/>
    <n v="0"/>
    <n v="0"/>
    <n v="0"/>
    <n v="0"/>
    <n v="0"/>
    <n v="0"/>
    <n v="0"/>
    <n v="1"/>
    <n v="0"/>
    <n v="0"/>
    <n v="1"/>
    <n v="1"/>
    <n v="2"/>
    <n v="1"/>
    <n v="1"/>
    <n v="0"/>
  </r>
  <r>
    <s v="Ombella MPoko"/>
    <s v="Bimbo"/>
    <x v="1"/>
    <s v="BALAPA 2"/>
    <x v="1"/>
    <n v="0"/>
    <n v="0"/>
    <n v="0"/>
    <n v="0"/>
    <n v="0"/>
    <n v="0"/>
    <n v="0"/>
    <n v="1"/>
    <n v="1"/>
    <n v="1"/>
    <n v="1"/>
    <n v="0"/>
    <n v="2"/>
    <n v="2"/>
    <n v="4"/>
    <n v="0"/>
    <n v="1"/>
    <n v="1"/>
  </r>
  <r>
    <s v="Ombella MPoko"/>
    <s v="Bimbo"/>
    <x v="1"/>
    <s v="BALAPA 2"/>
    <x v="1"/>
    <n v="0"/>
    <n v="0"/>
    <n v="0"/>
    <n v="0"/>
    <n v="0"/>
    <n v="0"/>
    <n v="0"/>
    <n v="0"/>
    <n v="1"/>
    <n v="1"/>
    <n v="0"/>
    <n v="0"/>
    <n v="1"/>
    <n v="1"/>
    <n v="2"/>
    <n v="0"/>
    <n v="0"/>
    <n v="0"/>
  </r>
  <r>
    <s v="Ombella MPoko"/>
    <s v="Bimbo"/>
    <x v="1"/>
    <s v="BALAPA 2"/>
    <x v="1"/>
    <n v="0"/>
    <n v="1"/>
    <n v="0"/>
    <n v="0"/>
    <n v="0"/>
    <n v="0"/>
    <n v="0"/>
    <n v="1"/>
    <n v="1"/>
    <n v="0"/>
    <n v="0"/>
    <n v="0"/>
    <n v="1"/>
    <n v="2"/>
    <n v="3"/>
    <n v="1"/>
    <n v="1"/>
    <n v="0"/>
  </r>
  <r>
    <s v="Ombella MPoko"/>
    <s v="Bimbo"/>
    <x v="1"/>
    <s v="BALAPA 2"/>
    <x v="1"/>
    <n v="1"/>
    <n v="0"/>
    <n v="0"/>
    <n v="1"/>
    <n v="0"/>
    <n v="0"/>
    <n v="0"/>
    <n v="0"/>
    <n v="2"/>
    <n v="1"/>
    <n v="0"/>
    <n v="0"/>
    <n v="3"/>
    <n v="2"/>
    <n v="5"/>
    <n v="1"/>
    <n v="1"/>
    <n v="0"/>
  </r>
  <r>
    <s v="Ombella MPoko"/>
    <s v="Bimbo"/>
    <x v="1"/>
    <s v="BALAPA 2"/>
    <x v="1"/>
    <n v="0"/>
    <n v="0"/>
    <n v="1"/>
    <n v="0"/>
    <n v="0"/>
    <n v="0"/>
    <n v="0"/>
    <n v="0"/>
    <n v="0"/>
    <n v="1"/>
    <n v="0"/>
    <n v="0"/>
    <n v="1"/>
    <n v="1"/>
    <n v="2"/>
    <n v="1"/>
    <n v="1"/>
    <n v="0"/>
  </r>
  <r>
    <s v="Bangui"/>
    <s v="Bangui"/>
    <x v="2"/>
    <s v="SAINT PAUL II"/>
    <x v="0"/>
    <n v="0"/>
    <n v="0"/>
    <n v="0"/>
    <n v="0"/>
    <n v="0"/>
    <n v="1"/>
    <n v="0"/>
    <n v="0"/>
    <n v="0"/>
    <n v="1"/>
    <n v="0"/>
    <n v="1"/>
    <n v="0"/>
    <n v="3"/>
    <n v="3"/>
    <n v="0"/>
    <n v="1"/>
    <n v="1"/>
  </r>
  <r>
    <s v="Bangui"/>
    <s v="Bangui"/>
    <x v="2"/>
    <s v="SAINT PAUL II"/>
    <x v="0"/>
    <n v="0"/>
    <n v="0"/>
    <n v="0"/>
    <n v="0"/>
    <n v="1"/>
    <n v="1"/>
    <n v="0"/>
    <n v="1"/>
    <n v="1"/>
    <n v="1"/>
    <n v="0"/>
    <n v="0"/>
    <n v="2"/>
    <n v="3"/>
    <n v="5"/>
    <n v="0"/>
    <n v="1"/>
    <n v="0"/>
  </r>
  <r>
    <s v="Bangui"/>
    <s v="Bangui"/>
    <x v="2"/>
    <s v="DAOUKA"/>
    <x v="2"/>
    <n v="0"/>
    <n v="1"/>
    <n v="1"/>
    <n v="0"/>
    <n v="0"/>
    <n v="0"/>
    <n v="2"/>
    <n v="0"/>
    <n v="1"/>
    <n v="1"/>
    <n v="0"/>
    <n v="0"/>
    <n v="4"/>
    <n v="2"/>
    <n v="6"/>
    <n v="1"/>
    <n v="1"/>
    <n v="0"/>
  </r>
  <r>
    <s v="Bangui"/>
    <s v="Bangui"/>
    <x v="2"/>
    <s v="DAOUKA"/>
    <x v="2"/>
    <n v="0"/>
    <n v="0"/>
    <n v="0"/>
    <n v="0"/>
    <n v="0"/>
    <n v="0"/>
    <n v="0"/>
    <n v="0"/>
    <n v="1"/>
    <n v="0"/>
    <n v="0"/>
    <n v="0"/>
    <n v="1"/>
    <n v="0"/>
    <n v="1"/>
    <n v="0"/>
    <n v="0"/>
    <n v="0"/>
  </r>
  <r>
    <s v="Bangui"/>
    <s v="Bangui"/>
    <x v="2"/>
    <s v="DAOUKA"/>
    <x v="2"/>
    <n v="0"/>
    <n v="0"/>
    <n v="0"/>
    <n v="0"/>
    <n v="0"/>
    <n v="0"/>
    <n v="0"/>
    <n v="0"/>
    <n v="1"/>
    <n v="1"/>
    <n v="0"/>
    <n v="0"/>
    <n v="1"/>
    <n v="1"/>
    <n v="2"/>
    <n v="0"/>
    <n v="0"/>
    <n v="0"/>
  </r>
  <r>
    <s v="Bangui"/>
    <s v="Bangui"/>
    <x v="2"/>
    <s v="DAOUKA"/>
    <x v="2"/>
    <n v="1"/>
    <n v="0"/>
    <n v="0"/>
    <n v="2"/>
    <n v="1"/>
    <n v="0"/>
    <n v="0"/>
    <n v="1"/>
    <n v="1"/>
    <n v="1"/>
    <n v="0"/>
    <n v="0"/>
    <n v="3"/>
    <n v="4"/>
    <n v="7"/>
    <n v="1"/>
    <n v="1"/>
    <n v="0"/>
  </r>
  <r>
    <s v="Bangui"/>
    <s v="Bangui"/>
    <x v="2"/>
    <s v="DAOUKA"/>
    <x v="2"/>
    <n v="0"/>
    <n v="0"/>
    <n v="0"/>
    <n v="1"/>
    <n v="0"/>
    <n v="0"/>
    <n v="0"/>
    <n v="0"/>
    <n v="1"/>
    <n v="1"/>
    <n v="0"/>
    <n v="0"/>
    <n v="1"/>
    <n v="2"/>
    <n v="3"/>
    <n v="1"/>
    <n v="1"/>
    <n v="0"/>
  </r>
  <r>
    <s v="Bangui"/>
    <s v="Bangui"/>
    <x v="2"/>
    <s v="DAOUKA"/>
    <x v="2"/>
    <n v="0"/>
    <n v="0"/>
    <n v="0"/>
    <n v="0"/>
    <n v="0"/>
    <n v="0"/>
    <n v="0"/>
    <n v="0"/>
    <n v="1"/>
    <n v="1"/>
    <n v="0"/>
    <n v="0"/>
    <n v="1"/>
    <n v="1"/>
    <n v="2"/>
    <n v="0"/>
    <n v="0"/>
    <n v="0"/>
  </r>
  <r>
    <s v="Bangui"/>
    <s v="Bangui"/>
    <x v="2"/>
    <s v="DAOUKA"/>
    <x v="2"/>
    <n v="0"/>
    <n v="0"/>
    <n v="0"/>
    <n v="0"/>
    <n v="0"/>
    <n v="0"/>
    <n v="0"/>
    <n v="0"/>
    <n v="0"/>
    <n v="1"/>
    <n v="0"/>
    <n v="0"/>
    <n v="0"/>
    <n v="1"/>
    <n v="1"/>
    <n v="0"/>
    <n v="0"/>
    <n v="0"/>
  </r>
  <r>
    <s v="Bangui"/>
    <s v="Bangui"/>
    <x v="2"/>
    <s v="DAOUKA"/>
    <x v="2"/>
    <n v="0"/>
    <n v="0"/>
    <n v="0"/>
    <n v="0"/>
    <n v="0"/>
    <n v="0"/>
    <n v="0"/>
    <n v="0"/>
    <n v="0"/>
    <n v="1"/>
    <n v="0"/>
    <n v="0"/>
    <n v="0"/>
    <n v="1"/>
    <n v="1"/>
    <n v="0"/>
    <n v="0"/>
    <n v="0"/>
  </r>
  <r>
    <s v="Bangui"/>
    <s v="Bangui"/>
    <x v="2"/>
    <s v="DAOUKA"/>
    <x v="2"/>
    <n v="1"/>
    <n v="0"/>
    <n v="0"/>
    <n v="0"/>
    <n v="1"/>
    <n v="0"/>
    <n v="0"/>
    <n v="0"/>
    <n v="1"/>
    <n v="1"/>
    <n v="0"/>
    <n v="0"/>
    <n v="3"/>
    <n v="1"/>
    <n v="4"/>
    <n v="1"/>
    <n v="1"/>
    <n v="0"/>
  </r>
  <r>
    <s v="Bangui"/>
    <s v="Bangui"/>
    <x v="2"/>
    <s v="DAOUKA"/>
    <x v="2"/>
    <n v="0"/>
    <n v="0"/>
    <n v="0"/>
    <n v="0"/>
    <n v="0"/>
    <n v="0"/>
    <n v="0"/>
    <n v="0"/>
    <n v="1"/>
    <n v="1"/>
    <n v="0"/>
    <n v="0"/>
    <n v="1"/>
    <n v="1"/>
    <n v="2"/>
    <n v="0"/>
    <n v="0"/>
    <n v="0"/>
  </r>
  <r>
    <s v="Bangui"/>
    <s v="Bangui"/>
    <x v="2"/>
    <s v="MAGOMBASSA"/>
    <x v="0"/>
    <n v="0"/>
    <n v="0"/>
    <n v="1"/>
    <n v="1"/>
    <n v="0"/>
    <n v="0"/>
    <n v="0"/>
    <n v="1"/>
    <n v="1"/>
    <n v="1"/>
    <n v="0"/>
    <n v="0"/>
    <n v="2"/>
    <n v="3"/>
    <n v="5"/>
    <n v="1"/>
    <n v="1"/>
    <n v="0"/>
  </r>
  <r>
    <s v="Bangui"/>
    <s v="Bangui"/>
    <x v="2"/>
    <s v="MAGOMBASSA"/>
    <x v="0"/>
    <n v="0"/>
    <n v="0"/>
    <n v="1"/>
    <n v="0"/>
    <n v="1"/>
    <n v="0"/>
    <n v="0"/>
    <n v="0"/>
    <n v="1"/>
    <n v="0"/>
    <n v="1"/>
    <n v="1"/>
    <n v="4"/>
    <n v="1"/>
    <n v="5"/>
    <n v="1"/>
    <n v="1"/>
    <n v="1"/>
  </r>
  <r>
    <s v="Bangui"/>
    <s v="Bangui"/>
    <x v="2"/>
    <s v="MAGOMBASSA"/>
    <x v="0"/>
    <n v="0"/>
    <n v="0"/>
    <n v="0"/>
    <n v="0"/>
    <n v="0"/>
    <n v="0"/>
    <n v="0"/>
    <n v="0"/>
    <n v="1"/>
    <n v="1"/>
    <n v="0"/>
    <n v="0"/>
    <n v="1"/>
    <n v="1"/>
    <n v="2"/>
    <n v="0"/>
    <n v="0"/>
    <n v="0"/>
  </r>
  <r>
    <s v="Bangui"/>
    <s v="Bangui"/>
    <x v="2"/>
    <s v="MAGOMBASSA"/>
    <x v="0"/>
    <n v="0"/>
    <n v="0"/>
    <n v="2"/>
    <n v="0"/>
    <n v="0"/>
    <n v="0"/>
    <n v="0"/>
    <n v="0"/>
    <n v="1"/>
    <n v="0"/>
    <n v="0"/>
    <n v="0"/>
    <n v="3"/>
    <n v="0"/>
    <n v="3"/>
    <n v="1"/>
    <n v="1"/>
    <n v="0"/>
  </r>
  <r>
    <s v="Bangui"/>
    <s v="Bangui"/>
    <x v="2"/>
    <s v="MAGOMBASSA"/>
    <x v="0"/>
    <n v="0"/>
    <n v="2"/>
    <n v="0"/>
    <n v="0"/>
    <n v="1"/>
    <n v="1"/>
    <n v="1"/>
    <n v="0"/>
    <n v="2"/>
    <n v="1"/>
    <n v="0"/>
    <n v="0"/>
    <n v="4"/>
    <n v="4"/>
    <n v="8"/>
    <n v="1"/>
    <n v="1"/>
    <n v="0"/>
  </r>
  <r>
    <s v="Bangui"/>
    <s v="Bangui"/>
    <x v="2"/>
    <s v="MAGOMBASSA"/>
    <x v="0"/>
    <n v="0"/>
    <n v="2"/>
    <n v="0"/>
    <n v="0"/>
    <n v="2"/>
    <n v="0"/>
    <n v="0"/>
    <n v="0"/>
    <n v="1"/>
    <n v="1"/>
    <n v="0"/>
    <n v="0"/>
    <n v="3"/>
    <n v="3"/>
    <n v="6"/>
    <n v="1"/>
    <n v="1"/>
    <n v="0"/>
  </r>
  <r>
    <s v="Bangui"/>
    <s v="Bangui"/>
    <x v="2"/>
    <s v="MAGOMBASSA"/>
    <x v="0"/>
    <n v="0"/>
    <n v="0"/>
    <n v="1"/>
    <n v="1"/>
    <n v="0"/>
    <n v="2"/>
    <n v="0"/>
    <n v="0"/>
    <n v="1"/>
    <n v="1"/>
    <n v="0"/>
    <n v="0"/>
    <n v="2"/>
    <n v="4"/>
    <n v="6"/>
    <n v="1"/>
    <n v="1"/>
    <n v="0"/>
  </r>
  <r>
    <s v="Bangui"/>
    <s v="Bangui"/>
    <x v="2"/>
    <s v="MAGOMBASSA"/>
    <x v="0"/>
    <n v="0"/>
    <n v="0"/>
    <n v="1"/>
    <n v="1"/>
    <n v="1"/>
    <n v="0"/>
    <n v="1"/>
    <n v="0"/>
    <n v="1"/>
    <n v="1"/>
    <n v="0"/>
    <n v="0"/>
    <n v="4"/>
    <n v="2"/>
    <n v="6"/>
    <n v="1"/>
    <n v="1"/>
    <n v="0"/>
  </r>
  <r>
    <s v="Bangui"/>
    <s v="Bangui"/>
    <x v="2"/>
    <s v="MAGOMBASSA"/>
    <x v="0"/>
    <n v="0"/>
    <n v="0"/>
    <n v="1"/>
    <n v="0"/>
    <n v="0"/>
    <n v="0"/>
    <n v="0"/>
    <n v="0"/>
    <n v="1"/>
    <n v="1"/>
    <n v="0"/>
    <n v="0"/>
    <n v="2"/>
    <n v="1"/>
    <n v="3"/>
    <n v="1"/>
    <n v="1"/>
    <n v="0"/>
  </r>
  <r>
    <s v="Bangui"/>
    <s v="Bangui"/>
    <x v="2"/>
    <s v="MAGOMBASSA"/>
    <x v="0"/>
    <n v="1"/>
    <n v="1"/>
    <n v="0"/>
    <n v="2"/>
    <n v="0"/>
    <n v="0"/>
    <n v="0"/>
    <n v="0"/>
    <n v="1"/>
    <n v="1"/>
    <n v="1"/>
    <n v="0"/>
    <n v="3"/>
    <n v="4"/>
    <n v="7"/>
    <n v="1"/>
    <n v="1"/>
    <n v="1"/>
  </r>
  <r>
    <s v="Bangui"/>
    <s v="Bangui"/>
    <x v="2"/>
    <s v="GBANGOUMA I"/>
    <x v="1"/>
    <n v="0"/>
    <n v="0"/>
    <n v="1"/>
    <n v="0"/>
    <n v="2"/>
    <n v="0"/>
    <n v="0"/>
    <n v="0"/>
    <n v="0"/>
    <n v="1"/>
    <n v="1"/>
    <n v="0"/>
    <n v="4"/>
    <n v="1"/>
    <n v="5"/>
    <n v="1"/>
    <n v="1"/>
    <n v="1"/>
  </r>
  <r>
    <s v="Bangui"/>
    <s v="Bangui"/>
    <x v="2"/>
    <s v="GBANGOUMA I"/>
    <x v="1"/>
    <n v="0"/>
    <n v="1"/>
    <n v="0"/>
    <n v="0"/>
    <n v="2"/>
    <n v="0"/>
    <n v="0"/>
    <n v="0"/>
    <n v="0"/>
    <n v="1"/>
    <n v="0"/>
    <n v="0"/>
    <n v="2"/>
    <n v="2"/>
    <n v="4"/>
    <n v="1"/>
    <n v="1"/>
    <n v="0"/>
  </r>
  <r>
    <s v="Bangui"/>
    <s v="Bangui"/>
    <x v="2"/>
    <s v="GBANGOUMA I"/>
    <x v="1"/>
    <n v="1"/>
    <n v="1"/>
    <n v="1"/>
    <n v="0"/>
    <n v="0"/>
    <n v="0"/>
    <n v="0"/>
    <n v="1"/>
    <n v="1"/>
    <n v="1"/>
    <n v="0"/>
    <n v="0"/>
    <n v="3"/>
    <n v="3"/>
    <n v="6"/>
    <n v="1"/>
    <n v="1"/>
    <n v="0"/>
  </r>
  <r>
    <s v="Bangui"/>
    <s v="Bangui"/>
    <x v="2"/>
    <s v="GBANGOUMA I"/>
    <x v="1"/>
    <n v="0"/>
    <n v="0"/>
    <n v="0"/>
    <n v="1"/>
    <n v="1"/>
    <n v="0"/>
    <n v="0"/>
    <n v="0"/>
    <n v="1"/>
    <n v="0"/>
    <n v="0"/>
    <n v="0"/>
    <n v="2"/>
    <n v="1"/>
    <n v="3"/>
    <n v="1"/>
    <n v="1"/>
    <n v="0"/>
  </r>
  <r>
    <s v="Bangui"/>
    <s v="Bangui"/>
    <x v="2"/>
    <s v="GBANGOUMA I"/>
    <x v="1"/>
    <n v="0"/>
    <n v="1"/>
    <n v="1"/>
    <n v="1"/>
    <n v="0"/>
    <n v="0"/>
    <n v="0"/>
    <n v="0"/>
    <n v="1"/>
    <n v="1"/>
    <n v="0"/>
    <n v="0"/>
    <n v="2"/>
    <n v="3"/>
    <n v="5"/>
    <n v="1"/>
    <n v="1"/>
    <n v="0"/>
  </r>
  <r>
    <s v="Bangui"/>
    <s v="Bangui"/>
    <x v="2"/>
    <s v="GUERENGOU"/>
    <x v="0"/>
    <n v="0"/>
    <n v="1"/>
    <n v="1"/>
    <n v="0"/>
    <n v="0"/>
    <n v="0"/>
    <n v="0"/>
    <n v="0"/>
    <n v="0"/>
    <n v="0"/>
    <n v="0"/>
    <n v="0"/>
    <n v="1"/>
    <n v="1"/>
    <n v="2"/>
    <n v="1"/>
    <n v="1"/>
    <n v="0"/>
  </r>
  <r>
    <s v="Bangui"/>
    <s v="Bangui"/>
    <x v="2"/>
    <s v="GUERENGOU"/>
    <x v="0"/>
    <n v="0"/>
    <n v="0"/>
    <n v="1"/>
    <n v="1"/>
    <n v="0"/>
    <n v="0"/>
    <n v="0"/>
    <n v="0"/>
    <n v="1"/>
    <n v="0"/>
    <n v="0"/>
    <n v="0"/>
    <n v="2"/>
    <n v="1"/>
    <n v="3"/>
    <n v="1"/>
    <n v="1"/>
    <n v="0"/>
  </r>
  <r>
    <s v="Bangui"/>
    <s v="Bangui"/>
    <x v="2"/>
    <s v="GUERENGOU"/>
    <x v="0"/>
    <n v="2"/>
    <n v="0"/>
    <n v="1"/>
    <n v="0"/>
    <n v="0"/>
    <n v="0"/>
    <n v="0"/>
    <n v="0"/>
    <n v="0"/>
    <n v="0"/>
    <n v="0"/>
    <n v="0"/>
    <n v="3"/>
    <n v="0"/>
    <n v="3"/>
    <n v="1"/>
    <n v="1"/>
    <n v="0"/>
  </r>
  <r>
    <s v="Bangui"/>
    <s v="Bangui"/>
    <x v="2"/>
    <s v="GUERENGOU"/>
    <x v="0"/>
    <n v="0"/>
    <n v="0"/>
    <n v="3"/>
    <n v="0"/>
    <n v="1"/>
    <n v="0"/>
    <n v="0"/>
    <n v="3"/>
    <n v="0"/>
    <n v="0"/>
    <n v="0"/>
    <n v="0"/>
    <n v="4"/>
    <n v="3"/>
    <n v="7"/>
    <n v="1"/>
    <n v="1"/>
    <n v="0"/>
  </r>
  <r>
    <s v="Bangui"/>
    <s v="Bangui"/>
    <x v="2"/>
    <s v="GUERENGOU"/>
    <x v="0"/>
    <n v="5"/>
    <n v="0"/>
    <n v="1"/>
    <n v="0"/>
    <n v="3"/>
    <n v="0"/>
    <n v="2"/>
    <n v="1"/>
    <n v="0"/>
    <n v="2"/>
    <n v="0"/>
    <n v="1"/>
    <n v="11"/>
    <n v="4"/>
    <n v="15"/>
    <n v="1"/>
    <n v="1"/>
    <n v="1"/>
  </r>
  <r>
    <s v="Bangui"/>
    <s v="Bangui"/>
    <x v="2"/>
    <s v="GUERENGOU"/>
    <x v="0"/>
    <n v="0"/>
    <n v="2"/>
    <n v="1"/>
    <n v="3"/>
    <n v="1"/>
    <n v="2"/>
    <n v="0"/>
    <n v="0"/>
    <n v="0"/>
    <n v="1"/>
    <n v="0"/>
    <n v="0"/>
    <n v="2"/>
    <n v="8"/>
    <n v="10"/>
    <n v="1"/>
    <n v="1"/>
    <n v="0"/>
  </r>
  <r>
    <s v="Bangui"/>
    <s v="Bangui"/>
    <x v="2"/>
    <s v="GUERENGOU"/>
    <x v="0"/>
    <n v="0"/>
    <n v="2"/>
    <n v="3"/>
    <n v="2"/>
    <n v="0"/>
    <n v="2"/>
    <n v="1"/>
    <n v="0"/>
    <n v="2"/>
    <n v="0"/>
    <n v="0"/>
    <n v="1"/>
    <n v="6"/>
    <n v="7"/>
    <n v="13"/>
    <n v="1"/>
    <n v="1"/>
    <n v="1"/>
  </r>
  <r>
    <s v="Bangui"/>
    <s v="Bangui"/>
    <x v="2"/>
    <s v="GUERENGOU"/>
    <x v="0"/>
    <n v="0"/>
    <n v="3"/>
    <n v="1"/>
    <n v="3"/>
    <n v="0"/>
    <n v="2"/>
    <n v="3"/>
    <n v="1"/>
    <n v="0"/>
    <n v="0"/>
    <n v="0"/>
    <n v="0"/>
    <n v="4"/>
    <n v="9"/>
    <n v="13"/>
    <n v="1"/>
    <n v="1"/>
    <n v="0"/>
  </r>
  <r>
    <s v="Bangui"/>
    <s v="Bangui"/>
    <x v="2"/>
    <s v="GUERENGOU"/>
    <x v="0"/>
    <n v="0"/>
    <n v="0"/>
    <n v="1"/>
    <n v="0"/>
    <n v="0"/>
    <n v="2"/>
    <n v="0"/>
    <n v="0"/>
    <n v="0"/>
    <n v="0"/>
    <n v="0"/>
    <n v="0"/>
    <n v="1"/>
    <n v="2"/>
    <n v="3"/>
    <n v="1"/>
    <n v="1"/>
    <n v="0"/>
  </r>
  <r>
    <s v="Bangui"/>
    <s v="Bangui"/>
    <x v="2"/>
    <s v="GUERENGOU"/>
    <x v="0"/>
    <n v="1"/>
    <n v="0"/>
    <n v="1"/>
    <n v="2"/>
    <n v="0"/>
    <n v="1"/>
    <n v="0"/>
    <n v="0"/>
    <n v="2"/>
    <n v="0"/>
    <n v="0"/>
    <n v="0"/>
    <n v="4"/>
    <n v="3"/>
    <n v="7"/>
    <n v="1"/>
    <n v="1"/>
    <n v="0"/>
  </r>
  <r>
    <s v="Bangui"/>
    <s v="Bangui"/>
    <x v="2"/>
    <s v="WADA"/>
    <x v="1"/>
    <n v="1"/>
    <n v="0"/>
    <n v="0"/>
    <n v="2"/>
    <n v="0"/>
    <n v="0"/>
    <n v="0"/>
    <n v="0"/>
    <n v="2"/>
    <n v="0"/>
    <n v="0"/>
    <n v="3"/>
    <n v="3"/>
    <n v="5"/>
    <n v="8"/>
    <n v="1"/>
    <n v="1"/>
    <n v="1"/>
  </r>
  <r>
    <s v="Bangui"/>
    <s v="Bangui"/>
    <x v="2"/>
    <s v="WADA"/>
    <x v="1"/>
    <n v="0"/>
    <n v="0"/>
    <n v="0"/>
    <n v="0"/>
    <n v="0"/>
    <n v="0"/>
    <n v="2"/>
    <n v="3"/>
    <n v="1"/>
    <n v="1"/>
    <n v="0"/>
    <n v="0"/>
    <n v="3"/>
    <n v="4"/>
    <n v="7"/>
    <n v="0"/>
    <n v="1"/>
    <n v="0"/>
  </r>
  <r>
    <s v="Bangui"/>
    <s v="Bangui"/>
    <x v="2"/>
    <s v="WADA"/>
    <x v="1"/>
    <n v="0"/>
    <n v="0"/>
    <n v="0"/>
    <n v="0"/>
    <n v="5"/>
    <n v="0"/>
    <n v="1"/>
    <n v="0"/>
    <n v="1"/>
    <n v="1"/>
    <n v="0"/>
    <n v="0"/>
    <n v="7"/>
    <n v="1"/>
    <n v="8"/>
    <n v="0"/>
    <n v="1"/>
    <n v="0"/>
  </r>
  <r>
    <s v="Bangui"/>
    <s v="Bangui"/>
    <x v="2"/>
    <s v="WADA"/>
    <x v="1"/>
    <n v="0"/>
    <n v="0"/>
    <n v="0"/>
    <n v="1"/>
    <n v="2"/>
    <n v="1"/>
    <n v="0"/>
    <n v="0"/>
    <n v="0"/>
    <n v="0"/>
    <n v="0"/>
    <n v="0"/>
    <n v="2"/>
    <n v="2"/>
    <n v="4"/>
    <n v="1"/>
    <n v="1"/>
    <n v="0"/>
  </r>
  <r>
    <s v="Bangui"/>
    <s v="Bangui"/>
    <x v="2"/>
    <s v="WADA"/>
    <x v="1"/>
    <n v="0"/>
    <n v="3"/>
    <n v="0"/>
    <n v="0"/>
    <n v="0"/>
    <n v="0"/>
    <n v="2"/>
    <n v="1"/>
    <n v="1"/>
    <n v="1"/>
    <n v="0"/>
    <n v="0"/>
    <n v="3"/>
    <n v="5"/>
    <n v="8"/>
    <n v="1"/>
    <n v="1"/>
    <n v="0"/>
  </r>
  <r>
    <s v="Bangui"/>
    <s v="Bangui"/>
    <x v="2"/>
    <s v="WADA"/>
    <x v="1"/>
    <n v="0"/>
    <n v="1"/>
    <n v="0"/>
    <n v="1"/>
    <n v="0"/>
    <n v="0"/>
    <n v="0"/>
    <n v="0"/>
    <n v="1"/>
    <n v="1"/>
    <n v="0"/>
    <n v="0"/>
    <n v="1"/>
    <n v="3"/>
    <n v="4"/>
    <n v="1"/>
    <n v="1"/>
    <n v="0"/>
  </r>
  <r>
    <s v="Bangui"/>
    <s v="Bangui"/>
    <x v="2"/>
    <s v="WADA"/>
    <x v="1"/>
    <n v="0"/>
    <n v="0"/>
    <n v="0"/>
    <n v="0"/>
    <n v="0"/>
    <n v="0"/>
    <n v="2"/>
    <n v="2"/>
    <n v="1"/>
    <n v="1"/>
    <n v="0"/>
    <n v="0"/>
    <n v="3"/>
    <n v="3"/>
    <n v="6"/>
    <n v="0"/>
    <n v="1"/>
    <n v="0"/>
  </r>
  <r>
    <s v="Bangui"/>
    <s v="Bangui"/>
    <x v="2"/>
    <s v="WADA"/>
    <x v="1"/>
    <n v="0"/>
    <n v="0"/>
    <n v="1"/>
    <n v="1"/>
    <n v="0"/>
    <n v="0"/>
    <n v="3"/>
    <n v="0"/>
    <n v="1"/>
    <n v="1"/>
    <n v="0"/>
    <n v="0"/>
    <n v="5"/>
    <n v="2"/>
    <n v="7"/>
    <n v="1"/>
    <n v="1"/>
    <n v="0"/>
  </r>
  <r>
    <s v="Bangui"/>
    <s v="Bangui"/>
    <x v="2"/>
    <s v="WADA"/>
    <x v="1"/>
    <n v="0"/>
    <n v="0"/>
    <n v="0"/>
    <n v="0"/>
    <n v="0"/>
    <n v="1"/>
    <n v="1"/>
    <n v="1"/>
    <n v="1"/>
    <n v="1"/>
    <n v="0"/>
    <n v="0"/>
    <n v="2"/>
    <n v="3"/>
    <n v="5"/>
    <n v="0"/>
    <n v="1"/>
    <n v="0"/>
  </r>
  <r>
    <s v="Bangui"/>
    <s v="Bangui"/>
    <x v="2"/>
    <s v="WADA"/>
    <x v="1"/>
    <n v="1"/>
    <n v="1"/>
    <n v="2"/>
    <n v="0"/>
    <n v="0"/>
    <n v="0"/>
    <n v="0"/>
    <n v="1"/>
    <n v="0"/>
    <n v="0"/>
    <n v="0"/>
    <n v="0"/>
    <n v="3"/>
    <n v="2"/>
    <n v="5"/>
    <n v="1"/>
    <n v="1"/>
    <n v="0"/>
  </r>
  <r>
    <s v="Bangui"/>
    <s v="Bangui"/>
    <x v="3"/>
    <s v="YAPELE IV"/>
    <x v="1"/>
    <n v="0"/>
    <n v="0"/>
    <n v="1"/>
    <n v="1"/>
    <n v="2"/>
    <n v="3"/>
    <n v="0"/>
    <n v="1"/>
    <n v="2"/>
    <n v="1"/>
    <n v="0"/>
    <n v="0"/>
    <n v="5"/>
    <n v="6"/>
    <n v="11"/>
    <n v="1"/>
    <n v="1"/>
    <n v="0"/>
  </r>
  <r>
    <s v="Bangui"/>
    <s v="Bangui"/>
    <x v="3"/>
    <s v="YAPELE IV"/>
    <x v="1"/>
    <n v="1"/>
    <n v="1"/>
    <n v="1"/>
    <n v="0"/>
    <n v="1"/>
    <n v="0"/>
    <n v="1"/>
    <n v="0"/>
    <n v="1"/>
    <n v="0"/>
    <n v="0"/>
    <n v="0"/>
    <n v="5"/>
    <n v="1"/>
    <n v="6"/>
    <n v="1"/>
    <n v="1"/>
    <n v="0"/>
  </r>
  <r>
    <s v="Bangui"/>
    <s v="Bangui"/>
    <x v="3"/>
    <s v="YAPELE IV"/>
    <x v="1"/>
    <n v="0"/>
    <n v="0"/>
    <n v="0"/>
    <n v="0"/>
    <n v="1"/>
    <n v="1"/>
    <n v="1"/>
    <n v="1"/>
    <n v="0"/>
    <n v="1"/>
    <n v="1"/>
    <n v="1"/>
    <n v="3"/>
    <n v="4"/>
    <n v="7"/>
    <n v="0"/>
    <n v="1"/>
    <n v="1"/>
  </r>
  <r>
    <s v="Bangui"/>
    <s v="Bangui"/>
    <x v="3"/>
    <s v="YAPELE IV"/>
    <x v="1"/>
    <n v="0"/>
    <n v="0"/>
    <n v="0"/>
    <n v="1"/>
    <n v="0"/>
    <n v="2"/>
    <n v="1"/>
    <n v="0"/>
    <n v="1"/>
    <n v="0"/>
    <n v="0"/>
    <n v="0"/>
    <n v="2"/>
    <n v="3"/>
    <n v="5"/>
    <n v="1"/>
    <n v="1"/>
    <n v="0"/>
  </r>
  <r>
    <s v="Bangui"/>
    <s v="Bangui"/>
    <x v="3"/>
    <s v="YAPELE IV"/>
    <x v="1"/>
    <n v="0"/>
    <n v="0"/>
    <n v="0"/>
    <n v="0"/>
    <n v="1"/>
    <n v="2"/>
    <n v="1"/>
    <n v="1"/>
    <n v="1"/>
    <n v="1"/>
    <n v="1"/>
    <n v="2"/>
    <n v="4"/>
    <n v="6"/>
    <n v="10"/>
    <n v="0"/>
    <n v="1"/>
    <n v="1"/>
  </r>
  <r>
    <s v="Bangui"/>
    <s v="Bangui"/>
    <x v="3"/>
    <s v="YAPELE IV"/>
    <x v="1"/>
    <n v="1"/>
    <n v="1"/>
    <n v="0"/>
    <n v="0"/>
    <n v="0"/>
    <n v="0"/>
    <n v="0"/>
    <n v="1"/>
    <n v="0"/>
    <n v="0"/>
    <n v="0"/>
    <n v="0"/>
    <n v="1"/>
    <n v="2"/>
    <n v="3"/>
    <n v="1"/>
    <n v="1"/>
    <n v="0"/>
  </r>
  <r>
    <s v="Bangui"/>
    <s v="Bangui"/>
    <x v="3"/>
    <s v="YAPELE IV"/>
    <x v="1"/>
    <n v="0"/>
    <n v="0"/>
    <n v="0"/>
    <n v="1"/>
    <n v="1"/>
    <n v="1"/>
    <n v="0"/>
    <n v="0"/>
    <n v="1"/>
    <n v="0"/>
    <n v="0"/>
    <n v="0"/>
    <n v="2"/>
    <n v="2"/>
    <n v="4"/>
    <n v="1"/>
    <n v="1"/>
    <n v="0"/>
  </r>
  <r>
    <s v="Bangui"/>
    <s v="Bangui"/>
    <x v="3"/>
    <s v="YAPELE IV"/>
    <x v="1"/>
    <n v="0"/>
    <n v="0"/>
    <n v="1"/>
    <n v="1"/>
    <n v="1"/>
    <n v="1"/>
    <n v="1"/>
    <n v="0"/>
    <n v="0"/>
    <n v="1"/>
    <n v="0"/>
    <n v="0"/>
    <n v="3"/>
    <n v="3"/>
    <n v="6"/>
    <n v="1"/>
    <n v="1"/>
    <n v="0"/>
  </r>
  <r>
    <s v="Bangui"/>
    <s v="Bangui"/>
    <x v="3"/>
    <s v="YAPELE IV"/>
    <x v="1"/>
    <n v="0"/>
    <n v="0"/>
    <n v="0"/>
    <n v="0"/>
    <n v="0"/>
    <n v="1"/>
    <n v="0"/>
    <n v="0"/>
    <n v="0"/>
    <n v="1"/>
    <n v="0"/>
    <n v="0"/>
    <n v="0"/>
    <n v="2"/>
    <n v="2"/>
    <n v="0"/>
    <n v="1"/>
    <n v="0"/>
  </r>
  <r>
    <s v="Bangui"/>
    <s v="Bangui"/>
    <x v="3"/>
    <s v="YAPELE IV"/>
    <x v="1"/>
    <n v="0"/>
    <n v="0"/>
    <n v="1"/>
    <n v="0"/>
    <n v="0"/>
    <n v="1"/>
    <n v="1"/>
    <n v="0"/>
    <n v="0"/>
    <n v="1"/>
    <n v="0"/>
    <n v="0"/>
    <n v="2"/>
    <n v="2"/>
    <n v="4"/>
    <n v="1"/>
    <n v="1"/>
    <n v="0"/>
  </r>
  <r>
    <s v="Bangui"/>
    <s v="Bangui"/>
    <x v="3"/>
    <s v="BRUXELLES"/>
    <x v="0"/>
    <n v="1"/>
    <n v="0"/>
    <n v="1"/>
    <n v="0"/>
    <n v="1"/>
    <n v="0"/>
    <n v="1"/>
    <n v="0"/>
    <n v="2"/>
    <n v="0"/>
    <n v="0"/>
    <n v="0"/>
    <n v="6"/>
    <n v="0"/>
    <n v="6"/>
    <n v="1"/>
    <n v="1"/>
    <n v="0"/>
  </r>
  <r>
    <s v="Bangui"/>
    <s v="Bangui"/>
    <x v="3"/>
    <s v="BRUXELLES"/>
    <x v="0"/>
    <n v="1"/>
    <n v="0"/>
    <n v="2"/>
    <n v="1"/>
    <n v="2"/>
    <n v="0"/>
    <n v="1"/>
    <n v="0"/>
    <n v="1"/>
    <n v="1"/>
    <n v="2"/>
    <n v="1"/>
    <n v="9"/>
    <n v="3"/>
    <n v="12"/>
    <n v="1"/>
    <n v="1"/>
    <n v="1"/>
  </r>
  <r>
    <s v="Bangui"/>
    <s v="Bangui"/>
    <x v="3"/>
    <s v="BRUXELLES"/>
    <x v="0"/>
    <n v="1"/>
    <n v="0"/>
    <n v="0"/>
    <n v="0"/>
    <n v="0"/>
    <n v="0"/>
    <n v="0"/>
    <n v="0"/>
    <n v="1"/>
    <n v="1"/>
    <n v="0"/>
    <n v="0"/>
    <n v="2"/>
    <n v="1"/>
    <n v="3"/>
    <n v="1"/>
    <n v="1"/>
    <n v="0"/>
  </r>
  <r>
    <s v="Bangui"/>
    <s v="Bangui"/>
    <x v="3"/>
    <s v="BRUXELLES"/>
    <x v="0"/>
    <n v="1"/>
    <n v="0"/>
    <n v="2"/>
    <n v="1"/>
    <n v="0"/>
    <n v="1"/>
    <n v="0"/>
    <n v="0"/>
    <n v="1"/>
    <n v="1"/>
    <n v="0"/>
    <n v="0"/>
    <n v="4"/>
    <n v="3"/>
    <n v="7"/>
    <n v="1"/>
    <n v="1"/>
    <n v="0"/>
  </r>
  <r>
    <s v="Bangui"/>
    <s v="Bangui"/>
    <x v="3"/>
    <s v="BRUXELLES"/>
    <x v="0"/>
    <n v="1"/>
    <n v="0"/>
    <n v="0"/>
    <n v="0"/>
    <n v="0"/>
    <n v="0"/>
    <n v="0"/>
    <n v="0"/>
    <n v="1"/>
    <n v="0"/>
    <n v="0"/>
    <n v="0"/>
    <n v="2"/>
    <n v="0"/>
    <n v="2"/>
    <n v="1"/>
    <n v="1"/>
    <n v="0"/>
  </r>
  <r>
    <s v="Bangui"/>
    <s v="Bangui"/>
    <x v="3"/>
    <s v="BRUXELLES"/>
    <x v="0"/>
    <n v="1"/>
    <n v="0"/>
    <n v="1"/>
    <n v="0"/>
    <n v="0"/>
    <n v="1"/>
    <n v="0"/>
    <n v="0"/>
    <n v="1"/>
    <n v="1"/>
    <n v="0"/>
    <n v="0"/>
    <n v="3"/>
    <n v="2"/>
    <n v="5"/>
    <n v="1"/>
    <n v="1"/>
    <n v="0"/>
  </r>
  <r>
    <s v="Bangui"/>
    <s v="Bangui"/>
    <x v="3"/>
    <s v="BRUXELLES"/>
    <x v="0"/>
    <n v="0"/>
    <n v="0"/>
    <n v="0"/>
    <n v="0"/>
    <n v="0"/>
    <n v="0"/>
    <n v="0"/>
    <n v="0"/>
    <n v="1"/>
    <n v="1"/>
    <n v="0"/>
    <n v="0"/>
    <n v="1"/>
    <n v="1"/>
    <n v="2"/>
    <n v="0"/>
    <n v="0"/>
    <n v="0"/>
  </r>
  <r>
    <s v="Bangui"/>
    <s v="Bangui"/>
    <x v="3"/>
    <s v="BRUXELLES"/>
    <x v="0"/>
    <n v="1"/>
    <n v="0"/>
    <n v="1"/>
    <n v="0"/>
    <n v="2"/>
    <n v="0"/>
    <n v="0"/>
    <n v="1"/>
    <n v="1"/>
    <n v="1"/>
    <n v="0"/>
    <n v="1"/>
    <n v="5"/>
    <n v="3"/>
    <n v="8"/>
    <n v="1"/>
    <n v="1"/>
    <n v="1"/>
  </r>
  <r>
    <s v="Bangui"/>
    <s v="Bangui"/>
    <x v="3"/>
    <s v="BRUXELLES"/>
    <x v="0"/>
    <n v="1"/>
    <n v="0"/>
    <n v="1"/>
    <n v="0"/>
    <n v="0"/>
    <n v="1"/>
    <n v="1"/>
    <n v="0"/>
    <n v="1"/>
    <n v="1"/>
    <n v="0"/>
    <n v="0"/>
    <n v="4"/>
    <n v="2"/>
    <n v="6"/>
    <n v="1"/>
    <n v="1"/>
    <n v="0"/>
  </r>
  <r>
    <s v="Bangui"/>
    <s v="Bangui"/>
    <x v="3"/>
    <s v="BRUXELLES"/>
    <x v="0"/>
    <n v="1"/>
    <n v="0"/>
    <n v="0"/>
    <n v="0"/>
    <n v="0"/>
    <n v="0"/>
    <n v="0"/>
    <n v="0"/>
    <n v="1"/>
    <n v="1"/>
    <n v="0"/>
    <n v="0"/>
    <n v="2"/>
    <n v="1"/>
    <n v="3"/>
    <n v="1"/>
    <n v="1"/>
    <n v="0"/>
  </r>
  <r>
    <s v="Bangui"/>
    <s v="Bangui"/>
    <x v="3"/>
    <s v="BATAMBO"/>
    <x v="1"/>
    <n v="1"/>
    <n v="0"/>
    <n v="2"/>
    <n v="0"/>
    <n v="1"/>
    <n v="0"/>
    <n v="0"/>
    <n v="1"/>
    <n v="1"/>
    <n v="1"/>
    <n v="1"/>
    <n v="0"/>
    <n v="6"/>
    <n v="2"/>
    <n v="8"/>
    <n v="1"/>
    <n v="1"/>
    <n v="1"/>
  </r>
  <r>
    <s v="Bangui"/>
    <s v="Bangui"/>
    <x v="3"/>
    <s v="BATAMBO"/>
    <x v="1"/>
    <n v="1"/>
    <n v="0"/>
    <n v="0"/>
    <n v="0"/>
    <n v="0"/>
    <n v="0"/>
    <n v="0"/>
    <n v="0"/>
    <n v="1"/>
    <n v="1"/>
    <n v="0"/>
    <n v="0"/>
    <n v="2"/>
    <n v="1"/>
    <n v="3"/>
    <n v="1"/>
    <n v="1"/>
    <n v="0"/>
  </r>
  <r>
    <s v="Bangui"/>
    <s v="Bangui"/>
    <x v="3"/>
    <s v="BATAMBO"/>
    <x v="1"/>
    <n v="1"/>
    <n v="0"/>
    <n v="1"/>
    <n v="0"/>
    <n v="2"/>
    <n v="0"/>
    <n v="0"/>
    <n v="0"/>
    <n v="1"/>
    <n v="0"/>
    <n v="1"/>
    <n v="0"/>
    <n v="6"/>
    <n v="0"/>
    <n v="6"/>
    <n v="1"/>
    <n v="1"/>
    <n v="1"/>
  </r>
  <r>
    <s v="Bangui"/>
    <s v="Bangui"/>
    <x v="3"/>
    <s v="BATAMBO"/>
    <x v="1"/>
    <n v="1"/>
    <n v="0"/>
    <n v="1"/>
    <n v="0"/>
    <n v="2"/>
    <n v="0"/>
    <n v="1"/>
    <n v="2"/>
    <n v="1"/>
    <n v="1"/>
    <n v="1"/>
    <n v="1"/>
    <n v="7"/>
    <n v="4"/>
    <n v="11"/>
    <n v="1"/>
    <n v="1"/>
    <n v="1"/>
  </r>
  <r>
    <s v="Bangui"/>
    <s v="Bangui"/>
    <x v="3"/>
    <s v="BATAMBO"/>
    <x v="1"/>
    <n v="1"/>
    <n v="0"/>
    <n v="0"/>
    <n v="0"/>
    <n v="0"/>
    <n v="0"/>
    <n v="1"/>
    <n v="0"/>
    <n v="1"/>
    <n v="1"/>
    <n v="0"/>
    <n v="0"/>
    <n v="3"/>
    <n v="1"/>
    <n v="4"/>
    <n v="1"/>
    <n v="1"/>
    <n v="0"/>
  </r>
  <r>
    <s v="Bangui"/>
    <s v="Bangui"/>
    <x v="3"/>
    <s v="BATAMBO"/>
    <x v="1"/>
    <n v="0"/>
    <n v="0"/>
    <n v="0"/>
    <n v="0"/>
    <n v="0"/>
    <n v="0"/>
    <n v="0"/>
    <n v="0"/>
    <n v="1"/>
    <n v="1"/>
    <n v="0"/>
    <n v="0"/>
    <n v="1"/>
    <n v="1"/>
    <n v="2"/>
    <n v="0"/>
    <n v="0"/>
    <n v="0"/>
  </r>
  <r>
    <s v="Bangui"/>
    <s v="Bangui"/>
    <x v="3"/>
    <s v="BATAMBO"/>
    <x v="1"/>
    <n v="1"/>
    <n v="0"/>
    <n v="1"/>
    <n v="0"/>
    <n v="1"/>
    <n v="1"/>
    <n v="0"/>
    <n v="1"/>
    <n v="1"/>
    <n v="1"/>
    <n v="1"/>
    <n v="1"/>
    <n v="5"/>
    <n v="4"/>
    <n v="9"/>
    <n v="1"/>
    <n v="1"/>
    <n v="1"/>
  </r>
  <r>
    <s v="Bangui"/>
    <s v="Bangui"/>
    <x v="3"/>
    <s v="BATAMBO"/>
    <x v="1"/>
    <n v="1"/>
    <n v="0"/>
    <n v="0"/>
    <n v="0"/>
    <n v="1"/>
    <n v="0"/>
    <n v="0"/>
    <n v="0"/>
    <n v="1"/>
    <n v="1"/>
    <n v="0"/>
    <n v="1"/>
    <n v="3"/>
    <n v="2"/>
    <n v="5"/>
    <n v="1"/>
    <n v="1"/>
    <n v="1"/>
  </r>
  <r>
    <s v="Bangui"/>
    <s v="Bangui"/>
    <x v="3"/>
    <s v="BATAMBO"/>
    <x v="1"/>
    <n v="0"/>
    <n v="1"/>
    <n v="0"/>
    <n v="0"/>
    <n v="0"/>
    <n v="0"/>
    <n v="0"/>
    <n v="0"/>
    <n v="1"/>
    <n v="1"/>
    <n v="0"/>
    <n v="0"/>
    <n v="1"/>
    <n v="2"/>
    <n v="3"/>
    <n v="1"/>
    <n v="1"/>
    <n v="0"/>
  </r>
  <r>
    <s v="Bangui"/>
    <s v="Bangui"/>
    <x v="3"/>
    <s v="BATAMBO"/>
    <x v="1"/>
    <n v="0"/>
    <n v="1"/>
    <n v="1"/>
    <n v="0"/>
    <n v="0"/>
    <n v="2"/>
    <n v="0"/>
    <n v="1"/>
    <n v="1"/>
    <n v="1"/>
    <n v="0"/>
    <n v="0"/>
    <n v="2"/>
    <n v="5"/>
    <n v="7"/>
    <n v="1"/>
    <n v="1"/>
    <n v="0"/>
  </r>
  <r>
    <s v="Bangui"/>
    <s v="Bangui"/>
    <x v="3"/>
    <s v="SICA SAIDOU"/>
    <x v="0"/>
    <n v="2"/>
    <n v="0"/>
    <n v="1"/>
    <n v="1"/>
    <n v="2"/>
    <n v="1"/>
    <n v="1"/>
    <n v="0"/>
    <n v="1"/>
    <n v="1"/>
    <n v="1"/>
    <n v="1"/>
    <n v="8"/>
    <n v="4"/>
    <n v="12"/>
    <n v="1"/>
    <n v="1"/>
    <n v="1"/>
  </r>
  <r>
    <s v="Bangui"/>
    <s v="Bangui"/>
    <x v="3"/>
    <s v="SICA SAIDOU"/>
    <x v="0"/>
    <n v="1"/>
    <n v="0"/>
    <n v="0"/>
    <n v="0"/>
    <n v="0"/>
    <n v="1"/>
    <n v="0"/>
    <n v="0"/>
    <n v="1"/>
    <n v="1"/>
    <n v="0"/>
    <n v="0"/>
    <n v="2"/>
    <n v="2"/>
    <n v="4"/>
    <n v="1"/>
    <n v="1"/>
    <n v="0"/>
  </r>
  <r>
    <s v="Bangui"/>
    <s v="Bangui"/>
    <x v="3"/>
    <s v="SICA SAIDOU"/>
    <x v="0"/>
    <n v="1"/>
    <n v="0"/>
    <n v="1"/>
    <n v="0"/>
    <n v="1"/>
    <n v="0"/>
    <n v="0"/>
    <n v="1"/>
    <n v="1"/>
    <n v="1"/>
    <n v="0"/>
    <n v="0"/>
    <n v="4"/>
    <n v="2"/>
    <n v="6"/>
    <n v="1"/>
    <n v="1"/>
    <n v="0"/>
  </r>
  <r>
    <s v="Bangui"/>
    <s v="Bangui"/>
    <x v="3"/>
    <s v="SICA SAIDOU"/>
    <x v="0"/>
    <n v="0"/>
    <n v="1"/>
    <n v="0"/>
    <n v="1"/>
    <n v="1"/>
    <n v="0"/>
    <n v="2"/>
    <n v="1"/>
    <n v="1"/>
    <n v="1"/>
    <n v="2"/>
    <n v="0"/>
    <n v="6"/>
    <n v="4"/>
    <n v="10"/>
    <n v="1"/>
    <n v="1"/>
    <n v="1"/>
  </r>
  <r>
    <s v="Bangui"/>
    <s v="Bangui"/>
    <x v="3"/>
    <s v="SICA SAIDOU"/>
    <x v="0"/>
    <n v="0"/>
    <n v="0"/>
    <n v="0"/>
    <n v="0"/>
    <n v="0"/>
    <n v="0"/>
    <n v="0"/>
    <n v="0"/>
    <n v="0"/>
    <n v="0"/>
    <n v="1"/>
    <n v="1"/>
    <n v="1"/>
    <n v="1"/>
    <n v="2"/>
    <n v="0"/>
    <n v="0"/>
    <n v="1"/>
  </r>
  <r>
    <s v="Bangui"/>
    <s v="Bangui"/>
    <x v="3"/>
    <s v="SICA SAIDOU"/>
    <x v="0"/>
    <n v="0"/>
    <n v="1"/>
    <n v="1"/>
    <n v="0"/>
    <n v="0"/>
    <n v="1"/>
    <n v="1"/>
    <n v="0"/>
    <n v="1"/>
    <n v="1"/>
    <n v="1"/>
    <n v="0"/>
    <n v="4"/>
    <n v="3"/>
    <n v="7"/>
    <n v="1"/>
    <n v="1"/>
    <n v="1"/>
  </r>
  <r>
    <s v="Bangui"/>
    <s v="Bangui"/>
    <x v="3"/>
    <s v="SICA SAIDOU"/>
    <x v="0"/>
    <n v="0"/>
    <n v="0"/>
    <n v="0"/>
    <n v="1"/>
    <n v="0"/>
    <n v="0"/>
    <n v="0"/>
    <n v="0"/>
    <n v="0"/>
    <n v="1"/>
    <n v="0"/>
    <n v="0"/>
    <n v="0"/>
    <n v="2"/>
    <n v="2"/>
    <n v="1"/>
    <n v="1"/>
    <n v="0"/>
  </r>
  <r>
    <s v="Bangui"/>
    <s v="Bangui"/>
    <x v="3"/>
    <s v="SICA SAIDOU"/>
    <x v="0"/>
    <n v="0"/>
    <n v="1"/>
    <n v="1"/>
    <n v="0"/>
    <n v="0"/>
    <n v="1"/>
    <n v="2"/>
    <n v="0"/>
    <n v="1"/>
    <n v="1"/>
    <n v="0"/>
    <n v="0"/>
    <n v="4"/>
    <n v="3"/>
    <n v="7"/>
    <n v="1"/>
    <n v="1"/>
    <n v="0"/>
  </r>
  <r>
    <s v="Bangui"/>
    <s v="Bangui"/>
    <x v="3"/>
    <s v="SICA SAIDOU"/>
    <x v="0"/>
    <n v="0"/>
    <n v="0"/>
    <n v="0"/>
    <n v="0"/>
    <n v="1"/>
    <n v="0"/>
    <n v="0"/>
    <n v="0"/>
    <n v="1"/>
    <n v="1"/>
    <n v="0"/>
    <n v="0"/>
    <n v="2"/>
    <n v="1"/>
    <n v="3"/>
    <n v="0"/>
    <n v="1"/>
    <n v="0"/>
  </r>
  <r>
    <s v="Bangui"/>
    <s v="Bangui"/>
    <x v="3"/>
    <s v="SICA SAIDOU"/>
    <x v="0"/>
    <n v="0"/>
    <n v="0"/>
    <n v="0"/>
    <n v="0"/>
    <n v="0"/>
    <n v="0"/>
    <n v="0"/>
    <n v="0"/>
    <n v="0"/>
    <n v="1"/>
    <n v="0"/>
    <n v="0"/>
    <n v="0"/>
    <n v="1"/>
    <n v="1"/>
    <n v="0"/>
    <n v="0"/>
    <n v="0"/>
  </r>
  <r>
    <s v="Bangui"/>
    <s v="Bangui"/>
    <x v="0"/>
    <s v="KPETENE IV"/>
    <x v="0"/>
    <n v="0"/>
    <n v="0"/>
    <n v="1"/>
    <n v="1"/>
    <n v="0"/>
    <n v="2"/>
    <n v="1"/>
    <n v="1"/>
    <n v="2"/>
    <n v="1"/>
    <n v="1"/>
    <n v="1"/>
    <n v="5"/>
    <n v="6"/>
    <n v="11"/>
    <n v="1"/>
    <n v="1"/>
    <n v="1"/>
  </r>
  <r>
    <s v="Bangui"/>
    <s v="Bangui"/>
    <x v="0"/>
    <s v="KPETENE IV"/>
    <x v="0"/>
    <n v="0"/>
    <n v="0"/>
    <n v="0"/>
    <n v="0"/>
    <n v="0"/>
    <n v="2"/>
    <n v="0"/>
    <n v="0"/>
    <n v="1"/>
    <n v="1"/>
    <n v="1"/>
    <n v="1"/>
    <n v="2"/>
    <n v="4"/>
    <n v="6"/>
    <n v="0"/>
    <n v="1"/>
    <n v="1"/>
  </r>
  <r>
    <s v="Bangui"/>
    <s v="Bangui"/>
    <x v="0"/>
    <s v="KPETENE IV"/>
    <x v="0"/>
    <n v="0"/>
    <n v="0"/>
    <n v="0"/>
    <n v="1"/>
    <n v="1"/>
    <n v="0"/>
    <n v="2"/>
    <n v="1"/>
    <n v="1"/>
    <n v="2"/>
    <n v="0"/>
    <n v="0"/>
    <n v="4"/>
    <n v="4"/>
    <n v="8"/>
    <n v="1"/>
    <n v="1"/>
    <n v="0"/>
  </r>
  <r>
    <s v="Bangui"/>
    <s v="Bangui"/>
    <x v="0"/>
    <s v="KPETENE IV"/>
    <x v="0"/>
    <n v="1"/>
    <n v="0"/>
    <n v="0"/>
    <n v="2"/>
    <n v="1"/>
    <n v="1"/>
    <n v="0"/>
    <n v="0"/>
    <n v="2"/>
    <n v="2"/>
    <n v="2"/>
    <n v="1"/>
    <n v="6"/>
    <n v="6"/>
    <n v="12"/>
    <n v="1"/>
    <n v="1"/>
    <n v="1"/>
  </r>
  <r>
    <s v="Bangui"/>
    <s v="Bangui"/>
    <x v="0"/>
    <s v="KPETENE IV"/>
    <x v="0"/>
    <n v="0"/>
    <n v="0"/>
    <n v="0"/>
    <n v="0"/>
    <n v="0"/>
    <n v="1"/>
    <n v="1"/>
    <n v="1"/>
    <n v="1"/>
    <n v="1"/>
    <n v="0"/>
    <n v="0"/>
    <n v="2"/>
    <n v="3"/>
    <n v="5"/>
    <n v="0"/>
    <n v="1"/>
    <n v="0"/>
  </r>
  <r>
    <s v="Bangui"/>
    <s v="Bangui"/>
    <x v="0"/>
    <s v="KPETENE IV"/>
    <x v="0"/>
    <n v="0"/>
    <n v="0"/>
    <n v="0"/>
    <n v="1"/>
    <n v="1"/>
    <n v="0"/>
    <n v="0"/>
    <n v="0"/>
    <n v="1"/>
    <n v="1"/>
    <n v="0"/>
    <n v="0"/>
    <n v="2"/>
    <n v="2"/>
    <n v="4"/>
    <n v="1"/>
    <n v="1"/>
    <n v="0"/>
  </r>
  <r>
    <s v="Bangui"/>
    <s v="Bangui"/>
    <x v="0"/>
    <s v="KPETENE IV"/>
    <x v="0"/>
    <n v="0"/>
    <n v="0"/>
    <n v="1"/>
    <n v="0"/>
    <n v="2"/>
    <n v="0"/>
    <n v="0"/>
    <n v="0"/>
    <n v="2"/>
    <n v="2"/>
    <n v="0"/>
    <n v="0"/>
    <n v="5"/>
    <n v="2"/>
    <n v="7"/>
    <n v="1"/>
    <n v="1"/>
    <n v="0"/>
  </r>
  <r>
    <s v="Bangui"/>
    <s v="Bangui"/>
    <x v="0"/>
    <s v="KPETENE IV"/>
    <x v="0"/>
    <n v="0"/>
    <n v="0"/>
    <n v="2"/>
    <n v="1"/>
    <n v="2"/>
    <n v="2"/>
    <n v="1"/>
    <n v="0"/>
    <n v="3"/>
    <n v="2"/>
    <n v="2"/>
    <n v="1"/>
    <n v="10"/>
    <n v="6"/>
    <n v="16"/>
    <n v="1"/>
    <n v="1"/>
    <n v="1"/>
  </r>
  <r>
    <s v="Bangui"/>
    <s v="Bangui"/>
    <x v="0"/>
    <s v="KPETENE IV"/>
    <x v="0"/>
    <n v="0"/>
    <n v="0"/>
    <n v="0"/>
    <n v="1"/>
    <n v="0"/>
    <n v="0"/>
    <n v="2"/>
    <n v="0"/>
    <n v="1"/>
    <n v="2"/>
    <n v="0"/>
    <n v="0"/>
    <n v="3"/>
    <n v="3"/>
    <n v="6"/>
    <n v="1"/>
    <n v="1"/>
    <n v="0"/>
  </r>
  <r>
    <s v="Bangui"/>
    <s v="Bangui"/>
    <x v="0"/>
    <s v="KPETENE IV"/>
    <x v="0"/>
    <n v="1"/>
    <n v="0"/>
    <n v="2"/>
    <n v="0"/>
    <n v="0"/>
    <n v="0"/>
    <n v="0"/>
    <n v="3"/>
    <n v="2"/>
    <n v="1"/>
    <n v="1"/>
    <n v="0"/>
    <n v="6"/>
    <n v="4"/>
    <n v="10"/>
    <n v="1"/>
    <n v="1"/>
    <n v="1"/>
  </r>
  <r>
    <s v="Bangui"/>
    <s v="Bangui"/>
    <x v="0"/>
    <s v="KPETENE V"/>
    <x v="1"/>
    <n v="0"/>
    <n v="0"/>
    <n v="2"/>
    <n v="1"/>
    <n v="0"/>
    <n v="0"/>
    <n v="2"/>
    <n v="2"/>
    <n v="1"/>
    <n v="3"/>
    <n v="0"/>
    <n v="0"/>
    <n v="5"/>
    <n v="6"/>
    <n v="11"/>
    <n v="1"/>
    <n v="1"/>
    <n v="0"/>
  </r>
  <r>
    <s v="Bangui"/>
    <s v="Bangui"/>
    <x v="0"/>
    <s v="KPETENE V"/>
    <x v="1"/>
    <n v="0"/>
    <n v="0"/>
    <n v="0"/>
    <n v="0"/>
    <n v="0"/>
    <n v="1"/>
    <n v="1"/>
    <n v="0"/>
    <n v="1"/>
    <n v="1"/>
    <n v="0"/>
    <n v="0"/>
    <n v="2"/>
    <n v="2"/>
    <n v="4"/>
    <n v="0"/>
    <n v="1"/>
    <n v="0"/>
  </r>
  <r>
    <s v="Bangui"/>
    <s v="Bangui"/>
    <x v="0"/>
    <s v="KPETENE V"/>
    <x v="1"/>
    <n v="0"/>
    <n v="0"/>
    <n v="0"/>
    <n v="1"/>
    <n v="1"/>
    <n v="0"/>
    <n v="0"/>
    <n v="1"/>
    <n v="2"/>
    <n v="2"/>
    <n v="0"/>
    <n v="0"/>
    <n v="3"/>
    <n v="4"/>
    <n v="7"/>
    <n v="1"/>
    <n v="1"/>
    <n v="0"/>
  </r>
  <r>
    <s v="Bangui"/>
    <s v="Bangui"/>
    <x v="0"/>
    <s v="KPETENE V"/>
    <x v="1"/>
    <n v="0"/>
    <n v="0"/>
    <n v="0"/>
    <n v="0"/>
    <n v="2"/>
    <n v="2"/>
    <n v="1"/>
    <n v="3"/>
    <n v="4"/>
    <n v="2"/>
    <n v="1"/>
    <n v="0"/>
    <n v="8"/>
    <n v="7"/>
    <n v="15"/>
    <n v="0"/>
    <n v="1"/>
    <n v="1"/>
  </r>
  <r>
    <s v="Bangui"/>
    <s v="Bangui"/>
    <x v="0"/>
    <s v="KPETENE V"/>
    <x v="1"/>
    <n v="1"/>
    <n v="1"/>
    <n v="0"/>
    <n v="0"/>
    <n v="2"/>
    <n v="2"/>
    <n v="0"/>
    <n v="2"/>
    <n v="1"/>
    <n v="1"/>
    <n v="1"/>
    <n v="1"/>
    <n v="5"/>
    <n v="7"/>
    <n v="12"/>
    <n v="1"/>
    <n v="1"/>
    <n v="1"/>
  </r>
  <r>
    <s v="Bangui"/>
    <s v="Bangui"/>
    <x v="0"/>
    <s v="KPETENE V"/>
    <x v="1"/>
    <n v="0"/>
    <n v="0"/>
    <n v="0"/>
    <n v="0"/>
    <n v="1"/>
    <n v="0"/>
    <n v="0"/>
    <n v="1"/>
    <n v="1"/>
    <n v="1"/>
    <n v="0"/>
    <n v="0"/>
    <n v="2"/>
    <n v="2"/>
    <n v="4"/>
    <n v="0"/>
    <n v="1"/>
    <n v="0"/>
  </r>
  <r>
    <s v="Bangui"/>
    <s v="Bangui"/>
    <x v="0"/>
    <s v="KPETENE V"/>
    <x v="1"/>
    <n v="0"/>
    <n v="1"/>
    <n v="2"/>
    <n v="0"/>
    <n v="0"/>
    <n v="0"/>
    <n v="2"/>
    <n v="0"/>
    <n v="3"/>
    <n v="2"/>
    <n v="0"/>
    <n v="0"/>
    <n v="7"/>
    <n v="3"/>
    <n v="10"/>
    <n v="1"/>
    <n v="1"/>
    <n v="0"/>
  </r>
  <r>
    <s v="Bangui"/>
    <s v="Bangui"/>
    <x v="0"/>
    <s v="KPETENE V"/>
    <x v="1"/>
    <n v="0"/>
    <n v="0"/>
    <n v="2"/>
    <n v="0"/>
    <n v="0"/>
    <n v="2"/>
    <n v="0"/>
    <n v="0"/>
    <n v="2"/>
    <n v="2"/>
    <n v="0"/>
    <n v="0"/>
    <n v="4"/>
    <n v="4"/>
    <n v="8"/>
    <n v="1"/>
    <n v="1"/>
    <n v="0"/>
  </r>
  <r>
    <s v="Bangui"/>
    <s v="Bangui"/>
    <x v="0"/>
    <s v="KPETENE V"/>
    <x v="1"/>
    <n v="0"/>
    <n v="0"/>
    <n v="0"/>
    <n v="1"/>
    <n v="0"/>
    <n v="2"/>
    <n v="1"/>
    <n v="0"/>
    <n v="1"/>
    <n v="1"/>
    <n v="0"/>
    <n v="0"/>
    <n v="2"/>
    <n v="4"/>
    <n v="6"/>
    <n v="1"/>
    <n v="1"/>
    <n v="0"/>
  </r>
  <r>
    <s v="Bangui"/>
    <s v="Bangui"/>
    <x v="0"/>
    <s v="KPETENE V"/>
    <x v="1"/>
    <n v="0"/>
    <n v="0"/>
    <n v="0"/>
    <n v="1"/>
    <n v="2"/>
    <n v="0"/>
    <n v="0"/>
    <n v="1"/>
    <n v="2"/>
    <n v="2"/>
    <n v="0"/>
    <n v="1"/>
    <n v="4"/>
    <n v="5"/>
    <n v="9"/>
    <n v="1"/>
    <n v="1"/>
    <n v="1"/>
  </r>
  <r>
    <s v="Bangui"/>
    <s v="Bangui"/>
    <x v="0"/>
    <s v="PETEVO"/>
    <x v="0"/>
    <n v="0"/>
    <n v="1"/>
    <n v="0"/>
    <n v="0"/>
    <n v="0"/>
    <n v="0"/>
    <n v="0"/>
    <n v="0"/>
    <n v="1"/>
    <n v="1"/>
    <n v="0"/>
    <n v="0"/>
    <n v="1"/>
    <n v="2"/>
    <n v="3"/>
    <n v="1"/>
    <n v="1"/>
    <n v="0"/>
  </r>
  <r>
    <s v="Bangui"/>
    <s v="Bangui"/>
    <x v="0"/>
    <s v="PETEVO"/>
    <x v="0"/>
    <n v="0"/>
    <n v="1"/>
    <n v="0"/>
    <n v="0"/>
    <n v="1"/>
    <n v="0"/>
    <n v="1"/>
    <n v="0"/>
    <n v="1"/>
    <n v="1"/>
    <n v="1"/>
    <n v="0"/>
    <n v="4"/>
    <n v="2"/>
    <n v="6"/>
    <n v="1"/>
    <n v="1"/>
    <n v="1"/>
  </r>
  <r>
    <s v="Bangui"/>
    <s v="Bangui"/>
    <x v="0"/>
    <s v="PETEVO"/>
    <x v="0"/>
    <n v="0"/>
    <n v="1"/>
    <n v="0"/>
    <n v="2"/>
    <n v="0"/>
    <n v="0"/>
    <n v="0"/>
    <n v="0"/>
    <n v="2"/>
    <n v="1"/>
    <n v="1"/>
    <n v="0"/>
    <n v="3"/>
    <n v="4"/>
    <n v="7"/>
    <n v="1"/>
    <n v="1"/>
    <n v="1"/>
  </r>
  <r>
    <s v="Bangui"/>
    <s v="Bangui"/>
    <x v="0"/>
    <s v="PETEVO"/>
    <x v="0"/>
    <n v="0"/>
    <n v="1"/>
    <n v="0"/>
    <n v="1"/>
    <n v="0"/>
    <n v="0"/>
    <n v="1"/>
    <n v="0"/>
    <n v="1"/>
    <n v="1"/>
    <n v="0"/>
    <n v="0"/>
    <n v="2"/>
    <n v="3"/>
    <n v="5"/>
    <n v="1"/>
    <n v="1"/>
    <n v="0"/>
  </r>
  <r>
    <s v="Bangui"/>
    <s v="Bangui"/>
    <x v="0"/>
    <s v="PETEVO"/>
    <x v="0"/>
    <n v="1"/>
    <n v="0"/>
    <n v="0"/>
    <n v="1"/>
    <n v="2"/>
    <n v="0"/>
    <n v="0"/>
    <n v="0"/>
    <n v="1"/>
    <n v="1"/>
    <n v="0"/>
    <n v="0"/>
    <n v="4"/>
    <n v="2"/>
    <n v="6"/>
    <n v="1"/>
    <n v="1"/>
    <n v="0"/>
  </r>
  <r>
    <s v="Bangui"/>
    <s v="Bangui"/>
    <x v="0"/>
    <s v="PETEVO"/>
    <x v="0"/>
    <n v="0"/>
    <n v="1"/>
    <n v="0"/>
    <n v="1"/>
    <n v="0"/>
    <n v="1"/>
    <n v="0"/>
    <n v="0"/>
    <n v="1"/>
    <n v="1"/>
    <n v="0"/>
    <n v="0"/>
    <n v="1"/>
    <n v="4"/>
    <n v="5"/>
    <n v="1"/>
    <n v="1"/>
    <n v="0"/>
  </r>
  <r>
    <s v="Bangui"/>
    <s v="Bangui"/>
    <x v="0"/>
    <s v="PETEVO"/>
    <x v="0"/>
    <n v="0"/>
    <n v="1"/>
    <n v="0"/>
    <n v="1"/>
    <n v="0"/>
    <n v="0"/>
    <n v="2"/>
    <n v="0"/>
    <n v="1"/>
    <n v="1"/>
    <n v="0"/>
    <n v="0"/>
    <n v="3"/>
    <n v="3"/>
    <n v="6"/>
    <n v="1"/>
    <n v="1"/>
    <n v="0"/>
  </r>
  <r>
    <s v="Bangui"/>
    <s v="Bangui"/>
    <x v="0"/>
    <s v="PETEVO"/>
    <x v="0"/>
    <n v="0"/>
    <n v="0"/>
    <n v="2"/>
    <n v="1"/>
    <n v="1"/>
    <n v="0"/>
    <n v="0"/>
    <n v="0"/>
    <n v="1"/>
    <n v="1"/>
    <n v="0"/>
    <n v="0"/>
    <n v="4"/>
    <n v="2"/>
    <n v="6"/>
    <n v="1"/>
    <n v="1"/>
    <n v="0"/>
  </r>
  <r>
    <s v="Bangui"/>
    <s v="Bangui"/>
    <x v="0"/>
    <s v="PETEVO"/>
    <x v="0"/>
    <n v="1"/>
    <n v="0"/>
    <n v="0"/>
    <n v="1"/>
    <n v="0"/>
    <n v="0"/>
    <n v="1"/>
    <n v="0"/>
    <n v="1"/>
    <n v="1"/>
    <n v="0"/>
    <n v="0"/>
    <n v="3"/>
    <n v="2"/>
    <n v="5"/>
    <n v="1"/>
    <n v="1"/>
    <n v="0"/>
  </r>
  <r>
    <s v="Bangui"/>
    <s v="Bangui"/>
    <x v="0"/>
    <s v="PETEVO"/>
    <x v="0"/>
    <n v="0"/>
    <n v="1"/>
    <n v="0"/>
    <n v="0"/>
    <n v="2"/>
    <n v="0"/>
    <n v="0"/>
    <n v="1"/>
    <n v="1"/>
    <n v="1"/>
    <n v="0"/>
    <n v="0"/>
    <n v="3"/>
    <n v="3"/>
    <n v="6"/>
    <n v="1"/>
    <n v="1"/>
    <n v="0"/>
  </r>
  <r>
    <s v="Bangui"/>
    <s v="Bangui"/>
    <x v="0"/>
    <s v="MOKALP"/>
    <x v="0"/>
    <n v="0"/>
    <n v="2"/>
    <n v="0"/>
    <n v="0"/>
    <n v="1"/>
    <n v="0"/>
    <n v="0"/>
    <n v="0"/>
    <n v="1"/>
    <n v="1"/>
    <n v="0"/>
    <n v="0"/>
    <n v="2"/>
    <n v="3"/>
    <n v="5"/>
    <n v="1"/>
    <n v="1"/>
    <n v="0"/>
  </r>
  <r>
    <s v="Bangui"/>
    <s v="Bangui"/>
    <x v="0"/>
    <s v="MOKALP"/>
    <x v="0"/>
    <n v="2"/>
    <n v="0"/>
    <n v="0"/>
    <n v="0"/>
    <n v="1"/>
    <n v="0"/>
    <n v="1"/>
    <n v="0"/>
    <n v="1"/>
    <n v="1"/>
    <n v="0"/>
    <n v="0"/>
    <n v="5"/>
    <n v="1"/>
    <n v="6"/>
    <n v="1"/>
    <n v="1"/>
    <n v="0"/>
  </r>
  <r>
    <s v="Bangui"/>
    <s v="Bangui"/>
    <x v="0"/>
    <s v="MOKALP"/>
    <x v="0"/>
    <n v="0"/>
    <n v="0"/>
    <n v="1"/>
    <n v="0"/>
    <n v="0"/>
    <n v="1"/>
    <n v="0"/>
    <n v="1"/>
    <n v="1"/>
    <n v="2"/>
    <n v="1"/>
    <n v="0"/>
    <n v="3"/>
    <n v="4"/>
    <n v="7"/>
    <n v="1"/>
    <n v="1"/>
    <n v="1"/>
  </r>
  <r>
    <s v="Bangui"/>
    <s v="Bangui"/>
    <x v="0"/>
    <s v="MOKALP"/>
    <x v="0"/>
    <n v="1"/>
    <n v="0"/>
    <n v="0"/>
    <n v="0"/>
    <n v="0"/>
    <n v="0"/>
    <n v="0"/>
    <n v="0"/>
    <n v="1"/>
    <n v="1"/>
    <n v="0"/>
    <n v="0"/>
    <n v="2"/>
    <n v="1"/>
    <n v="3"/>
    <n v="1"/>
    <n v="1"/>
    <n v="0"/>
  </r>
  <r>
    <s v="Bangui"/>
    <s v="Bangui"/>
    <x v="0"/>
    <s v="MOKALP"/>
    <x v="0"/>
    <n v="0"/>
    <n v="1"/>
    <n v="0"/>
    <n v="1"/>
    <n v="0"/>
    <n v="0"/>
    <n v="1"/>
    <n v="0"/>
    <n v="1"/>
    <n v="1"/>
    <n v="0"/>
    <n v="0"/>
    <n v="2"/>
    <n v="3"/>
    <n v="5"/>
    <n v="1"/>
    <n v="1"/>
    <n v="0"/>
  </r>
  <r>
    <s v="Bangui"/>
    <s v="Bangui"/>
    <x v="0"/>
    <s v="MOKALP"/>
    <x v="0"/>
    <n v="1"/>
    <n v="0"/>
    <n v="0"/>
    <n v="0"/>
    <n v="1"/>
    <n v="0"/>
    <n v="0"/>
    <n v="1"/>
    <n v="1"/>
    <n v="0"/>
    <n v="0"/>
    <n v="0"/>
    <n v="3"/>
    <n v="1"/>
    <n v="4"/>
    <n v="1"/>
    <n v="1"/>
    <n v="0"/>
  </r>
  <r>
    <s v="Bangui"/>
    <s v="Bangui"/>
    <x v="0"/>
    <s v="MOKALP"/>
    <x v="0"/>
    <n v="0"/>
    <n v="0"/>
    <n v="2"/>
    <n v="0"/>
    <n v="0"/>
    <n v="0"/>
    <n v="0"/>
    <n v="2"/>
    <n v="1"/>
    <n v="1"/>
    <n v="0"/>
    <n v="0"/>
    <n v="3"/>
    <n v="3"/>
    <n v="6"/>
    <n v="1"/>
    <n v="1"/>
    <n v="0"/>
  </r>
  <r>
    <s v="Bangui"/>
    <s v="Bangui"/>
    <x v="0"/>
    <s v="MOKALP"/>
    <x v="0"/>
    <n v="1"/>
    <n v="0"/>
    <n v="0"/>
    <n v="1"/>
    <n v="0"/>
    <n v="0"/>
    <n v="0"/>
    <n v="1"/>
    <n v="1"/>
    <n v="0"/>
    <n v="0"/>
    <n v="0"/>
    <n v="2"/>
    <n v="2"/>
    <n v="4"/>
    <n v="1"/>
    <n v="1"/>
    <n v="0"/>
  </r>
  <r>
    <s v="Bangui"/>
    <s v="Bangui"/>
    <x v="0"/>
    <s v="MOKALP"/>
    <x v="0"/>
    <n v="0"/>
    <n v="1"/>
    <n v="0"/>
    <n v="1"/>
    <n v="0"/>
    <n v="1"/>
    <n v="0"/>
    <n v="0"/>
    <n v="1"/>
    <n v="1"/>
    <n v="0"/>
    <n v="0"/>
    <n v="1"/>
    <n v="4"/>
    <n v="5"/>
    <n v="1"/>
    <n v="1"/>
    <n v="0"/>
  </r>
  <r>
    <s v="Bangui"/>
    <s v="Bangui"/>
    <x v="0"/>
    <s v="MOKALP"/>
    <x v="0"/>
    <n v="0"/>
    <n v="0"/>
    <n v="1"/>
    <n v="0"/>
    <n v="0"/>
    <n v="1"/>
    <n v="0"/>
    <n v="0"/>
    <n v="0"/>
    <n v="1"/>
    <n v="1"/>
    <n v="0"/>
    <n v="2"/>
    <n v="2"/>
    <n v="4"/>
    <n v="1"/>
    <n v="1"/>
    <n v="1"/>
  </r>
  <r>
    <s v="Bangui"/>
    <s v="Bangui"/>
    <x v="0"/>
    <s v="MBOSSORO"/>
    <x v="0"/>
    <n v="0"/>
    <n v="0"/>
    <n v="0"/>
    <n v="1"/>
    <n v="0"/>
    <n v="0"/>
    <n v="0"/>
    <n v="1"/>
    <n v="0"/>
    <n v="0"/>
    <n v="0"/>
    <n v="1"/>
    <n v="0"/>
    <n v="3"/>
    <n v="3"/>
    <n v="1"/>
    <n v="1"/>
    <n v="1"/>
  </r>
  <r>
    <s v="Bangui"/>
    <s v="Bangui"/>
    <x v="0"/>
    <s v="MBOSSORO"/>
    <x v="0"/>
    <n v="0"/>
    <n v="1"/>
    <n v="0"/>
    <n v="0"/>
    <n v="2"/>
    <n v="1"/>
    <n v="0"/>
    <n v="0"/>
    <n v="0"/>
    <n v="1"/>
    <n v="1"/>
    <n v="0"/>
    <n v="3"/>
    <n v="3"/>
    <n v="6"/>
    <n v="1"/>
    <n v="1"/>
    <n v="1"/>
  </r>
  <r>
    <s v="Bangui"/>
    <s v="Bangui"/>
    <x v="0"/>
    <s v="MBOSSORO"/>
    <x v="0"/>
    <n v="0"/>
    <n v="0"/>
    <n v="0"/>
    <n v="0"/>
    <n v="2"/>
    <n v="1"/>
    <n v="0"/>
    <n v="0"/>
    <n v="1"/>
    <n v="1"/>
    <n v="0"/>
    <n v="0"/>
    <n v="3"/>
    <n v="2"/>
    <n v="5"/>
    <n v="0"/>
    <n v="1"/>
    <n v="0"/>
  </r>
  <r>
    <s v="Bangui"/>
    <s v="Bangui"/>
    <x v="0"/>
    <s v="MBOSSORO"/>
    <x v="0"/>
    <n v="1"/>
    <n v="0"/>
    <n v="0"/>
    <n v="2"/>
    <n v="1"/>
    <n v="1"/>
    <n v="0"/>
    <n v="0"/>
    <n v="1"/>
    <n v="0"/>
    <n v="0"/>
    <n v="1"/>
    <n v="3"/>
    <n v="4"/>
    <n v="7"/>
    <n v="1"/>
    <n v="1"/>
    <n v="1"/>
  </r>
  <r>
    <s v="Bangui"/>
    <s v="Bangui"/>
    <x v="0"/>
    <s v="MBOSSORO"/>
    <x v="0"/>
    <n v="1"/>
    <n v="0"/>
    <n v="0"/>
    <n v="0"/>
    <n v="0"/>
    <n v="1"/>
    <n v="0"/>
    <n v="0"/>
    <n v="0"/>
    <n v="1"/>
    <n v="0"/>
    <n v="0"/>
    <n v="1"/>
    <n v="2"/>
    <n v="3"/>
    <n v="1"/>
    <n v="1"/>
    <n v="0"/>
  </r>
  <r>
    <s v="Bangui"/>
    <s v="Bangui"/>
    <x v="0"/>
    <s v="MBOSSORO"/>
    <x v="0"/>
    <n v="0"/>
    <n v="1"/>
    <n v="0"/>
    <n v="0"/>
    <n v="2"/>
    <n v="0"/>
    <n v="0"/>
    <n v="1"/>
    <n v="0"/>
    <n v="0"/>
    <n v="1"/>
    <n v="0"/>
    <n v="3"/>
    <n v="2"/>
    <n v="5"/>
    <n v="1"/>
    <n v="1"/>
    <n v="1"/>
  </r>
  <r>
    <s v="Bangui"/>
    <s v="Bangui"/>
    <x v="0"/>
    <s v="MBOSSORO"/>
    <x v="0"/>
    <n v="0"/>
    <n v="0"/>
    <n v="0"/>
    <n v="1"/>
    <n v="0"/>
    <n v="0"/>
    <n v="1"/>
    <n v="0"/>
    <n v="0"/>
    <n v="0"/>
    <n v="0"/>
    <n v="1"/>
    <n v="1"/>
    <n v="2"/>
    <n v="3"/>
    <n v="1"/>
    <n v="1"/>
    <n v="1"/>
  </r>
  <r>
    <s v="Bangui"/>
    <s v="Bangui"/>
    <x v="0"/>
    <s v="MBOSSORO"/>
    <x v="0"/>
    <n v="0"/>
    <n v="1"/>
    <n v="1"/>
    <n v="0"/>
    <n v="0"/>
    <n v="1"/>
    <n v="0"/>
    <n v="1"/>
    <n v="0"/>
    <n v="1"/>
    <n v="0"/>
    <n v="0"/>
    <n v="1"/>
    <n v="4"/>
    <n v="5"/>
    <n v="1"/>
    <n v="1"/>
    <n v="0"/>
  </r>
  <r>
    <s v="Bangui"/>
    <s v="Bangui"/>
    <x v="0"/>
    <s v="MBOSSORO"/>
    <x v="0"/>
    <n v="0"/>
    <n v="0"/>
    <n v="0"/>
    <n v="0"/>
    <n v="0"/>
    <n v="0"/>
    <n v="2"/>
    <n v="0"/>
    <n v="0"/>
    <n v="0"/>
    <n v="1"/>
    <n v="0"/>
    <n v="3"/>
    <n v="0"/>
    <n v="3"/>
    <n v="0"/>
    <n v="1"/>
    <n v="1"/>
  </r>
  <r>
    <s v="Bangui"/>
    <s v="Bangui"/>
    <x v="0"/>
    <s v="MBOSSORO"/>
    <x v="0"/>
    <n v="0"/>
    <n v="0"/>
    <n v="0"/>
    <n v="2"/>
    <n v="0"/>
    <n v="0"/>
    <n v="0"/>
    <n v="1"/>
    <n v="1"/>
    <n v="0"/>
    <n v="0"/>
    <n v="1"/>
    <n v="1"/>
    <n v="4"/>
    <n v="5"/>
    <n v="1"/>
    <n v="1"/>
    <n v="1"/>
  </r>
  <r>
    <s v="Bangui"/>
    <s v="Bangui"/>
    <x v="0"/>
    <s v="92 LOGEMENTS"/>
    <x v="1"/>
    <n v="1"/>
    <n v="0"/>
    <n v="1"/>
    <n v="0"/>
    <n v="0"/>
    <n v="0"/>
    <n v="0"/>
    <n v="1"/>
    <n v="1"/>
    <n v="0"/>
    <n v="0"/>
    <n v="0"/>
    <n v="3"/>
    <n v="1"/>
    <n v="4"/>
    <n v="1"/>
    <n v="1"/>
    <n v="0"/>
  </r>
  <r>
    <s v="Bangui"/>
    <s v="Bangui"/>
    <x v="0"/>
    <s v="92 LOGEMENTS"/>
    <x v="1"/>
    <n v="1"/>
    <n v="0"/>
    <n v="2"/>
    <n v="0"/>
    <n v="0"/>
    <n v="1"/>
    <n v="0"/>
    <n v="0"/>
    <n v="1"/>
    <n v="1"/>
    <n v="0"/>
    <n v="0"/>
    <n v="4"/>
    <n v="2"/>
    <n v="6"/>
    <n v="1"/>
    <n v="1"/>
    <n v="0"/>
  </r>
  <r>
    <s v="Bangui"/>
    <s v="Bangui"/>
    <x v="0"/>
    <s v="92 LOGEMENTS"/>
    <x v="1"/>
    <n v="0"/>
    <n v="1"/>
    <n v="0"/>
    <n v="0"/>
    <n v="0"/>
    <n v="0"/>
    <n v="0"/>
    <n v="0"/>
    <n v="0"/>
    <n v="1"/>
    <n v="1"/>
    <n v="0"/>
    <n v="1"/>
    <n v="2"/>
    <n v="3"/>
    <n v="1"/>
    <n v="1"/>
    <n v="1"/>
  </r>
  <r>
    <s v="Bangui"/>
    <s v="Bangui"/>
    <x v="0"/>
    <s v="92 LOGEMENTS"/>
    <x v="1"/>
    <n v="0"/>
    <n v="1"/>
    <n v="1"/>
    <n v="0"/>
    <n v="0"/>
    <n v="0"/>
    <n v="0"/>
    <n v="1"/>
    <n v="1"/>
    <n v="1"/>
    <n v="0"/>
    <n v="0"/>
    <n v="2"/>
    <n v="3"/>
    <n v="5"/>
    <n v="1"/>
    <n v="1"/>
    <n v="0"/>
  </r>
  <r>
    <s v="Bangui"/>
    <s v="Bangui"/>
    <x v="0"/>
    <s v="92 LOGEMENTS"/>
    <x v="1"/>
    <n v="0"/>
    <n v="1"/>
    <n v="0"/>
    <n v="0"/>
    <n v="1"/>
    <n v="0"/>
    <n v="0"/>
    <n v="1"/>
    <n v="1"/>
    <n v="0"/>
    <n v="0"/>
    <n v="0"/>
    <n v="2"/>
    <n v="2"/>
    <n v="4"/>
    <n v="1"/>
    <n v="1"/>
    <n v="0"/>
  </r>
  <r>
    <s v="Bangui"/>
    <s v="Bangui"/>
    <x v="0"/>
    <s v="92 LOGEMENTS"/>
    <x v="1"/>
    <n v="0"/>
    <n v="0"/>
    <n v="1"/>
    <n v="2"/>
    <n v="0"/>
    <n v="1"/>
    <n v="0"/>
    <n v="0"/>
    <n v="0"/>
    <n v="0"/>
    <n v="1"/>
    <n v="0"/>
    <n v="2"/>
    <n v="3"/>
    <n v="5"/>
    <n v="1"/>
    <n v="1"/>
    <n v="1"/>
  </r>
  <r>
    <s v="Bangui"/>
    <s v="Bangui"/>
    <x v="0"/>
    <s v="92 LOGEMENTS"/>
    <x v="1"/>
    <n v="0"/>
    <n v="0"/>
    <n v="0"/>
    <n v="0"/>
    <n v="0"/>
    <n v="0"/>
    <n v="0"/>
    <n v="1"/>
    <n v="0"/>
    <n v="0"/>
    <n v="1"/>
    <n v="1"/>
    <n v="1"/>
    <n v="2"/>
    <n v="3"/>
    <n v="0"/>
    <n v="1"/>
    <n v="1"/>
  </r>
  <r>
    <s v="Bangui"/>
    <s v="Bangui"/>
    <x v="0"/>
    <s v="92 LOGEMENTS"/>
    <x v="1"/>
    <n v="1"/>
    <n v="0"/>
    <n v="0"/>
    <n v="2"/>
    <n v="0"/>
    <n v="0"/>
    <n v="1"/>
    <n v="0"/>
    <n v="0"/>
    <n v="1"/>
    <n v="0"/>
    <n v="1"/>
    <n v="2"/>
    <n v="4"/>
    <n v="6"/>
    <n v="1"/>
    <n v="1"/>
    <n v="1"/>
  </r>
  <r>
    <s v="Bangui"/>
    <s v="Bangui"/>
    <x v="0"/>
    <s v="92 LOGEMENTS"/>
    <x v="1"/>
    <n v="0"/>
    <n v="0"/>
    <n v="1"/>
    <n v="0"/>
    <n v="0"/>
    <n v="0"/>
    <n v="0"/>
    <n v="2"/>
    <n v="1"/>
    <n v="0"/>
    <n v="0"/>
    <n v="1"/>
    <n v="2"/>
    <n v="3"/>
    <n v="5"/>
    <n v="1"/>
    <n v="1"/>
    <n v="1"/>
  </r>
  <r>
    <s v="Bangui"/>
    <s v="Bangui"/>
    <x v="0"/>
    <s v="92 LOGEMENTS"/>
    <x v="1"/>
    <n v="1"/>
    <n v="1"/>
    <n v="2"/>
    <n v="0"/>
    <n v="2"/>
    <n v="0"/>
    <n v="0"/>
    <n v="1"/>
    <n v="1"/>
    <n v="0"/>
    <n v="1"/>
    <n v="0"/>
    <n v="7"/>
    <n v="2"/>
    <n v="9"/>
    <n v="1"/>
    <n v="1"/>
    <n v="1"/>
  </r>
  <r>
    <s v="Ombella MPoko"/>
    <s v="Bimbo"/>
    <x v="1"/>
    <s v="CITE LADA"/>
    <x v="0"/>
    <n v="1"/>
    <n v="0"/>
    <n v="1"/>
    <n v="0"/>
    <n v="1"/>
    <n v="2"/>
    <n v="0"/>
    <n v="0"/>
    <n v="1"/>
    <n v="1"/>
    <n v="0"/>
    <n v="0"/>
    <n v="4"/>
    <n v="3"/>
    <n v="7"/>
    <n v="1"/>
    <n v="1"/>
    <n v="0"/>
  </r>
  <r>
    <s v="Ombella MPoko"/>
    <s v="Bimbo"/>
    <x v="1"/>
    <s v="CITE LADA"/>
    <x v="0"/>
    <n v="0"/>
    <n v="1"/>
    <n v="0"/>
    <n v="0"/>
    <n v="3"/>
    <n v="1"/>
    <n v="0"/>
    <n v="0"/>
    <n v="1"/>
    <n v="1"/>
    <n v="0"/>
    <n v="0"/>
    <n v="4"/>
    <n v="3"/>
    <n v="7"/>
    <n v="1"/>
    <n v="1"/>
    <n v="0"/>
  </r>
  <r>
    <s v="Ombella MPoko"/>
    <s v="Bimbo"/>
    <x v="1"/>
    <s v="CITE LADA"/>
    <x v="0"/>
    <n v="1"/>
    <n v="0"/>
    <n v="1"/>
    <n v="0"/>
    <n v="2"/>
    <n v="1"/>
    <n v="0"/>
    <n v="1"/>
    <n v="1"/>
    <n v="1"/>
    <n v="0"/>
    <n v="0"/>
    <n v="5"/>
    <n v="3"/>
    <n v="8"/>
    <n v="1"/>
    <n v="1"/>
    <n v="0"/>
  </r>
  <r>
    <s v="Ombella MPoko"/>
    <s v="Bimbo"/>
    <x v="1"/>
    <s v="CITE LADA"/>
    <x v="0"/>
    <n v="0"/>
    <n v="0"/>
    <n v="1"/>
    <n v="1"/>
    <n v="1"/>
    <n v="0"/>
    <n v="0"/>
    <n v="0"/>
    <n v="1"/>
    <n v="1"/>
    <n v="0"/>
    <n v="0"/>
    <n v="3"/>
    <n v="2"/>
    <n v="5"/>
    <n v="1"/>
    <n v="1"/>
    <n v="0"/>
  </r>
  <r>
    <s v="Ombella MPoko"/>
    <s v="Bimbo"/>
    <x v="1"/>
    <s v="CITE LADA"/>
    <x v="0"/>
    <n v="0"/>
    <n v="0"/>
    <n v="1"/>
    <n v="2"/>
    <n v="1"/>
    <n v="0"/>
    <n v="0"/>
    <n v="0"/>
    <n v="1"/>
    <n v="1"/>
    <n v="0"/>
    <n v="0"/>
    <n v="3"/>
    <n v="3"/>
    <n v="6"/>
    <n v="1"/>
    <n v="1"/>
    <n v="0"/>
  </r>
  <r>
    <s v="Ombella MPoko"/>
    <s v="Bimbo"/>
    <x v="1"/>
    <s v="CITE LADA"/>
    <x v="0"/>
    <n v="0"/>
    <n v="1"/>
    <n v="1"/>
    <n v="0"/>
    <n v="0"/>
    <n v="0"/>
    <n v="2"/>
    <n v="1"/>
    <n v="1"/>
    <n v="1"/>
    <n v="0"/>
    <n v="0"/>
    <n v="4"/>
    <n v="3"/>
    <n v="7"/>
    <n v="1"/>
    <n v="1"/>
    <n v="0"/>
  </r>
  <r>
    <s v="Ombella MPoko"/>
    <s v="Bimbo"/>
    <x v="1"/>
    <s v="CITE LADA"/>
    <x v="0"/>
    <n v="1"/>
    <n v="0"/>
    <n v="0"/>
    <n v="0"/>
    <n v="0"/>
    <n v="1"/>
    <n v="2"/>
    <n v="3"/>
    <n v="1"/>
    <n v="1"/>
    <n v="0"/>
    <n v="2"/>
    <n v="4"/>
    <n v="7"/>
    <n v="11"/>
    <n v="1"/>
    <n v="1"/>
    <n v="1"/>
  </r>
  <r>
    <s v="Ombella MPoko"/>
    <s v="Bimbo"/>
    <x v="1"/>
    <s v="CITE LADA"/>
    <x v="0"/>
    <n v="0"/>
    <n v="0"/>
    <n v="1"/>
    <n v="0"/>
    <n v="3"/>
    <n v="1"/>
    <n v="2"/>
    <n v="0"/>
    <n v="1"/>
    <n v="0"/>
    <n v="1"/>
    <n v="0"/>
    <n v="8"/>
    <n v="1"/>
    <n v="9"/>
    <n v="1"/>
    <n v="1"/>
    <n v="1"/>
  </r>
  <r>
    <s v="Ombella MPoko"/>
    <s v="Bimbo"/>
    <x v="1"/>
    <s v="CITE LADA"/>
    <x v="0"/>
    <n v="0"/>
    <n v="0"/>
    <n v="1"/>
    <n v="0"/>
    <n v="2"/>
    <n v="0"/>
    <n v="0"/>
    <n v="0"/>
    <n v="1"/>
    <n v="1"/>
    <n v="0"/>
    <n v="0"/>
    <n v="4"/>
    <n v="1"/>
    <n v="5"/>
    <n v="1"/>
    <n v="1"/>
    <n v="0"/>
  </r>
  <r>
    <s v="Ombella MPoko"/>
    <s v="Bimbo"/>
    <x v="1"/>
    <s v="CITE LADA"/>
    <x v="0"/>
    <n v="0"/>
    <n v="0"/>
    <n v="1"/>
    <n v="0"/>
    <n v="3"/>
    <n v="1"/>
    <n v="0"/>
    <n v="0"/>
    <n v="1"/>
    <n v="1"/>
    <n v="0"/>
    <n v="0"/>
    <n v="5"/>
    <n v="2"/>
    <n v="7"/>
    <n v="1"/>
    <n v="1"/>
    <n v="0"/>
  </r>
  <r>
    <s v="Ombella MPoko"/>
    <s v="Bimbo"/>
    <x v="1"/>
    <s v="GBANIKOLA 4"/>
    <x v="0"/>
    <n v="1"/>
    <n v="5"/>
    <n v="0"/>
    <n v="0"/>
    <n v="1"/>
    <n v="1"/>
    <n v="0"/>
    <n v="2"/>
    <n v="0"/>
    <n v="0"/>
    <n v="0"/>
    <n v="0"/>
    <n v="2"/>
    <n v="8"/>
    <n v="10"/>
    <n v="1"/>
    <n v="1"/>
    <n v="0"/>
  </r>
  <r>
    <s v="Ombella MPoko"/>
    <s v="Bimbo"/>
    <x v="1"/>
    <s v="GBANIKOLA 4"/>
    <x v="0"/>
    <n v="1"/>
    <n v="0"/>
    <n v="2"/>
    <n v="0"/>
    <n v="3"/>
    <n v="0"/>
    <n v="1"/>
    <n v="0"/>
    <n v="0"/>
    <n v="0"/>
    <n v="0"/>
    <n v="0"/>
    <n v="7"/>
    <n v="0"/>
    <n v="7"/>
    <n v="1"/>
    <n v="1"/>
    <n v="0"/>
  </r>
  <r>
    <s v="Ombella MPoko"/>
    <s v="Bimbo"/>
    <x v="1"/>
    <s v="GBANIKOLA 4"/>
    <x v="0"/>
    <n v="1"/>
    <n v="0"/>
    <n v="0"/>
    <n v="1"/>
    <n v="2"/>
    <n v="0"/>
    <n v="3"/>
    <n v="0"/>
    <n v="0"/>
    <n v="0"/>
    <n v="0"/>
    <n v="0"/>
    <n v="6"/>
    <n v="1"/>
    <n v="7"/>
    <n v="1"/>
    <n v="1"/>
    <n v="0"/>
  </r>
  <r>
    <s v="Ombella MPoko"/>
    <s v="Bimbo"/>
    <x v="1"/>
    <s v="GBANIKOLA 4"/>
    <x v="0"/>
    <n v="1"/>
    <n v="0"/>
    <n v="0"/>
    <n v="2"/>
    <n v="0"/>
    <n v="0"/>
    <n v="2"/>
    <n v="0"/>
    <n v="0"/>
    <n v="0"/>
    <n v="0"/>
    <n v="0"/>
    <n v="3"/>
    <n v="2"/>
    <n v="5"/>
    <n v="1"/>
    <n v="1"/>
    <n v="0"/>
  </r>
  <r>
    <s v="Ombella MPoko"/>
    <s v="Bimbo"/>
    <x v="1"/>
    <s v="GBANIKOLA 4"/>
    <x v="0"/>
    <n v="0"/>
    <n v="2"/>
    <n v="4"/>
    <n v="0"/>
    <n v="0"/>
    <n v="0"/>
    <n v="2"/>
    <n v="0"/>
    <n v="1"/>
    <n v="0"/>
    <n v="1"/>
    <n v="0"/>
    <n v="8"/>
    <n v="2"/>
    <n v="10"/>
    <n v="1"/>
    <n v="1"/>
    <n v="1"/>
  </r>
  <r>
    <s v="Ombella MPoko"/>
    <s v="Bimbo"/>
    <x v="1"/>
    <s v="GBANIKOLA 4"/>
    <x v="0"/>
    <n v="5"/>
    <n v="0"/>
    <n v="0"/>
    <n v="2"/>
    <n v="0"/>
    <n v="2"/>
    <n v="1"/>
    <n v="5"/>
    <n v="0"/>
    <n v="3"/>
    <n v="0"/>
    <n v="0"/>
    <n v="6"/>
    <n v="12"/>
    <n v="18"/>
    <n v="1"/>
    <n v="1"/>
    <n v="0"/>
  </r>
  <r>
    <s v="Ombella MPoko"/>
    <s v="Bimbo"/>
    <x v="1"/>
    <s v="GBANIKOLA 4"/>
    <x v="0"/>
    <n v="3"/>
    <n v="0"/>
    <n v="0"/>
    <n v="2"/>
    <n v="0"/>
    <n v="2"/>
    <n v="0"/>
    <n v="1"/>
    <n v="0"/>
    <n v="2"/>
    <n v="0"/>
    <n v="0"/>
    <n v="3"/>
    <n v="7"/>
    <n v="10"/>
    <n v="1"/>
    <n v="1"/>
    <n v="0"/>
  </r>
  <r>
    <s v="Ombella MPoko"/>
    <s v="Bimbo"/>
    <x v="1"/>
    <s v="GBANIKOLA 4"/>
    <x v="0"/>
    <n v="5"/>
    <n v="0"/>
    <n v="1"/>
    <n v="2"/>
    <n v="2"/>
    <n v="0"/>
    <n v="5"/>
    <n v="0"/>
    <n v="0"/>
    <n v="2"/>
    <n v="1"/>
    <n v="0"/>
    <n v="14"/>
    <n v="4"/>
    <n v="18"/>
    <n v="1"/>
    <n v="1"/>
    <n v="1"/>
  </r>
  <r>
    <s v="Ombella MPoko"/>
    <s v="Bimbo"/>
    <x v="1"/>
    <s v="GBANIKOLA 4"/>
    <x v="0"/>
    <n v="2"/>
    <n v="0"/>
    <n v="2"/>
    <n v="1"/>
    <n v="0"/>
    <n v="6"/>
    <n v="1"/>
    <n v="3"/>
    <n v="0"/>
    <n v="0"/>
    <n v="2"/>
    <n v="1"/>
    <n v="7"/>
    <n v="11"/>
    <n v="18"/>
    <n v="1"/>
    <n v="1"/>
    <n v="1"/>
  </r>
  <r>
    <s v="Ombella MPoko"/>
    <s v="Bimbo"/>
    <x v="1"/>
    <s v="GBANIKOLA 4"/>
    <x v="0"/>
    <n v="0"/>
    <n v="2"/>
    <n v="2"/>
    <n v="0"/>
    <n v="0"/>
    <n v="2"/>
    <n v="2"/>
    <n v="0"/>
    <n v="1"/>
    <n v="1"/>
    <n v="0"/>
    <n v="3"/>
    <n v="5"/>
    <n v="8"/>
    <n v="13"/>
    <n v="1"/>
    <n v="1"/>
    <n v="1"/>
  </r>
  <r>
    <s v="Bangui"/>
    <s v="Bangui"/>
    <x v="0"/>
    <s v="KPETENE II"/>
    <x v="0"/>
    <n v="0"/>
    <n v="0"/>
    <n v="0"/>
    <n v="2"/>
    <n v="1"/>
    <n v="0"/>
    <n v="0"/>
    <n v="0"/>
    <n v="2"/>
    <n v="1"/>
    <n v="1"/>
    <n v="1"/>
    <n v="4"/>
    <n v="4"/>
    <n v="8"/>
    <n v="1"/>
    <n v="1"/>
    <n v="1"/>
  </r>
  <r>
    <s v="Bangui"/>
    <s v="Bangui"/>
    <x v="0"/>
    <s v="KPETENE II"/>
    <x v="0"/>
    <n v="4"/>
    <n v="1"/>
    <n v="0"/>
    <n v="3"/>
    <n v="2"/>
    <n v="1"/>
    <n v="1"/>
    <n v="3"/>
    <n v="3"/>
    <n v="3"/>
    <n v="0"/>
    <n v="0"/>
    <n v="10"/>
    <n v="11"/>
    <n v="21"/>
    <n v="1"/>
    <n v="1"/>
    <n v="0"/>
  </r>
  <r>
    <s v="Bangui"/>
    <s v="Bangui"/>
    <x v="0"/>
    <s v="KPETENE II"/>
    <x v="0"/>
    <n v="2"/>
    <n v="0"/>
    <n v="0"/>
    <n v="1"/>
    <n v="0"/>
    <n v="0"/>
    <n v="2"/>
    <n v="0"/>
    <n v="1"/>
    <n v="1"/>
    <n v="0"/>
    <n v="0"/>
    <n v="5"/>
    <n v="2"/>
    <n v="7"/>
    <n v="1"/>
    <n v="1"/>
    <n v="0"/>
  </r>
  <r>
    <s v="Bangui"/>
    <s v="Bangui"/>
    <x v="0"/>
    <s v="KPETENE II"/>
    <x v="0"/>
    <n v="0"/>
    <n v="0"/>
    <n v="2"/>
    <n v="0"/>
    <n v="1"/>
    <n v="3"/>
    <n v="0"/>
    <n v="1"/>
    <n v="2"/>
    <n v="3"/>
    <n v="0"/>
    <n v="0"/>
    <n v="5"/>
    <n v="7"/>
    <n v="12"/>
    <n v="1"/>
    <n v="1"/>
    <n v="0"/>
  </r>
  <r>
    <s v="Bangui"/>
    <s v="Bangui"/>
    <x v="0"/>
    <s v="KPETENE II"/>
    <x v="0"/>
    <n v="0"/>
    <n v="0"/>
    <n v="0"/>
    <n v="3"/>
    <n v="1"/>
    <n v="1"/>
    <n v="1"/>
    <n v="2"/>
    <n v="1"/>
    <n v="0"/>
    <n v="0"/>
    <n v="0"/>
    <n v="3"/>
    <n v="6"/>
    <n v="9"/>
    <n v="1"/>
    <n v="1"/>
    <n v="0"/>
  </r>
  <r>
    <s v="Bangui"/>
    <s v="Bangui"/>
    <x v="0"/>
    <s v="KPETENE II"/>
    <x v="0"/>
    <n v="0"/>
    <n v="0"/>
    <n v="0"/>
    <n v="0"/>
    <n v="0"/>
    <n v="0"/>
    <n v="0"/>
    <n v="0"/>
    <n v="1"/>
    <n v="1"/>
    <n v="0"/>
    <n v="0"/>
    <n v="1"/>
    <n v="1"/>
    <n v="2"/>
    <n v="0"/>
    <n v="0"/>
    <n v="0"/>
  </r>
  <r>
    <s v="Bangui"/>
    <s v="Bangui"/>
    <x v="0"/>
    <s v="KPETENE II"/>
    <x v="0"/>
    <n v="0"/>
    <n v="0"/>
    <n v="0"/>
    <n v="2"/>
    <n v="0"/>
    <n v="0"/>
    <n v="0"/>
    <n v="2"/>
    <n v="1"/>
    <n v="1"/>
    <n v="1"/>
    <n v="0"/>
    <n v="2"/>
    <n v="5"/>
    <n v="7"/>
    <n v="1"/>
    <n v="1"/>
    <n v="1"/>
  </r>
  <r>
    <s v="Bangui"/>
    <s v="Bangui"/>
    <x v="0"/>
    <s v="KPETENE II"/>
    <x v="0"/>
    <n v="0"/>
    <n v="0"/>
    <n v="0"/>
    <n v="0"/>
    <n v="0"/>
    <n v="0"/>
    <n v="1"/>
    <n v="1"/>
    <n v="1"/>
    <n v="1"/>
    <n v="0"/>
    <n v="0"/>
    <n v="2"/>
    <n v="2"/>
    <n v="4"/>
    <n v="0"/>
    <n v="1"/>
    <n v="0"/>
  </r>
  <r>
    <s v="Bangui"/>
    <s v="Bangui"/>
    <x v="0"/>
    <s v="KPETENE II"/>
    <x v="0"/>
    <n v="1"/>
    <n v="1"/>
    <n v="0"/>
    <n v="0"/>
    <n v="2"/>
    <n v="0"/>
    <n v="0"/>
    <n v="3"/>
    <n v="2"/>
    <n v="2"/>
    <n v="1"/>
    <n v="1"/>
    <n v="6"/>
    <n v="7"/>
    <n v="13"/>
    <n v="1"/>
    <n v="1"/>
    <n v="1"/>
  </r>
  <r>
    <s v="Bangui"/>
    <s v="Bangui"/>
    <x v="0"/>
    <s v="KPETENE II"/>
    <x v="0"/>
    <n v="0"/>
    <n v="0"/>
    <n v="0"/>
    <n v="0"/>
    <n v="1"/>
    <n v="0"/>
    <n v="0"/>
    <n v="1"/>
    <n v="2"/>
    <n v="2"/>
    <n v="0"/>
    <n v="0"/>
    <n v="3"/>
    <n v="3"/>
    <n v="6"/>
    <n v="0"/>
    <n v="1"/>
    <n v="0"/>
  </r>
  <r>
    <s v="Bangui"/>
    <s v="Bangui"/>
    <x v="0"/>
    <s v="ZOUBE"/>
    <x v="0"/>
    <n v="0"/>
    <n v="1"/>
    <n v="0"/>
    <n v="1"/>
    <n v="0"/>
    <n v="0"/>
    <n v="1"/>
    <n v="2"/>
    <n v="1"/>
    <n v="0"/>
    <n v="0"/>
    <n v="0"/>
    <n v="2"/>
    <n v="4"/>
    <n v="6"/>
    <n v="1"/>
    <n v="1"/>
    <n v="0"/>
  </r>
  <r>
    <s v="Bangui"/>
    <s v="Bangui"/>
    <x v="0"/>
    <s v="ZOUBE"/>
    <x v="0"/>
    <n v="1"/>
    <n v="0"/>
    <n v="0"/>
    <n v="0"/>
    <n v="0"/>
    <n v="0"/>
    <n v="0"/>
    <n v="1"/>
    <n v="1"/>
    <n v="1"/>
    <n v="0"/>
    <n v="0"/>
    <n v="2"/>
    <n v="2"/>
    <n v="4"/>
    <n v="1"/>
    <n v="1"/>
    <n v="0"/>
  </r>
  <r>
    <s v="Bangui"/>
    <s v="Bangui"/>
    <x v="0"/>
    <s v="ZOUBE"/>
    <x v="0"/>
    <n v="0"/>
    <n v="1"/>
    <n v="0"/>
    <n v="0"/>
    <n v="1"/>
    <n v="0"/>
    <n v="0"/>
    <n v="1"/>
    <n v="1"/>
    <n v="1"/>
    <n v="0"/>
    <n v="0"/>
    <n v="2"/>
    <n v="3"/>
    <n v="5"/>
    <n v="1"/>
    <n v="1"/>
    <n v="0"/>
  </r>
  <r>
    <s v="Bangui"/>
    <s v="Bangui"/>
    <x v="0"/>
    <s v="ZOUBE"/>
    <x v="0"/>
    <n v="0"/>
    <n v="0"/>
    <n v="1"/>
    <n v="0"/>
    <n v="2"/>
    <n v="0"/>
    <n v="0"/>
    <n v="0"/>
    <n v="1"/>
    <n v="1"/>
    <n v="0"/>
    <n v="0"/>
    <n v="4"/>
    <n v="1"/>
    <n v="5"/>
    <n v="1"/>
    <n v="1"/>
    <n v="0"/>
  </r>
  <r>
    <s v="Bangui"/>
    <s v="Bangui"/>
    <x v="0"/>
    <s v="ZOUBE"/>
    <x v="0"/>
    <n v="0"/>
    <n v="0"/>
    <n v="1"/>
    <n v="0"/>
    <n v="0"/>
    <n v="0"/>
    <n v="0"/>
    <n v="0"/>
    <n v="1"/>
    <n v="1"/>
    <n v="0"/>
    <n v="0"/>
    <n v="2"/>
    <n v="1"/>
    <n v="3"/>
    <n v="1"/>
    <n v="1"/>
    <n v="0"/>
  </r>
  <r>
    <s v="Bangui"/>
    <s v="Bangui"/>
    <x v="0"/>
    <s v="ZOUBE"/>
    <x v="0"/>
    <n v="1"/>
    <n v="1"/>
    <n v="0"/>
    <n v="0"/>
    <n v="0"/>
    <n v="0"/>
    <n v="0"/>
    <n v="2"/>
    <n v="1"/>
    <n v="2"/>
    <n v="0"/>
    <n v="0"/>
    <n v="2"/>
    <n v="5"/>
    <n v="7"/>
    <n v="1"/>
    <n v="1"/>
    <n v="0"/>
  </r>
  <r>
    <s v="Bangui"/>
    <s v="Bangui"/>
    <x v="0"/>
    <s v="ZOUBE"/>
    <x v="0"/>
    <n v="0"/>
    <n v="0"/>
    <n v="1"/>
    <n v="0"/>
    <n v="1"/>
    <n v="0"/>
    <n v="0"/>
    <n v="1"/>
    <n v="1"/>
    <n v="0"/>
    <n v="0"/>
    <n v="0"/>
    <n v="3"/>
    <n v="1"/>
    <n v="4"/>
    <n v="1"/>
    <n v="1"/>
    <n v="0"/>
  </r>
  <r>
    <s v="Bangui"/>
    <s v="Bangui"/>
    <x v="0"/>
    <s v="ZOUBE"/>
    <x v="0"/>
    <n v="1"/>
    <n v="1"/>
    <n v="0"/>
    <n v="0"/>
    <n v="1"/>
    <n v="0"/>
    <n v="1"/>
    <n v="1"/>
    <n v="1"/>
    <n v="1"/>
    <n v="1"/>
    <n v="0"/>
    <n v="5"/>
    <n v="3"/>
    <n v="8"/>
    <n v="1"/>
    <n v="1"/>
    <n v="1"/>
  </r>
  <r>
    <s v="Bangui"/>
    <s v="Bangui"/>
    <x v="0"/>
    <s v="ZOUBE"/>
    <x v="0"/>
    <n v="1"/>
    <n v="0"/>
    <n v="0"/>
    <n v="1"/>
    <n v="0"/>
    <n v="2"/>
    <n v="0"/>
    <n v="1"/>
    <n v="1"/>
    <n v="1"/>
    <n v="1"/>
    <n v="0"/>
    <n v="3"/>
    <n v="5"/>
    <n v="8"/>
    <n v="1"/>
    <n v="1"/>
    <n v="1"/>
  </r>
  <r>
    <s v="Bangui"/>
    <s v="Bangui"/>
    <x v="0"/>
    <s v="ZOUBE"/>
    <x v="0"/>
    <n v="0"/>
    <n v="1"/>
    <n v="0"/>
    <n v="1"/>
    <n v="0"/>
    <n v="1"/>
    <n v="0"/>
    <n v="0"/>
    <n v="1"/>
    <n v="1"/>
    <n v="1"/>
    <n v="0"/>
    <n v="2"/>
    <n v="4"/>
    <n v="6"/>
    <n v="1"/>
    <n v="1"/>
    <n v="1"/>
  </r>
  <r>
    <s v="Bangui"/>
    <s v="Bangui"/>
    <x v="0"/>
    <s v="SANDOUBE"/>
    <x v="1"/>
    <n v="0"/>
    <n v="1"/>
    <n v="2"/>
    <n v="0"/>
    <n v="0"/>
    <n v="0"/>
    <n v="0"/>
    <n v="0"/>
    <n v="1"/>
    <n v="1"/>
    <n v="1"/>
    <n v="0"/>
    <n v="4"/>
    <n v="2"/>
    <n v="6"/>
    <n v="1"/>
    <n v="1"/>
    <n v="1"/>
  </r>
  <r>
    <s v="Bangui"/>
    <s v="Bangui"/>
    <x v="0"/>
    <s v="SANDOUBE"/>
    <x v="1"/>
    <n v="0"/>
    <n v="0"/>
    <n v="1"/>
    <n v="0"/>
    <n v="1"/>
    <n v="0"/>
    <n v="1"/>
    <n v="0"/>
    <n v="0"/>
    <n v="1"/>
    <n v="0"/>
    <n v="0"/>
    <n v="3"/>
    <n v="1"/>
    <n v="4"/>
    <n v="1"/>
    <n v="1"/>
    <n v="0"/>
  </r>
  <r>
    <s v="Bangui"/>
    <s v="Bangui"/>
    <x v="0"/>
    <s v="SANDOUBE"/>
    <x v="1"/>
    <n v="0"/>
    <n v="0"/>
    <n v="1"/>
    <n v="2"/>
    <n v="1"/>
    <n v="0"/>
    <n v="3"/>
    <n v="0"/>
    <n v="0"/>
    <n v="0"/>
    <n v="1"/>
    <n v="0"/>
    <n v="6"/>
    <n v="2"/>
    <n v="8"/>
    <n v="1"/>
    <n v="1"/>
    <n v="1"/>
  </r>
  <r>
    <s v="Bangui"/>
    <s v="Bangui"/>
    <x v="0"/>
    <s v="SANDOUBE"/>
    <x v="1"/>
    <n v="0"/>
    <n v="0"/>
    <n v="0"/>
    <n v="0"/>
    <n v="1"/>
    <n v="0"/>
    <n v="0"/>
    <n v="0"/>
    <n v="1"/>
    <n v="1"/>
    <n v="0"/>
    <n v="0"/>
    <n v="2"/>
    <n v="1"/>
    <n v="3"/>
    <n v="0"/>
    <n v="1"/>
    <n v="0"/>
  </r>
  <r>
    <s v="Bangui"/>
    <s v="Bangui"/>
    <x v="0"/>
    <s v="SANDOUBE"/>
    <x v="1"/>
    <n v="0"/>
    <n v="1"/>
    <n v="0"/>
    <n v="1"/>
    <n v="0"/>
    <n v="1"/>
    <n v="0"/>
    <n v="0"/>
    <n v="1"/>
    <n v="1"/>
    <n v="0"/>
    <n v="0"/>
    <n v="1"/>
    <n v="4"/>
    <n v="5"/>
    <n v="1"/>
    <n v="1"/>
    <n v="0"/>
  </r>
  <r>
    <s v="Bangui"/>
    <s v="Bangui"/>
    <x v="0"/>
    <s v="SANDOUBE"/>
    <x v="1"/>
    <n v="1"/>
    <n v="2"/>
    <n v="0"/>
    <n v="0"/>
    <n v="2"/>
    <n v="0"/>
    <n v="0"/>
    <n v="0"/>
    <n v="1"/>
    <n v="2"/>
    <n v="0"/>
    <n v="1"/>
    <n v="4"/>
    <n v="5"/>
    <n v="9"/>
    <n v="1"/>
    <n v="1"/>
    <n v="1"/>
  </r>
  <r>
    <s v="Bangui"/>
    <s v="Bangui"/>
    <x v="0"/>
    <s v="SANDOUBE"/>
    <x v="1"/>
    <n v="1"/>
    <n v="0"/>
    <n v="1"/>
    <n v="0"/>
    <n v="0"/>
    <n v="1"/>
    <n v="1"/>
    <n v="0"/>
    <n v="1"/>
    <n v="1"/>
    <n v="0"/>
    <n v="0"/>
    <n v="4"/>
    <n v="2"/>
    <n v="6"/>
    <n v="1"/>
    <n v="1"/>
    <n v="0"/>
  </r>
  <r>
    <s v="Bangui"/>
    <s v="Bangui"/>
    <x v="0"/>
    <s v="SANDOUBE"/>
    <x v="1"/>
    <n v="0"/>
    <n v="0"/>
    <n v="1"/>
    <n v="0"/>
    <n v="0"/>
    <n v="0"/>
    <n v="1"/>
    <n v="0"/>
    <n v="1"/>
    <n v="1"/>
    <n v="0"/>
    <n v="0"/>
    <n v="3"/>
    <n v="1"/>
    <n v="4"/>
    <n v="1"/>
    <n v="1"/>
    <n v="0"/>
  </r>
  <r>
    <s v="Bangui"/>
    <s v="Bangui"/>
    <x v="0"/>
    <s v="SANDOUBE"/>
    <x v="1"/>
    <n v="0"/>
    <n v="1"/>
    <n v="0"/>
    <n v="0"/>
    <n v="1"/>
    <n v="0"/>
    <n v="0"/>
    <n v="0"/>
    <n v="1"/>
    <n v="1"/>
    <n v="1"/>
    <n v="0"/>
    <n v="3"/>
    <n v="2"/>
    <n v="5"/>
    <n v="1"/>
    <n v="1"/>
    <n v="1"/>
  </r>
  <r>
    <s v="Bangui"/>
    <s v="Bangui"/>
    <x v="0"/>
    <s v="SANDOUBE"/>
    <x v="1"/>
    <n v="0"/>
    <n v="2"/>
    <n v="0"/>
    <n v="1"/>
    <n v="1"/>
    <n v="0"/>
    <n v="0"/>
    <n v="0"/>
    <n v="1"/>
    <n v="1"/>
    <n v="0"/>
    <n v="0"/>
    <n v="2"/>
    <n v="4"/>
    <n v="6"/>
    <n v="1"/>
    <n v="1"/>
    <n v="0"/>
  </r>
  <r>
    <s v="Bangui"/>
    <s v="Bangui"/>
    <x v="3"/>
    <s v="YAPELE III"/>
    <x v="1"/>
    <n v="1"/>
    <n v="0"/>
    <n v="2"/>
    <n v="0"/>
    <n v="1"/>
    <n v="2"/>
    <n v="1"/>
    <n v="1"/>
    <n v="1"/>
    <n v="1"/>
    <n v="0"/>
    <n v="1"/>
    <n v="6"/>
    <n v="5"/>
    <n v="11"/>
    <n v="1"/>
    <n v="1"/>
    <n v="1"/>
  </r>
  <r>
    <s v="Bangui"/>
    <s v="Bangui"/>
    <x v="3"/>
    <s v="YAPELE III"/>
    <x v="1"/>
    <n v="0"/>
    <n v="0"/>
    <n v="0"/>
    <n v="0"/>
    <n v="0"/>
    <n v="0"/>
    <n v="0"/>
    <n v="0"/>
    <n v="1"/>
    <n v="1"/>
    <n v="0"/>
    <n v="0"/>
    <n v="1"/>
    <n v="1"/>
    <n v="2"/>
    <n v="0"/>
    <n v="0"/>
    <n v="0"/>
  </r>
  <r>
    <s v="Bangui"/>
    <s v="Bangui"/>
    <x v="3"/>
    <s v="YAPELE III"/>
    <x v="1"/>
    <n v="0"/>
    <n v="1"/>
    <n v="0"/>
    <n v="0"/>
    <n v="1"/>
    <n v="0"/>
    <n v="0"/>
    <n v="0"/>
    <n v="1"/>
    <n v="1"/>
    <n v="0"/>
    <n v="0"/>
    <n v="2"/>
    <n v="2"/>
    <n v="4"/>
    <n v="1"/>
    <n v="1"/>
    <n v="0"/>
  </r>
  <r>
    <s v="Bangui"/>
    <s v="Bangui"/>
    <x v="3"/>
    <s v="YAPELE III"/>
    <x v="1"/>
    <n v="0"/>
    <n v="0"/>
    <n v="2"/>
    <n v="0"/>
    <n v="0"/>
    <n v="0"/>
    <n v="0"/>
    <n v="1"/>
    <n v="1"/>
    <n v="1"/>
    <n v="0"/>
    <n v="1"/>
    <n v="3"/>
    <n v="3"/>
    <n v="6"/>
    <n v="1"/>
    <n v="1"/>
    <n v="1"/>
  </r>
  <r>
    <s v="Bangui"/>
    <s v="Bangui"/>
    <x v="3"/>
    <s v="YAPELE III"/>
    <x v="1"/>
    <n v="0"/>
    <n v="0"/>
    <n v="0"/>
    <n v="0"/>
    <n v="0"/>
    <n v="0"/>
    <n v="0"/>
    <n v="0"/>
    <n v="0"/>
    <n v="1"/>
    <n v="0"/>
    <n v="0"/>
    <n v="0"/>
    <n v="1"/>
    <n v="1"/>
    <n v="0"/>
    <n v="0"/>
    <n v="0"/>
  </r>
  <r>
    <s v="Bangui"/>
    <s v="Bangui"/>
    <x v="3"/>
    <s v="YAPELE III"/>
    <x v="1"/>
    <n v="1"/>
    <n v="0"/>
    <n v="1"/>
    <n v="1"/>
    <n v="2"/>
    <n v="1"/>
    <n v="0"/>
    <n v="2"/>
    <n v="1"/>
    <n v="1"/>
    <n v="1"/>
    <n v="1"/>
    <n v="6"/>
    <n v="6"/>
    <n v="12"/>
    <n v="1"/>
    <n v="1"/>
    <n v="1"/>
  </r>
  <r>
    <s v="Bangui"/>
    <s v="Bangui"/>
    <x v="3"/>
    <s v="YAPELE III"/>
    <x v="1"/>
    <n v="1"/>
    <n v="0"/>
    <n v="1"/>
    <n v="0"/>
    <n v="0"/>
    <n v="2"/>
    <n v="0"/>
    <n v="0"/>
    <n v="1"/>
    <n v="1"/>
    <n v="1"/>
    <n v="0"/>
    <n v="4"/>
    <n v="3"/>
    <n v="7"/>
    <n v="1"/>
    <n v="1"/>
    <n v="1"/>
  </r>
  <r>
    <s v="Bangui"/>
    <s v="Bangui"/>
    <x v="3"/>
    <s v="YAPELE III"/>
    <x v="1"/>
    <n v="1"/>
    <n v="0"/>
    <n v="1"/>
    <n v="1"/>
    <n v="0"/>
    <n v="1"/>
    <n v="1"/>
    <n v="0"/>
    <n v="1"/>
    <n v="1"/>
    <n v="1"/>
    <n v="1"/>
    <n v="5"/>
    <n v="4"/>
    <n v="9"/>
    <n v="1"/>
    <n v="1"/>
    <n v="1"/>
  </r>
  <r>
    <s v="Bangui"/>
    <s v="Bangui"/>
    <x v="3"/>
    <s v="YAPELE III"/>
    <x v="1"/>
    <n v="0"/>
    <n v="0"/>
    <n v="0"/>
    <n v="0"/>
    <n v="0"/>
    <n v="0"/>
    <n v="0"/>
    <n v="0"/>
    <n v="0"/>
    <n v="0"/>
    <n v="1"/>
    <n v="1"/>
    <n v="1"/>
    <n v="1"/>
    <n v="2"/>
    <n v="0"/>
    <n v="0"/>
    <n v="1"/>
  </r>
  <r>
    <s v="Bangui"/>
    <s v="Bangui"/>
    <x v="3"/>
    <s v="YAPELE III"/>
    <x v="1"/>
    <n v="0"/>
    <n v="0"/>
    <n v="0"/>
    <n v="0"/>
    <n v="0"/>
    <n v="0"/>
    <n v="0"/>
    <n v="0"/>
    <n v="1"/>
    <n v="1"/>
    <n v="0"/>
    <n v="0"/>
    <n v="1"/>
    <n v="1"/>
    <n v="2"/>
    <n v="0"/>
    <n v="0"/>
    <n v="0"/>
  </r>
  <r>
    <s v="Bangui"/>
    <s v="Bangui"/>
    <x v="3"/>
    <s v="LAKOUANGA 0"/>
    <x v="1"/>
    <n v="1"/>
    <n v="0"/>
    <n v="1"/>
    <n v="1"/>
    <n v="2"/>
    <n v="1"/>
    <n v="1"/>
    <n v="0"/>
    <n v="1"/>
    <n v="1"/>
    <n v="1"/>
    <n v="1"/>
    <n v="7"/>
    <n v="4"/>
    <n v="11"/>
    <n v="1"/>
    <n v="1"/>
    <n v="1"/>
  </r>
  <r>
    <s v="Bangui"/>
    <s v="Bangui"/>
    <x v="3"/>
    <s v="LAKOUANGA 0"/>
    <x v="1"/>
    <n v="0"/>
    <n v="1"/>
    <n v="2"/>
    <n v="0"/>
    <n v="0"/>
    <n v="2"/>
    <n v="0"/>
    <n v="1"/>
    <n v="1"/>
    <n v="1"/>
    <n v="0"/>
    <n v="0"/>
    <n v="3"/>
    <n v="5"/>
    <n v="8"/>
    <n v="1"/>
    <n v="1"/>
    <n v="0"/>
  </r>
  <r>
    <s v="Bangui"/>
    <s v="Bangui"/>
    <x v="3"/>
    <s v="LAKOUANGA 0"/>
    <x v="1"/>
    <n v="0"/>
    <n v="0"/>
    <n v="0"/>
    <n v="0"/>
    <n v="1"/>
    <n v="0"/>
    <n v="0"/>
    <n v="0"/>
    <n v="0"/>
    <n v="1"/>
    <n v="0"/>
    <n v="0"/>
    <n v="1"/>
    <n v="1"/>
    <n v="2"/>
    <n v="0"/>
    <n v="1"/>
    <n v="0"/>
  </r>
  <r>
    <s v="Bangui"/>
    <s v="Bangui"/>
    <x v="3"/>
    <s v="LAKOUANGA 0"/>
    <x v="1"/>
    <n v="0"/>
    <n v="0"/>
    <n v="1"/>
    <n v="0"/>
    <n v="0"/>
    <n v="0"/>
    <n v="0"/>
    <n v="0"/>
    <n v="1"/>
    <n v="1"/>
    <n v="0"/>
    <n v="0"/>
    <n v="2"/>
    <n v="1"/>
    <n v="3"/>
    <n v="1"/>
    <n v="1"/>
    <n v="0"/>
  </r>
  <r>
    <s v="Bangui"/>
    <s v="Bangui"/>
    <x v="3"/>
    <s v="LAKOUANGA 0"/>
    <x v="1"/>
    <n v="0"/>
    <n v="1"/>
    <n v="0"/>
    <n v="0"/>
    <n v="0"/>
    <n v="0"/>
    <n v="0"/>
    <n v="0"/>
    <n v="1"/>
    <n v="1"/>
    <n v="0"/>
    <n v="1"/>
    <n v="1"/>
    <n v="3"/>
    <n v="4"/>
    <n v="1"/>
    <n v="1"/>
    <n v="1"/>
  </r>
  <r>
    <s v="Bangui"/>
    <s v="Bangui"/>
    <x v="3"/>
    <s v="LAKOUANGA 0"/>
    <x v="1"/>
    <n v="0"/>
    <n v="0"/>
    <n v="0"/>
    <n v="0"/>
    <n v="0"/>
    <n v="0"/>
    <n v="0"/>
    <n v="0"/>
    <n v="1"/>
    <n v="0"/>
    <n v="0"/>
    <n v="0"/>
    <n v="1"/>
    <n v="0"/>
    <n v="1"/>
    <n v="0"/>
    <n v="0"/>
    <n v="0"/>
  </r>
  <r>
    <s v="Bangui"/>
    <s v="Bangui"/>
    <x v="3"/>
    <s v="LAKOUANGA 0"/>
    <x v="1"/>
    <n v="1"/>
    <n v="0"/>
    <n v="1"/>
    <n v="0"/>
    <n v="1"/>
    <n v="1"/>
    <n v="1"/>
    <n v="1"/>
    <n v="1"/>
    <n v="1"/>
    <n v="1"/>
    <n v="1"/>
    <n v="6"/>
    <n v="4"/>
    <n v="10"/>
    <n v="1"/>
    <n v="1"/>
    <n v="1"/>
  </r>
  <r>
    <s v="Bangui"/>
    <s v="Bangui"/>
    <x v="3"/>
    <s v="LAKOUANGA 0"/>
    <x v="1"/>
    <n v="1"/>
    <n v="0"/>
    <n v="1"/>
    <n v="0"/>
    <n v="1"/>
    <n v="0"/>
    <n v="0"/>
    <n v="0"/>
    <n v="1"/>
    <n v="1"/>
    <n v="1"/>
    <n v="0"/>
    <n v="5"/>
    <n v="1"/>
    <n v="6"/>
    <n v="1"/>
    <n v="1"/>
    <n v="1"/>
  </r>
  <r>
    <s v="Bangui"/>
    <s v="Bangui"/>
    <x v="3"/>
    <s v="LAKOUANGA 0"/>
    <x v="1"/>
    <n v="0"/>
    <n v="0"/>
    <n v="0"/>
    <n v="0"/>
    <n v="0"/>
    <n v="0"/>
    <n v="0"/>
    <n v="0"/>
    <n v="0"/>
    <n v="0"/>
    <n v="1"/>
    <n v="1"/>
    <n v="1"/>
    <n v="1"/>
    <n v="2"/>
    <n v="0"/>
    <n v="0"/>
    <n v="1"/>
  </r>
  <r>
    <s v="Bangui"/>
    <s v="Bangui"/>
    <x v="3"/>
    <s v="LAKOUANGA 0"/>
    <x v="1"/>
    <n v="0"/>
    <n v="0"/>
    <n v="1"/>
    <n v="0"/>
    <n v="0"/>
    <n v="1"/>
    <n v="0"/>
    <n v="1"/>
    <n v="1"/>
    <n v="1"/>
    <n v="0"/>
    <n v="0"/>
    <n v="2"/>
    <n v="3"/>
    <n v="5"/>
    <n v="1"/>
    <n v="1"/>
    <n v="0"/>
  </r>
  <r>
    <s v="Bangui"/>
    <s v="Bangui"/>
    <x v="3"/>
    <s v="LAKOUANGA V"/>
    <x v="1"/>
    <n v="0"/>
    <n v="0"/>
    <n v="1"/>
    <n v="0"/>
    <n v="0"/>
    <n v="0"/>
    <n v="1"/>
    <n v="0"/>
    <n v="1"/>
    <n v="0"/>
    <n v="0"/>
    <n v="0"/>
    <n v="3"/>
    <n v="0"/>
    <n v="3"/>
    <n v="1"/>
    <n v="1"/>
    <n v="0"/>
  </r>
  <r>
    <s v="Bangui"/>
    <s v="Bangui"/>
    <x v="3"/>
    <s v="LAKOUANGA V"/>
    <x v="1"/>
    <n v="0"/>
    <n v="1"/>
    <n v="1"/>
    <n v="1"/>
    <n v="1"/>
    <n v="0"/>
    <n v="1"/>
    <n v="0"/>
    <n v="1"/>
    <n v="0"/>
    <n v="0"/>
    <n v="0"/>
    <n v="4"/>
    <n v="2"/>
    <n v="6"/>
    <n v="1"/>
    <n v="1"/>
    <n v="0"/>
  </r>
  <r>
    <s v="Bangui"/>
    <s v="Bangui"/>
    <x v="3"/>
    <s v="LAKOUANGA V"/>
    <x v="1"/>
    <n v="0"/>
    <n v="0"/>
    <n v="0"/>
    <n v="0"/>
    <n v="1"/>
    <n v="1"/>
    <n v="1"/>
    <n v="1"/>
    <n v="1"/>
    <n v="1"/>
    <n v="1"/>
    <n v="0"/>
    <n v="4"/>
    <n v="3"/>
    <n v="7"/>
    <n v="0"/>
    <n v="1"/>
    <n v="1"/>
  </r>
  <r>
    <s v="Bangui"/>
    <s v="Bangui"/>
    <x v="3"/>
    <s v="LAKOUANGA V"/>
    <x v="1"/>
    <n v="1"/>
    <n v="1"/>
    <n v="1"/>
    <n v="0"/>
    <n v="2"/>
    <n v="1"/>
    <n v="0"/>
    <n v="1"/>
    <n v="0"/>
    <n v="1"/>
    <n v="1"/>
    <n v="0"/>
    <n v="5"/>
    <n v="4"/>
    <n v="9"/>
    <n v="1"/>
    <n v="1"/>
    <n v="1"/>
  </r>
  <r>
    <s v="Bangui"/>
    <s v="Bangui"/>
    <x v="3"/>
    <s v="LAKOUANGA V"/>
    <x v="1"/>
    <n v="0"/>
    <n v="0"/>
    <n v="0"/>
    <n v="1"/>
    <n v="1"/>
    <n v="0"/>
    <n v="1"/>
    <n v="1"/>
    <n v="0"/>
    <n v="0"/>
    <n v="0"/>
    <n v="0"/>
    <n v="2"/>
    <n v="2"/>
    <n v="4"/>
    <n v="1"/>
    <n v="1"/>
    <n v="0"/>
  </r>
  <r>
    <s v="Bangui"/>
    <s v="Bangui"/>
    <x v="3"/>
    <s v="LAKOUANGA V"/>
    <x v="1"/>
    <n v="0"/>
    <n v="0"/>
    <n v="1"/>
    <n v="0"/>
    <n v="1"/>
    <n v="0"/>
    <n v="0"/>
    <n v="0"/>
    <n v="0"/>
    <n v="0"/>
    <n v="0"/>
    <n v="0"/>
    <n v="2"/>
    <n v="0"/>
    <n v="2"/>
    <n v="1"/>
    <n v="1"/>
    <n v="0"/>
  </r>
  <r>
    <s v="Bangui"/>
    <s v="Bangui"/>
    <x v="3"/>
    <s v="LAKOUANGA V"/>
    <x v="1"/>
    <n v="0"/>
    <n v="0"/>
    <n v="0"/>
    <n v="1"/>
    <n v="0"/>
    <n v="0"/>
    <n v="0"/>
    <n v="0"/>
    <n v="0"/>
    <n v="0"/>
    <n v="0"/>
    <n v="0"/>
    <n v="0"/>
    <n v="1"/>
    <n v="1"/>
    <n v="1"/>
    <n v="1"/>
    <n v="0"/>
  </r>
  <r>
    <s v="Bangui"/>
    <s v="Bangui"/>
    <x v="3"/>
    <s v="LAKOUANGA V"/>
    <x v="1"/>
    <n v="0"/>
    <n v="0"/>
    <n v="1"/>
    <n v="2"/>
    <n v="1"/>
    <n v="2"/>
    <n v="1"/>
    <n v="1"/>
    <n v="0"/>
    <n v="0"/>
    <n v="0"/>
    <n v="0"/>
    <n v="3"/>
    <n v="5"/>
    <n v="8"/>
    <n v="1"/>
    <n v="1"/>
    <n v="0"/>
  </r>
  <r>
    <s v="Bangui"/>
    <s v="Bangui"/>
    <x v="3"/>
    <s v="LAKOUANGA V"/>
    <x v="1"/>
    <n v="1"/>
    <n v="1"/>
    <n v="0"/>
    <n v="0"/>
    <n v="0"/>
    <n v="0"/>
    <n v="1"/>
    <n v="0"/>
    <n v="0"/>
    <n v="0"/>
    <n v="0"/>
    <n v="0"/>
    <n v="2"/>
    <n v="1"/>
    <n v="3"/>
    <n v="1"/>
    <n v="1"/>
    <n v="0"/>
  </r>
  <r>
    <s v="Bangui"/>
    <s v="Bangui"/>
    <x v="3"/>
    <s v="LAKOUANGA V"/>
    <x v="1"/>
    <n v="1"/>
    <n v="1"/>
    <n v="1"/>
    <n v="0"/>
    <n v="0"/>
    <n v="1"/>
    <n v="1"/>
    <n v="0"/>
    <n v="0"/>
    <n v="0"/>
    <n v="0"/>
    <n v="0"/>
    <n v="3"/>
    <n v="2"/>
    <n v="5"/>
    <n v="1"/>
    <n v="1"/>
    <n v="0"/>
  </r>
  <r>
    <s v="Bangui"/>
    <s v="Bangui"/>
    <x v="2"/>
    <s v="POTO POTO"/>
    <x v="1"/>
    <n v="1"/>
    <n v="0"/>
    <n v="1"/>
    <n v="1"/>
    <n v="0"/>
    <n v="0"/>
    <n v="0"/>
    <n v="0"/>
    <n v="1"/>
    <n v="1"/>
    <n v="0"/>
    <n v="0"/>
    <n v="3"/>
    <n v="2"/>
    <n v="5"/>
    <n v="1"/>
    <n v="1"/>
    <n v="0"/>
  </r>
  <r>
    <s v="Bangui"/>
    <s v="Bangui"/>
    <x v="2"/>
    <s v="POTO POTO"/>
    <x v="1"/>
    <n v="0"/>
    <n v="0"/>
    <n v="0"/>
    <n v="0"/>
    <n v="0"/>
    <n v="0"/>
    <n v="0"/>
    <n v="0"/>
    <n v="1"/>
    <n v="1"/>
    <n v="0"/>
    <n v="0"/>
    <n v="1"/>
    <n v="1"/>
    <n v="2"/>
    <n v="0"/>
    <n v="0"/>
    <n v="0"/>
  </r>
  <r>
    <s v="Bangui"/>
    <s v="Bangui"/>
    <x v="2"/>
    <s v="POTO POTO"/>
    <x v="1"/>
    <n v="0"/>
    <n v="0"/>
    <n v="0"/>
    <n v="0"/>
    <n v="0"/>
    <n v="1"/>
    <n v="0"/>
    <n v="0"/>
    <n v="0"/>
    <n v="1"/>
    <n v="0"/>
    <n v="0"/>
    <n v="0"/>
    <n v="2"/>
    <n v="2"/>
    <n v="0"/>
    <n v="1"/>
    <n v="0"/>
  </r>
  <r>
    <s v="Bangui"/>
    <s v="Bangui"/>
    <x v="2"/>
    <s v="POTO POTO"/>
    <x v="1"/>
    <n v="0"/>
    <n v="1"/>
    <n v="0"/>
    <n v="0"/>
    <n v="0"/>
    <n v="0"/>
    <n v="1"/>
    <n v="0"/>
    <n v="2"/>
    <n v="4"/>
    <n v="0"/>
    <n v="0"/>
    <n v="3"/>
    <n v="5"/>
    <n v="8"/>
    <n v="1"/>
    <n v="1"/>
    <n v="0"/>
  </r>
  <r>
    <s v="Bangui"/>
    <s v="Bangui"/>
    <x v="2"/>
    <s v="POTO POTO"/>
    <x v="1"/>
    <n v="0"/>
    <n v="1"/>
    <n v="0"/>
    <n v="1"/>
    <n v="0"/>
    <n v="0"/>
    <n v="0"/>
    <n v="0"/>
    <n v="0"/>
    <n v="1"/>
    <n v="0"/>
    <n v="0"/>
    <n v="0"/>
    <n v="3"/>
    <n v="3"/>
    <n v="1"/>
    <n v="1"/>
    <n v="0"/>
  </r>
  <r>
    <s v="Bangui"/>
    <s v="Bangui"/>
    <x v="2"/>
    <s v="POTO POTO"/>
    <x v="1"/>
    <n v="2"/>
    <n v="1"/>
    <n v="0"/>
    <n v="1"/>
    <n v="0"/>
    <n v="1"/>
    <n v="0"/>
    <n v="0"/>
    <n v="2"/>
    <n v="2"/>
    <n v="0"/>
    <n v="0"/>
    <n v="4"/>
    <n v="5"/>
    <n v="9"/>
    <n v="1"/>
    <n v="1"/>
    <n v="0"/>
  </r>
  <r>
    <s v="Bangui"/>
    <s v="Bangui"/>
    <x v="2"/>
    <s v="POTO POTO"/>
    <x v="1"/>
    <n v="1"/>
    <n v="0"/>
    <n v="1"/>
    <n v="2"/>
    <n v="1"/>
    <n v="0"/>
    <n v="0"/>
    <n v="1"/>
    <n v="2"/>
    <n v="3"/>
    <n v="0"/>
    <n v="0"/>
    <n v="5"/>
    <n v="6"/>
    <n v="11"/>
    <n v="1"/>
    <n v="1"/>
    <n v="0"/>
  </r>
  <r>
    <s v="Bangui"/>
    <s v="Bangui"/>
    <x v="2"/>
    <s v="POTO POTO"/>
    <x v="1"/>
    <n v="1"/>
    <n v="0"/>
    <n v="0"/>
    <n v="0"/>
    <n v="1"/>
    <n v="1"/>
    <n v="0"/>
    <n v="0"/>
    <n v="1"/>
    <n v="1"/>
    <n v="0"/>
    <n v="0"/>
    <n v="3"/>
    <n v="2"/>
    <n v="5"/>
    <n v="1"/>
    <n v="1"/>
    <n v="0"/>
  </r>
  <r>
    <s v="Bangui"/>
    <s v="Bangui"/>
    <x v="2"/>
    <s v="POTO POTO"/>
    <x v="1"/>
    <n v="0"/>
    <n v="0"/>
    <n v="2"/>
    <n v="1"/>
    <n v="1"/>
    <n v="1"/>
    <n v="0"/>
    <n v="0"/>
    <n v="2"/>
    <n v="3"/>
    <n v="0"/>
    <n v="0"/>
    <n v="5"/>
    <n v="5"/>
    <n v="10"/>
    <n v="1"/>
    <n v="1"/>
    <n v="0"/>
  </r>
  <r>
    <s v="Bangui"/>
    <s v="Bangui"/>
    <x v="2"/>
    <s v="POTO POTO"/>
    <x v="1"/>
    <n v="0"/>
    <n v="1"/>
    <n v="0"/>
    <n v="0"/>
    <n v="0"/>
    <n v="0"/>
    <n v="0"/>
    <n v="0"/>
    <n v="1"/>
    <n v="2"/>
    <n v="0"/>
    <n v="0"/>
    <n v="1"/>
    <n v="3"/>
    <n v="4"/>
    <n v="1"/>
    <n v="1"/>
    <n v="0"/>
  </r>
  <r>
    <s v="Bangui"/>
    <s v="Bangui"/>
    <x v="2"/>
    <s v="GBOTORO"/>
    <x v="0"/>
    <n v="0"/>
    <n v="0"/>
    <n v="0"/>
    <n v="0"/>
    <n v="0"/>
    <n v="0"/>
    <n v="0"/>
    <n v="0"/>
    <n v="1"/>
    <n v="1"/>
    <n v="0"/>
    <n v="0"/>
    <n v="1"/>
    <n v="1"/>
    <n v="2"/>
    <n v="0"/>
    <n v="0"/>
    <n v="0"/>
  </r>
  <r>
    <s v="Bangui"/>
    <s v="Bangui"/>
    <x v="2"/>
    <s v="GBOTORO"/>
    <x v="0"/>
    <n v="0"/>
    <n v="0"/>
    <n v="1"/>
    <n v="0"/>
    <n v="0"/>
    <n v="0"/>
    <n v="0"/>
    <n v="0"/>
    <n v="1"/>
    <n v="1"/>
    <n v="0"/>
    <n v="0"/>
    <n v="2"/>
    <n v="1"/>
    <n v="3"/>
    <n v="1"/>
    <n v="1"/>
    <n v="0"/>
  </r>
  <r>
    <s v="Bangui"/>
    <s v="Bangui"/>
    <x v="2"/>
    <s v="GBOTORO"/>
    <x v="0"/>
    <n v="1"/>
    <n v="1"/>
    <n v="0"/>
    <n v="0"/>
    <n v="2"/>
    <n v="1"/>
    <n v="0"/>
    <n v="0"/>
    <n v="2"/>
    <n v="1"/>
    <n v="0"/>
    <n v="0"/>
    <n v="5"/>
    <n v="3"/>
    <n v="8"/>
    <n v="1"/>
    <n v="1"/>
    <n v="0"/>
  </r>
  <r>
    <s v="Bangui"/>
    <s v="Bangui"/>
    <x v="2"/>
    <s v="GBOTORO"/>
    <x v="0"/>
    <n v="1"/>
    <n v="0"/>
    <n v="0"/>
    <n v="2"/>
    <n v="0"/>
    <n v="0"/>
    <n v="0"/>
    <n v="0"/>
    <n v="1"/>
    <n v="1"/>
    <n v="0"/>
    <n v="0"/>
    <n v="2"/>
    <n v="3"/>
    <n v="5"/>
    <n v="1"/>
    <n v="1"/>
    <n v="0"/>
  </r>
  <r>
    <s v="Bangui"/>
    <s v="Bangui"/>
    <x v="2"/>
    <s v="GBOTORO"/>
    <x v="0"/>
    <n v="0"/>
    <n v="0"/>
    <n v="0"/>
    <n v="0"/>
    <n v="0"/>
    <n v="0"/>
    <n v="0"/>
    <n v="0"/>
    <n v="0"/>
    <n v="1"/>
    <n v="0"/>
    <n v="0"/>
    <n v="0"/>
    <n v="1"/>
    <n v="1"/>
    <n v="0"/>
    <n v="0"/>
    <n v="0"/>
  </r>
  <r>
    <s v="Bangui"/>
    <s v="Bangui"/>
    <x v="2"/>
    <s v="GBOTORO"/>
    <x v="0"/>
    <n v="0"/>
    <n v="0"/>
    <n v="0"/>
    <n v="0"/>
    <n v="0"/>
    <n v="0"/>
    <n v="0"/>
    <n v="0"/>
    <n v="0"/>
    <n v="1"/>
    <n v="0"/>
    <n v="0"/>
    <n v="0"/>
    <n v="1"/>
    <n v="1"/>
    <n v="0"/>
    <n v="0"/>
    <n v="0"/>
  </r>
  <r>
    <s v="Bangui"/>
    <s v="Bangui"/>
    <x v="2"/>
    <s v="GBOTORO"/>
    <x v="0"/>
    <n v="1"/>
    <n v="0"/>
    <n v="0"/>
    <n v="1"/>
    <n v="0"/>
    <n v="2"/>
    <n v="0"/>
    <n v="0"/>
    <n v="1"/>
    <n v="1"/>
    <n v="0"/>
    <n v="0"/>
    <n v="2"/>
    <n v="4"/>
    <n v="6"/>
    <n v="1"/>
    <n v="1"/>
    <n v="0"/>
  </r>
  <r>
    <s v="Bangui"/>
    <s v="Bangui"/>
    <x v="2"/>
    <s v="GBOTORO"/>
    <x v="0"/>
    <n v="1"/>
    <n v="0"/>
    <n v="0"/>
    <n v="2"/>
    <n v="0"/>
    <n v="1"/>
    <n v="2"/>
    <n v="0"/>
    <n v="2"/>
    <n v="2"/>
    <n v="0"/>
    <n v="0"/>
    <n v="5"/>
    <n v="5"/>
    <n v="10"/>
    <n v="1"/>
    <n v="1"/>
    <n v="0"/>
  </r>
  <r>
    <s v="Bangui"/>
    <s v="Bangui"/>
    <x v="2"/>
    <s v="GBOTORO"/>
    <x v="0"/>
    <n v="0"/>
    <n v="0"/>
    <n v="1"/>
    <n v="0"/>
    <n v="0"/>
    <n v="0"/>
    <n v="0"/>
    <n v="0"/>
    <n v="1"/>
    <n v="0"/>
    <n v="0"/>
    <n v="0"/>
    <n v="2"/>
    <n v="0"/>
    <n v="2"/>
    <n v="1"/>
    <n v="1"/>
    <n v="0"/>
  </r>
  <r>
    <s v="Bangui"/>
    <s v="Bangui"/>
    <x v="2"/>
    <s v="GBOTORO"/>
    <x v="0"/>
    <n v="0"/>
    <n v="1"/>
    <n v="0"/>
    <n v="0"/>
    <n v="0"/>
    <n v="0"/>
    <n v="0"/>
    <n v="0"/>
    <n v="2"/>
    <n v="1"/>
    <n v="0"/>
    <n v="0"/>
    <n v="2"/>
    <n v="2"/>
    <n v="4"/>
    <n v="1"/>
    <n v="1"/>
    <n v="0"/>
  </r>
  <r>
    <s v="Bangui"/>
    <s v="Bangui"/>
    <x v="2"/>
    <s v="GBANGOUMA IV"/>
    <x v="0"/>
    <n v="0"/>
    <n v="1"/>
    <n v="0"/>
    <n v="2"/>
    <n v="0"/>
    <n v="0"/>
    <n v="0"/>
    <n v="0"/>
    <n v="0"/>
    <n v="1"/>
    <n v="0"/>
    <n v="1"/>
    <n v="0"/>
    <n v="5"/>
    <n v="5"/>
    <n v="1"/>
    <n v="1"/>
    <n v="1"/>
  </r>
  <r>
    <s v="Bangui"/>
    <s v="Bangui"/>
    <x v="2"/>
    <s v="GBADOUNA"/>
    <x v="1"/>
    <n v="2"/>
    <n v="1"/>
    <n v="1"/>
    <n v="2"/>
    <n v="0"/>
    <n v="0"/>
    <n v="0"/>
    <n v="0"/>
    <n v="0"/>
    <n v="4"/>
    <n v="0"/>
    <n v="0"/>
    <n v="3"/>
    <n v="7"/>
    <n v="10"/>
    <n v="1"/>
    <n v="1"/>
    <n v="0"/>
  </r>
  <r>
    <s v="Bangui"/>
    <s v="Bangui"/>
    <x v="2"/>
    <s v="GBADOUNA"/>
    <x v="1"/>
    <n v="1"/>
    <n v="0"/>
    <n v="0"/>
    <n v="1"/>
    <n v="0"/>
    <n v="1"/>
    <n v="0"/>
    <n v="0"/>
    <n v="3"/>
    <n v="2"/>
    <n v="0"/>
    <n v="1"/>
    <n v="4"/>
    <n v="5"/>
    <n v="9"/>
    <n v="1"/>
    <n v="1"/>
    <n v="1"/>
  </r>
  <r>
    <s v="Bangui"/>
    <s v="Bangui"/>
    <x v="2"/>
    <s v="GBADOUNA"/>
    <x v="1"/>
    <n v="1"/>
    <n v="0"/>
    <n v="0"/>
    <n v="1"/>
    <n v="0"/>
    <n v="0"/>
    <n v="1"/>
    <n v="0"/>
    <n v="2"/>
    <n v="3"/>
    <n v="0"/>
    <n v="2"/>
    <n v="4"/>
    <n v="6"/>
    <n v="10"/>
    <n v="1"/>
    <n v="1"/>
    <n v="1"/>
  </r>
  <r>
    <s v="Bangui"/>
    <s v="Bangui"/>
    <x v="2"/>
    <s v="GBADOUNA"/>
    <x v="1"/>
    <n v="1"/>
    <n v="1"/>
    <n v="0"/>
    <n v="0"/>
    <n v="0"/>
    <n v="0"/>
    <n v="0"/>
    <n v="0"/>
    <n v="1"/>
    <n v="1"/>
    <n v="0"/>
    <n v="1"/>
    <n v="2"/>
    <n v="3"/>
    <n v="5"/>
    <n v="1"/>
    <n v="1"/>
    <n v="1"/>
  </r>
  <r>
    <s v="Bangui"/>
    <s v="Bangui"/>
    <x v="2"/>
    <s v="GBADOUNA"/>
    <x v="1"/>
    <n v="1"/>
    <n v="0"/>
    <n v="0"/>
    <n v="0"/>
    <n v="0"/>
    <n v="1"/>
    <n v="0"/>
    <n v="0"/>
    <n v="1"/>
    <n v="2"/>
    <n v="0"/>
    <n v="0"/>
    <n v="2"/>
    <n v="3"/>
    <n v="5"/>
    <n v="1"/>
    <n v="1"/>
    <n v="0"/>
  </r>
  <r>
    <s v="Bangui"/>
    <s v="Bangui"/>
    <x v="2"/>
    <s v="GBADOUNA"/>
    <x v="1"/>
    <n v="0"/>
    <n v="1"/>
    <n v="0"/>
    <n v="0"/>
    <n v="1"/>
    <n v="3"/>
    <n v="0"/>
    <n v="0"/>
    <n v="2"/>
    <n v="3"/>
    <n v="0"/>
    <n v="1"/>
    <n v="3"/>
    <n v="8"/>
    <n v="11"/>
    <n v="1"/>
    <n v="1"/>
    <n v="1"/>
  </r>
  <r>
    <s v="Bangui"/>
    <s v="Bangui"/>
    <x v="2"/>
    <s v="GBADOUNA"/>
    <x v="1"/>
    <n v="0"/>
    <n v="0"/>
    <n v="1"/>
    <n v="1"/>
    <n v="0"/>
    <n v="0"/>
    <n v="0"/>
    <n v="0"/>
    <n v="1"/>
    <n v="1"/>
    <n v="0"/>
    <n v="1"/>
    <n v="2"/>
    <n v="3"/>
    <n v="5"/>
    <n v="1"/>
    <n v="1"/>
    <n v="1"/>
  </r>
  <r>
    <s v="Bangui"/>
    <s v="Bangui"/>
    <x v="2"/>
    <s v="GBADOUNA"/>
    <x v="1"/>
    <n v="0"/>
    <n v="1"/>
    <n v="2"/>
    <n v="0"/>
    <n v="0"/>
    <n v="0"/>
    <n v="0"/>
    <n v="0"/>
    <n v="1"/>
    <n v="2"/>
    <n v="0"/>
    <n v="1"/>
    <n v="3"/>
    <n v="4"/>
    <n v="7"/>
    <n v="1"/>
    <n v="1"/>
    <n v="1"/>
  </r>
  <r>
    <s v="Bangui"/>
    <s v="Bangui"/>
    <x v="2"/>
    <s v="GBADOUNA"/>
    <x v="1"/>
    <n v="0"/>
    <n v="1"/>
    <n v="0"/>
    <n v="0"/>
    <n v="1"/>
    <n v="2"/>
    <n v="1"/>
    <n v="0"/>
    <n v="0"/>
    <n v="2"/>
    <n v="1"/>
    <n v="0"/>
    <n v="3"/>
    <n v="5"/>
    <n v="8"/>
    <n v="1"/>
    <n v="1"/>
    <n v="1"/>
  </r>
  <r>
    <s v="Bangui"/>
    <s v="Bangui"/>
    <x v="2"/>
    <s v="GBADOUNA"/>
    <x v="1"/>
    <n v="0"/>
    <n v="2"/>
    <n v="1"/>
    <n v="0"/>
    <n v="2"/>
    <n v="1"/>
    <n v="0"/>
    <n v="2"/>
    <n v="0"/>
    <n v="4"/>
    <n v="0"/>
    <n v="0"/>
    <n v="3"/>
    <n v="9"/>
    <n v="12"/>
    <n v="1"/>
    <n v="1"/>
    <n v="0"/>
  </r>
  <r>
    <s v="Ombella MPoko"/>
    <s v="Bimbo"/>
    <x v="1"/>
    <s v="NDIA"/>
    <x v="0"/>
    <n v="1"/>
    <n v="0"/>
    <n v="0"/>
    <n v="1"/>
    <n v="0"/>
    <n v="0"/>
    <n v="1"/>
    <n v="0"/>
    <n v="1"/>
    <n v="1"/>
    <n v="0"/>
    <n v="0"/>
    <n v="3"/>
    <n v="2"/>
    <n v="5"/>
    <n v="1"/>
    <n v="1"/>
    <n v="0"/>
  </r>
  <r>
    <s v="Ombella MPoko"/>
    <s v="Bimbo"/>
    <x v="1"/>
    <s v="NDIA"/>
    <x v="0"/>
    <n v="1"/>
    <n v="0"/>
    <n v="0"/>
    <n v="0"/>
    <n v="2"/>
    <n v="0"/>
    <n v="2"/>
    <n v="0"/>
    <n v="1"/>
    <n v="1"/>
    <n v="0"/>
    <n v="0"/>
    <n v="6"/>
    <n v="1"/>
    <n v="7"/>
    <n v="1"/>
    <n v="1"/>
    <n v="0"/>
  </r>
  <r>
    <s v="Ombella MPoko"/>
    <s v="Bimbo"/>
    <x v="1"/>
    <s v="NDIA"/>
    <x v="0"/>
    <n v="0"/>
    <n v="0"/>
    <n v="1"/>
    <n v="1"/>
    <n v="1"/>
    <n v="0"/>
    <n v="0"/>
    <n v="0"/>
    <n v="2"/>
    <n v="0"/>
    <n v="0"/>
    <n v="0"/>
    <n v="4"/>
    <n v="1"/>
    <n v="5"/>
    <n v="1"/>
    <n v="1"/>
    <n v="0"/>
  </r>
  <r>
    <s v="Ombella MPoko"/>
    <s v="Bimbo"/>
    <x v="1"/>
    <s v="NDIA"/>
    <x v="0"/>
    <n v="1"/>
    <n v="0"/>
    <n v="0"/>
    <n v="0"/>
    <n v="0"/>
    <n v="3"/>
    <n v="2"/>
    <n v="0"/>
    <n v="1"/>
    <n v="1"/>
    <n v="0"/>
    <n v="0"/>
    <n v="4"/>
    <n v="4"/>
    <n v="8"/>
    <n v="1"/>
    <n v="1"/>
    <n v="0"/>
  </r>
  <r>
    <s v="Ombella MPoko"/>
    <s v="Bimbo"/>
    <x v="1"/>
    <s v="NDIA"/>
    <x v="0"/>
    <n v="1"/>
    <n v="0"/>
    <n v="2"/>
    <n v="0"/>
    <n v="0"/>
    <n v="0"/>
    <n v="0"/>
    <n v="0"/>
    <n v="1"/>
    <n v="1"/>
    <n v="0"/>
    <n v="0"/>
    <n v="4"/>
    <n v="1"/>
    <n v="5"/>
    <n v="1"/>
    <n v="1"/>
    <n v="0"/>
  </r>
  <r>
    <s v="Ombella MPoko"/>
    <s v="Bimbo"/>
    <x v="1"/>
    <s v="NDIA"/>
    <x v="0"/>
    <n v="0"/>
    <n v="1"/>
    <n v="1"/>
    <n v="0"/>
    <n v="0"/>
    <n v="0"/>
    <n v="1"/>
    <n v="0"/>
    <n v="1"/>
    <n v="0"/>
    <n v="1"/>
    <n v="0"/>
    <n v="4"/>
    <n v="1"/>
    <n v="5"/>
    <n v="1"/>
    <n v="1"/>
    <n v="1"/>
  </r>
  <r>
    <s v="Ombella MPoko"/>
    <s v="Bimbo"/>
    <x v="1"/>
    <s v="NDIA"/>
    <x v="0"/>
    <n v="1"/>
    <n v="0"/>
    <n v="1"/>
    <n v="0"/>
    <n v="1"/>
    <n v="0"/>
    <n v="1"/>
    <n v="0"/>
    <n v="1"/>
    <n v="1"/>
    <n v="0"/>
    <n v="0"/>
    <n v="5"/>
    <n v="1"/>
    <n v="6"/>
    <n v="1"/>
    <n v="1"/>
    <n v="0"/>
  </r>
  <r>
    <s v="Ombella MPoko"/>
    <s v="Bimbo"/>
    <x v="1"/>
    <s v="NDIA"/>
    <x v="0"/>
    <n v="0"/>
    <n v="0"/>
    <n v="2"/>
    <n v="0"/>
    <n v="0"/>
    <n v="0"/>
    <n v="0"/>
    <n v="0"/>
    <n v="1"/>
    <n v="1"/>
    <n v="0"/>
    <n v="0"/>
    <n v="3"/>
    <n v="1"/>
    <n v="4"/>
    <n v="1"/>
    <n v="1"/>
    <n v="0"/>
  </r>
  <r>
    <s v="Ombella MPoko"/>
    <s v="Bimbo"/>
    <x v="1"/>
    <s v="GUITANGOLA 2"/>
    <x v="1"/>
    <n v="0"/>
    <n v="0"/>
    <n v="1"/>
    <n v="0"/>
    <n v="1"/>
    <n v="2"/>
    <n v="0"/>
    <n v="0"/>
    <n v="1"/>
    <n v="1"/>
    <n v="0"/>
    <n v="0"/>
    <n v="3"/>
    <n v="3"/>
    <n v="6"/>
    <n v="1"/>
    <n v="1"/>
    <n v="0"/>
  </r>
  <r>
    <s v="Ombella MPoko"/>
    <s v="Bimbo"/>
    <x v="1"/>
    <s v="GUITANGOLA 2"/>
    <x v="1"/>
    <n v="0"/>
    <n v="0"/>
    <n v="1"/>
    <n v="0"/>
    <n v="0"/>
    <n v="1"/>
    <n v="0"/>
    <n v="0"/>
    <n v="0"/>
    <n v="1"/>
    <n v="0"/>
    <n v="0"/>
    <n v="1"/>
    <n v="2"/>
    <n v="3"/>
    <n v="1"/>
    <n v="1"/>
    <n v="0"/>
  </r>
  <r>
    <s v="Ombella MPoko"/>
    <s v="Bimbo"/>
    <x v="1"/>
    <s v="GUITANGOLA 2"/>
    <x v="1"/>
    <n v="0"/>
    <n v="1"/>
    <n v="2"/>
    <n v="1"/>
    <n v="0"/>
    <n v="0"/>
    <n v="0"/>
    <n v="2"/>
    <n v="1"/>
    <n v="1"/>
    <n v="1"/>
    <n v="0"/>
    <n v="4"/>
    <n v="5"/>
    <n v="9"/>
    <n v="1"/>
    <n v="1"/>
    <n v="1"/>
  </r>
  <r>
    <s v="Ombella MPoko"/>
    <s v="Bimbo"/>
    <x v="1"/>
    <s v="GUITANGOLA 2"/>
    <x v="1"/>
    <n v="0"/>
    <n v="0"/>
    <n v="1"/>
    <n v="0"/>
    <n v="2"/>
    <n v="0"/>
    <n v="0"/>
    <n v="0"/>
    <n v="1"/>
    <n v="1"/>
    <n v="1"/>
    <n v="1"/>
    <n v="5"/>
    <n v="2"/>
    <n v="7"/>
    <n v="1"/>
    <n v="1"/>
    <n v="1"/>
  </r>
  <r>
    <s v="Ombella MPoko"/>
    <s v="Bimbo"/>
    <x v="1"/>
    <s v="GUITANGOLA 2"/>
    <x v="1"/>
    <n v="1"/>
    <n v="0"/>
    <n v="0"/>
    <n v="0"/>
    <n v="1"/>
    <n v="0"/>
    <n v="0"/>
    <n v="1"/>
    <n v="0"/>
    <n v="1"/>
    <n v="0"/>
    <n v="0"/>
    <n v="2"/>
    <n v="2"/>
    <n v="4"/>
    <n v="1"/>
    <n v="1"/>
    <n v="0"/>
  </r>
  <r>
    <s v="Ombella MPoko"/>
    <s v="Bimbo"/>
    <x v="1"/>
    <s v="GUITANGOLA 2"/>
    <x v="1"/>
    <n v="2"/>
    <n v="1"/>
    <n v="0"/>
    <n v="1"/>
    <n v="0"/>
    <n v="2"/>
    <n v="1"/>
    <n v="1"/>
    <n v="0"/>
    <n v="1"/>
    <n v="0"/>
    <n v="1"/>
    <n v="3"/>
    <n v="7"/>
    <n v="10"/>
    <n v="1"/>
    <n v="1"/>
    <n v="1"/>
  </r>
  <r>
    <s v="Ombella MPoko"/>
    <s v="Bimbo"/>
    <x v="1"/>
    <s v="GUITANGOLA 2"/>
    <x v="1"/>
    <n v="2"/>
    <n v="0"/>
    <n v="1"/>
    <n v="0"/>
    <n v="0"/>
    <n v="0"/>
    <n v="1"/>
    <n v="1"/>
    <n v="0"/>
    <n v="1"/>
    <n v="1"/>
    <n v="0"/>
    <n v="5"/>
    <n v="2"/>
    <n v="7"/>
    <n v="1"/>
    <n v="1"/>
    <n v="1"/>
  </r>
  <r>
    <s v="Ombella MPoko"/>
    <s v="Bimbo"/>
    <x v="1"/>
    <s v="GUITANGOLA 2"/>
    <x v="1"/>
    <n v="0"/>
    <n v="1"/>
    <n v="3"/>
    <n v="0"/>
    <n v="1"/>
    <n v="0"/>
    <n v="0"/>
    <n v="0"/>
    <n v="1"/>
    <n v="1"/>
    <n v="0"/>
    <n v="1"/>
    <n v="5"/>
    <n v="3"/>
    <n v="8"/>
    <n v="1"/>
    <n v="1"/>
    <n v="1"/>
  </r>
  <r>
    <s v="Ombella MPoko"/>
    <s v="Bimbo"/>
    <x v="1"/>
    <s v="GUITANGOLA 2"/>
    <x v="1"/>
    <n v="0"/>
    <n v="0"/>
    <n v="1"/>
    <n v="0"/>
    <n v="1"/>
    <n v="0"/>
    <n v="0"/>
    <n v="0"/>
    <n v="3"/>
    <n v="0"/>
    <n v="0"/>
    <n v="0"/>
    <n v="5"/>
    <n v="0"/>
    <n v="5"/>
    <n v="1"/>
    <n v="1"/>
    <n v="0"/>
  </r>
  <r>
    <s v="Ombella MPoko"/>
    <s v="Bimbo"/>
    <x v="1"/>
    <s v="GUITANGOLA 2"/>
    <x v="1"/>
    <n v="0"/>
    <n v="0"/>
    <n v="0"/>
    <n v="1"/>
    <n v="0"/>
    <n v="0"/>
    <n v="0"/>
    <n v="0"/>
    <n v="1"/>
    <n v="1"/>
    <n v="0"/>
    <n v="0"/>
    <n v="1"/>
    <n v="2"/>
    <n v="3"/>
    <n v="1"/>
    <n v="1"/>
    <n v="0"/>
  </r>
  <r>
    <s v="Ombella MPoko"/>
    <s v="Bimbo"/>
    <x v="1"/>
    <s v="CITE DAMEKA"/>
    <x v="1"/>
    <n v="0"/>
    <n v="0"/>
    <n v="1"/>
    <n v="0"/>
    <n v="1"/>
    <n v="0"/>
    <n v="0"/>
    <n v="0"/>
    <n v="0"/>
    <n v="1"/>
    <n v="0"/>
    <n v="0"/>
    <n v="2"/>
    <n v="1"/>
    <n v="3"/>
    <n v="1"/>
    <n v="1"/>
    <n v="0"/>
  </r>
  <r>
    <s v="Ombella MPoko"/>
    <s v="Bimbo"/>
    <x v="1"/>
    <s v="CITE DAMEKA"/>
    <x v="1"/>
    <n v="1"/>
    <n v="0"/>
    <n v="0"/>
    <n v="0"/>
    <n v="1"/>
    <n v="0"/>
    <n v="0"/>
    <n v="1"/>
    <n v="1"/>
    <n v="0"/>
    <n v="1"/>
    <n v="1"/>
    <n v="4"/>
    <n v="2"/>
    <n v="6"/>
    <n v="1"/>
    <n v="1"/>
    <n v="1"/>
  </r>
  <r>
    <s v="Ombella MPoko"/>
    <s v="Bimbo"/>
    <x v="1"/>
    <s v="CITE DAMEKA"/>
    <x v="1"/>
    <n v="0"/>
    <n v="1"/>
    <n v="0"/>
    <n v="1"/>
    <n v="1"/>
    <n v="0"/>
    <n v="1"/>
    <n v="0"/>
    <n v="0"/>
    <n v="1"/>
    <n v="0"/>
    <n v="0"/>
    <n v="2"/>
    <n v="3"/>
    <n v="5"/>
    <n v="1"/>
    <n v="1"/>
    <n v="0"/>
  </r>
  <r>
    <s v="Ombella MPoko"/>
    <s v="Bimbo"/>
    <x v="1"/>
    <s v="CITE DAMEKA"/>
    <x v="1"/>
    <n v="1"/>
    <n v="2"/>
    <n v="1"/>
    <n v="0"/>
    <n v="2"/>
    <n v="1"/>
    <n v="0"/>
    <n v="0"/>
    <n v="0"/>
    <n v="1"/>
    <n v="1"/>
    <n v="0"/>
    <n v="5"/>
    <n v="4"/>
    <n v="9"/>
    <n v="1"/>
    <n v="1"/>
    <n v="1"/>
  </r>
  <r>
    <s v="Ombella MPoko"/>
    <s v="Bimbo"/>
    <x v="1"/>
    <s v="CITE DAMEKA"/>
    <x v="1"/>
    <n v="0"/>
    <n v="1"/>
    <n v="0"/>
    <n v="1"/>
    <n v="0"/>
    <n v="0"/>
    <n v="2"/>
    <n v="0"/>
    <n v="2"/>
    <n v="1"/>
    <n v="1"/>
    <n v="0"/>
    <n v="5"/>
    <n v="3"/>
    <n v="8"/>
    <n v="1"/>
    <n v="1"/>
    <n v="1"/>
  </r>
  <r>
    <s v="Ombella MPoko"/>
    <s v="Bimbo"/>
    <x v="1"/>
    <s v="CITE DAMEKA"/>
    <x v="1"/>
    <n v="1"/>
    <n v="0"/>
    <n v="0"/>
    <n v="0"/>
    <n v="0"/>
    <n v="0"/>
    <n v="0"/>
    <n v="0"/>
    <n v="1"/>
    <n v="1"/>
    <n v="0"/>
    <n v="0"/>
    <n v="2"/>
    <n v="1"/>
    <n v="3"/>
    <n v="1"/>
    <n v="1"/>
    <n v="0"/>
  </r>
  <r>
    <s v="Ombella MPoko"/>
    <s v="Bimbo"/>
    <x v="1"/>
    <s v="CITE DAMEKA"/>
    <x v="1"/>
    <n v="0"/>
    <n v="0"/>
    <n v="0"/>
    <n v="1"/>
    <n v="1"/>
    <n v="0"/>
    <n v="1"/>
    <n v="0"/>
    <n v="1"/>
    <n v="1"/>
    <n v="1"/>
    <n v="0"/>
    <n v="4"/>
    <n v="2"/>
    <n v="6"/>
    <n v="1"/>
    <n v="1"/>
    <n v="1"/>
  </r>
  <r>
    <s v="Ombella MPoko"/>
    <s v="Bimbo"/>
    <x v="1"/>
    <s v="CITE DAMEKA"/>
    <x v="1"/>
    <n v="0"/>
    <n v="0"/>
    <n v="0"/>
    <n v="0"/>
    <n v="1"/>
    <n v="0"/>
    <n v="0"/>
    <n v="1"/>
    <n v="2"/>
    <n v="1"/>
    <n v="0"/>
    <n v="0"/>
    <n v="3"/>
    <n v="2"/>
    <n v="5"/>
    <n v="0"/>
    <n v="1"/>
    <n v="0"/>
  </r>
  <r>
    <s v="Ombella MPoko"/>
    <s v="Bimbo"/>
    <x v="1"/>
    <s v="CITE DAMEKA"/>
    <x v="1"/>
    <n v="1"/>
    <n v="1"/>
    <n v="0"/>
    <n v="0"/>
    <n v="0"/>
    <n v="1"/>
    <n v="0"/>
    <n v="2"/>
    <n v="1"/>
    <n v="0"/>
    <n v="1"/>
    <n v="0"/>
    <n v="3"/>
    <n v="4"/>
    <n v="7"/>
    <n v="1"/>
    <n v="1"/>
    <n v="1"/>
  </r>
  <r>
    <s v="Ombella MPoko"/>
    <s v="Bimbo"/>
    <x v="1"/>
    <s v="CITE DAMEKA"/>
    <x v="1"/>
    <n v="0"/>
    <n v="0"/>
    <n v="0"/>
    <n v="0"/>
    <n v="1"/>
    <n v="0"/>
    <n v="1"/>
    <n v="0"/>
    <n v="1"/>
    <n v="1"/>
    <n v="0"/>
    <n v="0"/>
    <n v="3"/>
    <n v="1"/>
    <n v="4"/>
    <n v="0"/>
    <n v="1"/>
    <n v="0"/>
  </r>
  <r>
    <s v="Ombella MPoko"/>
    <s v="Bimbo"/>
    <x v="1"/>
    <s v="GUITANGOLA 1"/>
    <x v="0"/>
    <n v="0"/>
    <n v="1"/>
    <n v="0"/>
    <n v="2"/>
    <n v="1"/>
    <n v="0"/>
    <n v="1"/>
    <n v="1"/>
    <n v="1"/>
    <n v="1"/>
    <n v="0"/>
    <n v="0"/>
    <n v="3"/>
    <n v="5"/>
    <n v="8"/>
    <n v="1"/>
    <n v="1"/>
    <n v="0"/>
  </r>
  <r>
    <s v="Ombella MPoko"/>
    <s v="Bimbo"/>
    <x v="1"/>
    <s v="GUITANGOLA 1"/>
    <x v="0"/>
    <n v="2"/>
    <n v="0"/>
    <n v="1"/>
    <n v="0"/>
    <n v="0"/>
    <n v="0"/>
    <n v="0"/>
    <n v="1"/>
    <n v="1"/>
    <n v="1"/>
    <n v="0"/>
    <n v="0"/>
    <n v="4"/>
    <n v="2"/>
    <n v="6"/>
    <n v="1"/>
    <n v="1"/>
    <n v="0"/>
  </r>
  <r>
    <s v="Ombella MPoko"/>
    <s v="Bimbo"/>
    <x v="1"/>
    <s v="GUITANGOLA 1"/>
    <x v="0"/>
    <n v="1"/>
    <n v="0"/>
    <n v="1"/>
    <n v="1"/>
    <n v="0"/>
    <n v="1"/>
    <n v="0"/>
    <n v="1"/>
    <n v="1"/>
    <n v="1"/>
    <n v="0"/>
    <n v="0"/>
    <n v="3"/>
    <n v="4"/>
    <n v="7"/>
    <n v="1"/>
    <n v="1"/>
    <n v="0"/>
  </r>
  <r>
    <s v="Ombella MPoko"/>
    <s v="Bimbo"/>
    <x v="1"/>
    <s v="GUITANGOLA 1"/>
    <x v="0"/>
    <n v="0"/>
    <n v="0"/>
    <n v="1"/>
    <n v="0"/>
    <n v="0"/>
    <n v="1"/>
    <n v="0"/>
    <n v="1"/>
    <n v="1"/>
    <n v="1"/>
    <n v="0"/>
    <n v="0"/>
    <n v="2"/>
    <n v="3"/>
    <n v="5"/>
    <n v="1"/>
    <n v="1"/>
    <n v="0"/>
  </r>
  <r>
    <s v="Ombella MPoko"/>
    <s v="Bimbo"/>
    <x v="1"/>
    <s v="GUITANGOLA 1"/>
    <x v="0"/>
    <n v="0"/>
    <n v="1"/>
    <n v="0"/>
    <n v="0"/>
    <n v="1"/>
    <n v="0"/>
    <n v="1"/>
    <n v="0"/>
    <n v="1"/>
    <n v="1"/>
    <n v="0"/>
    <n v="0"/>
    <n v="3"/>
    <n v="2"/>
    <n v="5"/>
    <n v="1"/>
    <n v="1"/>
    <n v="0"/>
  </r>
  <r>
    <s v="Ombella MPoko"/>
    <s v="Bimbo"/>
    <x v="1"/>
    <s v="GUITANGOLA 1"/>
    <x v="0"/>
    <n v="0"/>
    <n v="0"/>
    <n v="1"/>
    <n v="0"/>
    <n v="0"/>
    <n v="1"/>
    <n v="1"/>
    <n v="0"/>
    <n v="1"/>
    <n v="1"/>
    <n v="0"/>
    <n v="0"/>
    <n v="3"/>
    <n v="2"/>
    <n v="5"/>
    <n v="1"/>
    <n v="1"/>
    <n v="0"/>
  </r>
  <r>
    <s v="Ombella MPoko"/>
    <s v="Bimbo"/>
    <x v="1"/>
    <s v="GUITANGOLA 1"/>
    <x v="0"/>
    <n v="0"/>
    <n v="1"/>
    <n v="0"/>
    <n v="1"/>
    <n v="0"/>
    <n v="0"/>
    <n v="0"/>
    <n v="0"/>
    <n v="1"/>
    <n v="1"/>
    <n v="0"/>
    <n v="0"/>
    <n v="1"/>
    <n v="3"/>
    <n v="4"/>
    <n v="1"/>
    <n v="1"/>
    <n v="0"/>
  </r>
  <r>
    <s v="Ombella MPoko"/>
    <s v="Bimbo"/>
    <x v="1"/>
    <s v="GUITANGOLA 1"/>
    <x v="0"/>
    <n v="0"/>
    <n v="0"/>
    <n v="1"/>
    <n v="0"/>
    <n v="0"/>
    <n v="0"/>
    <n v="0"/>
    <n v="1"/>
    <n v="1"/>
    <n v="0"/>
    <n v="0"/>
    <n v="0"/>
    <n v="2"/>
    <n v="1"/>
    <n v="3"/>
    <n v="1"/>
    <n v="1"/>
    <n v="0"/>
  </r>
  <r>
    <s v="Ombella MPoko"/>
    <s v="Bimbo"/>
    <x v="1"/>
    <s v="GUITANGOLA 1"/>
    <x v="0"/>
    <n v="0"/>
    <n v="0"/>
    <n v="0"/>
    <n v="1"/>
    <n v="0"/>
    <n v="0"/>
    <n v="0"/>
    <n v="1"/>
    <n v="1"/>
    <n v="0"/>
    <n v="0"/>
    <n v="0"/>
    <n v="1"/>
    <n v="2"/>
    <n v="3"/>
    <n v="1"/>
    <n v="1"/>
    <n v="0"/>
  </r>
  <r>
    <s v="Ombella MPoko"/>
    <s v="Bimbo"/>
    <x v="1"/>
    <s v="GUITANGOLA 1"/>
    <x v="0"/>
    <n v="0"/>
    <n v="1"/>
    <n v="0"/>
    <n v="0"/>
    <n v="1"/>
    <n v="0"/>
    <n v="0"/>
    <n v="1"/>
    <n v="1"/>
    <n v="1"/>
    <n v="0"/>
    <n v="0"/>
    <n v="2"/>
    <n v="3"/>
    <n v="5"/>
    <n v="1"/>
    <n v="1"/>
    <n v="0"/>
  </r>
  <r>
    <s v="Ombella MPoko"/>
    <s v="Bimbo"/>
    <x v="1"/>
    <s v="GUITANGOLA SOURCE"/>
    <x v="0"/>
    <n v="1"/>
    <n v="0"/>
    <n v="1"/>
    <n v="0"/>
    <n v="0"/>
    <n v="1"/>
    <n v="0"/>
    <n v="1"/>
    <n v="1"/>
    <n v="1"/>
    <n v="0"/>
    <n v="0"/>
    <n v="3"/>
    <n v="3"/>
    <n v="6"/>
    <n v="1"/>
    <n v="1"/>
    <n v="0"/>
  </r>
  <r>
    <s v="Ombella MPoko"/>
    <s v="Bimbo"/>
    <x v="1"/>
    <s v="GUITANGOLA SOURCE"/>
    <x v="0"/>
    <n v="1"/>
    <n v="0"/>
    <n v="1"/>
    <n v="0"/>
    <n v="0"/>
    <n v="1"/>
    <n v="0"/>
    <n v="0"/>
    <n v="1"/>
    <n v="1"/>
    <n v="0"/>
    <n v="0"/>
    <n v="3"/>
    <n v="2"/>
    <n v="5"/>
    <n v="1"/>
    <n v="1"/>
    <n v="0"/>
  </r>
  <r>
    <s v="Ombella MPoko"/>
    <s v="Bimbo"/>
    <x v="1"/>
    <s v="GUITANGOLA SOURCE"/>
    <x v="0"/>
    <n v="0"/>
    <n v="0"/>
    <n v="1"/>
    <n v="0"/>
    <n v="0"/>
    <n v="1"/>
    <n v="0"/>
    <n v="1"/>
    <n v="1"/>
    <n v="0"/>
    <n v="0"/>
    <n v="0"/>
    <n v="2"/>
    <n v="2"/>
    <n v="4"/>
    <n v="1"/>
    <n v="1"/>
    <n v="0"/>
  </r>
  <r>
    <s v="Ombella MPoko"/>
    <s v="Bimbo"/>
    <x v="1"/>
    <s v="GUITANGOLA SOURCE"/>
    <x v="0"/>
    <n v="0"/>
    <n v="1"/>
    <n v="0"/>
    <n v="1"/>
    <n v="0"/>
    <n v="0"/>
    <n v="0"/>
    <n v="1"/>
    <n v="1"/>
    <n v="1"/>
    <n v="0"/>
    <n v="0"/>
    <n v="1"/>
    <n v="4"/>
    <n v="5"/>
    <n v="1"/>
    <n v="1"/>
    <n v="0"/>
  </r>
  <r>
    <s v="Ombella MPoko"/>
    <s v="Bimbo"/>
    <x v="1"/>
    <s v="GUITANGOLA SOURCE"/>
    <x v="0"/>
    <n v="0"/>
    <n v="1"/>
    <n v="0"/>
    <n v="0"/>
    <n v="0"/>
    <n v="1"/>
    <n v="0"/>
    <n v="0"/>
    <n v="1"/>
    <n v="1"/>
    <n v="0"/>
    <n v="0"/>
    <n v="1"/>
    <n v="3"/>
    <n v="4"/>
    <n v="1"/>
    <n v="1"/>
    <n v="0"/>
  </r>
  <r>
    <s v="Ombella MPoko"/>
    <s v="Bimbo"/>
    <x v="1"/>
    <s v="GUITANGOLA SOURCE"/>
    <x v="0"/>
    <n v="0"/>
    <n v="0"/>
    <n v="1"/>
    <n v="0"/>
    <n v="0"/>
    <n v="0"/>
    <n v="0"/>
    <n v="0"/>
    <n v="1"/>
    <n v="1"/>
    <n v="0"/>
    <n v="0"/>
    <n v="2"/>
    <n v="1"/>
    <n v="3"/>
    <n v="1"/>
    <n v="1"/>
    <n v="0"/>
  </r>
  <r>
    <s v="Ombella MPoko"/>
    <s v="Bimbo"/>
    <x v="1"/>
    <s v="GUITANGOLA SOURCE"/>
    <x v="0"/>
    <n v="0"/>
    <n v="0"/>
    <n v="1"/>
    <n v="0"/>
    <n v="0"/>
    <n v="1"/>
    <n v="0"/>
    <n v="1"/>
    <n v="1"/>
    <n v="0"/>
    <n v="0"/>
    <n v="0"/>
    <n v="2"/>
    <n v="2"/>
    <n v="4"/>
    <n v="1"/>
    <n v="1"/>
    <n v="0"/>
  </r>
  <r>
    <s v="Ombella MPoko"/>
    <s v="Bimbo"/>
    <x v="1"/>
    <s v="GUITANGOLA SOURCE"/>
    <x v="0"/>
    <n v="0"/>
    <n v="1"/>
    <n v="0"/>
    <n v="1"/>
    <n v="0"/>
    <n v="1"/>
    <n v="0"/>
    <n v="0"/>
    <n v="2"/>
    <n v="1"/>
    <n v="0"/>
    <n v="0"/>
    <n v="2"/>
    <n v="4"/>
    <n v="6"/>
    <n v="1"/>
    <n v="1"/>
    <n v="0"/>
  </r>
  <r>
    <s v="Ombella MPoko"/>
    <s v="Bimbo"/>
    <x v="1"/>
    <s v="GUITANGOLA SOURCE"/>
    <x v="0"/>
    <n v="0"/>
    <n v="1"/>
    <n v="0"/>
    <n v="0"/>
    <n v="0"/>
    <n v="0"/>
    <n v="0"/>
    <n v="1"/>
    <n v="1"/>
    <n v="0"/>
    <n v="0"/>
    <n v="0"/>
    <n v="1"/>
    <n v="2"/>
    <n v="3"/>
    <n v="1"/>
    <n v="1"/>
    <n v="0"/>
  </r>
  <r>
    <s v="Ombella MPoko"/>
    <s v="Bimbo"/>
    <x v="1"/>
    <s v="GUITANGOLA SOURCE"/>
    <x v="0"/>
    <n v="1"/>
    <n v="0"/>
    <n v="0"/>
    <n v="0"/>
    <n v="0"/>
    <n v="1"/>
    <n v="0"/>
    <n v="0"/>
    <n v="1"/>
    <n v="1"/>
    <n v="0"/>
    <n v="0"/>
    <n v="2"/>
    <n v="2"/>
    <n v="4"/>
    <n v="1"/>
    <n v="1"/>
    <n v="0"/>
  </r>
  <r>
    <s v="Ombella MPoko"/>
    <s v="Bimbo"/>
    <x v="1"/>
    <s v="CITE BOING"/>
    <x v="1"/>
    <n v="2"/>
    <n v="0"/>
    <n v="0"/>
    <n v="1"/>
    <n v="1"/>
    <n v="1"/>
    <n v="0"/>
    <n v="2"/>
    <n v="2"/>
    <n v="1"/>
    <n v="0"/>
    <n v="0"/>
    <n v="5"/>
    <n v="5"/>
    <n v="10"/>
    <n v="1"/>
    <n v="1"/>
    <n v="0"/>
  </r>
  <r>
    <s v="Ombella MPoko"/>
    <s v="Bimbo"/>
    <x v="1"/>
    <s v="CITE BOING"/>
    <x v="1"/>
    <n v="0"/>
    <n v="0"/>
    <n v="1"/>
    <n v="2"/>
    <n v="0"/>
    <n v="0"/>
    <n v="2"/>
    <n v="3"/>
    <n v="2"/>
    <n v="2"/>
    <n v="0"/>
    <n v="0"/>
    <n v="5"/>
    <n v="7"/>
    <n v="12"/>
    <n v="1"/>
    <n v="1"/>
    <n v="0"/>
  </r>
  <r>
    <s v="Ombella MPoko"/>
    <s v="Bimbo"/>
    <x v="1"/>
    <s v="CITE BOING"/>
    <x v="1"/>
    <n v="0"/>
    <n v="0"/>
    <n v="0"/>
    <n v="0"/>
    <n v="1"/>
    <n v="0"/>
    <n v="0"/>
    <n v="1"/>
    <n v="1"/>
    <n v="1"/>
    <n v="0"/>
    <n v="0"/>
    <n v="2"/>
    <n v="2"/>
    <n v="4"/>
    <n v="0"/>
    <n v="1"/>
    <n v="0"/>
  </r>
  <r>
    <s v="Ombella MPoko"/>
    <s v="Bimbo"/>
    <x v="1"/>
    <s v="CITE BOING"/>
    <x v="1"/>
    <n v="0"/>
    <n v="0"/>
    <n v="1"/>
    <n v="0"/>
    <n v="2"/>
    <n v="0"/>
    <n v="0"/>
    <n v="3"/>
    <n v="1"/>
    <n v="1"/>
    <n v="1"/>
    <n v="1"/>
    <n v="5"/>
    <n v="5"/>
    <n v="10"/>
    <n v="1"/>
    <n v="1"/>
    <n v="1"/>
  </r>
  <r>
    <s v="Ombella MPoko"/>
    <s v="Bimbo"/>
    <x v="1"/>
    <s v="CITE BOING"/>
    <x v="1"/>
    <n v="0"/>
    <n v="0"/>
    <n v="0"/>
    <n v="1"/>
    <n v="0"/>
    <n v="0"/>
    <n v="2"/>
    <n v="1"/>
    <n v="1"/>
    <n v="1"/>
    <n v="1"/>
    <n v="0"/>
    <n v="4"/>
    <n v="3"/>
    <n v="7"/>
    <n v="1"/>
    <n v="1"/>
    <n v="1"/>
  </r>
  <r>
    <s v="Ombella MPoko"/>
    <s v="Bimbo"/>
    <x v="1"/>
    <s v="CITE BOING"/>
    <x v="1"/>
    <n v="0"/>
    <n v="0"/>
    <n v="2"/>
    <n v="0"/>
    <n v="1"/>
    <n v="2"/>
    <n v="0"/>
    <n v="0"/>
    <n v="1"/>
    <n v="1"/>
    <n v="1"/>
    <n v="0"/>
    <n v="5"/>
    <n v="3"/>
    <n v="8"/>
    <n v="1"/>
    <n v="1"/>
    <n v="1"/>
  </r>
  <r>
    <s v="Ombella MPoko"/>
    <s v="Bimbo"/>
    <x v="1"/>
    <s v="CITE BOING"/>
    <x v="1"/>
    <n v="0"/>
    <n v="0"/>
    <n v="0"/>
    <n v="0"/>
    <n v="0"/>
    <n v="1"/>
    <n v="0"/>
    <n v="0"/>
    <n v="1"/>
    <n v="1"/>
    <n v="0"/>
    <n v="0"/>
    <n v="1"/>
    <n v="2"/>
    <n v="3"/>
    <n v="0"/>
    <n v="1"/>
    <n v="0"/>
  </r>
  <r>
    <s v="Ombella MPoko"/>
    <s v="Bimbo"/>
    <x v="1"/>
    <s v="CITE BOING"/>
    <x v="1"/>
    <n v="0"/>
    <n v="2"/>
    <n v="1"/>
    <n v="0"/>
    <n v="0"/>
    <n v="2"/>
    <n v="2"/>
    <n v="0"/>
    <n v="2"/>
    <n v="2"/>
    <n v="1"/>
    <n v="1"/>
    <n v="6"/>
    <n v="7"/>
    <n v="13"/>
    <n v="1"/>
    <n v="1"/>
    <n v="1"/>
  </r>
  <r>
    <s v="Ombella MPoko"/>
    <s v="Bimbo"/>
    <x v="1"/>
    <s v="CITE BOING"/>
    <x v="1"/>
    <n v="1"/>
    <n v="1"/>
    <n v="1"/>
    <n v="1"/>
    <n v="2"/>
    <n v="0"/>
    <n v="0"/>
    <n v="0"/>
    <n v="2"/>
    <n v="2"/>
    <n v="0"/>
    <n v="0"/>
    <n v="6"/>
    <n v="4"/>
    <n v="10"/>
    <n v="1"/>
    <n v="1"/>
    <n v="0"/>
  </r>
  <r>
    <s v="Ombella MPoko"/>
    <s v="Bimbo"/>
    <x v="1"/>
    <s v="CITE BOING"/>
    <x v="1"/>
    <n v="0"/>
    <n v="0"/>
    <n v="0"/>
    <n v="2"/>
    <n v="0"/>
    <n v="0"/>
    <n v="0"/>
    <n v="1"/>
    <n v="1"/>
    <n v="1"/>
    <n v="0"/>
    <n v="0"/>
    <n v="1"/>
    <n v="4"/>
    <n v="5"/>
    <n v="1"/>
    <n v="1"/>
    <n v="0"/>
  </r>
  <r>
    <s v="Ombella MPoko"/>
    <s v="Bimbo"/>
    <x v="1"/>
    <s v="MBEMBE 2"/>
    <x v="1"/>
    <n v="0"/>
    <n v="0"/>
    <n v="2"/>
    <n v="2"/>
    <n v="1"/>
    <n v="3"/>
    <n v="4"/>
    <n v="0"/>
    <n v="2"/>
    <n v="1"/>
    <n v="0"/>
    <n v="0"/>
    <n v="9"/>
    <n v="6"/>
    <n v="15"/>
    <n v="1"/>
    <n v="1"/>
    <n v="0"/>
  </r>
  <r>
    <s v="Ombella MPoko"/>
    <s v="Bimbo"/>
    <x v="1"/>
    <s v="MBEMBE 2"/>
    <x v="1"/>
    <n v="0"/>
    <n v="0"/>
    <n v="0"/>
    <n v="2"/>
    <n v="1"/>
    <n v="2"/>
    <n v="2"/>
    <n v="1"/>
    <n v="2"/>
    <n v="2"/>
    <n v="0"/>
    <n v="0"/>
    <n v="5"/>
    <n v="7"/>
    <n v="12"/>
    <n v="1"/>
    <n v="1"/>
    <n v="0"/>
  </r>
  <r>
    <s v="Ombella MPoko"/>
    <s v="Bimbo"/>
    <x v="1"/>
    <s v="MBEMBE 2"/>
    <x v="1"/>
    <n v="0"/>
    <n v="0"/>
    <n v="1"/>
    <n v="1"/>
    <n v="0"/>
    <n v="0"/>
    <n v="0"/>
    <n v="0"/>
    <n v="1"/>
    <n v="1"/>
    <n v="0"/>
    <n v="0"/>
    <n v="2"/>
    <n v="2"/>
    <n v="4"/>
    <n v="1"/>
    <n v="1"/>
    <n v="0"/>
  </r>
  <r>
    <s v="Ombella MPoko"/>
    <s v="Bimbo"/>
    <x v="1"/>
    <s v="MBEMBE 2"/>
    <x v="1"/>
    <n v="0"/>
    <n v="0"/>
    <n v="2"/>
    <n v="0"/>
    <n v="0"/>
    <n v="0"/>
    <n v="1"/>
    <n v="0"/>
    <n v="1"/>
    <n v="1"/>
    <n v="0"/>
    <n v="1"/>
    <n v="4"/>
    <n v="2"/>
    <n v="6"/>
    <n v="1"/>
    <n v="1"/>
    <n v="1"/>
  </r>
  <r>
    <s v="Ombella MPoko"/>
    <s v="Bimbo"/>
    <x v="1"/>
    <s v="MBEMBE 2"/>
    <x v="1"/>
    <n v="0"/>
    <n v="0"/>
    <n v="2"/>
    <n v="1"/>
    <n v="0"/>
    <n v="0"/>
    <n v="0"/>
    <n v="1"/>
    <n v="1"/>
    <n v="1"/>
    <n v="1"/>
    <n v="0"/>
    <n v="4"/>
    <n v="3"/>
    <n v="7"/>
    <n v="1"/>
    <n v="1"/>
    <n v="1"/>
  </r>
  <r>
    <s v="Ombella MPoko"/>
    <s v="Bimbo"/>
    <x v="1"/>
    <s v="MBEMBE 2"/>
    <x v="1"/>
    <n v="1"/>
    <n v="0"/>
    <n v="2"/>
    <n v="1"/>
    <n v="1"/>
    <n v="0"/>
    <n v="0"/>
    <n v="2"/>
    <n v="1"/>
    <n v="1"/>
    <n v="0"/>
    <n v="0"/>
    <n v="5"/>
    <n v="4"/>
    <n v="9"/>
    <n v="1"/>
    <n v="1"/>
    <n v="0"/>
  </r>
  <r>
    <s v="Ombella MPoko"/>
    <s v="Bimbo"/>
    <x v="1"/>
    <s v="MBEMBE 2"/>
    <x v="1"/>
    <n v="1"/>
    <n v="1"/>
    <n v="2"/>
    <n v="0"/>
    <n v="0"/>
    <n v="1"/>
    <n v="2"/>
    <n v="0"/>
    <n v="1"/>
    <n v="2"/>
    <n v="0"/>
    <n v="0"/>
    <n v="6"/>
    <n v="4"/>
    <n v="10"/>
    <n v="1"/>
    <n v="1"/>
    <n v="0"/>
  </r>
  <r>
    <s v="Ombella MPoko"/>
    <s v="Bimbo"/>
    <x v="1"/>
    <s v="MBEMBE 2"/>
    <x v="1"/>
    <n v="1"/>
    <n v="0"/>
    <n v="2"/>
    <n v="0"/>
    <n v="1"/>
    <n v="0"/>
    <n v="0"/>
    <n v="1"/>
    <n v="2"/>
    <n v="2"/>
    <n v="0"/>
    <n v="1"/>
    <n v="6"/>
    <n v="4"/>
    <n v="10"/>
    <n v="1"/>
    <n v="1"/>
    <n v="1"/>
  </r>
  <r>
    <s v="Ombella MPoko"/>
    <s v="Bimbo"/>
    <x v="1"/>
    <s v="MBEMBE 2"/>
    <x v="1"/>
    <n v="0"/>
    <n v="1"/>
    <n v="2"/>
    <n v="0"/>
    <n v="2"/>
    <n v="0"/>
    <n v="2"/>
    <n v="2"/>
    <n v="1"/>
    <n v="1"/>
    <n v="1"/>
    <n v="1"/>
    <n v="8"/>
    <n v="5"/>
    <n v="13"/>
    <n v="1"/>
    <n v="1"/>
    <n v="1"/>
  </r>
  <r>
    <s v="Ombella MPoko"/>
    <s v="Bimbo"/>
    <x v="1"/>
    <s v="MBEMBE 2"/>
    <x v="1"/>
    <n v="0"/>
    <n v="0"/>
    <n v="1"/>
    <n v="1"/>
    <n v="0"/>
    <n v="0"/>
    <n v="0"/>
    <n v="1"/>
    <n v="1"/>
    <n v="1"/>
    <n v="0"/>
    <n v="0"/>
    <n v="2"/>
    <n v="3"/>
    <n v="5"/>
    <n v="1"/>
    <n v="1"/>
    <n v="0"/>
  </r>
  <r>
    <s v="Ombella MPoko"/>
    <s v="Bimbo"/>
    <x v="1"/>
    <s v="MBEMBE 1"/>
    <x v="1"/>
    <n v="0"/>
    <n v="0"/>
    <n v="0"/>
    <n v="0"/>
    <n v="0"/>
    <n v="0"/>
    <n v="0"/>
    <n v="0"/>
    <n v="1"/>
    <n v="1"/>
    <n v="0"/>
    <n v="0"/>
    <n v="1"/>
    <n v="1"/>
    <n v="2"/>
    <n v="0"/>
    <n v="0"/>
    <n v="0"/>
  </r>
  <r>
    <s v="Ombella MPoko"/>
    <s v="Bimbo"/>
    <x v="1"/>
    <s v="MBEMBE 1"/>
    <x v="1"/>
    <n v="0"/>
    <n v="0"/>
    <n v="0"/>
    <n v="0"/>
    <n v="0"/>
    <n v="0"/>
    <n v="0"/>
    <n v="0"/>
    <n v="0"/>
    <n v="0"/>
    <n v="1"/>
    <n v="1"/>
    <n v="1"/>
    <n v="1"/>
    <n v="2"/>
    <n v="0"/>
    <n v="0"/>
    <n v="1"/>
  </r>
  <r>
    <s v="Ombella MPoko"/>
    <s v="Bimbo"/>
    <x v="1"/>
    <s v="MBEMBE 1"/>
    <x v="1"/>
    <n v="0"/>
    <n v="1"/>
    <n v="0"/>
    <n v="0"/>
    <n v="0"/>
    <n v="0"/>
    <n v="1"/>
    <n v="0"/>
    <n v="1"/>
    <n v="1"/>
    <n v="0"/>
    <n v="0"/>
    <n v="2"/>
    <n v="2"/>
    <n v="4"/>
    <n v="1"/>
    <n v="1"/>
    <n v="0"/>
  </r>
  <r>
    <s v="Ombella MPoko"/>
    <s v="Bimbo"/>
    <x v="1"/>
    <s v="MBEMBE 1"/>
    <x v="1"/>
    <n v="0"/>
    <n v="0"/>
    <n v="0"/>
    <n v="0"/>
    <n v="0"/>
    <n v="0"/>
    <n v="0"/>
    <n v="0"/>
    <n v="0"/>
    <n v="1"/>
    <n v="0"/>
    <n v="0"/>
    <n v="0"/>
    <n v="1"/>
    <n v="1"/>
    <n v="0"/>
    <n v="0"/>
    <n v="0"/>
  </r>
  <r>
    <s v="Ombella MPoko"/>
    <s v="Bimbo"/>
    <x v="1"/>
    <s v="MBEMBE 1"/>
    <x v="1"/>
    <n v="0"/>
    <n v="1"/>
    <n v="0"/>
    <n v="0"/>
    <n v="1"/>
    <n v="0"/>
    <n v="0"/>
    <n v="0"/>
    <n v="1"/>
    <n v="1"/>
    <n v="0"/>
    <n v="0"/>
    <n v="2"/>
    <n v="2"/>
    <n v="4"/>
    <n v="1"/>
    <n v="1"/>
    <n v="0"/>
  </r>
  <r>
    <s v="Ombella MPoko"/>
    <s v="Bimbo"/>
    <x v="1"/>
    <s v="MBEMBE 1"/>
    <x v="1"/>
    <n v="0"/>
    <n v="0"/>
    <n v="0"/>
    <n v="0"/>
    <n v="0"/>
    <n v="0"/>
    <n v="0"/>
    <n v="0"/>
    <n v="0"/>
    <n v="1"/>
    <n v="0"/>
    <n v="0"/>
    <n v="0"/>
    <n v="1"/>
    <n v="1"/>
    <n v="0"/>
    <n v="0"/>
    <n v="0"/>
  </r>
  <r>
    <s v="Ombella MPoko"/>
    <s v="Bimbo"/>
    <x v="1"/>
    <s v="MBEMBE 1"/>
    <x v="1"/>
    <n v="0"/>
    <n v="0"/>
    <n v="0"/>
    <n v="1"/>
    <n v="0"/>
    <n v="0"/>
    <n v="0"/>
    <n v="0"/>
    <n v="1"/>
    <n v="1"/>
    <n v="0"/>
    <n v="0"/>
    <n v="1"/>
    <n v="2"/>
    <n v="3"/>
    <n v="1"/>
    <n v="1"/>
    <n v="0"/>
  </r>
  <r>
    <s v="Ombella MPoko"/>
    <s v="Bimbo"/>
    <x v="1"/>
    <s v="MBEMBE 1"/>
    <x v="1"/>
    <n v="0"/>
    <n v="0"/>
    <n v="0"/>
    <n v="0"/>
    <n v="0"/>
    <n v="0"/>
    <n v="0"/>
    <n v="0"/>
    <n v="0"/>
    <n v="1"/>
    <n v="1"/>
    <n v="0"/>
    <n v="1"/>
    <n v="1"/>
    <n v="2"/>
    <n v="0"/>
    <n v="0"/>
    <n v="1"/>
  </r>
  <r>
    <s v="Ombella MPoko"/>
    <s v="Bimbo"/>
    <x v="1"/>
    <s v="MBEMBE 1"/>
    <x v="1"/>
    <n v="0"/>
    <n v="0"/>
    <n v="0"/>
    <n v="0"/>
    <n v="1"/>
    <n v="0"/>
    <n v="0"/>
    <n v="0"/>
    <n v="1"/>
    <n v="1"/>
    <n v="0"/>
    <n v="0"/>
    <n v="2"/>
    <n v="1"/>
    <n v="3"/>
    <n v="0"/>
    <n v="1"/>
    <n v="0"/>
  </r>
  <r>
    <s v="Ombella MPoko"/>
    <s v="Bimbo"/>
    <x v="1"/>
    <s v="MBEMBE 1"/>
    <x v="1"/>
    <n v="0"/>
    <n v="0"/>
    <n v="0"/>
    <n v="0"/>
    <n v="0"/>
    <n v="0"/>
    <n v="0"/>
    <n v="1"/>
    <n v="1"/>
    <n v="1"/>
    <n v="0"/>
    <n v="1"/>
    <n v="1"/>
    <n v="3"/>
    <n v="4"/>
    <n v="0"/>
    <n v="1"/>
    <n v="1"/>
  </r>
  <r>
    <s v="Ombella MPoko"/>
    <s v="Bimbo"/>
    <x v="1"/>
    <s v="CITE NAZARETH"/>
    <x v="1"/>
    <n v="0"/>
    <n v="0"/>
    <n v="2"/>
    <n v="1"/>
    <n v="1"/>
    <n v="0"/>
    <n v="2"/>
    <n v="1"/>
    <n v="1"/>
    <n v="1"/>
    <n v="1"/>
    <n v="0"/>
    <n v="7"/>
    <n v="3"/>
    <n v="10"/>
    <n v="1"/>
    <n v="1"/>
    <n v="1"/>
  </r>
  <r>
    <s v="Ombella MPoko"/>
    <s v="Bimbo"/>
    <x v="1"/>
    <s v="CITE NAZARETH"/>
    <x v="1"/>
    <n v="0"/>
    <n v="0"/>
    <n v="1"/>
    <n v="0"/>
    <n v="2"/>
    <n v="0"/>
    <n v="0"/>
    <n v="2"/>
    <n v="1"/>
    <n v="1"/>
    <n v="0"/>
    <n v="0"/>
    <n v="4"/>
    <n v="3"/>
    <n v="7"/>
    <n v="1"/>
    <n v="1"/>
    <n v="0"/>
  </r>
  <r>
    <s v="Ombella MPoko"/>
    <s v="Bimbo"/>
    <x v="1"/>
    <s v="CITE NAZARETH"/>
    <x v="1"/>
    <n v="0"/>
    <n v="0"/>
    <n v="2"/>
    <n v="0"/>
    <n v="1"/>
    <n v="0"/>
    <n v="2"/>
    <n v="0"/>
    <n v="1"/>
    <n v="1"/>
    <n v="1"/>
    <n v="1"/>
    <n v="7"/>
    <n v="2"/>
    <n v="9"/>
    <n v="1"/>
    <n v="1"/>
    <n v="1"/>
  </r>
  <r>
    <s v="Ombella MPoko"/>
    <s v="Bimbo"/>
    <x v="1"/>
    <s v="CITE NAZARETH"/>
    <x v="1"/>
    <n v="0"/>
    <n v="2"/>
    <n v="0"/>
    <n v="0"/>
    <n v="2"/>
    <n v="1"/>
    <n v="1"/>
    <n v="0"/>
    <n v="3"/>
    <n v="2"/>
    <n v="1"/>
    <n v="1"/>
    <n v="7"/>
    <n v="6"/>
    <n v="13"/>
    <n v="1"/>
    <n v="1"/>
    <n v="1"/>
  </r>
  <r>
    <s v="Ombella MPoko"/>
    <s v="Bimbo"/>
    <x v="1"/>
    <s v="CITE NAZARETH"/>
    <x v="1"/>
    <n v="2"/>
    <n v="2"/>
    <n v="1"/>
    <n v="1"/>
    <n v="3"/>
    <n v="0"/>
    <n v="0"/>
    <n v="1"/>
    <n v="2"/>
    <n v="2"/>
    <n v="1"/>
    <n v="0"/>
    <n v="9"/>
    <n v="6"/>
    <n v="15"/>
    <n v="1"/>
    <n v="1"/>
    <n v="1"/>
  </r>
  <r>
    <s v="Ombella MPoko"/>
    <s v="Bimbo"/>
    <x v="1"/>
    <s v="CITE NAZARETH"/>
    <x v="1"/>
    <n v="0"/>
    <n v="0"/>
    <n v="2"/>
    <n v="0"/>
    <n v="0"/>
    <n v="1"/>
    <n v="1"/>
    <n v="2"/>
    <n v="2"/>
    <n v="1"/>
    <n v="0"/>
    <n v="0"/>
    <n v="5"/>
    <n v="4"/>
    <n v="9"/>
    <n v="1"/>
    <n v="1"/>
    <n v="0"/>
  </r>
  <r>
    <s v="Ombella MPoko"/>
    <s v="Bimbo"/>
    <x v="1"/>
    <s v="CITE NAZARETH"/>
    <x v="1"/>
    <n v="0"/>
    <n v="0"/>
    <n v="0"/>
    <n v="0"/>
    <n v="0"/>
    <n v="0"/>
    <n v="2"/>
    <n v="0"/>
    <n v="0"/>
    <n v="2"/>
    <n v="0"/>
    <n v="0"/>
    <n v="2"/>
    <n v="2"/>
    <n v="4"/>
    <n v="0"/>
    <n v="1"/>
    <n v="0"/>
  </r>
  <r>
    <s v="Ombella MPoko"/>
    <s v="Bimbo"/>
    <x v="1"/>
    <s v="CITE NAZARETH"/>
    <x v="1"/>
    <n v="0"/>
    <n v="0"/>
    <n v="0"/>
    <n v="0"/>
    <n v="0"/>
    <n v="0"/>
    <n v="0"/>
    <n v="0"/>
    <n v="1"/>
    <n v="1"/>
    <n v="1"/>
    <n v="0"/>
    <n v="2"/>
    <n v="1"/>
    <n v="3"/>
    <n v="0"/>
    <n v="0"/>
    <n v="1"/>
  </r>
  <r>
    <s v="Ombella MPoko"/>
    <s v="Bimbo"/>
    <x v="1"/>
    <s v="CITE NAZARETH"/>
    <x v="1"/>
    <n v="0"/>
    <n v="0"/>
    <n v="0"/>
    <n v="1"/>
    <n v="0"/>
    <n v="0"/>
    <n v="2"/>
    <n v="0"/>
    <n v="2"/>
    <n v="1"/>
    <n v="0"/>
    <n v="0"/>
    <n v="4"/>
    <n v="2"/>
    <n v="6"/>
    <n v="1"/>
    <n v="1"/>
    <n v="0"/>
  </r>
  <r>
    <s v="Ombella MPoko"/>
    <s v="Bimbo"/>
    <x v="1"/>
    <s v="CITE NAZARETH"/>
    <x v="1"/>
    <n v="1"/>
    <n v="0"/>
    <n v="0"/>
    <n v="2"/>
    <n v="0"/>
    <n v="0"/>
    <n v="2"/>
    <n v="2"/>
    <n v="2"/>
    <n v="3"/>
    <n v="0"/>
    <n v="0"/>
    <n v="5"/>
    <n v="7"/>
    <n v="12"/>
    <n v="1"/>
    <n v="1"/>
    <n v="0"/>
  </r>
  <r>
    <s v="Ombella MPoko"/>
    <s v="Bimbo"/>
    <x v="1"/>
    <s v="GUITANGOLA 4"/>
    <x v="1"/>
    <n v="0"/>
    <n v="1"/>
    <n v="1"/>
    <n v="1"/>
    <n v="0"/>
    <n v="2"/>
    <n v="1"/>
    <n v="0"/>
    <n v="2"/>
    <n v="1"/>
    <n v="0"/>
    <n v="0"/>
    <n v="4"/>
    <n v="5"/>
    <n v="9"/>
    <n v="1"/>
    <n v="1"/>
    <n v="0"/>
  </r>
  <r>
    <s v="Ombella MPoko"/>
    <s v="Bimbo"/>
    <x v="1"/>
    <s v="GUITANGOLA 4"/>
    <x v="1"/>
    <n v="1"/>
    <n v="0"/>
    <n v="1"/>
    <n v="0"/>
    <n v="1"/>
    <n v="0"/>
    <n v="1"/>
    <n v="1"/>
    <n v="1"/>
    <n v="1"/>
    <n v="0"/>
    <n v="0"/>
    <n v="5"/>
    <n v="2"/>
    <n v="7"/>
    <n v="1"/>
    <n v="1"/>
    <n v="0"/>
  </r>
  <r>
    <s v="Ombella MPoko"/>
    <s v="Bimbo"/>
    <x v="1"/>
    <s v="GUITANGOLA 4"/>
    <x v="1"/>
    <n v="0"/>
    <n v="1"/>
    <n v="2"/>
    <n v="1"/>
    <n v="0"/>
    <n v="1"/>
    <n v="1"/>
    <n v="2"/>
    <n v="0"/>
    <n v="1"/>
    <n v="0"/>
    <n v="0"/>
    <n v="3"/>
    <n v="6"/>
    <n v="9"/>
    <n v="1"/>
    <n v="1"/>
    <n v="0"/>
  </r>
  <r>
    <s v="Ombella MPoko"/>
    <s v="Bimbo"/>
    <x v="1"/>
    <s v="GUITANGOLA 4"/>
    <x v="1"/>
    <n v="0"/>
    <n v="0"/>
    <n v="0"/>
    <n v="1"/>
    <n v="0"/>
    <n v="0"/>
    <n v="0"/>
    <n v="0"/>
    <n v="0"/>
    <n v="1"/>
    <n v="0"/>
    <n v="0"/>
    <n v="0"/>
    <n v="2"/>
    <n v="2"/>
    <n v="1"/>
    <n v="1"/>
    <n v="0"/>
  </r>
  <r>
    <s v="Ombella MPoko"/>
    <s v="Bimbo"/>
    <x v="1"/>
    <s v="GUITANGOLA 4"/>
    <x v="1"/>
    <n v="1"/>
    <n v="0"/>
    <n v="0"/>
    <n v="2"/>
    <n v="2"/>
    <n v="1"/>
    <n v="1"/>
    <n v="2"/>
    <n v="0"/>
    <n v="1"/>
    <n v="0"/>
    <n v="1"/>
    <n v="4"/>
    <n v="7"/>
    <n v="11"/>
    <n v="1"/>
    <n v="1"/>
    <n v="1"/>
  </r>
  <r>
    <s v="Ombella MPoko"/>
    <s v="Bimbo"/>
    <x v="1"/>
    <s v="GUITANGOLA 4"/>
    <x v="1"/>
    <n v="0"/>
    <n v="1"/>
    <n v="0"/>
    <n v="2"/>
    <n v="0"/>
    <n v="1"/>
    <n v="0"/>
    <n v="1"/>
    <n v="0"/>
    <n v="1"/>
    <n v="0"/>
    <n v="0"/>
    <n v="0"/>
    <n v="6"/>
    <n v="6"/>
    <n v="1"/>
    <n v="1"/>
    <n v="0"/>
  </r>
  <r>
    <s v="Ombella MPoko"/>
    <s v="Bimbo"/>
    <x v="1"/>
    <s v="GUITANGOLA 4"/>
    <x v="1"/>
    <n v="0"/>
    <n v="2"/>
    <n v="1"/>
    <n v="1"/>
    <n v="2"/>
    <n v="1"/>
    <n v="1"/>
    <n v="0"/>
    <n v="0"/>
    <n v="1"/>
    <n v="0"/>
    <n v="0"/>
    <n v="4"/>
    <n v="5"/>
    <n v="9"/>
    <n v="1"/>
    <n v="1"/>
    <n v="0"/>
  </r>
  <r>
    <s v="Ombella MPoko"/>
    <s v="Bimbo"/>
    <x v="1"/>
    <s v="GUITANGOLA 4"/>
    <x v="1"/>
    <n v="0"/>
    <n v="1"/>
    <n v="1"/>
    <n v="2"/>
    <n v="0"/>
    <n v="1"/>
    <n v="0"/>
    <n v="1"/>
    <n v="0"/>
    <n v="1"/>
    <n v="0"/>
    <n v="0"/>
    <n v="1"/>
    <n v="6"/>
    <n v="7"/>
    <n v="1"/>
    <n v="1"/>
    <n v="0"/>
  </r>
  <r>
    <s v="Ombella MPoko"/>
    <s v="Bimbo"/>
    <x v="1"/>
    <s v="GUITANGOLA 4"/>
    <x v="1"/>
    <n v="2"/>
    <n v="0"/>
    <n v="1"/>
    <n v="1"/>
    <n v="1"/>
    <n v="2"/>
    <n v="1"/>
    <n v="1"/>
    <n v="0"/>
    <n v="1"/>
    <n v="0"/>
    <n v="0"/>
    <n v="5"/>
    <n v="5"/>
    <n v="10"/>
    <n v="1"/>
    <n v="1"/>
    <n v="0"/>
  </r>
  <r>
    <s v="Ombella MPoko"/>
    <s v="Bimbo"/>
    <x v="1"/>
    <s v="GUITANGOLA 4"/>
    <x v="1"/>
    <n v="0"/>
    <n v="1"/>
    <n v="1"/>
    <n v="1"/>
    <n v="2"/>
    <n v="0"/>
    <n v="1"/>
    <n v="1"/>
    <n v="0"/>
    <n v="1"/>
    <n v="0"/>
    <n v="0"/>
    <n v="4"/>
    <n v="4"/>
    <n v="8"/>
    <n v="1"/>
    <n v="1"/>
    <n v="0"/>
  </r>
  <r>
    <s v="Ombella MPoko"/>
    <s v="Bimbo"/>
    <x v="1"/>
    <s v="GUITANGOLA 3"/>
    <x v="1"/>
    <n v="0"/>
    <n v="2"/>
    <n v="0"/>
    <n v="1"/>
    <n v="1"/>
    <n v="0"/>
    <n v="1"/>
    <n v="1"/>
    <n v="1"/>
    <n v="1"/>
    <n v="0"/>
    <n v="0"/>
    <n v="3"/>
    <n v="5"/>
    <n v="8"/>
    <n v="1"/>
    <n v="1"/>
    <n v="0"/>
  </r>
  <r>
    <s v="Ombella MPoko"/>
    <s v="Bimbo"/>
    <x v="1"/>
    <s v="GUITANGOLA 3"/>
    <x v="1"/>
    <n v="0"/>
    <n v="1"/>
    <n v="0"/>
    <n v="2"/>
    <n v="1"/>
    <n v="0"/>
    <n v="0"/>
    <n v="0"/>
    <n v="0"/>
    <n v="1"/>
    <n v="0"/>
    <n v="0"/>
    <n v="1"/>
    <n v="4"/>
    <n v="5"/>
    <n v="1"/>
    <n v="1"/>
    <n v="0"/>
  </r>
  <r>
    <s v="Ombella MPoko"/>
    <s v="Bimbo"/>
    <x v="1"/>
    <s v="GUITANGOLA 3"/>
    <x v="1"/>
    <n v="0"/>
    <n v="1"/>
    <n v="0"/>
    <n v="1"/>
    <n v="0"/>
    <n v="0"/>
    <n v="0"/>
    <n v="0"/>
    <n v="1"/>
    <n v="1"/>
    <n v="0"/>
    <n v="0"/>
    <n v="1"/>
    <n v="3"/>
    <n v="4"/>
    <n v="1"/>
    <n v="1"/>
    <n v="0"/>
  </r>
  <r>
    <s v="Ombella MPoko"/>
    <s v="Bimbo"/>
    <x v="1"/>
    <s v="GUITANGOLA 3"/>
    <x v="1"/>
    <n v="0"/>
    <n v="0"/>
    <n v="1"/>
    <n v="1"/>
    <n v="1"/>
    <n v="0"/>
    <n v="0"/>
    <n v="0"/>
    <n v="1"/>
    <n v="1"/>
    <n v="0"/>
    <n v="0"/>
    <n v="3"/>
    <n v="2"/>
    <n v="5"/>
    <n v="1"/>
    <n v="1"/>
    <n v="0"/>
  </r>
  <r>
    <s v="Ombella MPoko"/>
    <s v="Bimbo"/>
    <x v="1"/>
    <s v="GUITANGOLA 3"/>
    <x v="1"/>
    <n v="1"/>
    <n v="0"/>
    <n v="0"/>
    <n v="1"/>
    <n v="0"/>
    <n v="3"/>
    <n v="1"/>
    <n v="1"/>
    <n v="1"/>
    <n v="1"/>
    <n v="0"/>
    <n v="1"/>
    <n v="3"/>
    <n v="7"/>
    <n v="10"/>
    <n v="1"/>
    <n v="1"/>
    <n v="1"/>
  </r>
  <r>
    <s v="Ombella MPoko"/>
    <s v="Bimbo"/>
    <x v="1"/>
    <s v="GUITANGOLA 3"/>
    <x v="1"/>
    <n v="0"/>
    <n v="1"/>
    <n v="0"/>
    <n v="0"/>
    <n v="2"/>
    <n v="1"/>
    <n v="0"/>
    <n v="1"/>
    <n v="1"/>
    <n v="1"/>
    <n v="1"/>
    <n v="0"/>
    <n v="4"/>
    <n v="4"/>
    <n v="8"/>
    <n v="1"/>
    <n v="1"/>
    <n v="1"/>
  </r>
  <r>
    <s v="Ombella MPoko"/>
    <s v="Bimbo"/>
    <x v="1"/>
    <s v="GUITANGOLA 3"/>
    <x v="1"/>
    <n v="1"/>
    <n v="0"/>
    <n v="2"/>
    <n v="0"/>
    <n v="0"/>
    <n v="1"/>
    <n v="0"/>
    <n v="0"/>
    <n v="1"/>
    <n v="1"/>
    <n v="0"/>
    <n v="0"/>
    <n v="4"/>
    <n v="2"/>
    <n v="6"/>
    <n v="1"/>
    <n v="1"/>
    <n v="0"/>
  </r>
  <r>
    <s v="Ombella MPoko"/>
    <s v="Bimbo"/>
    <x v="1"/>
    <s v="GUITANGOLA 3"/>
    <x v="1"/>
    <n v="2"/>
    <n v="0"/>
    <n v="2"/>
    <n v="1"/>
    <n v="3"/>
    <n v="1"/>
    <n v="1"/>
    <n v="1"/>
    <n v="1"/>
    <n v="1"/>
    <n v="0"/>
    <n v="0"/>
    <n v="9"/>
    <n v="4"/>
    <n v="13"/>
    <n v="1"/>
    <n v="1"/>
    <n v="0"/>
  </r>
  <r>
    <s v="Ombella MPoko"/>
    <s v="Bimbo"/>
    <x v="1"/>
    <s v="GUITANGOLA 3"/>
    <x v="1"/>
    <n v="0"/>
    <n v="0"/>
    <n v="0"/>
    <n v="0"/>
    <n v="0"/>
    <n v="0"/>
    <n v="0"/>
    <n v="0"/>
    <n v="1"/>
    <n v="0"/>
    <n v="0"/>
    <n v="0"/>
    <n v="1"/>
    <n v="0"/>
    <n v="1"/>
    <n v="0"/>
    <n v="0"/>
    <n v="0"/>
  </r>
  <r>
    <s v="Ombella MPoko"/>
    <s v="Bimbo"/>
    <x v="1"/>
    <s v="GUITANGOLA 3"/>
    <x v="1"/>
    <n v="1"/>
    <n v="0"/>
    <n v="2"/>
    <n v="0"/>
    <n v="0"/>
    <n v="3"/>
    <n v="2"/>
    <n v="0"/>
    <n v="1"/>
    <n v="1"/>
    <n v="0"/>
    <n v="0"/>
    <n v="6"/>
    <n v="4"/>
    <n v="10"/>
    <n v="1"/>
    <n v="1"/>
    <n v="0"/>
  </r>
  <r>
    <s v="Ombella MPoko"/>
    <s v="Bimbo"/>
    <x v="1"/>
    <s v="GUITANGOLA 5"/>
    <x v="1"/>
    <n v="1"/>
    <n v="0"/>
    <n v="1"/>
    <n v="0"/>
    <n v="0"/>
    <n v="0"/>
    <n v="1"/>
    <n v="0"/>
    <n v="1"/>
    <n v="1"/>
    <n v="0"/>
    <n v="0"/>
    <n v="4"/>
    <n v="1"/>
    <n v="5"/>
    <n v="1"/>
    <n v="1"/>
    <n v="0"/>
  </r>
  <r>
    <s v="Ombella MPoko"/>
    <s v="Bimbo"/>
    <x v="1"/>
    <s v="GUITANGOLA 5"/>
    <x v="1"/>
    <n v="2"/>
    <n v="1"/>
    <n v="1"/>
    <n v="0"/>
    <n v="0"/>
    <n v="0"/>
    <n v="0"/>
    <n v="1"/>
    <n v="1"/>
    <n v="2"/>
    <n v="0"/>
    <n v="0"/>
    <n v="4"/>
    <n v="4"/>
    <n v="8"/>
    <n v="1"/>
    <n v="1"/>
    <n v="0"/>
  </r>
  <r>
    <s v="Ombella MPoko"/>
    <s v="Bimbo"/>
    <x v="1"/>
    <s v="GUITANGOLA 5"/>
    <x v="1"/>
    <n v="0"/>
    <n v="0"/>
    <n v="0"/>
    <n v="1"/>
    <n v="0"/>
    <n v="1"/>
    <n v="0"/>
    <n v="0"/>
    <n v="1"/>
    <n v="1"/>
    <n v="0"/>
    <n v="0"/>
    <n v="1"/>
    <n v="3"/>
    <n v="4"/>
    <n v="1"/>
    <n v="1"/>
    <n v="0"/>
  </r>
  <r>
    <s v="Ombella MPoko"/>
    <s v="Bimbo"/>
    <x v="1"/>
    <s v="GUITANGOLA 5"/>
    <x v="1"/>
    <n v="0"/>
    <n v="1"/>
    <n v="0"/>
    <n v="2"/>
    <n v="0"/>
    <n v="0"/>
    <n v="1"/>
    <n v="1"/>
    <n v="1"/>
    <n v="1"/>
    <n v="0"/>
    <n v="0"/>
    <n v="2"/>
    <n v="5"/>
    <n v="7"/>
    <n v="1"/>
    <n v="1"/>
    <n v="0"/>
  </r>
  <r>
    <s v="Ombella MPoko"/>
    <s v="Bimbo"/>
    <x v="1"/>
    <s v="GUITANGOLA 5"/>
    <x v="1"/>
    <n v="0"/>
    <n v="0"/>
    <n v="0"/>
    <n v="0"/>
    <n v="0"/>
    <n v="0"/>
    <n v="0"/>
    <n v="1"/>
    <n v="1"/>
    <n v="1"/>
    <n v="0"/>
    <n v="0"/>
    <n v="1"/>
    <n v="2"/>
    <n v="3"/>
    <n v="0"/>
    <n v="1"/>
    <n v="0"/>
  </r>
  <r>
    <s v="Ombella MPoko"/>
    <s v="Bimbo"/>
    <x v="1"/>
    <s v="GUITANGOLA 5"/>
    <x v="1"/>
    <n v="0"/>
    <n v="0"/>
    <n v="1"/>
    <n v="0"/>
    <n v="2"/>
    <n v="0"/>
    <n v="0"/>
    <n v="0"/>
    <n v="1"/>
    <n v="1"/>
    <n v="0"/>
    <n v="0"/>
    <n v="4"/>
    <n v="1"/>
    <n v="5"/>
    <n v="1"/>
    <n v="1"/>
    <n v="0"/>
  </r>
  <r>
    <s v="Ombella MPoko"/>
    <s v="Bimbo"/>
    <x v="1"/>
    <s v="GUITANGOLA 5"/>
    <x v="1"/>
    <n v="0"/>
    <n v="2"/>
    <n v="0"/>
    <n v="0"/>
    <n v="2"/>
    <n v="1"/>
    <n v="1"/>
    <n v="0"/>
    <n v="1"/>
    <n v="1"/>
    <n v="0"/>
    <n v="0"/>
    <n v="4"/>
    <n v="4"/>
    <n v="8"/>
    <n v="1"/>
    <n v="1"/>
    <n v="0"/>
  </r>
  <r>
    <s v="Ombella MPoko"/>
    <s v="Bimbo"/>
    <x v="1"/>
    <s v="GUITANGOLA 5"/>
    <x v="1"/>
    <n v="0"/>
    <n v="0"/>
    <n v="1"/>
    <n v="0"/>
    <n v="0"/>
    <n v="0"/>
    <n v="0"/>
    <n v="0"/>
    <n v="1"/>
    <n v="1"/>
    <n v="0"/>
    <n v="0"/>
    <n v="2"/>
    <n v="1"/>
    <n v="3"/>
    <n v="1"/>
    <n v="1"/>
    <n v="0"/>
  </r>
  <r>
    <s v="Ombella MPoko"/>
    <s v="Bimbo"/>
    <x v="1"/>
    <s v="GUITANGOLA 5"/>
    <x v="1"/>
    <n v="1"/>
    <n v="0"/>
    <n v="0"/>
    <n v="0"/>
    <n v="2"/>
    <n v="1"/>
    <n v="0"/>
    <n v="0"/>
    <n v="1"/>
    <n v="1"/>
    <n v="0"/>
    <n v="0"/>
    <n v="4"/>
    <n v="2"/>
    <n v="6"/>
    <n v="1"/>
    <n v="1"/>
    <n v="0"/>
  </r>
  <r>
    <s v="Ombella MPoko"/>
    <s v="Bimbo"/>
    <x v="1"/>
    <s v="GUITANGOLA 5"/>
    <x v="1"/>
    <n v="1"/>
    <n v="0"/>
    <n v="0"/>
    <n v="1"/>
    <n v="0"/>
    <n v="2"/>
    <n v="0"/>
    <n v="0"/>
    <n v="1"/>
    <n v="1"/>
    <n v="0"/>
    <n v="0"/>
    <n v="2"/>
    <n v="4"/>
    <n v="6"/>
    <n v="1"/>
    <n v="1"/>
    <n v="0"/>
  </r>
  <r>
    <s v="Ombella MPoko"/>
    <s v="Bimbo"/>
    <x v="1"/>
    <s v="CITE LADJA"/>
    <x v="0"/>
    <n v="0"/>
    <n v="1"/>
    <n v="3"/>
    <n v="2"/>
    <n v="1"/>
    <n v="1"/>
    <n v="2"/>
    <n v="1"/>
    <n v="2"/>
    <n v="3"/>
    <n v="2"/>
    <n v="0"/>
    <n v="10"/>
    <n v="8"/>
    <n v="18"/>
    <n v="1"/>
    <n v="1"/>
    <n v="1"/>
  </r>
  <r>
    <s v="Ombella MPoko"/>
    <s v="Bimbo"/>
    <x v="1"/>
    <s v="CITE LADJA"/>
    <x v="0"/>
    <n v="2"/>
    <n v="5"/>
    <n v="1"/>
    <n v="2"/>
    <n v="0"/>
    <n v="5"/>
    <n v="1"/>
    <n v="0"/>
    <n v="2"/>
    <n v="3"/>
    <n v="2"/>
    <n v="1"/>
    <n v="8"/>
    <n v="16"/>
    <n v="24"/>
    <n v="1"/>
    <n v="1"/>
    <n v="1"/>
  </r>
  <r>
    <s v="Ombella MPoko"/>
    <s v="Bimbo"/>
    <x v="1"/>
    <s v="CITE LADJA"/>
    <x v="0"/>
    <n v="2"/>
    <n v="3"/>
    <n v="0"/>
    <n v="2"/>
    <n v="1"/>
    <n v="6"/>
    <n v="1"/>
    <n v="5"/>
    <n v="2"/>
    <n v="3"/>
    <n v="1"/>
    <n v="2"/>
    <n v="7"/>
    <n v="21"/>
    <n v="28"/>
    <n v="1"/>
    <n v="1"/>
    <n v="1"/>
  </r>
  <r>
    <s v="Ombella MPoko"/>
    <s v="Bimbo"/>
    <x v="1"/>
    <s v="CITE LADJA"/>
    <x v="0"/>
    <n v="0"/>
    <n v="2"/>
    <n v="3"/>
    <n v="4"/>
    <n v="3"/>
    <n v="5"/>
    <n v="0"/>
    <n v="1"/>
    <n v="3"/>
    <n v="5"/>
    <n v="2"/>
    <n v="3"/>
    <n v="11"/>
    <n v="20"/>
    <n v="31"/>
    <n v="1"/>
    <n v="1"/>
    <n v="1"/>
  </r>
  <r>
    <s v="Ombella MPoko"/>
    <s v="Bimbo"/>
    <x v="1"/>
    <s v="CITE LADJA"/>
    <x v="0"/>
    <n v="0"/>
    <n v="2"/>
    <n v="0"/>
    <n v="0"/>
    <n v="0"/>
    <n v="2"/>
    <n v="3"/>
    <n v="0"/>
    <n v="1"/>
    <n v="2"/>
    <n v="1"/>
    <n v="1"/>
    <n v="5"/>
    <n v="7"/>
    <n v="12"/>
    <n v="1"/>
    <n v="1"/>
    <n v="1"/>
  </r>
  <r>
    <s v="Ombella MPoko"/>
    <s v="Bimbo"/>
    <x v="1"/>
    <s v="CITE LADJA"/>
    <x v="0"/>
    <n v="1"/>
    <n v="0"/>
    <n v="0"/>
    <n v="3"/>
    <n v="1"/>
    <n v="2"/>
    <n v="2"/>
    <n v="0"/>
    <n v="1"/>
    <n v="2"/>
    <n v="1"/>
    <n v="1"/>
    <n v="6"/>
    <n v="8"/>
    <n v="14"/>
    <n v="1"/>
    <n v="1"/>
    <n v="1"/>
  </r>
  <r>
    <s v="Ombella MPoko"/>
    <s v="Bimbo"/>
    <x v="1"/>
    <s v="CITE LADJA"/>
    <x v="0"/>
    <n v="2"/>
    <n v="5"/>
    <n v="1"/>
    <n v="0"/>
    <n v="0"/>
    <n v="2"/>
    <n v="0"/>
    <n v="0"/>
    <n v="1"/>
    <n v="2"/>
    <n v="0"/>
    <n v="0"/>
    <n v="4"/>
    <n v="9"/>
    <n v="13"/>
    <n v="1"/>
    <n v="1"/>
    <n v="0"/>
  </r>
  <r>
    <s v="Ombella MPoko"/>
    <s v="Bimbo"/>
    <x v="1"/>
    <s v="CITE LADJA"/>
    <x v="0"/>
    <n v="0"/>
    <n v="0"/>
    <n v="0"/>
    <n v="3"/>
    <n v="0"/>
    <n v="1"/>
    <n v="2"/>
    <n v="3"/>
    <n v="2"/>
    <n v="3"/>
    <n v="1"/>
    <n v="1"/>
    <n v="5"/>
    <n v="11"/>
    <n v="16"/>
    <n v="1"/>
    <n v="1"/>
    <n v="1"/>
  </r>
  <r>
    <s v="Ombella MPoko"/>
    <s v="Bimbo"/>
    <x v="1"/>
    <s v="CITE LADJA"/>
    <x v="0"/>
    <n v="3"/>
    <n v="4"/>
    <n v="2"/>
    <n v="1"/>
    <n v="0"/>
    <n v="1"/>
    <n v="1"/>
    <n v="5"/>
    <n v="3"/>
    <n v="2"/>
    <n v="0"/>
    <n v="2"/>
    <n v="9"/>
    <n v="15"/>
    <n v="24"/>
    <n v="1"/>
    <n v="1"/>
    <n v="1"/>
  </r>
  <r>
    <s v="Ombella MPoko"/>
    <s v="Bimbo"/>
    <x v="1"/>
    <s v="CITE LADJA"/>
    <x v="0"/>
    <n v="1"/>
    <n v="2"/>
    <n v="0"/>
    <n v="5"/>
    <n v="0"/>
    <n v="0"/>
    <n v="0"/>
    <n v="0"/>
    <n v="2"/>
    <n v="5"/>
    <n v="2"/>
    <n v="1"/>
    <n v="5"/>
    <n v="13"/>
    <n v="18"/>
    <n v="1"/>
    <n v="1"/>
    <n v="1"/>
  </r>
  <r>
    <s v="Ombella MPoko"/>
    <s v="Bimbo"/>
    <x v="1"/>
    <s v="CITE KODJO"/>
    <x v="0"/>
    <n v="2"/>
    <n v="0"/>
    <n v="1"/>
    <n v="0"/>
    <n v="0"/>
    <n v="0"/>
    <n v="0"/>
    <n v="5"/>
    <n v="2"/>
    <n v="4"/>
    <n v="0"/>
    <n v="1"/>
    <n v="5"/>
    <n v="10"/>
    <n v="15"/>
    <n v="1"/>
    <n v="1"/>
    <n v="1"/>
  </r>
  <r>
    <s v="Ombella MPoko"/>
    <s v="Bimbo"/>
    <x v="1"/>
    <s v="CITE KODJO"/>
    <x v="0"/>
    <n v="2"/>
    <n v="3"/>
    <n v="1"/>
    <n v="5"/>
    <n v="0"/>
    <n v="2"/>
    <n v="0"/>
    <n v="1"/>
    <n v="3"/>
    <n v="5"/>
    <n v="0"/>
    <n v="0"/>
    <n v="6"/>
    <n v="16"/>
    <n v="22"/>
    <n v="1"/>
    <n v="1"/>
    <n v="0"/>
  </r>
  <r>
    <s v="Ombella MPoko"/>
    <s v="Bimbo"/>
    <x v="1"/>
    <s v="CITE KODJO"/>
    <x v="0"/>
    <n v="3"/>
    <n v="1"/>
    <n v="0"/>
    <n v="0"/>
    <n v="2"/>
    <n v="3"/>
    <n v="0"/>
    <n v="0"/>
    <n v="5"/>
    <n v="2"/>
    <n v="0"/>
    <n v="0"/>
    <n v="10"/>
    <n v="6"/>
    <n v="16"/>
    <n v="1"/>
    <n v="1"/>
    <n v="0"/>
  </r>
  <r>
    <s v="Ombella MPoko"/>
    <s v="Bimbo"/>
    <x v="1"/>
    <s v="CITE KODJO"/>
    <x v="0"/>
    <n v="3"/>
    <n v="4"/>
    <n v="0"/>
    <n v="2"/>
    <n v="1"/>
    <n v="0"/>
    <n v="0"/>
    <n v="2"/>
    <n v="3"/>
    <n v="5"/>
    <n v="0"/>
    <n v="0"/>
    <n v="7"/>
    <n v="13"/>
    <n v="20"/>
    <n v="1"/>
    <n v="1"/>
    <n v="0"/>
  </r>
  <r>
    <s v="Ombella MPoko"/>
    <s v="Bimbo"/>
    <x v="1"/>
    <s v="CITE KODJO"/>
    <x v="0"/>
    <n v="2"/>
    <n v="3"/>
    <n v="2"/>
    <n v="1"/>
    <n v="1"/>
    <n v="3"/>
    <n v="3"/>
    <n v="8"/>
    <n v="1"/>
    <n v="0"/>
    <n v="1"/>
    <n v="0"/>
    <n v="10"/>
    <n v="15"/>
    <n v="25"/>
    <n v="1"/>
    <n v="1"/>
    <n v="1"/>
  </r>
  <r>
    <s v="Ombella MPoko"/>
    <s v="Bimbo"/>
    <x v="1"/>
    <s v="CITE KODJO"/>
    <x v="0"/>
    <n v="2"/>
    <n v="5"/>
    <n v="3"/>
    <n v="7"/>
    <n v="2"/>
    <n v="1"/>
    <n v="2"/>
    <n v="5"/>
    <n v="3"/>
    <n v="4"/>
    <n v="0"/>
    <n v="0"/>
    <n v="12"/>
    <n v="22"/>
    <n v="34"/>
    <n v="1"/>
    <n v="1"/>
    <n v="0"/>
  </r>
  <r>
    <s v="Ombella MPoko"/>
    <s v="Bimbo"/>
    <x v="1"/>
    <s v="CITE KODJO"/>
    <x v="0"/>
    <n v="0"/>
    <n v="3"/>
    <n v="1"/>
    <n v="2"/>
    <n v="3"/>
    <n v="1"/>
    <n v="0"/>
    <n v="0"/>
    <n v="2"/>
    <n v="3"/>
    <n v="0"/>
    <n v="0"/>
    <n v="6"/>
    <n v="9"/>
    <n v="15"/>
    <n v="1"/>
    <n v="1"/>
    <n v="0"/>
  </r>
  <r>
    <s v="Ombella MPoko"/>
    <s v="Bimbo"/>
    <x v="1"/>
    <s v="CITE KODJO"/>
    <x v="0"/>
    <n v="3"/>
    <n v="5"/>
    <n v="4"/>
    <n v="8"/>
    <n v="1"/>
    <n v="0"/>
    <n v="0"/>
    <n v="0"/>
    <n v="1"/>
    <n v="2"/>
    <n v="0"/>
    <n v="0"/>
    <n v="9"/>
    <n v="15"/>
    <n v="24"/>
    <n v="1"/>
    <n v="1"/>
    <n v="0"/>
  </r>
  <r>
    <s v="Ombella MPoko"/>
    <s v="Bimbo"/>
    <x v="1"/>
    <s v="CITE KODJO"/>
    <x v="0"/>
    <n v="4"/>
    <n v="6"/>
    <n v="3"/>
    <n v="1"/>
    <n v="1"/>
    <n v="5"/>
    <n v="2"/>
    <n v="5"/>
    <n v="5"/>
    <n v="6"/>
    <n v="0"/>
    <n v="1"/>
    <n v="15"/>
    <n v="24"/>
    <n v="39"/>
    <n v="1"/>
    <n v="1"/>
    <n v="1"/>
  </r>
  <r>
    <s v="Ombella MPoko"/>
    <s v="Bimbo"/>
    <x v="1"/>
    <s v="CITE KODJO"/>
    <x v="0"/>
    <n v="6"/>
    <n v="2"/>
    <n v="1"/>
    <n v="1"/>
    <n v="0"/>
    <n v="0"/>
    <n v="1"/>
    <n v="1"/>
    <n v="2"/>
    <n v="2"/>
    <n v="0"/>
    <n v="0"/>
    <n v="10"/>
    <n v="6"/>
    <n v="16"/>
    <n v="1"/>
    <n v="1"/>
    <n v="0"/>
  </r>
  <r>
    <s v="Ombella MPoko"/>
    <s v="Bimbo"/>
    <x v="1"/>
    <s v="MBOKO 1"/>
    <x v="0"/>
    <n v="0"/>
    <n v="0"/>
    <n v="1"/>
    <n v="1"/>
    <n v="1"/>
    <n v="1"/>
    <n v="0"/>
    <n v="0"/>
    <n v="1"/>
    <n v="2"/>
    <n v="0"/>
    <n v="0"/>
    <n v="3"/>
    <n v="4"/>
    <n v="7"/>
    <n v="1"/>
    <n v="1"/>
    <n v="0"/>
  </r>
  <r>
    <s v="Ombella MPoko"/>
    <s v="Bimbo"/>
    <x v="1"/>
    <s v="MBOKO 1"/>
    <x v="0"/>
    <n v="0"/>
    <n v="0"/>
    <n v="0"/>
    <n v="0"/>
    <n v="1"/>
    <n v="0"/>
    <n v="1"/>
    <n v="1"/>
    <n v="1"/>
    <n v="1"/>
    <n v="1"/>
    <n v="0"/>
    <n v="4"/>
    <n v="2"/>
    <n v="6"/>
    <n v="0"/>
    <n v="1"/>
    <n v="1"/>
  </r>
  <r>
    <s v="Ombella MPoko"/>
    <s v="Bimbo"/>
    <x v="1"/>
    <s v="MBOKO 1"/>
    <x v="0"/>
    <n v="0"/>
    <n v="2"/>
    <n v="0"/>
    <n v="0"/>
    <n v="2"/>
    <n v="1"/>
    <n v="0"/>
    <n v="0"/>
    <n v="1"/>
    <n v="1"/>
    <n v="0"/>
    <n v="0"/>
    <n v="3"/>
    <n v="4"/>
    <n v="7"/>
    <n v="1"/>
    <n v="1"/>
    <n v="0"/>
  </r>
  <r>
    <s v="Ombella MPoko"/>
    <s v="Bimbo"/>
    <x v="1"/>
    <s v="MBOKO2"/>
    <x v="0"/>
    <n v="1"/>
    <n v="1"/>
    <n v="2"/>
    <n v="1"/>
    <n v="1"/>
    <n v="1"/>
    <n v="1"/>
    <n v="1"/>
    <n v="1"/>
    <n v="2"/>
    <n v="0"/>
    <n v="0"/>
    <n v="6"/>
    <n v="6"/>
    <n v="12"/>
    <n v="1"/>
    <n v="1"/>
    <n v="0"/>
  </r>
  <r>
    <s v="Ombella MPoko"/>
    <s v="Bimbo"/>
    <x v="1"/>
    <s v="MBOKO2"/>
    <x v="0"/>
    <n v="0"/>
    <n v="2"/>
    <n v="2"/>
    <n v="0"/>
    <n v="2"/>
    <n v="2"/>
    <n v="0"/>
    <n v="1"/>
    <n v="1"/>
    <n v="2"/>
    <n v="0"/>
    <n v="0"/>
    <n v="5"/>
    <n v="7"/>
    <n v="12"/>
    <n v="1"/>
    <n v="1"/>
    <n v="0"/>
  </r>
  <r>
    <s v="Ombella MPoko"/>
    <s v="Bimbo"/>
    <x v="1"/>
    <s v="MBOKO2"/>
    <x v="0"/>
    <n v="1"/>
    <n v="0"/>
    <n v="1"/>
    <n v="0"/>
    <n v="0"/>
    <n v="1"/>
    <n v="0"/>
    <n v="0"/>
    <n v="1"/>
    <n v="2"/>
    <n v="1"/>
    <n v="1"/>
    <n v="4"/>
    <n v="4"/>
    <n v="8"/>
    <n v="1"/>
    <n v="1"/>
    <n v="1"/>
  </r>
  <r>
    <s v="Ombella MPoko"/>
    <s v="Bimbo"/>
    <x v="1"/>
    <s v="MBOKO2"/>
    <x v="0"/>
    <n v="1"/>
    <n v="1"/>
    <n v="1"/>
    <n v="1"/>
    <n v="0"/>
    <n v="1"/>
    <n v="0"/>
    <n v="0"/>
    <n v="1"/>
    <n v="2"/>
    <n v="0"/>
    <n v="0"/>
    <n v="3"/>
    <n v="5"/>
    <n v="8"/>
    <n v="1"/>
    <n v="1"/>
    <n v="0"/>
  </r>
  <r>
    <s v="Ombella MPoko"/>
    <s v="Bimbo"/>
    <x v="1"/>
    <s v="MBOKO2"/>
    <x v="0"/>
    <n v="0"/>
    <n v="0"/>
    <n v="3"/>
    <n v="1"/>
    <n v="1"/>
    <n v="2"/>
    <n v="0"/>
    <n v="0"/>
    <n v="1"/>
    <n v="2"/>
    <n v="0"/>
    <n v="0"/>
    <n v="5"/>
    <n v="5"/>
    <n v="10"/>
    <n v="1"/>
    <n v="1"/>
    <n v="0"/>
  </r>
  <r>
    <s v="Ombella MPoko"/>
    <s v="Bimbo"/>
    <x v="1"/>
    <s v="MBOKO2"/>
    <x v="0"/>
    <n v="2"/>
    <n v="0"/>
    <n v="0"/>
    <n v="0"/>
    <n v="1"/>
    <n v="1"/>
    <n v="0"/>
    <n v="0"/>
    <n v="1"/>
    <n v="1"/>
    <n v="0"/>
    <n v="0"/>
    <n v="4"/>
    <n v="2"/>
    <n v="6"/>
    <n v="1"/>
    <n v="1"/>
    <n v="0"/>
  </r>
  <r>
    <s v="Ombella MPoko"/>
    <s v="Bimbo"/>
    <x v="1"/>
    <s v="MBOKO2"/>
    <x v="0"/>
    <n v="1"/>
    <n v="0"/>
    <n v="2"/>
    <n v="0"/>
    <n v="5"/>
    <n v="1"/>
    <n v="0"/>
    <n v="0"/>
    <n v="1"/>
    <n v="0"/>
    <n v="0"/>
    <n v="0"/>
    <n v="9"/>
    <n v="1"/>
    <n v="10"/>
    <n v="1"/>
    <n v="1"/>
    <n v="0"/>
  </r>
  <r>
    <s v="Ombella MPoko"/>
    <s v="Bimbo"/>
    <x v="1"/>
    <s v="MBOKO2"/>
    <x v="0"/>
    <n v="1"/>
    <n v="0"/>
    <n v="1"/>
    <n v="2"/>
    <n v="1"/>
    <n v="1"/>
    <n v="0"/>
    <n v="2"/>
    <n v="0"/>
    <n v="0"/>
    <n v="1"/>
    <n v="0"/>
    <n v="4"/>
    <n v="5"/>
    <n v="9"/>
    <n v="1"/>
    <n v="1"/>
    <n v="1"/>
  </r>
  <r>
    <s v="Ombella MPoko"/>
    <s v="Bimbo"/>
    <x v="1"/>
    <s v="MBOKO2"/>
    <x v="0"/>
    <n v="1"/>
    <n v="0"/>
    <n v="1"/>
    <n v="1"/>
    <n v="0"/>
    <n v="1"/>
    <n v="0"/>
    <n v="0"/>
    <n v="1"/>
    <n v="1"/>
    <n v="0"/>
    <n v="1"/>
    <n v="3"/>
    <n v="4"/>
    <n v="7"/>
    <n v="1"/>
    <n v="1"/>
    <n v="1"/>
  </r>
  <r>
    <s v="Ombella MPoko"/>
    <s v="Bimbo"/>
    <x v="1"/>
    <s v="MBOKO2"/>
    <x v="0"/>
    <n v="0"/>
    <n v="0"/>
    <n v="0"/>
    <n v="0"/>
    <n v="2"/>
    <n v="2"/>
    <n v="1"/>
    <n v="0"/>
    <n v="1"/>
    <n v="2"/>
    <n v="0"/>
    <n v="0"/>
    <n v="4"/>
    <n v="4"/>
    <n v="8"/>
    <n v="0"/>
    <n v="1"/>
    <n v="0"/>
  </r>
  <r>
    <s v="Ombella MPoko"/>
    <s v="Bimbo"/>
    <x v="1"/>
    <s v="LANDJA, BIMBO 5"/>
    <x v="0"/>
    <n v="0"/>
    <n v="0"/>
    <n v="2"/>
    <n v="1"/>
    <n v="0"/>
    <n v="0"/>
    <n v="0"/>
    <n v="0"/>
    <n v="1"/>
    <n v="1"/>
    <n v="0"/>
    <n v="0"/>
    <n v="3"/>
    <n v="2"/>
    <n v="5"/>
    <n v="1"/>
    <n v="1"/>
    <n v="0"/>
  </r>
  <r>
    <s v="Ombella MPoko"/>
    <s v="Bimbo"/>
    <x v="1"/>
    <s v="LANDJA, BIMBO 5"/>
    <x v="0"/>
    <n v="2"/>
    <n v="1"/>
    <n v="2"/>
    <n v="0"/>
    <n v="0"/>
    <n v="1"/>
    <n v="1"/>
    <n v="0"/>
    <n v="1"/>
    <n v="1"/>
    <n v="0"/>
    <n v="0"/>
    <n v="6"/>
    <n v="3"/>
    <n v="9"/>
    <n v="1"/>
    <n v="1"/>
    <n v="0"/>
  </r>
  <r>
    <s v="Ombella MPoko"/>
    <s v="Bimbo"/>
    <x v="1"/>
    <s v="LANDJA, BIMBO 5"/>
    <x v="0"/>
    <n v="1"/>
    <n v="1"/>
    <n v="1"/>
    <n v="0"/>
    <n v="0"/>
    <n v="0"/>
    <n v="0"/>
    <n v="0"/>
    <n v="1"/>
    <n v="1"/>
    <n v="0"/>
    <n v="0"/>
    <n v="3"/>
    <n v="2"/>
    <n v="5"/>
    <n v="1"/>
    <n v="1"/>
    <n v="0"/>
  </r>
  <r>
    <s v="Ombella MPoko"/>
    <s v="Bimbo"/>
    <x v="1"/>
    <s v="LANDJA, BIMBO 5"/>
    <x v="0"/>
    <n v="2"/>
    <n v="2"/>
    <n v="1"/>
    <n v="1"/>
    <n v="1"/>
    <n v="2"/>
    <n v="1"/>
    <n v="0"/>
    <n v="2"/>
    <n v="1"/>
    <n v="0"/>
    <n v="0"/>
    <n v="7"/>
    <n v="6"/>
    <n v="13"/>
    <n v="1"/>
    <n v="1"/>
    <n v="0"/>
  </r>
  <r>
    <s v="Ombella MPoko"/>
    <s v="Bimbo"/>
    <x v="1"/>
    <s v="LANDJA, BIMBO 5"/>
    <x v="0"/>
    <n v="1"/>
    <n v="0"/>
    <n v="1"/>
    <n v="2"/>
    <n v="1"/>
    <n v="0"/>
    <n v="0"/>
    <n v="0"/>
    <n v="1"/>
    <n v="0"/>
    <n v="0"/>
    <n v="0"/>
    <n v="4"/>
    <n v="2"/>
    <n v="6"/>
    <n v="1"/>
    <n v="1"/>
    <n v="0"/>
  </r>
  <r>
    <s v="Ombella MPoko"/>
    <s v="Bimbo"/>
    <x v="1"/>
    <s v="LANDJA, BIMBO 5"/>
    <x v="0"/>
    <n v="0"/>
    <n v="0"/>
    <n v="1"/>
    <n v="0"/>
    <n v="1"/>
    <n v="0"/>
    <n v="1"/>
    <n v="1"/>
    <n v="0"/>
    <n v="1"/>
    <n v="0"/>
    <n v="0"/>
    <n v="3"/>
    <n v="2"/>
    <n v="5"/>
    <n v="1"/>
    <n v="1"/>
    <n v="0"/>
  </r>
  <r>
    <s v="Ombella MPoko"/>
    <s v="Bimbo"/>
    <x v="1"/>
    <s v="LANDJA, BIMBO 5"/>
    <x v="0"/>
    <n v="1"/>
    <n v="1"/>
    <n v="2"/>
    <n v="0"/>
    <n v="1"/>
    <n v="1"/>
    <n v="0"/>
    <n v="0"/>
    <n v="1"/>
    <n v="1"/>
    <n v="0"/>
    <n v="0"/>
    <n v="5"/>
    <n v="3"/>
    <n v="8"/>
    <n v="1"/>
    <n v="1"/>
    <n v="0"/>
  </r>
  <r>
    <s v="Ombella MPoko"/>
    <s v="Bimbo"/>
    <x v="1"/>
    <s v="LANDJA, BIMBO 5"/>
    <x v="0"/>
    <n v="0"/>
    <n v="0"/>
    <n v="1"/>
    <n v="2"/>
    <n v="0"/>
    <n v="0"/>
    <n v="0"/>
    <n v="1"/>
    <n v="0"/>
    <n v="1"/>
    <n v="1"/>
    <n v="0"/>
    <n v="2"/>
    <n v="4"/>
    <n v="6"/>
    <n v="1"/>
    <n v="1"/>
    <n v="1"/>
  </r>
  <r>
    <s v="Ombella MPoko"/>
    <s v="Bimbo"/>
    <x v="1"/>
    <s v="LANDJA, BIMBO 5"/>
    <x v="0"/>
    <n v="0"/>
    <n v="0"/>
    <n v="1"/>
    <n v="0"/>
    <n v="0"/>
    <n v="0"/>
    <n v="0"/>
    <n v="0"/>
    <n v="1"/>
    <n v="1"/>
    <n v="0"/>
    <n v="0"/>
    <n v="2"/>
    <n v="1"/>
    <n v="3"/>
    <n v="1"/>
    <n v="1"/>
    <n v="0"/>
  </r>
  <r>
    <s v="Ombella MPoko"/>
    <s v="Bimbo"/>
    <x v="1"/>
    <s v="LANDJA, BIMBO 5"/>
    <x v="0"/>
    <n v="0"/>
    <n v="0"/>
    <n v="1"/>
    <n v="0"/>
    <n v="1"/>
    <n v="0"/>
    <n v="0"/>
    <n v="0"/>
    <n v="1"/>
    <n v="1"/>
    <n v="0"/>
    <n v="0"/>
    <n v="3"/>
    <n v="1"/>
    <n v="4"/>
    <n v="1"/>
    <n v="1"/>
    <n v="0"/>
  </r>
  <r>
    <s v="Ombella MPoko"/>
    <s v="Bimbo"/>
    <x v="1"/>
    <s v="SANDIMBA 2"/>
    <x v="2"/>
    <n v="1"/>
    <n v="0"/>
    <n v="0"/>
    <n v="0"/>
    <n v="0"/>
    <n v="0"/>
    <n v="0"/>
    <n v="0"/>
    <n v="1"/>
    <n v="1"/>
    <n v="0"/>
    <n v="0"/>
    <n v="2"/>
    <n v="1"/>
    <n v="3"/>
    <n v="1"/>
    <n v="1"/>
    <n v="0"/>
  </r>
  <r>
    <s v="Ombella MPoko"/>
    <s v="Bimbo"/>
    <x v="1"/>
    <s v="SANDIMBA 2"/>
    <x v="2"/>
    <n v="1"/>
    <n v="1"/>
    <n v="0"/>
    <n v="0"/>
    <n v="2"/>
    <n v="1"/>
    <n v="1"/>
    <n v="0"/>
    <n v="1"/>
    <n v="1"/>
    <n v="0"/>
    <n v="0"/>
    <n v="5"/>
    <n v="3"/>
    <n v="8"/>
    <n v="1"/>
    <n v="1"/>
    <n v="0"/>
  </r>
  <r>
    <s v="Ombella MPoko"/>
    <s v="Bimbo"/>
    <x v="1"/>
    <s v="SANDIMBA 2"/>
    <x v="2"/>
    <n v="0"/>
    <n v="0"/>
    <n v="0"/>
    <n v="0"/>
    <n v="1"/>
    <n v="0"/>
    <n v="0"/>
    <n v="0"/>
    <n v="0"/>
    <n v="2"/>
    <n v="0"/>
    <n v="0"/>
    <n v="1"/>
    <n v="2"/>
    <n v="3"/>
    <n v="0"/>
    <n v="1"/>
    <n v="0"/>
  </r>
  <r>
    <s v="Ombella MPoko"/>
    <s v="Bimbo"/>
    <x v="1"/>
    <s v="SANDIMBA 2"/>
    <x v="2"/>
    <n v="0"/>
    <n v="0"/>
    <n v="1"/>
    <n v="0"/>
    <n v="1"/>
    <n v="0"/>
    <n v="1"/>
    <n v="0"/>
    <n v="2"/>
    <n v="1"/>
    <n v="0"/>
    <n v="0"/>
    <n v="5"/>
    <n v="1"/>
    <n v="6"/>
    <n v="1"/>
    <n v="1"/>
    <n v="0"/>
  </r>
  <r>
    <s v="Ombella MPoko"/>
    <s v="Bimbo"/>
    <x v="1"/>
    <s v="SANDIMBA 2"/>
    <x v="2"/>
    <n v="1"/>
    <n v="0"/>
    <n v="1"/>
    <n v="1"/>
    <n v="1"/>
    <n v="0"/>
    <n v="0"/>
    <n v="0"/>
    <n v="0"/>
    <n v="0"/>
    <n v="0"/>
    <n v="0"/>
    <n v="3"/>
    <n v="1"/>
    <n v="4"/>
    <n v="1"/>
    <n v="1"/>
    <n v="0"/>
  </r>
  <r>
    <s v="Ombella MPoko"/>
    <s v="Bimbo"/>
    <x v="1"/>
    <s v="SANDIMBA 2"/>
    <x v="2"/>
    <n v="0"/>
    <n v="1"/>
    <n v="1"/>
    <n v="20"/>
    <n v="0"/>
    <n v="1"/>
    <n v="0"/>
    <n v="2"/>
    <n v="0"/>
    <n v="1"/>
    <n v="1"/>
    <n v="0"/>
    <n v="2"/>
    <n v="25"/>
    <n v="27"/>
    <n v="1"/>
    <n v="1"/>
    <n v="1"/>
  </r>
  <r>
    <s v="Ombella MPoko"/>
    <s v="Bimbo"/>
    <x v="1"/>
    <s v="SANDIMBA 2"/>
    <x v="2"/>
    <n v="1"/>
    <n v="0"/>
    <n v="0"/>
    <n v="0"/>
    <n v="1"/>
    <n v="0"/>
    <n v="1"/>
    <n v="2"/>
    <n v="0"/>
    <n v="1"/>
    <n v="1"/>
    <n v="0"/>
    <n v="4"/>
    <n v="3"/>
    <n v="7"/>
    <n v="1"/>
    <n v="1"/>
    <n v="1"/>
  </r>
  <r>
    <s v="Ombella MPoko"/>
    <s v="Bimbo"/>
    <x v="1"/>
    <s v="SANDIMBA 2"/>
    <x v="2"/>
    <n v="1"/>
    <n v="0"/>
    <n v="0"/>
    <n v="0"/>
    <n v="1"/>
    <n v="1"/>
    <n v="2"/>
    <n v="1"/>
    <n v="0"/>
    <n v="0"/>
    <n v="0"/>
    <n v="0"/>
    <n v="4"/>
    <n v="2"/>
    <n v="6"/>
    <n v="1"/>
    <n v="1"/>
    <n v="0"/>
  </r>
  <r>
    <s v="Ombella MPoko"/>
    <s v="Bimbo"/>
    <x v="1"/>
    <s v="SANDIMBA 2"/>
    <x v="2"/>
    <n v="0"/>
    <n v="1"/>
    <n v="1"/>
    <n v="0"/>
    <n v="1"/>
    <n v="1"/>
    <n v="2"/>
    <n v="1"/>
    <n v="1"/>
    <n v="0"/>
    <n v="1"/>
    <n v="0"/>
    <n v="6"/>
    <n v="3"/>
    <n v="9"/>
    <n v="1"/>
    <n v="1"/>
    <n v="1"/>
  </r>
  <r>
    <s v="Ombella MPoko"/>
    <s v="Bimbo"/>
    <x v="1"/>
    <s v="SANDIMBA 2"/>
    <x v="2"/>
    <n v="0"/>
    <n v="0"/>
    <n v="1"/>
    <n v="1"/>
    <n v="0"/>
    <n v="0"/>
    <n v="1"/>
    <n v="0"/>
    <n v="1"/>
    <n v="1"/>
    <n v="0"/>
    <n v="1"/>
    <n v="3"/>
    <n v="3"/>
    <n v="6"/>
    <n v="1"/>
    <n v="1"/>
    <n v="1"/>
  </r>
  <r>
    <s v="Ombella MPoko"/>
    <s v="Bimbo"/>
    <x v="1"/>
    <s v="CITE GBAKASSA 2"/>
    <x v="0"/>
    <n v="0"/>
    <n v="1"/>
    <n v="0"/>
    <n v="1"/>
    <n v="1"/>
    <n v="0"/>
    <n v="0"/>
    <n v="0"/>
    <n v="1"/>
    <n v="1"/>
    <n v="0"/>
    <n v="0"/>
    <n v="2"/>
    <n v="3"/>
    <n v="5"/>
    <n v="1"/>
    <n v="1"/>
    <n v="0"/>
  </r>
  <r>
    <s v="Ombella MPoko"/>
    <s v="Bimbo"/>
    <x v="1"/>
    <s v="CITE GBAKASSA 2"/>
    <x v="0"/>
    <n v="0"/>
    <n v="0"/>
    <n v="1"/>
    <n v="0"/>
    <n v="1"/>
    <n v="1"/>
    <n v="1"/>
    <n v="0"/>
    <n v="1"/>
    <n v="1"/>
    <n v="1"/>
    <n v="0"/>
    <n v="5"/>
    <n v="2"/>
    <n v="7"/>
    <n v="1"/>
    <n v="1"/>
    <n v="1"/>
  </r>
  <r>
    <s v="Ombella MPoko"/>
    <s v="Bimbo"/>
    <x v="1"/>
    <s v="CITE GBAKASSA 2"/>
    <x v="0"/>
    <n v="0"/>
    <n v="1"/>
    <n v="0"/>
    <n v="1"/>
    <n v="0"/>
    <n v="1"/>
    <n v="0"/>
    <n v="1"/>
    <n v="1"/>
    <n v="0"/>
    <n v="0"/>
    <n v="0"/>
    <n v="1"/>
    <n v="4"/>
    <n v="5"/>
    <n v="1"/>
    <n v="1"/>
    <n v="0"/>
  </r>
  <r>
    <s v="Ombella MPoko"/>
    <s v="Bimbo"/>
    <x v="1"/>
    <s v="CITE GBAKASSA 2"/>
    <x v="0"/>
    <n v="0"/>
    <n v="0"/>
    <n v="1"/>
    <n v="0"/>
    <n v="1"/>
    <n v="0"/>
    <n v="0"/>
    <n v="0"/>
    <n v="1"/>
    <n v="1"/>
    <n v="0"/>
    <n v="0"/>
    <n v="3"/>
    <n v="1"/>
    <n v="4"/>
    <n v="1"/>
    <n v="1"/>
    <n v="0"/>
  </r>
  <r>
    <s v="Ombella MPoko"/>
    <s v="Bimbo"/>
    <x v="1"/>
    <s v="CITE GBAKASSA 2"/>
    <x v="0"/>
    <n v="1"/>
    <n v="0"/>
    <n v="0"/>
    <n v="1"/>
    <n v="0"/>
    <n v="0"/>
    <n v="0"/>
    <n v="1"/>
    <n v="1"/>
    <n v="0"/>
    <n v="0"/>
    <n v="0"/>
    <n v="2"/>
    <n v="2"/>
    <n v="4"/>
    <n v="1"/>
    <n v="1"/>
    <n v="0"/>
  </r>
  <r>
    <s v="Ombella MPoko"/>
    <s v="Bimbo"/>
    <x v="1"/>
    <s v="CITE GBAKASSA 2"/>
    <x v="0"/>
    <n v="1"/>
    <n v="0"/>
    <n v="1"/>
    <n v="0"/>
    <n v="1"/>
    <n v="0"/>
    <n v="0"/>
    <n v="1"/>
    <n v="1"/>
    <n v="1"/>
    <n v="0"/>
    <n v="0"/>
    <n v="4"/>
    <n v="2"/>
    <n v="6"/>
    <n v="1"/>
    <n v="1"/>
    <n v="0"/>
  </r>
  <r>
    <s v="Ombella MPoko"/>
    <s v="Bimbo"/>
    <x v="1"/>
    <s v="CITE GBAKASSA 2"/>
    <x v="0"/>
    <n v="1"/>
    <n v="0"/>
    <n v="0"/>
    <n v="0"/>
    <n v="0"/>
    <n v="0"/>
    <n v="0"/>
    <n v="0"/>
    <n v="1"/>
    <n v="1"/>
    <n v="0"/>
    <n v="0"/>
    <n v="2"/>
    <n v="1"/>
    <n v="3"/>
    <n v="1"/>
    <n v="1"/>
    <n v="0"/>
  </r>
  <r>
    <s v="Ombella MPoko"/>
    <s v="Bimbo"/>
    <x v="1"/>
    <s v="CITE GBAKASSA 2"/>
    <x v="0"/>
    <n v="0"/>
    <n v="1"/>
    <n v="0"/>
    <n v="1"/>
    <n v="0"/>
    <n v="0"/>
    <n v="0"/>
    <n v="0"/>
    <n v="1"/>
    <n v="1"/>
    <n v="0"/>
    <n v="0"/>
    <n v="1"/>
    <n v="3"/>
    <n v="4"/>
    <n v="1"/>
    <n v="1"/>
    <n v="0"/>
  </r>
  <r>
    <s v="Ombella MPoko"/>
    <s v="Bimbo"/>
    <x v="1"/>
    <s v="CITE GBAKASSA 2"/>
    <x v="0"/>
    <n v="1"/>
    <n v="0"/>
    <n v="0"/>
    <n v="1"/>
    <n v="0"/>
    <n v="1"/>
    <n v="0"/>
    <n v="1"/>
    <n v="1"/>
    <n v="0"/>
    <n v="0"/>
    <n v="0"/>
    <n v="2"/>
    <n v="3"/>
    <n v="5"/>
    <n v="1"/>
    <n v="1"/>
    <n v="0"/>
  </r>
  <r>
    <s v="Ombella MPoko"/>
    <s v="Bimbo"/>
    <x v="1"/>
    <s v="CITE GBAKASSA 2"/>
    <x v="0"/>
    <n v="1"/>
    <n v="0"/>
    <n v="0"/>
    <n v="1"/>
    <n v="0"/>
    <n v="0"/>
    <n v="0"/>
    <n v="1"/>
    <n v="1"/>
    <n v="0"/>
    <n v="0"/>
    <n v="0"/>
    <n v="2"/>
    <n v="2"/>
    <n v="4"/>
    <n v="1"/>
    <n v="1"/>
    <n v="0"/>
  </r>
  <r>
    <s v="Ombella MPoko"/>
    <s v="Bimbo"/>
    <x v="1"/>
    <s v="CITE DE LA PAIX"/>
    <x v="0"/>
    <n v="0"/>
    <n v="0"/>
    <n v="2"/>
    <n v="1"/>
    <n v="0"/>
    <n v="2"/>
    <n v="0"/>
    <n v="0"/>
    <n v="2"/>
    <n v="1"/>
    <n v="1"/>
    <n v="0"/>
    <n v="5"/>
    <n v="4"/>
    <n v="9"/>
    <n v="1"/>
    <n v="1"/>
    <n v="1"/>
  </r>
  <r>
    <s v="Ombella MPoko"/>
    <s v="Bimbo"/>
    <x v="1"/>
    <s v="CITE DE LA PAIX"/>
    <x v="0"/>
    <n v="0"/>
    <n v="0"/>
    <n v="1"/>
    <n v="0"/>
    <n v="0"/>
    <n v="2"/>
    <n v="0"/>
    <n v="0"/>
    <n v="1"/>
    <n v="1"/>
    <n v="0"/>
    <n v="0"/>
    <n v="2"/>
    <n v="3"/>
    <n v="5"/>
    <n v="1"/>
    <n v="1"/>
    <n v="0"/>
  </r>
  <r>
    <s v="Ombella MPoko"/>
    <s v="Bimbo"/>
    <x v="1"/>
    <s v="CITE DE LA PAIX"/>
    <x v="0"/>
    <n v="0"/>
    <n v="0"/>
    <n v="1"/>
    <n v="1"/>
    <n v="0"/>
    <n v="0"/>
    <n v="2"/>
    <n v="0"/>
    <n v="1"/>
    <n v="1"/>
    <n v="0"/>
    <n v="0"/>
    <n v="4"/>
    <n v="2"/>
    <n v="6"/>
    <n v="1"/>
    <n v="1"/>
    <n v="0"/>
  </r>
  <r>
    <s v="Ombella MPoko"/>
    <s v="Bimbo"/>
    <x v="1"/>
    <s v="CITE DE LA PAIX"/>
    <x v="0"/>
    <n v="0"/>
    <n v="0"/>
    <n v="0"/>
    <n v="1"/>
    <n v="0"/>
    <n v="0"/>
    <n v="0"/>
    <n v="1"/>
    <n v="1"/>
    <n v="1"/>
    <n v="0"/>
    <n v="0"/>
    <n v="1"/>
    <n v="3"/>
    <n v="4"/>
    <n v="1"/>
    <n v="1"/>
    <n v="0"/>
  </r>
  <r>
    <s v="Ombella MPoko"/>
    <s v="Bimbo"/>
    <x v="1"/>
    <s v="CITE DE LA PAIX"/>
    <x v="0"/>
    <n v="0"/>
    <n v="0"/>
    <n v="1"/>
    <n v="0"/>
    <n v="2"/>
    <n v="0"/>
    <n v="0"/>
    <n v="1"/>
    <n v="1"/>
    <n v="1"/>
    <n v="0"/>
    <n v="0"/>
    <n v="4"/>
    <n v="2"/>
    <n v="6"/>
    <n v="1"/>
    <n v="1"/>
    <n v="0"/>
  </r>
  <r>
    <s v="Ombella MPoko"/>
    <s v="Bimbo"/>
    <x v="1"/>
    <s v="CITE DE LA PAIX"/>
    <x v="0"/>
    <n v="0"/>
    <n v="0"/>
    <n v="2"/>
    <n v="0"/>
    <n v="0"/>
    <n v="2"/>
    <n v="1"/>
    <n v="1"/>
    <n v="2"/>
    <n v="1"/>
    <n v="0"/>
    <n v="0"/>
    <n v="5"/>
    <n v="4"/>
    <n v="9"/>
    <n v="1"/>
    <n v="1"/>
    <n v="0"/>
  </r>
  <r>
    <s v="Ombella MPoko"/>
    <s v="Bimbo"/>
    <x v="1"/>
    <s v="CITE DE LA PAIX"/>
    <x v="0"/>
    <n v="0"/>
    <n v="1"/>
    <n v="2"/>
    <n v="0"/>
    <n v="2"/>
    <n v="2"/>
    <n v="0"/>
    <n v="2"/>
    <n v="1"/>
    <n v="1"/>
    <n v="2"/>
    <n v="2"/>
    <n v="7"/>
    <n v="8"/>
    <n v="15"/>
    <n v="1"/>
    <n v="1"/>
    <n v="1"/>
  </r>
  <r>
    <s v="Ombella MPoko"/>
    <s v="Bimbo"/>
    <x v="1"/>
    <s v="CITE DE LA PAIX"/>
    <x v="0"/>
    <n v="0"/>
    <n v="0"/>
    <n v="2"/>
    <n v="0"/>
    <n v="0"/>
    <n v="2"/>
    <n v="0"/>
    <n v="1"/>
    <n v="2"/>
    <n v="1"/>
    <n v="0"/>
    <n v="0"/>
    <n v="4"/>
    <n v="4"/>
    <n v="8"/>
    <n v="1"/>
    <n v="1"/>
    <n v="0"/>
  </r>
  <r>
    <s v="Ombella MPoko"/>
    <s v="Bimbo"/>
    <x v="1"/>
    <s v="CITE DE LA PAIX"/>
    <x v="0"/>
    <n v="0"/>
    <n v="0"/>
    <n v="0"/>
    <n v="0"/>
    <n v="0"/>
    <n v="0"/>
    <n v="0"/>
    <n v="1"/>
    <n v="1"/>
    <n v="1"/>
    <n v="0"/>
    <n v="0"/>
    <n v="1"/>
    <n v="2"/>
    <n v="3"/>
    <n v="0"/>
    <n v="1"/>
    <n v="0"/>
  </r>
  <r>
    <s v="Ombella MPoko"/>
    <s v="Bimbo"/>
    <x v="1"/>
    <s v="CITE DE LA PAIX"/>
    <x v="0"/>
    <n v="0"/>
    <n v="0"/>
    <n v="2"/>
    <n v="0"/>
    <n v="2"/>
    <n v="2"/>
    <n v="0"/>
    <n v="2"/>
    <n v="1"/>
    <n v="1"/>
    <n v="1"/>
    <n v="0"/>
    <n v="6"/>
    <n v="5"/>
    <n v="11"/>
    <n v="1"/>
    <n v="1"/>
    <n v="1"/>
  </r>
  <r>
    <s v="Ombella MPoko"/>
    <s v="Bimbo"/>
    <x v="1"/>
    <s v="GBANIKOLA 3"/>
    <x v="1"/>
    <n v="0"/>
    <n v="1"/>
    <n v="1"/>
    <n v="0"/>
    <n v="0"/>
    <n v="1"/>
    <n v="0"/>
    <n v="0"/>
    <n v="1"/>
    <n v="1"/>
    <n v="0"/>
    <n v="0"/>
    <n v="2"/>
    <n v="3"/>
    <n v="5"/>
    <n v="1"/>
    <n v="1"/>
    <n v="0"/>
  </r>
  <r>
    <s v="Ombella MPoko"/>
    <s v="Bimbo"/>
    <x v="1"/>
    <s v="GBANIKOLA 3"/>
    <x v="1"/>
    <n v="0"/>
    <n v="0"/>
    <n v="1"/>
    <n v="2"/>
    <n v="1"/>
    <n v="0"/>
    <n v="1"/>
    <n v="0"/>
    <n v="0"/>
    <n v="1"/>
    <n v="0"/>
    <n v="0"/>
    <n v="3"/>
    <n v="3"/>
    <n v="6"/>
    <n v="1"/>
    <n v="1"/>
    <n v="0"/>
  </r>
  <r>
    <s v="Ombella MPoko"/>
    <s v="Bimbo"/>
    <x v="1"/>
    <s v="GBANIKOLA 3"/>
    <x v="1"/>
    <n v="0"/>
    <n v="1"/>
    <n v="2"/>
    <n v="1"/>
    <n v="0"/>
    <n v="1"/>
    <n v="1"/>
    <n v="0"/>
    <n v="0"/>
    <n v="1"/>
    <n v="0"/>
    <n v="0"/>
    <n v="3"/>
    <n v="4"/>
    <n v="7"/>
    <n v="1"/>
    <n v="1"/>
    <n v="0"/>
  </r>
  <r>
    <s v="Ombella MPoko"/>
    <s v="Bimbo"/>
    <x v="1"/>
    <s v="GBANIKOLA 3"/>
    <x v="1"/>
    <n v="0"/>
    <n v="1"/>
    <n v="1"/>
    <n v="1"/>
    <n v="0"/>
    <n v="2"/>
    <n v="1"/>
    <n v="0"/>
    <n v="0"/>
    <n v="1"/>
    <n v="0"/>
    <n v="1"/>
    <n v="2"/>
    <n v="6"/>
    <n v="8"/>
    <n v="1"/>
    <n v="1"/>
    <n v="1"/>
  </r>
  <r>
    <s v="Ombella MPoko"/>
    <s v="Bimbo"/>
    <x v="1"/>
    <s v="GBANIKOLA 3"/>
    <x v="1"/>
    <n v="0"/>
    <n v="1"/>
    <n v="0"/>
    <n v="1"/>
    <n v="0"/>
    <n v="0"/>
    <n v="0"/>
    <n v="0"/>
    <n v="1"/>
    <n v="1"/>
    <n v="0"/>
    <n v="1"/>
    <n v="1"/>
    <n v="4"/>
    <n v="5"/>
    <n v="1"/>
    <n v="1"/>
    <n v="1"/>
  </r>
  <r>
    <s v="Ombella MPoko"/>
    <s v="Bimbo"/>
    <x v="1"/>
    <s v="GBANIKOLA 3"/>
    <x v="1"/>
    <n v="0"/>
    <n v="1"/>
    <n v="2"/>
    <n v="0"/>
    <n v="1"/>
    <n v="1"/>
    <n v="0"/>
    <n v="2"/>
    <n v="1"/>
    <n v="1"/>
    <n v="0"/>
    <n v="0"/>
    <n v="4"/>
    <n v="5"/>
    <n v="9"/>
    <n v="1"/>
    <n v="1"/>
    <n v="0"/>
  </r>
  <r>
    <s v="Ombella MPoko"/>
    <s v="Bimbo"/>
    <x v="1"/>
    <s v="GBANIKOLA 3"/>
    <x v="1"/>
    <n v="0"/>
    <n v="1"/>
    <n v="0"/>
    <n v="1"/>
    <n v="1"/>
    <n v="0"/>
    <n v="1"/>
    <n v="0"/>
    <n v="1"/>
    <n v="1"/>
    <n v="0"/>
    <n v="0"/>
    <n v="3"/>
    <n v="3"/>
    <n v="6"/>
    <n v="1"/>
    <n v="1"/>
    <n v="0"/>
  </r>
  <r>
    <s v="Ombella MPoko"/>
    <s v="Bimbo"/>
    <x v="1"/>
    <s v="GBANIKOLA 3"/>
    <x v="1"/>
    <n v="0"/>
    <n v="1"/>
    <n v="1"/>
    <n v="2"/>
    <n v="1"/>
    <n v="0"/>
    <n v="1"/>
    <n v="2"/>
    <n v="1"/>
    <n v="1"/>
    <n v="1"/>
    <n v="0"/>
    <n v="5"/>
    <n v="6"/>
    <n v="11"/>
    <n v="1"/>
    <n v="1"/>
    <n v="1"/>
  </r>
  <r>
    <s v="Ombella MPoko"/>
    <s v="Bimbo"/>
    <x v="1"/>
    <s v="GBANIKOLA 3"/>
    <x v="1"/>
    <n v="0"/>
    <n v="1"/>
    <n v="0"/>
    <n v="1"/>
    <n v="0"/>
    <n v="1"/>
    <n v="1"/>
    <n v="1"/>
    <n v="0"/>
    <n v="1"/>
    <n v="0"/>
    <n v="0"/>
    <n v="1"/>
    <n v="5"/>
    <n v="6"/>
    <n v="1"/>
    <n v="1"/>
    <n v="0"/>
  </r>
  <r>
    <s v="Ombella MPoko"/>
    <s v="Bimbo"/>
    <x v="1"/>
    <s v="GBANIKOLA 3"/>
    <x v="1"/>
    <n v="0"/>
    <n v="1"/>
    <n v="2"/>
    <n v="1"/>
    <n v="1"/>
    <n v="0"/>
    <n v="1"/>
    <n v="0"/>
    <n v="1"/>
    <n v="1"/>
    <n v="0"/>
    <n v="0"/>
    <n v="5"/>
    <n v="3"/>
    <n v="8"/>
    <n v="1"/>
    <n v="1"/>
    <n v="0"/>
  </r>
  <r>
    <s v="Ombella MPoko"/>
    <s v="Bimbo"/>
    <x v="1"/>
    <s v="GBANIKOLA 1"/>
    <x v="1"/>
    <n v="1"/>
    <n v="0"/>
    <n v="0"/>
    <n v="2"/>
    <n v="1"/>
    <n v="0"/>
    <n v="2"/>
    <n v="1"/>
    <n v="1"/>
    <n v="1"/>
    <n v="1"/>
    <n v="1"/>
    <n v="6"/>
    <n v="5"/>
    <n v="11"/>
    <n v="1"/>
    <n v="1"/>
    <n v="1"/>
  </r>
  <r>
    <s v="Ombella MPoko"/>
    <s v="Bimbo"/>
    <x v="1"/>
    <s v="GBANIKOLA 1"/>
    <x v="1"/>
    <n v="1"/>
    <n v="0"/>
    <n v="1"/>
    <n v="0"/>
    <n v="0"/>
    <n v="0"/>
    <n v="0"/>
    <n v="1"/>
    <n v="1"/>
    <n v="1"/>
    <n v="0"/>
    <n v="0"/>
    <n v="3"/>
    <n v="2"/>
    <n v="5"/>
    <n v="1"/>
    <n v="1"/>
    <n v="0"/>
  </r>
  <r>
    <s v="Ombella MPoko"/>
    <s v="Bimbo"/>
    <x v="1"/>
    <s v="GBANIKOLA 1"/>
    <x v="1"/>
    <n v="1"/>
    <n v="0"/>
    <n v="2"/>
    <n v="0"/>
    <n v="1"/>
    <n v="1"/>
    <n v="3"/>
    <n v="0"/>
    <n v="1"/>
    <n v="1"/>
    <n v="1"/>
    <n v="1"/>
    <n v="9"/>
    <n v="3"/>
    <n v="12"/>
    <n v="1"/>
    <n v="1"/>
    <n v="1"/>
  </r>
  <r>
    <s v="Ombella MPoko"/>
    <s v="Bimbo"/>
    <x v="1"/>
    <s v="GBANIKOLA 1"/>
    <x v="1"/>
    <n v="0"/>
    <n v="2"/>
    <n v="0"/>
    <n v="1"/>
    <n v="1"/>
    <n v="0"/>
    <n v="0"/>
    <n v="2"/>
    <n v="1"/>
    <n v="1"/>
    <n v="0"/>
    <n v="1"/>
    <n v="2"/>
    <n v="7"/>
    <n v="9"/>
    <n v="1"/>
    <n v="1"/>
    <n v="1"/>
  </r>
  <r>
    <s v="Ombella MPoko"/>
    <s v="Bimbo"/>
    <x v="1"/>
    <s v="GBANIKOLA 1"/>
    <x v="1"/>
    <n v="2"/>
    <n v="0"/>
    <n v="1"/>
    <n v="0"/>
    <n v="0"/>
    <n v="1"/>
    <n v="1"/>
    <n v="0"/>
    <n v="1"/>
    <n v="1"/>
    <n v="1"/>
    <n v="0"/>
    <n v="6"/>
    <n v="2"/>
    <n v="8"/>
    <n v="1"/>
    <n v="1"/>
    <n v="1"/>
  </r>
  <r>
    <s v="Ombella MPoko"/>
    <s v="Bimbo"/>
    <x v="1"/>
    <s v="GBANIKOLA 1"/>
    <x v="1"/>
    <n v="1"/>
    <n v="0"/>
    <n v="1"/>
    <n v="1"/>
    <n v="0"/>
    <n v="2"/>
    <n v="1"/>
    <n v="0"/>
    <n v="1"/>
    <n v="1"/>
    <n v="1"/>
    <n v="1"/>
    <n v="5"/>
    <n v="5"/>
    <n v="10"/>
    <n v="1"/>
    <n v="1"/>
    <n v="1"/>
  </r>
  <r>
    <s v="Ombella MPoko"/>
    <s v="Bimbo"/>
    <x v="1"/>
    <s v="GBANIKOLA 1"/>
    <x v="1"/>
    <n v="0"/>
    <n v="0"/>
    <n v="2"/>
    <n v="0"/>
    <n v="1"/>
    <n v="0"/>
    <n v="0"/>
    <n v="1"/>
    <n v="1"/>
    <n v="1"/>
    <n v="0"/>
    <n v="0"/>
    <n v="4"/>
    <n v="2"/>
    <n v="6"/>
    <n v="1"/>
    <n v="1"/>
    <n v="0"/>
  </r>
  <r>
    <s v="Ombella MPoko"/>
    <s v="Bimbo"/>
    <x v="1"/>
    <s v="GBANIKOLA 1"/>
    <x v="1"/>
    <n v="0"/>
    <n v="2"/>
    <n v="0"/>
    <n v="0"/>
    <n v="1"/>
    <n v="0"/>
    <n v="0"/>
    <n v="1"/>
    <n v="1"/>
    <n v="1"/>
    <n v="0"/>
    <n v="1"/>
    <n v="2"/>
    <n v="5"/>
    <n v="7"/>
    <n v="1"/>
    <n v="1"/>
    <n v="1"/>
  </r>
  <r>
    <s v="Ombella MPoko"/>
    <s v="Bimbo"/>
    <x v="1"/>
    <s v="GBANIKOLA 1"/>
    <x v="1"/>
    <n v="0"/>
    <n v="0"/>
    <n v="1"/>
    <n v="0"/>
    <n v="0"/>
    <n v="0"/>
    <n v="0"/>
    <n v="0"/>
    <n v="1"/>
    <n v="1"/>
    <n v="0"/>
    <n v="0"/>
    <n v="2"/>
    <n v="1"/>
    <n v="3"/>
    <n v="1"/>
    <n v="1"/>
    <n v="0"/>
  </r>
  <r>
    <s v="Ombella MPoko"/>
    <s v="Bimbo"/>
    <x v="1"/>
    <s v="GBANIKOLA 1"/>
    <x v="1"/>
    <n v="1"/>
    <n v="0"/>
    <n v="1"/>
    <n v="0"/>
    <n v="0"/>
    <n v="3"/>
    <n v="1"/>
    <n v="1"/>
    <n v="1"/>
    <n v="1"/>
    <n v="1"/>
    <n v="1"/>
    <n v="5"/>
    <n v="6"/>
    <n v="11"/>
    <n v="1"/>
    <n v="1"/>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6.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1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1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6.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0.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5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5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7.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9.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0.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131370B-ABA0-4649-8468-9FB278860DB4}" name="PivotTable41"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Réponses">
  <location ref="I430:J433" firstHeaderRow="1" firstDataRow="1" firstDataCol="1" rowPageCount="1" colPageCount="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showAll="0">
      <items count="4">
        <item x="1"/>
        <item x="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name="Services de santé disponibles?" axis="axisPage" multipleItemSelectionAllowed="1" showAll="0">
      <items count="3">
        <item h="1" x="0"/>
        <item x="1"/>
        <item t="default"/>
      </items>
    </pivotField>
    <pivotField showAll="0"/>
    <pivotField showAll="0"/>
    <pivotField showAll="0"/>
    <pivotField showAll="0"/>
    <pivotField showAll="0"/>
    <pivotField showAll="0"/>
    <pivotField showAll="0"/>
    <pivotField axis="axisRow"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121"/>
  </rowFields>
  <rowItems count="3">
    <i>
      <x/>
    </i>
    <i>
      <x v="1"/>
    </i>
    <i t="grand">
      <x/>
    </i>
  </rowItems>
  <colItems count="1">
    <i/>
  </colItems>
  <pageFields count="1">
    <pageField fld="113" hier="-1"/>
  </pageFields>
  <dataFields count="1">
    <dataField name="Fréquence" fld="121" subtotal="count" baseField="0" baseItem="0"/>
  </dataFields>
  <formats count="1">
    <format dxfId="2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0.xml><?xml version="1.0" encoding="utf-8"?>
<pivotTableDefinition xmlns="http://schemas.openxmlformats.org/spreadsheetml/2006/main" xmlns:mc="http://schemas.openxmlformats.org/markup-compatibility/2006" xmlns:xr="http://schemas.microsoft.com/office/spreadsheetml/2014/revision" mc:Ignorable="xr" xr:uid="{46A73BAE-AEC1-4BE0-A7B4-B391BBBAC8ED}" name="PivotTable26"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Tpe de probl_me">
  <location ref="B374:H375" firstHeaderRow="0" firstDataRow="1" firstDataCol="0" rowPageCount="1" colPageCount="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name="Existence de problème d'eau" multipleItemSelectionAllowed="1" showAll="0">
      <items count="4">
        <item h="1" x="2"/>
        <item h="1" x="1"/>
        <item x="0"/>
        <item t="default"/>
      </items>
    </pivotField>
    <pivotField showAll="0"/>
    <pivotField showAll="0"/>
    <pivotField showAll="0"/>
    <pivotField showAll="0"/>
    <pivotField showAll="0"/>
    <pivotField showAll="0"/>
    <pivotField name="Obstacles d'accès aux points d'eau" axis="axisPage" multipleItemSelectionAllowed="1" showAll="0">
      <items count="3">
        <item h="1" x="0"/>
        <item x="1"/>
        <item t="default"/>
      </items>
    </pivotField>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Items count="1">
    <i/>
  </rowItems>
  <colFields count="1">
    <field x="-2"/>
  </colFields>
  <colItems count="7">
    <i>
      <x/>
    </i>
    <i i="1">
      <x v="1"/>
    </i>
    <i i="2">
      <x v="2"/>
    </i>
    <i i="3">
      <x v="3"/>
    </i>
    <i i="4">
      <x v="4"/>
    </i>
    <i i="5">
      <x v="5"/>
    </i>
    <i i="6">
      <x v="6"/>
    </i>
  </colItems>
  <pageFields count="1">
    <pageField fld="82" hier="-1"/>
  </pageFields>
  <dataFields count="7">
    <dataField name="Présence de groupes armés" fld="84" baseField="0" baseItem="0"/>
    <dataField name="Conflit liés à la gestion communautaire des points d’eau" fld="85" baseField="0" baseItem="0"/>
    <dataField name="Violence/agression physique" fld="86" baseField="0" baseItem="0"/>
    <dataField name="Discrimination" fld="87" baseField="0" baseItem="0"/>
    <dataField name="Harcèlement" fld="88" baseField="0" baseItem="0"/>
    <dataField name="Arrestations/détentions" fld="89" baseField="0" baseItem="0"/>
    <dataField name=" Autre, préciser" fld="9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1.xml><?xml version="1.0" encoding="utf-8"?>
<pivotTableDefinition xmlns="http://schemas.openxmlformats.org/spreadsheetml/2006/main" xmlns:mc="http://schemas.openxmlformats.org/markup-compatibility/2006" xmlns:xr="http://schemas.microsoft.com/office/spreadsheetml/2014/revision" mc:Ignorable="xr" xr:uid="{DD5D0A7C-F56C-40E5-9B23-BD9BCE180698}" name="PivotTable30"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Obstacles d'accès à l'eau">
  <location ref="I353:J356" firstHeaderRow="1" firstDataRow="1" firstDataCol="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showAll="0">
      <items count="4">
        <item x="1"/>
        <item x="2"/>
        <item x="0"/>
        <item t="default"/>
      </items>
    </pivotField>
    <pivotField axis="axisRow"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82"/>
  </rowFields>
  <rowItems count="3">
    <i>
      <x/>
    </i>
    <i>
      <x v="1"/>
    </i>
    <i t="grand">
      <x/>
    </i>
  </rowItems>
  <colItems count="1">
    <i/>
  </colItems>
  <dataFields count="1">
    <dataField name="Fréquence" fld="82"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2.xml><?xml version="1.0" encoding="utf-8"?>
<pivotTableDefinition xmlns="http://schemas.openxmlformats.org/spreadsheetml/2006/main" xmlns:mc="http://schemas.openxmlformats.org/markup-compatibility/2006" xmlns:xr="http://schemas.microsoft.com/office/spreadsheetml/2014/revision" mc:Ignorable="xr" xr:uid="{BE7AD2FD-7673-47F4-B09F-CC358D2EA3BA}" name="Tableau croisé dynamique8"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9" rowHeaderCaption="Entité">
  <location ref="B199:C207" firstHeaderRow="1" firstDataRow="1" firstDataCol="1"/>
  <pivotFields count="18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x="6"/>
        <item x="1"/>
        <item x="5"/>
        <item x="7"/>
        <item x="4"/>
        <item x="2"/>
        <item x="3"/>
        <item h="1" x="0"/>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3"/>
  </rowFields>
  <rowItems count="8">
    <i>
      <x/>
    </i>
    <i>
      <x v="3"/>
    </i>
    <i>
      <x v="5"/>
    </i>
    <i>
      <x v="1"/>
    </i>
    <i>
      <x v="4"/>
    </i>
    <i>
      <x v="6"/>
    </i>
    <i>
      <x v="2"/>
    </i>
    <i t="grand">
      <x/>
    </i>
  </rowItems>
  <colItems count="1">
    <i/>
  </colItems>
  <dataFields count="1">
    <dataField name="Nbre quartiers d'accueil" fld="43"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3.xml><?xml version="1.0" encoding="utf-8"?>
<pivotTableDefinition xmlns="http://schemas.openxmlformats.org/spreadsheetml/2006/main" xmlns:mc="http://schemas.openxmlformats.org/markup-compatibility/2006" xmlns:xr="http://schemas.microsoft.com/office/spreadsheetml/2014/revision" mc:Ignorable="xr" xr:uid="{05C18C1F-8559-4A7A-8863-ABDFD3AB0F3E}" name="PivotTable11"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Autorité ayant délivré les attestation de propriété">
  <location ref="J170:L174" firstHeaderRow="0" firstDataRow="1" firstDataCol="1" rowPageCount="1" colPageCount="1"/>
  <pivotFields count="18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5">
        <item h="1" x="0"/>
        <item h="1" x="1"/>
        <item x="2"/>
        <item h="1" x="3"/>
        <item t="default"/>
      </items>
    </pivotField>
    <pivotField axis="axisRow" dataField="1" showAll="0">
      <items count="5">
        <item x="2"/>
        <item x="1"/>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29"/>
  </rowFields>
  <rowItems count="4">
    <i>
      <x/>
    </i>
    <i>
      <x v="1"/>
    </i>
    <i>
      <x v="2"/>
    </i>
    <i t="grand">
      <x/>
    </i>
  </rowItems>
  <colFields count="1">
    <field x="-2"/>
  </colFields>
  <colItems count="2">
    <i>
      <x/>
    </i>
    <i i="1">
      <x v="1"/>
    </i>
  </colItems>
  <pageFields count="1">
    <pageField fld="28" hier="-1"/>
  </pageFields>
  <dataFields count="2">
    <dataField name="Estimation ménage" fld="14" baseField="0" baseItem="0"/>
    <dataField name="Nbre quartiers d'accueil" fld="29" subtotal="count" baseField="0" baseItem="0"/>
  </dataFields>
  <formats count="1">
    <format dxfId="36">
      <pivotArea outline="0" fieldPosition="0">
        <references count="1">
          <reference field="4294967294" count="1">
            <x v="0"/>
          </reference>
        </references>
      </pivotArea>
    </format>
  </formats>
  <chartFormats count="1">
    <chartFormat chart="3"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4.xml><?xml version="1.0" encoding="utf-8"?>
<pivotTableDefinition xmlns="http://schemas.openxmlformats.org/spreadsheetml/2006/main" xmlns:mc="http://schemas.openxmlformats.org/markup-compatibility/2006" xmlns:xr="http://schemas.microsoft.com/office/spreadsheetml/2014/revision" mc:Ignorable="xr" xr:uid="{02C6D0DF-9D54-481D-A226-7DB7567C9362}" name="PivotTable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E98:F109" firstHeaderRow="1" firstDataRow="1" firstDataCol="1" rowPageCount="1" colPageCount="1"/>
  <pivotFields count="16">
    <pivotField showAll="0"/>
    <pivotField showAll="0"/>
    <pivotField axis="axisPage" showAll="0">
      <items count="5">
        <item x="3"/>
        <item x="2"/>
        <item x="1"/>
        <item x="0"/>
        <item t="default"/>
      </items>
    </pivotField>
    <pivotField showAll="0"/>
    <pivotField showAll="0"/>
    <pivotField showAll="0"/>
    <pivotField dataField="1" showAll="0"/>
    <pivotField showAll="0"/>
    <pivotField showAll="0"/>
    <pivotField showAll="0"/>
    <pivotField showAll="0"/>
    <pivotField showAll="0"/>
    <pivotField showAll="0"/>
    <pivotField showAll="0"/>
    <pivotField showAll="0"/>
    <pivotField axis="axisRow" showAll="0" measureFilter="1" sortType="descending">
      <items count="69">
        <item x="9"/>
        <item x="45"/>
        <item x="39"/>
        <item x="36"/>
        <item x="21"/>
        <item x="4"/>
        <item x="3"/>
        <item x="0"/>
        <item x="2"/>
        <item x="1"/>
        <item x="38"/>
        <item x="26"/>
        <item x="27"/>
        <item x="42"/>
        <item x="48"/>
        <item x="41"/>
        <item x="11"/>
        <item x="55"/>
        <item x="47"/>
        <item x="28"/>
        <item x="32"/>
        <item x="44"/>
        <item x="58"/>
        <item x="46"/>
        <item x="29"/>
        <item x="57"/>
        <item x="66"/>
        <item x="53"/>
        <item x="54"/>
        <item x="59"/>
        <item x="12"/>
        <item x="13"/>
        <item x="14"/>
        <item x="22"/>
        <item x="15"/>
        <item x="16"/>
        <item x="63"/>
        <item x="51"/>
        <item x="52"/>
        <item x="64"/>
        <item x="17"/>
        <item x="60"/>
        <item x="43"/>
        <item x="49"/>
        <item x="5"/>
        <item x="50"/>
        <item x="6"/>
        <item x="18"/>
        <item x="62"/>
        <item x="33"/>
        <item x="35"/>
        <item x="7"/>
        <item x="34"/>
        <item x="8"/>
        <item x="40"/>
        <item x="65"/>
        <item x="30"/>
        <item x="37"/>
        <item x="23"/>
        <item x="19"/>
        <item x="61"/>
        <item x="31"/>
        <item x="10"/>
        <item x="20"/>
        <item x="24"/>
        <item x="56"/>
        <item x="67"/>
        <item x="25"/>
        <item t="default"/>
      </items>
      <autoSortScope>
        <pivotArea dataOnly="0" outline="0" fieldPosition="0">
          <references count="1">
            <reference field="4294967294" count="1" selected="0">
              <x v="0"/>
            </reference>
          </references>
        </pivotArea>
      </autoSortScope>
    </pivotField>
  </pivotFields>
  <rowFields count="1">
    <field x="15"/>
  </rowFields>
  <rowItems count="11">
    <i>
      <x v="16"/>
    </i>
    <i>
      <x v="40"/>
    </i>
    <i>
      <x v="35"/>
    </i>
    <i>
      <x v="59"/>
    </i>
    <i>
      <x v="4"/>
    </i>
    <i>
      <x v="6"/>
    </i>
    <i>
      <x v="64"/>
    </i>
    <i>
      <x v="51"/>
    </i>
    <i>
      <x v="8"/>
    </i>
    <i>
      <x v="34"/>
    </i>
    <i t="grand">
      <x/>
    </i>
  </rowItems>
  <colItems count="1">
    <i/>
  </colItems>
  <pageFields count="1">
    <pageField fld="2" hier="-1"/>
  </pageFields>
  <dataFields count="1">
    <dataField name="PDI (ind)" fld="6" baseField="0" baseItem="0"/>
  </dataFields>
  <pivotTableStyleInfo name="PivotStyleLight16" showRowHeaders="1" showColHeaders="1" showRowStripes="0" showColStripes="0" showLastColumn="1"/>
  <filters count="1">
    <filter fld="15" type="count" evalOrder="-1" id="1"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5.xml><?xml version="1.0" encoding="utf-8"?>
<pivotTableDefinition xmlns="http://schemas.openxmlformats.org/spreadsheetml/2006/main" xmlns:mc="http://schemas.openxmlformats.org/markup-compatibility/2006" xmlns:xr="http://schemas.microsoft.com/office/spreadsheetml/2014/revision" mc:Ignorable="xr" xr:uid="{089FDF0B-21FB-4E1A-8124-411A2FBB4A41}" name="PivotTable44"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5" rowHeaderCaption="Réponse">
  <location ref="J191:N197" firstHeaderRow="1" firstDataRow="2" firstDataCol="1"/>
  <pivotFields count="180">
    <pivotField numFmtId="14"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i>
    <i>
      <x v="1"/>
    </i>
    <i>
      <x v="2"/>
    </i>
    <i>
      <x v="3"/>
    </i>
    <i t="grand">
      <x/>
    </i>
  </rowItems>
  <colFields count="1">
    <field x="42"/>
  </colFields>
  <colItems count="4">
    <i>
      <x/>
    </i>
    <i>
      <x v="1"/>
    </i>
    <i>
      <x v="2"/>
    </i>
    <i t="grand">
      <x/>
    </i>
  </colItems>
  <dataFields count="1">
    <dataField name="Count of E2.La sécurité est-elle assurée dans le quartier ?" fld="42"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6.xml><?xml version="1.0" encoding="utf-8"?>
<pivotTableDefinition xmlns="http://schemas.openxmlformats.org/spreadsheetml/2006/main" xmlns:mc="http://schemas.openxmlformats.org/markup-compatibility/2006" xmlns:xr="http://schemas.microsoft.com/office/spreadsheetml/2014/revision" mc:Ignorable="xr" xr:uid="{1D6EBF81-E7F7-42AA-8098-9B83907D0EA0}" name="PivotTable45"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B575:B576" firstHeaderRow="1" firstDataRow="1" firstDataCol="0"/>
  <pivotFields count="23">
    <pivotField showAll="0"/>
    <pivotField showAll="0"/>
    <pivotField showAll="0"/>
    <pivotField showAll="0"/>
    <pivotField dataField="1" showAll="0">
      <items count="4">
        <item x="1"/>
        <item x="0"/>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Items count="1">
    <i/>
  </rowItems>
  <colItems count="1">
    <i/>
  </colItems>
  <dataFields count="1">
    <dataField name="Echantillon Menages"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7.xml><?xml version="1.0" encoding="utf-8"?>
<pivotTableDefinition xmlns="http://schemas.openxmlformats.org/spreadsheetml/2006/main" xmlns:mc="http://schemas.openxmlformats.org/markup-compatibility/2006" xmlns:xr="http://schemas.microsoft.com/office/spreadsheetml/2014/revision" mc:Ignorable="xr" xr:uid="{034D7DF4-6A2C-4021-B5FD-D89E044EA9AF}" name="PivotTable6"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Arrondissement">
  <location ref="B300:K305" firstHeaderRow="0" firstDataRow="1" firstDataCol="1"/>
  <pivotFields count="180">
    <pivotField numFmtId="14"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i>
    <i>
      <x v="1"/>
    </i>
    <i>
      <x v="2"/>
    </i>
    <i>
      <x v="3"/>
    </i>
    <i t="grand">
      <x/>
    </i>
  </rowItems>
  <colFields count="1">
    <field x="-2"/>
  </colFields>
  <colItems count="9">
    <i>
      <x/>
    </i>
    <i i="1">
      <x v="1"/>
    </i>
    <i i="2">
      <x v="2"/>
    </i>
    <i i="3">
      <x v="3"/>
    </i>
    <i i="4">
      <x v="4"/>
    </i>
    <i i="5">
      <x v="5"/>
    </i>
    <i i="6">
      <x v="6"/>
    </i>
    <i i="7">
      <x v="7"/>
    </i>
    <i i="8">
      <x v="8"/>
    </i>
  </colItems>
  <dataFields count="9">
    <dataField name="Puits traditionnel" fld="64" baseField="0" baseItem="0"/>
    <dataField name="Forage manuel" fld="65" baseField="0" baseItem="0"/>
    <dataField name="Puits améliorés" fld="66" baseField="0" baseItem="0"/>
    <dataField name="Bladder" fld="67" baseField="0" baseItem="0"/>
    <dataField name="Eau de surface" fld="68" baseField="0" baseItem="0"/>
    <dataField name="Achat chez vendeurs d'eau" fld="69" baseField="0" baseItem="0"/>
    <dataField name="SODECA" fld="71" baseField="0" baseItem="0"/>
    <dataField name="Camion citerne" fld="70" baseField="0" baseItem="0"/>
    <dataField name="Eau de pluie" fld="72"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8.xml><?xml version="1.0" encoding="utf-8"?>
<pivotTableDefinition xmlns="http://schemas.openxmlformats.org/spreadsheetml/2006/main" xmlns:mc="http://schemas.openxmlformats.org/markup-compatibility/2006" xmlns:xr="http://schemas.microsoft.com/office/spreadsheetml/2014/revision" mc:Ignorable="xr" xr:uid="{4A5AD521-E59C-45AD-B6C0-C84D5E3FA504}" name="Tableau croisé dynamique12"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Réponses">
  <location ref="J232:L236" firstHeaderRow="0" firstDataRow="1" firstDataCol="1"/>
  <pivotFields count="18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56"/>
  </rowFields>
  <rowItems count="4">
    <i>
      <x/>
    </i>
    <i>
      <x v="1"/>
    </i>
    <i>
      <x v="2"/>
    </i>
    <i t="grand">
      <x/>
    </i>
  </rowItems>
  <colFields count="1">
    <field x="-2"/>
  </colFields>
  <colItems count="2">
    <i>
      <x/>
    </i>
    <i i="1">
      <x v="1"/>
    </i>
  </colItems>
  <dataFields count="2">
    <dataField name="Nbre quartier" fld="56" subtotal="count" baseField="0" baseItem="0"/>
    <dataField name="%" fld="56" subtotal="count" showDataAs="percentOfTotal" baseField="0" baseItem="0" numFmtId="9"/>
  </dataFields>
  <formats count="1">
    <format dxfId="37">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19.xml><?xml version="1.0" encoding="utf-8"?>
<pivotTableDefinition xmlns="http://schemas.openxmlformats.org/spreadsheetml/2006/main" xmlns:mc="http://schemas.openxmlformats.org/markup-compatibility/2006" xmlns:xr="http://schemas.microsoft.com/office/spreadsheetml/2014/revision" mc:Ignorable="xr" xr:uid="{0264EBB7-E890-4D29-8F41-816887E129D1}"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Zones">
  <location ref="P7:R11" firstHeaderRow="0" firstDataRow="1" firstDataCol="1"/>
  <pivotFields count="180">
    <pivotField numFmtId="14" showAll="0"/>
    <pivotField showAll="0"/>
    <pivotField showAll="0"/>
    <pivotField showAll="0"/>
    <pivotField showAll="0">
      <items count="5">
        <item x="0"/>
        <item x="1"/>
        <item x="2"/>
        <item x="3"/>
        <item t="default"/>
      </items>
    </pivotField>
    <pivotField dataField="1" showAll="0"/>
    <pivotField axis="axisRow" showAll="0">
      <items count="7">
        <item m="1" x="3"/>
        <item m="1" x="5"/>
        <item m="1" x="4"/>
        <item x="1"/>
        <item x="0"/>
        <item x="2"/>
        <item t="default"/>
      </items>
    </pivotField>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6"/>
  </rowFields>
  <rowItems count="4">
    <i>
      <x v="3"/>
    </i>
    <i>
      <x v="4"/>
    </i>
    <i>
      <x v="5"/>
    </i>
    <i t="grand">
      <x/>
    </i>
  </rowItems>
  <colFields count="1">
    <field x="-2"/>
  </colFields>
  <colItems count="2">
    <i>
      <x/>
    </i>
    <i i="1">
      <x v="1"/>
    </i>
  </colItems>
  <dataFields count="2">
    <dataField name="Quartiers" fld="5" subtotal="count" baseField="0" baseItem="0"/>
    <dataField name="Individus PDI" fld="15" baseField="0" baseItem="0"/>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5F96149-FECD-427F-8308-14640D2F3777}" name="PivotTable14"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rowHeaderCaption="Périodes de déplacement" colHeaderCaption="Arrondissements/communes">
  <location ref="B47:G54" firstHeaderRow="1" firstDataRow="2" firstDataCol="1"/>
  <pivotFields count="16">
    <pivotField showAll="0"/>
    <pivotField showAll="0"/>
    <pivotField axis="axisCol" showAll="0">
      <items count="5">
        <item x="3"/>
        <item x="2"/>
        <item x="1"/>
        <item x="0"/>
        <item t="default"/>
      </items>
    </pivotField>
    <pivotField showAll="0"/>
    <pivotField axis="axisRow" showAll="0">
      <items count="6">
        <item n="plus de trois semaines" x="4"/>
        <item n="trois semaines" x="0"/>
        <item n="deux semaines" x="1"/>
        <item n="une semaine" x="2"/>
        <item n="moins d'une semaine" x="3"/>
        <item t="default"/>
      </items>
    </pivotField>
    <pivotField showAll="0"/>
    <pivotField dataField="1" showAll="0"/>
    <pivotField showAll="0"/>
    <pivotField showAll="0"/>
    <pivotField showAll="0"/>
    <pivotField showAll="0"/>
    <pivotField showAll="0"/>
    <pivotField showAll="0"/>
    <pivotField showAll="0"/>
    <pivotField showAll="0"/>
    <pivotField showAll="0"/>
  </pivotFields>
  <rowFields count="1">
    <field x="4"/>
  </rowFields>
  <rowItems count="6">
    <i>
      <x/>
    </i>
    <i>
      <x v="1"/>
    </i>
    <i>
      <x v="2"/>
    </i>
    <i>
      <x v="3"/>
    </i>
    <i>
      <x v="4"/>
    </i>
    <i t="grand">
      <x/>
    </i>
  </rowItems>
  <colFields count="1">
    <field x="2"/>
  </colFields>
  <colItems count="5">
    <i>
      <x/>
    </i>
    <i>
      <x v="1"/>
    </i>
    <i>
      <x v="2"/>
    </i>
    <i>
      <x v="3"/>
    </i>
    <i t="grand">
      <x/>
    </i>
  </colItems>
  <dataFields count="1">
    <dataField name="Sum of Individus" fld="6" showDataAs="percentOfTotal" baseField="0" baseItem="0" numFmtId="9"/>
  </dataFields>
  <formats count="2">
    <format dxfId="26">
      <pivotArea field="2" grandRow="1" outline="0" collapsedLevelsAreSubtotals="1" axis="axisCol" fieldPosition="0">
        <references count="1">
          <reference field="2" count="1" selected="0">
            <x v="2"/>
          </reference>
        </references>
      </pivotArea>
    </format>
    <format dxfId="25">
      <pivotArea outline="0" collapsedLevelsAreSubtotals="1" fieldPosition="0"/>
    </format>
  </formats>
  <chartFormats count="5">
    <chartFormat chart="1" format="0" series="1">
      <pivotArea type="data" outline="0" fieldPosition="0">
        <references count="1">
          <reference field="4294967294" count="1" selected="0">
            <x v="0"/>
          </reference>
        </references>
      </pivotArea>
    </chartFormat>
    <chartFormat chart="3" format="0" series="1">
      <pivotArea type="data" outline="0" fieldPosition="0">
        <references count="2">
          <reference field="4294967294" count="1" selected="0">
            <x v="0"/>
          </reference>
          <reference field="2" count="1" selected="0">
            <x v="0"/>
          </reference>
        </references>
      </pivotArea>
    </chartFormat>
    <chartFormat chart="3" format="1" series="1">
      <pivotArea type="data" outline="0" fieldPosition="0">
        <references count="2">
          <reference field="4294967294" count="1" selected="0">
            <x v="0"/>
          </reference>
          <reference field="2" count="1" selected="0">
            <x v="1"/>
          </reference>
        </references>
      </pivotArea>
    </chartFormat>
    <chartFormat chart="3" format="2" series="1">
      <pivotArea type="data" outline="0" fieldPosition="0">
        <references count="2">
          <reference field="4294967294" count="1" selected="0">
            <x v="0"/>
          </reference>
          <reference field="2" count="1" selected="0">
            <x v="2"/>
          </reference>
        </references>
      </pivotArea>
    </chartFormat>
    <chartFormat chart="3" format="3" series="1">
      <pivotArea type="data" outline="0" fieldPosition="0">
        <references count="2">
          <reference field="4294967294" count="1" selected="0">
            <x v="0"/>
          </reference>
          <reference field="2"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0.xml><?xml version="1.0" encoding="utf-8"?>
<pivotTableDefinition xmlns="http://schemas.openxmlformats.org/spreadsheetml/2006/main" xmlns:mc="http://schemas.openxmlformats.org/markup-compatibility/2006" xmlns:xr="http://schemas.microsoft.com/office/spreadsheetml/2014/revision" mc:Ignorable="xr" xr:uid="{17DAB315-907C-4C1C-AEE8-44692EBF5402}" name="PivotTable39"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Accès école ">
  <location ref="B519:L520" firstHeaderRow="0" firstDataRow="1" firstDataCol="0" rowPageCount="1" colPageCount="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showAll="0">
      <items count="4">
        <item x="1"/>
        <item x="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items count="5">
        <item x="2"/>
        <item x="1"/>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ame="La majorité de enfants PDI fréquentent une école?" axis="axisPage" multipleItemSelectionAllowed="1" showAll="0">
      <items count="4">
        <item x="0"/>
        <item h="1" x="2"/>
        <item x="1"/>
        <item t="default"/>
      </items>
    </pivotField>
    <pivotField showAll="0"/>
    <pivotField dataField="1" showAll="0">
      <items count="4">
        <item x="0"/>
        <item x="2"/>
        <item x="1"/>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Items count="1">
    <i/>
  </rowItems>
  <colFields count="1">
    <field x="-2"/>
  </colFields>
  <colItems count="11">
    <i>
      <x/>
    </i>
    <i i="1">
      <x v="1"/>
    </i>
    <i i="2">
      <x v="2"/>
    </i>
    <i i="3">
      <x v="3"/>
    </i>
    <i i="4">
      <x v="4"/>
    </i>
    <i i="5">
      <x v="5"/>
    </i>
    <i i="6">
      <x v="6"/>
    </i>
    <i i="7">
      <x v="7"/>
    </i>
    <i i="8">
      <x v="8"/>
    </i>
    <i i="9">
      <x v="9"/>
    </i>
    <i i="10">
      <x v="10"/>
    </i>
  </colItems>
  <pageFields count="1">
    <pageField fld="146" hier="-1"/>
  </pageFields>
  <dataFields count="11">
    <dataField name="Pas d'école" fld="148" baseField="0" baseItem="0"/>
    <dataField name="Ecole détruite ou endommagée" fld="149" baseField="0" baseItem="0"/>
    <dataField name="Ecole occupée par des PDI" fld="150" baseField="0" baseItem="0"/>
    <dataField name="Ecole trop loin" fld="151" baseField="0" baseItem="0"/>
    <dataField name="Chemin dangereux" fld="152" baseField="0" baseItem="0"/>
    <dataField name="Discrimination" fld="153" baseField="0" baseItem="0"/>
    <dataField name="Manque de moyens financiers" fld="154" baseField="0" baseItem="0"/>
    <dataField name="Problèmes cohabitation avec la communauté où se trouve l'école" fld="155" baseField="0" baseItem="0"/>
    <dataField name="Manque de personnel enseignant" fld="156" baseField="0" baseItem="0"/>
    <dataField name="Pas d'intérêt pour l'éducation des enfants" fld="157" baseField="0" baseItem="0"/>
    <dataField name=" Autre, préciser" fld="158" baseField="0" baseItem="0"/>
  </dataFields>
  <formats count="1">
    <format dxfId="3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1.xml><?xml version="1.0" encoding="utf-8"?>
<pivotTableDefinition xmlns="http://schemas.openxmlformats.org/spreadsheetml/2006/main" xmlns:mc="http://schemas.openxmlformats.org/markup-compatibility/2006" xmlns:xr="http://schemas.microsoft.com/office/spreadsheetml/2014/revision" mc:Ignorable="xr" xr:uid="{089A3B82-72D2-421D-8A7F-87AA0563F73C}" name="PivotTable13"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4" rowHeaderCaption="Périodes de déplacement">
  <location ref="B38:C44" firstHeaderRow="1" firstDataRow="1" firstDataCol="1"/>
  <pivotFields count="16">
    <pivotField showAll="0"/>
    <pivotField showAll="0"/>
    <pivotField showAll="0"/>
    <pivotField showAll="0"/>
    <pivotField axis="axisRow" showAll="0">
      <items count="6">
        <item n="plus de trois semaines" x="4"/>
        <item n="trois semaines" x="0"/>
        <item n="deux semaines" x="1"/>
        <item n="une semaine" x="2"/>
        <item n="moins d'une semaine" x="3"/>
        <item t="default"/>
      </items>
    </pivotField>
    <pivotField showAll="0"/>
    <pivotField dataField="1" showAll="0"/>
    <pivotField showAll="0"/>
    <pivotField showAll="0"/>
    <pivotField showAll="0"/>
    <pivotField showAll="0"/>
    <pivotField showAll="0"/>
    <pivotField showAll="0"/>
    <pivotField showAll="0"/>
    <pivotField showAll="0"/>
    <pivotField showAll="0"/>
  </pivotFields>
  <rowFields count="1">
    <field x="4"/>
  </rowFields>
  <rowItems count="6">
    <i>
      <x/>
    </i>
    <i>
      <x v="1"/>
    </i>
    <i>
      <x v="2"/>
    </i>
    <i>
      <x v="3"/>
    </i>
    <i>
      <x v="4"/>
    </i>
    <i t="grand">
      <x/>
    </i>
  </rowItems>
  <colItems count="1">
    <i/>
  </colItems>
  <dataFields count="1">
    <dataField name="PDI (Ind)" fld="6" showDataAs="percentOfTotal" baseField="0" baseItem="0" numFmtId="10"/>
  </dataFields>
  <formats count="1">
    <format dxfId="39">
      <pivotArea collapsedLevelsAreSubtotals="1" fieldPosition="0">
        <references count="1">
          <reference field="4" count="0"/>
        </references>
      </pivotArea>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2.xml><?xml version="1.0" encoding="utf-8"?>
<pivotTableDefinition xmlns="http://schemas.openxmlformats.org/spreadsheetml/2006/main" xmlns:mc="http://schemas.openxmlformats.org/markup-compatibility/2006" xmlns:xr="http://schemas.microsoft.com/office/spreadsheetml/2014/revision" mc:Ignorable="xr" xr:uid="{2796DA85-8AF3-43C3-B66A-B817EB735399}" name="PivotTable27"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Tpe de probl_me">
  <location ref="O333:R334" firstHeaderRow="0" firstDataRow="1" firstDataCol="0" rowPageCount="1" colPageCount="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name="Existence de problème d'eau" axis="axisPage" multipleItemSelectionAllowed="1" showAll="0">
      <items count="4">
        <item h="1" x="2"/>
        <item h="1" x="1"/>
        <item x="0"/>
        <item t="default"/>
      </items>
    </pivotField>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Items count="1">
    <i/>
  </rowItems>
  <colFields count="1">
    <field x="-2"/>
  </colFields>
  <colItems count="4">
    <i>
      <x/>
    </i>
    <i i="1">
      <x v="1"/>
    </i>
    <i i="2">
      <x v="2"/>
    </i>
    <i i="3">
      <x v="3"/>
    </i>
  </colItems>
  <pageFields count="1">
    <pageField fld="75" hier="-1"/>
  </pageFields>
  <dataFields count="4">
    <dataField name="Problème d'odeur" fld="77" baseField="0" baseItem="0"/>
    <dataField name="Problème de saveur" fld="78" baseField="0" baseItem="0"/>
    <dataField name="Eau trouble" fld="79" baseField="0" baseItem="0"/>
    <dataField name="Eau non potable" fld="8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3.xml><?xml version="1.0" encoding="utf-8"?>
<pivotTableDefinition xmlns="http://schemas.openxmlformats.org/spreadsheetml/2006/main" xmlns:mc="http://schemas.openxmlformats.org/markup-compatibility/2006" xmlns:xr="http://schemas.microsoft.com/office/spreadsheetml/2014/revision" mc:Ignorable="xr" xr:uid="{AE6CA5B9-9159-4505-8A33-1980C5BA34DB}" name="PivotTable43"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Besoins">
  <location ref="B564:H569" firstHeaderRow="0" firstDataRow="1" firstDataCol="1"/>
  <pivotFields count="180">
    <pivotField numFmtId="14"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showAll="0">
      <items count="4">
        <item x="1"/>
        <item x="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name="Services de santé disponibles?" multipleItemSelectionAllowed="1" showAll="0">
      <items count="3">
        <item h="1" x="0"/>
        <item x="1"/>
        <item t="default"/>
      </items>
    </pivotField>
    <pivotField showAll="0"/>
    <pivotField showAll="0"/>
    <pivotField showAll="0"/>
    <pivotField showAll="0"/>
    <pivotField showAll="0"/>
    <pivotField showAll="0"/>
    <pivotField showAll="0"/>
    <pivotField showAll="0">
      <items count="4">
        <item x="1"/>
        <item x="2"/>
        <item x="0"/>
        <item t="default"/>
      </items>
    </pivotField>
    <pivotField showAll="0"/>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i>
    <i>
      <x v="1"/>
    </i>
    <i>
      <x v="2"/>
    </i>
    <i>
      <x v="3"/>
    </i>
    <i t="grand">
      <x/>
    </i>
  </rowItems>
  <colFields count="1">
    <field x="-2"/>
  </colFields>
  <colItems count="6">
    <i>
      <x/>
    </i>
    <i i="1">
      <x v="1"/>
    </i>
    <i i="2">
      <x v="2"/>
    </i>
    <i i="3">
      <x v="3"/>
    </i>
    <i i="4">
      <x v="4"/>
    </i>
    <i i="5">
      <x v="5"/>
    </i>
  </colItems>
  <dataFields count="6">
    <dataField name="Assistance humanitaire" fld="162" baseField="0" baseItem="0"/>
    <dataField name="Situation des membres de la famille" fld="164" baseField="0" baseItem="0"/>
    <dataField name="Situation dans le lieu d’origine" fld="163" baseField="0" baseItem="0"/>
    <dataField name="Accès aux services de base" fld="165" baseField="0" baseItem="0"/>
    <dataField name="Possibilités de retour (etat du lieu d’origine, aide humanitaire…)" fld="166" baseField="0" baseItem="0"/>
    <dataField name="Documentation (certificat de naissance, etc.)" fld="167" baseField="0" baseItem="0"/>
  </dataFields>
  <formats count="1">
    <format dxfId="4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4.xml><?xml version="1.0" encoding="utf-8"?>
<pivotTableDefinition xmlns="http://schemas.openxmlformats.org/spreadsheetml/2006/main" xmlns:mc="http://schemas.openxmlformats.org/markup-compatibility/2006" xmlns:xr="http://schemas.microsoft.com/office/spreadsheetml/2014/revision" mc:Ignorable="xr" xr:uid="{8FA98B12-E21B-405D-9EAF-AA503EAC7301}" name="Tableau croisé dynamique7"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5" rowHeaderCaption="Réponse">
  <location ref="B191:E195" firstHeaderRow="0" firstDataRow="1" firstDataCol="1"/>
  <pivotFields count="18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2"/>
  </rowFields>
  <rowItems count="4">
    <i>
      <x/>
    </i>
    <i>
      <x v="1"/>
    </i>
    <i>
      <x v="2"/>
    </i>
    <i t="grand">
      <x/>
    </i>
  </rowItems>
  <colFields count="1">
    <field x="-2"/>
  </colFields>
  <colItems count="3">
    <i>
      <x/>
    </i>
    <i i="1">
      <x v="1"/>
    </i>
    <i i="2">
      <x v="2"/>
    </i>
  </colItems>
  <dataFields count="3">
    <dataField name="Nbre quartiers" fld="42" subtotal="count" baseField="0" baseItem="0"/>
    <dataField name="Nbre quartiers (%)" fld="42" subtotal="count" showDataAs="percentOfTotal" baseField="0" baseItem="0" numFmtId="9"/>
    <dataField name="TOTAL ménages PDI" fld="14" baseField="0" baseItem="0"/>
  </dataFields>
  <formats count="1">
    <format dxfId="41">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5.xml><?xml version="1.0" encoding="utf-8"?>
<pivotTableDefinition xmlns="http://schemas.openxmlformats.org/spreadsheetml/2006/main" xmlns:mc="http://schemas.openxmlformats.org/markup-compatibility/2006" xmlns:xr="http://schemas.microsoft.com/office/spreadsheetml/2014/revision" mc:Ignorable="xr" xr:uid="{7BF21424-07E1-4F9A-996B-77BB2833F006}" name="PivotTable24"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Tpe de probl_me">
  <location ref="B331:C335" firstHeaderRow="1" firstDataRow="1" firstDataCol="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axis="axisRow" dataField="1"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75"/>
  </rowFields>
  <rowItems count="4">
    <i>
      <x/>
    </i>
    <i>
      <x v="1"/>
    </i>
    <i>
      <x v="2"/>
    </i>
    <i t="grand">
      <x/>
    </i>
  </rowItems>
  <colItems count="1">
    <i/>
  </colItems>
  <dataFields count="1">
    <dataField name="Nbre quartier" fld="7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6.xml><?xml version="1.0" encoding="utf-8"?>
<pivotTableDefinition xmlns="http://schemas.openxmlformats.org/spreadsheetml/2006/main" xmlns:mc="http://schemas.openxmlformats.org/markup-compatibility/2006" xmlns:xr="http://schemas.microsoft.com/office/spreadsheetml/2014/revision" mc:Ignorable="xr" xr:uid="{670B5DC7-7543-4B0E-8038-FA1DA95C2AC3}" name="PivotTable17"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rowHeaderCaption="Provenance des PDI" colHeaderCaption="Arrondissements/communes">
  <location ref="I98:J109" firstHeaderRow="1" firstDataRow="1" firstDataCol="1" rowPageCount="1" colPageCount="1"/>
  <pivotFields count="16">
    <pivotField showAll="0"/>
    <pivotField showAll="0"/>
    <pivotField axis="axisPage" showAll="0">
      <items count="5">
        <item x="3"/>
        <item x="2"/>
        <item x="1"/>
        <item x="0"/>
        <item t="default"/>
      </items>
    </pivotField>
    <pivotField axis="axisRow" showAll="0" measureFilter="1" sortType="descending">
      <items count="82">
        <item x="69"/>
        <item m="1" x="80"/>
        <item x="40"/>
        <item x="47"/>
        <item x="42"/>
        <item x="46"/>
        <item x="41"/>
        <item x="65"/>
        <item x="26"/>
        <item x="73"/>
        <item x="51"/>
        <item x="4"/>
        <item x="60"/>
        <item x="3"/>
        <item x="0"/>
        <item x="2"/>
        <item x="1"/>
        <item x="31"/>
        <item x="64"/>
        <item x="32"/>
        <item x="74"/>
        <item x="61"/>
        <item x="48"/>
        <item x="16"/>
        <item x="33"/>
        <item x="52"/>
        <item x="50"/>
        <item x="56"/>
        <item x="55"/>
        <item x="57"/>
        <item x="53"/>
        <item x="34"/>
        <item x="17"/>
        <item x="18"/>
        <item x="19"/>
        <item x="27"/>
        <item x="72"/>
        <item x="20"/>
        <item x="21"/>
        <item x="22"/>
        <item x="54"/>
        <item x="5"/>
        <item x="6"/>
        <item x="68"/>
        <item x="23"/>
        <item x="67"/>
        <item x="7"/>
        <item x="37"/>
        <item x="8"/>
        <item x="49"/>
        <item x="35"/>
        <item x="43"/>
        <item x="45"/>
        <item x="44"/>
        <item x="28"/>
        <item x="24"/>
        <item x="39"/>
        <item x="36"/>
        <item x="15"/>
        <item x="71"/>
        <item x="25"/>
        <item x="29"/>
        <item x="66"/>
        <item x="62"/>
        <item x="63"/>
        <item x="30"/>
        <item x="70"/>
        <item x="9"/>
        <item x="10"/>
        <item x="11"/>
        <item x="12"/>
        <item x="13"/>
        <item x="14"/>
        <item x="38"/>
        <item x="58"/>
        <item x="59"/>
        <item x="75"/>
        <item x="76"/>
        <item x="77"/>
        <item x="78"/>
        <item x="79"/>
        <item t="default"/>
      </items>
      <autoSortScope>
        <pivotArea dataOnly="0" outline="0" fieldPosition="0">
          <references count="1">
            <reference field="4294967294" count="1" selected="0">
              <x v="0"/>
            </reference>
          </references>
        </pivotArea>
      </autoSortScope>
    </pivotField>
    <pivotField showAll="0"/>
    <pivotField showAll="0"/>
    <pivotField dataField="1" showAll="0"/>
    <pivotField showAll="0"/>
    <pivotField showAll="0"/>
    <pivotField showAll="0"/>
    <pivotField showAll="0"/>
    <pivotField showAll="0"/>
    <pivotField showAll="0"/>
    <pivotField showAll="0"/>
    <pivotField showAll="0"/>
    <pivotField showAll="0"/>
  </pivotFields>
  <rowFields count="1">
    <field x="3"/>
  </rowFields>
  <rowItems count="11">
    <i>
      <x v="23"/>
    </i>
    <i>
      <x v="38"/>
    </i>
    <i>
      <x v="39"/>
    </i>
    <i>
      <x v="8"/>
    </i>
    <i>
      <x v="13"/>
    </i>
    <i>
      <x v="61"/>
    </i>
    <i>
      <x v="15"/>
    </i>
    <i>
      <x v="55"/>
    </i>
    <i>
      <x v="54"/>
    </i>
    <i>
      <x v="65"/>
    </i>
    <i t="grand">
      <x/>
    </i>
  </rowItems>
  <colItems count="1">
    <i/>
  </colItems>
  <pageFields count="1">
    <pageField fld="2" hier="-1"/>
  </pageFields>
  <dataFields count="1">
    <dataField name="PDI (Ind)" fld="6"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filters count="1">
    <filter fld="3"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7.xml><?xml version="1.0" encoding="utf-8"?>
<pivotTableDefinition xmlns="http://schemas.openxmlformats.org/spreadsheetml/2006/main" xmlns:mc="http://schemas.openxmlformats.org/markup-compatibility/2006" xmlns:xr="http://schemas.microsoft.com/office/spreadsheetml/2014/revision" mc:Ignorable="xr" xr:uid="{9FADE715-1953-4440-BCF9-187BE77ACF1C}" name="PivotTable21"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Difficultés d'accès">
  <location ref="I441:J445" firstHeaderRow="1" firstDataRow="1" firstDataCol="1" rowPageCount="1" colPageCount="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showAll="0">
      <items count="4">
        <item x="1"/>
        <item x="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name="Services de santé disponibles?" axis="axisPage" multipleItemSelectionAllowed="1" showAll="0">
      <items count="3">
        <item h="1" x="0"/>
        <item x="1"/>
        <item t="default"/>
      </items>
    </pivotField>
    <pivotField showAll="0"/>
    <pivotField showAll="0"/>
    <pivotField showAll="0"/>
    <pivotField showAll="0"/>
    <pivotField showAll="0"/>
    <pivotField showAll="0"/>
    <pivotField showAll="0"/>
    <pivotField showAll="0">
      <items count="4">
        <item x="1"/>
        <item x="2"/>
        <item x="0"/>
        <item t="default"/>
      </items>
    </pivotField>
    <pivotField showAll="0"/>
    <pivotField axis="axisRow"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123"/>
  </rowFields>
  <rowItems count="4">
    <i>
      <x/>
    </i>
    <i>
      <x v="1"/>
    </i>
    <i>
      <x v="2"/>
    </i>
    <i t="grand">
      <x/>
    </i>
  </rowItems>
  <colItems count="1">
    <i/>
  </colItems>
  <pageFields count="1">
    <pageField fld="113" hier="-1"/>
  </pageFields>
  <dataFields count="1">
    <dataField name="Fréquence" fld="123" subtotal="count" baseField="0" baseItem="0"/>
  </dataFields>
  <formats count="1">
    <format dxfId="4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8.xml><?xml version="1.0" encoding="utf-8"?>
<pivotTableDefinition xmlns="http://schemas.openxmlformats.org/spreadsheetml/2006/main" xmlns:mc="http://schemas.openxmlformats.org/markup-compatibility/2006" xmlns:xr="http://schemas.microsoft.com/office/spreadsheetml/2014/revision" mc:Ignorable="xr" xr:uid="{6D03178D-793F-4B3E-99AB-0DAE87CB3367}" name="PivotTable22"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Volume d'eau moyen /jour">
  <location ref="O310:T316" firstHeaderRow="1" firstDataRow="2" firstDataCol="1"/>
  <pivotFields count="180">
    <pivotField numFmtId="14" showAll="0"/>
    <pivotField showAll="0"/>
    <pivotField showAll="0"/>
    <pivotField showAll="0"/>
    <pivotField axis="axisCol" showAll="0">
      <items count="5">
        <item x="0"/>
        <item x="1"/>
        <item x="2"/>
        <item x="3"/>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5">
        <item x="2"/>
        <item x="1"/>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73"/>
  </rowFields>
  <rowItems count="5">
    <i>
      <x/>
    </i>
    <i>
      <x v="1"/>
    </i>
    <i>
      <x v="2"/>
    </i>
    <i>
      <x v="3"/>
    </i>
    <i t="grand">
      <x/>
    </i>
  </rowItems>
  <colFields count="1">
    <field x="4"/>
  </colFields>
  <colItems count="5">
    <i>
      <x/>
    </i>
    <i>
      <x v="1"/>
    </i>
    <i>
      <x v="2"/>
    </i>
    <i>
      <x v="3"/>
    </i>
    <i t="grand">
      <x/>
    </i>
  </colItems>
  <dataFields count="1">
    <dataField name="Ménages PDI"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9.xml><?xml version="1.0" encoding="utf-8"?>
<pivotTableDefinition xmlns="http://schemas.openxmlformats.org/spreadsheetml/2006/main" xmlns:mc="http://schemas.openxmlformats.org/markup-compatibility/2006" xmlns:xr="http://schemas.microsoft.com/office/spreadsheetml/2014/revision" mc:Ignorable="xr" xr:uid="{25C00E2D-D810-4650-A0B5-5D68C8356254}" name="PivotTable31"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Réponses">
  <location ref="O353:P357" firstHeaderRow="1" firstDataRow="1" firstDataCol="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showAll="0">
      <items count="4">
        <item x="1"/>
        <item x="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axis="axisRow" dataField="1"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92"/>
  </rowFields>
  <rowItems count="4">
    <i>
      <x/>
    </i>
    <i>
      <x v="1"/>
    </i>
    <i>
      <x v="2"/>
    </i>
    <i t="grand">
      <x/>
    </i>
  </rowItems>
  <colItems count="1">
    <i/>
  </colItems>
  <dataFields count="1">
    <dataField name="Fréquence" fld="92" subtotal="count" showDataAs="percentOfTota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FDA0195-6533-46AE-A3E9-F09791E6A132}" name="Tableau croisé dynamique6"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11" rowHeaderCaption="Réponses">
  <location ref="B179:D185" firstHeaderRow="0" firstDataRow="1" firstDataCol="1"/>
  <pivotFields count="18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6">
        <item x="3"/>
        <item x="1"/>
        <item x="2"/>
        <item x="0"/>
        <item x="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31"/>
  </rowFields>
  <rowItems count="6">
    <i>
      <x/>
    </i>
    <i>
      <x v="1"/>
    </i>
    <i>
      <x v="2"/>
    </i>
    <i>
      <x v="3"/>
    </i>
    <i>
      <x v="4"/>
    </i>
    <i t="grand">
      <x/>
    </i>
  </rowItems>
  <colFields count="1">
    <field x="-2"/>
  </colFields>
  <colItems count="2">
    <i>
      <x/>
    </i>
    <i i="1">
      <x v="1"/>
    </i>
  </colItems>
  <dataFields count="2">
    <dataField name="Quartiers" fld="31" subtotal="count" baseField="0" baseItem="0" numFmtId="1"/>
    <dataField name="Estimation ménages déplacés" fld="14" showDataAs="percentOfTotal" baseField="0" baseItem="0" numFmtId="10"/>
  </dataFields>
  <formats count="4">
    <format dxfId="30">
      <pivotArea outline="0" collapsedLevelsAreSubtotals="1" fieldPosition="0"/>
    </format>
    <format dxfId="29">
      <pivotArea outline="0" collapsedLevelsAreSubtotals="1" fieldPosition="0">
        <references count="1">
          <reference field="4294967294" count="1" selected="0">
            <x v="1"/>
          </reference>
        </references>
      </pivotArea>
    </format>
    <format dxfId="28">
      <pivotArea outline="0" fieldPosition="0">
        <references count="1">
          <reference field="4294967294" count="1">
            <x v="1"/>
          </reference>
        </references>
      </pivotArea>
    </format>
    <format dxfId="27">
      <pivotArea outline="0" collapsedLevelsAreSubtotals="1" fieldPosition="0">
        <references count="1">
          <reference field="4294967294" count="1" selected="0">
            <x v="0"/>
          </reference>
        </references>
      </pivotArea>
    </format>
  </formats>
  <chartFormats count="2">
    <chartFormat chart="10" format="0" series="1">
      <pivotArea type="data" outline="0" fieldPosition="0">
        <references count="1">
          <reference field="4294967294" count="1" selected="0">
            <x v="1"/>
          </reference>
        </references>
      </pivotArea>
    </chartFormat>
    <chartFormat chart="10"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0.xml><?xml version="1.0" encoding="utf-8"?>
<pivotTableDefinition xmlns="http://schemas.openxmlformats.org/spreadsheetml/2006/main" xmlns:mc="http://schemas.openxmlformats.org/markup-compatibility/2006" xmlns:xr="http://schemas.microsoft.com/office/spreadsheetml/2014/revision" mc:Ignorable="xr" xr:uid="{26496F6E-740D-491A-80C2-4AA442FBD4E5}" name="PivotTable4"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Obstacles d'accès à l'eau">
  <location ref="I465:O466" firstHeaderRow="0" firstDataRow="1" firstDataCol="0" rowPageCount="1" colPageCount="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showAll="0">
      <items count="4">
        <item x="1"/>
        <item x="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name="Existence de services médicaux" multipleItemSelectionAllowed="1" showAll="0">
      <items count="3">
        <item h="1" x="0"/>
        <item x="1"/>
        <item t="default"/>
      </items>
    </pivotField>
    <pivotField showAll="0"/>
    <pivotField showAll="0"/>
    <pivotField showAll="0"/>
    <pivotField showAll="0"/>
    <pivotField showAll="0"/>
    <pivotField showAll="0"/>
    <pivotField showAll="0"/>
    <pivotField showAll="0"/>
    <pivotField showAll="0"/>
    <pivotField name="Difficultés d'accès aux services de santé" axis="axisPage" multipleItemSelectionAllowed="1" showAll="0">
      <items count="4">
        <item h="1" x="1"/>
        <item x="2"/>
        <item h="1" x="0"/>
        <item t="default"/>
      </items>
    </pivotField>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Items count="1">
    <i/>
  </rowItems>
  <colFields count="1">
    <field x="-2"/>
  </colFields>
  <colItems count="7">
    <i>
      <x/>
    </i>
    <i i="1">
      <x v="1"/>
    </i>
    <i i="2">
      <x v="2"/>
    </i>
    <i i="3">
      <x v="3"/>
    </i>
    <i i="4">
      <x v="4"/>
    </i>
    <i i="5">
      <x v="5"/>
    </i>
    <i i="6">
      <x v="6"/>
    </i>
  </colItems>
  <pageFields count="1">
    <pageField fld="123" hier="-1"/>
  </pageFields>
  <dataFields count="7">
    <dataField name="Discrimination" fld="125" baseField="0" baseItem="0"/>
    <dataField name="service trop loin" fld="126" baseField="0" baseItem="0"/>
    <dataField name="Manque de moyens financiers" fld="127" baseField="0" baseItem="0"/>
    <dataField name="route dangereuse/risque d’attaque" fld="128" baseField="0" baseItem="0"/>
    <dataField name="Présence de groupes armés" fld="129" baseField="0" baseItem="0"/>
    <dataField name="Absence de personnel médical" fld="130" baseField="0" baseItem="0"/>
    <dataField name="absence médicaments/équipements" fld="131" baseField="0" baseItem="0"/>
  </dataFields>
  <formats count="1">
    <format dxfId="4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1.xml><?xml version="1.0" encoding="utf-8"?>
<pivotTableDefinition xmlns="http://schemas.openxmlformats.org/spreadsheetml/2006/main" xmlns:mc="http://schemas.openxmlformats.org/markup-compatibility/2006" xmlns:xr="http://schemas.microsoft.com/office/spreadsheetml/2014/revision" mc:Ignorable="xr" xr:uid="{2129110A-1F2C-4C29-B1F7-69FC957F2C7A}" name="PivotTable37"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Obstacles d'accès à l'eau">
  <location ref="B428:C431" firstHeaderRow="1" firstDataRow="1" firstDataCol="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showAll="0">
      <items count="4">
        <item x="1"/>
        <item x="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axis="axisRow" dataField="1"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113"/>
  </rowFields>
  <rowItems count="3">
    <i>
      <x/>
    </i>
    <i>
      <x v="1"/>
    </i>
    <i t="grand">
      <x/>
    </i>
  </rowItems>
  <colItems count="1">
    <i/>
  </colItems>
  <dataFields count="1">
    <dataField name="Nb quartiers" fld="113" subtotal="count" baseField="0" baseItem="0" numFmtId="1"/>
  </dataFields>
  <formats count="1">
    <format dxfId="44">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2.xml><?xml version="1.0" encoding="utf-8"?>
<pivotTableDefinition xmlns="http://schemas.openxmlformats.org/spreadsheetml/2006/main" xmlns:mc="http://schemas.openxmlformats.org/markup-compatibility/2006" xmlns:xr="http://schemas.microsoft.com/office/spreadsheetml/2014/revision" mc:Ignorable="xr" xr:uid="{0C2F4264-93C5-4A92-BA7A-7571102DE307}" name="PivotTable34"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Obstacles d'accès à l'eau">
  <location ref="Q387:V393" firstHeaderRow="1" firstDataRow="2" firstDataCol="1"/>
  <pivotFields count="180">
    <pivotField numFmtId="14"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showAll="0">
      <items count="4">
        <item x="1"/>
        <item x="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i>
    <i>
      <x v="1"/>
    </i>
    <i>
      <x v="2"/>
    </i>
    <i>
      <x v="3"/>
    </i>
    <i t="grand">
      <x/>
    </i>
  </rowItems>
  <colFields count="1">
    <field x="102"/>
  </colFields>
  <colItems count="5">
    <i>
      <x/>
    </i>
    <i>
      <x v="1"/>
    </i>
    <i>
      <x v="2"/>
    </i>
    <i>
      <x v="3"/>
    </i>
    <i t="grand">
      <x/>
    </i>
  </colItems>
  <dataFields count="1">
    <dataField name="Fréquence" fld="102" subtotal="count" showDataAs="percentOfTotal" baseField="0" baseItem="0" numFmtId="9"/>
  </dataFields>
  <formats count="1">
    <format dxfId="4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3.xml><?xml version="1.0" encoding="utf-8"?>
<pivotTableDefinition xmlns="http://schemas.openxmlformats.org/spreadsheetml/2006/main" xmlns:mc="http://schemas.openxmlformats.org/markup-compatibility/2006" xmlns:xr="http://schemas.microsoft.com/office/spreadsheetml/2014/revision" mc:Ignorable="xr" xr:uid="{B31F41C0-DD7C-4D6B-8303-7DB76A034C9F}" name="PivotTable25"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Tpe de probl_me" colHeaderCaption="Arrondisements">
  <location ref="B339:G344" firstHeaderRow="1" firstDataRow="2" firstDataCol="1"/>
  <pivotFields count="180">
    <pivotField numFmtId="14" showAll="0"/>
    <pivotField showAll="0"/>
    <pivotField showAll="0"/>
    <pivotField showAll="0"/>
    <pivotField axis="axisCol"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axis="axisRow" dataField="1"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75"/>
  </rowFields>
  <rowItems count="4">
    <i>
      <x/>
    </i>
    <i>
      <x v="1"/>
    </i>
    <i>
      <x v="2"/>
    </i>
    <i t="grand">
      <x/>
    </i>
  </rowItems>
  <colFields count="1">
    <field x="4"/>
  </colFields>
  <colItems count="5">
    <i>
      <x/>
    </i>
    <i>
      <x v="1"/>
    </i>
    <i>
      <x v="2"/>
    </i>
    <i>
      <x v="3"/>
    </i>
    <i t="grand">
      <x/>
    </i>
  </colItems>
  <dataFields count="1">
    <dataField name="Nbre quartier" fld="7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4.xml><?xml version="1.0" encoding="utf-8"?>
<pivotTableDefinition xmlns="http://schemas.openxmlformats.org/spreadsheetml/2006/main" xmlns:mc="http://schemas.openxmlformats.org/markup-compatibility/2006" xmlns:xr="http://schemas.microsoft.com/office/spreadsheetml/2014/revision" mc:Ignorable="xr" xr:uid="{ADA58D54-0A01-4CCA-89B2-B2D6D3EEB67A}" name="PivotTable36"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Zones">
  <location ref="B418:I421" firstHeaderRow="0" firstDataRow="1" firstDataCol="1" rowPageCount="1" colPageCount="1"/>
  <pivotFields count="180">
    <pivotField numFmtId="14"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name="Existence de problème d'eau" multipleItemSelectionAllowed="1" showAll="0">
      <items count="4">
        <item h="1" x="2"/>
        <item h="1" x="1"/>
        <item x="0"/>
        <item t="default"/>
      </items>
    </pivotField>
    <pivotField showAll="0"/>
    <pivotField showAll="0"/>
    <pivotField showAll="0"/>
    <pivotField showAll="0"/>
    <pivotField showAll="0"/>
    <pivotField showAll="0"/>
    <pivotField name="Obstacles d'accès aux points d'eau" multipleItemSelectionAllowed="1" showAll="0">
      <items count="3">
        <item h="1"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3">
        <item x="1"/>
        <item h="1" x="0"/>
        <item t="default"/>
      </items>
    </pivotField>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3">
    <i>
      <x v="2"/>
    </i>
    <i>
      <x v="3"/>
    </i>
    <i t="grand">
      <x/>
    </i>
  </rowItems>
  <colFields count="1">
    <field x="-2"/>
  </colFields>
  <colItems count="7">
    <i>
      <x/>
    </i>
    <i i="1">
      <x v="1"/>
    </i>
    <i i="2">
      <x v="2"/>
    </i>
    <i i="3">
      <x v="3"/>
    </i>
    <i i="4">
      <x v="4"/>
    </i>
    <i i="5">
      <x v="5"/>
    </i>
    <i i="6">
      <x v="6"/>
    </i>
  </colItems>
  <pageFields count="1">
    <pageField fld="103" hier="-1"/>
  </pageFields>
  <dataFields count="7">
    <dataField name="Discrimination" fld="105" baseField="0" baseItem="0"/>
    <dataField name="Harcèlement" fld="106" baseField="0" baseItem="0"/>
    <dataField name="Marché trop loin" fld="107" baseField="0" baseItem="0"/>
    <dataField name="Présence de groupes armés" fld="108" baseField="0" baseItem="0"/>
    <dataField name="Route dangereuse/risque d’attaques" fld="109" baseField="0" baseItem="0"/>
    <dataField name="Abus des forces de sécurité" fld="110" baseField="0" baseItem="0"/>
    <dataField name=" Autre, préciser" fld="11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5.xml><?xml version="1.0" encoding="utf-8"?>
<pivotTableDefinition xmlns="http://schemas.openxmlformats.org/spreadsheetml/2006/main" xmlns:mc="http://schemas.openxmlformats.org/markup-compatibility/2006" xmlns:xr="http://schemas.microsoft.com/office/spreadsheetml/2014/revision" mc:Ignorable="xr" xr:uid="{1F0A774E-659B-433D-9686-0C12043AC1F8}" name="PivotTable38"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13" rowHeaderCaption="Arrondissement">
  <location ref="N153:S159" firstHeaderRow="1" firstDataRow="2" firstDataCol="1"/>
  <pivotFields count="180">
    <pivotField numFmtId="14"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axis="axisCol"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i>
    <i>
      <x v="1"/>
    </i>
    <i>
      <x v="2"/>
    </i>
    <i>
      <x v="3"/>
    </i>
    <i t="grand">
      <x/>
    </i>
  </rowItems>
  <colFields count="1">
    <field x="26"/>
  </colFields>
  <colItems count="5">
    <i>
      <x/>
    </i>
    <i>
      <x v="1"/>
    </i>
    <i>
      <x v="2"/>
    </i>
    <i>
      <x v="3"/>
    </i>
    <i t="grand">
      <x/>
    </i>
  </colItems>
  <dataFields count="1">
    <dataField name="PDI (ménages %)" fld="14" showDataAs="percentOfTotal" baseField="0" baseItem="0" numFmtId="10"/>
  </dataFields>
  <chartFormats count="1">
    <chartFormat chart="8" format="1"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6.xml><?xml version="1.0" encoding="utf-8"?>
<pivotTableDefinition xmlns="http://schemas.openxmlformats.org/spreadsheetml/2006/main" xmlns:mc="http://schemas.openxmlformats.org/markup-compatibility/2006" xmlns:xr="http://schemas.microsoft.com/office/spreadsheetml/2014/revision" mc:Ignorable="xr" xr:uid="{D2DEB136-07BC-4147-8F43-3A8235F22610}" name="Tableau croisé dynamique9"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Réponses">
  <location ref="B232:D236" firstHeaderRow="0" firstDataRow="1" firstDataCol="1"/>
  <pivotFields count="18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54"/>
  </rowFields>
  <rowItems count="4">
    <i>
      <x/>
    </i>
    <i>
      <x v="1"/>
    </i>
    <i>
      <x v="2"/>
    </i>
    <i t="grand">
      <x/>
    </i>
  </rowItems>
  <colFields count="1">
    <field x="-2"/>
  </colFields>
  <colItems count="2">
    <i>
      <x/>
    </i>
    <i i="1">
      <x v="1"/>
    </i>
  </colItems>
  <dataFields count="2">
    <dataField name="Nbre quartier" fld="54" subtotal="count" baseField="0" baseItem="0"/>
    <dataField name="%" fld="54" subtotal="count" showDataAs="percentOfTotal" baseField="0" baseItem="0" numFmtId="9"/>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7.xml><?xml version="1.0" encoding="utf-8"?>
<pivotTableDefinition xmlns="http://schemas.openxmlformats.org/spreadsheetml/2006/main" xmlns:mc="http://schemas.openxmlformats.org/markup-compatibility/2006" xmlns:xr="http://schemas.microsoft.com/office/spreadsheetml/2014/revision" mc:Ignorable="xr" xr:uid="{2B26EC77-A286-468D-B05F-E8AC3F85B6A2}" name="PivotTable2"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Obstacles d'accès à l'eau">
  <location ref="B448:F449" firstHeaderRow="0" firstDataRow="1" firstDataCol="0" rowPageCount="1" colPageCount="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showAll="0">
      <items count="4">
        <item x="1"/>
        <item x="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name="Existence de services médicaux" axis="axisPage" multipleItemSelectionAllowed="1" showAll="0">
      <items count="3">
        <item h="1" x="0"/>
        <item x="1"/>
        <item t="default"/>
      </items>
    </pivotField>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Items count="1">
    <i/>
  </rowItems>
  <colFields count="1">
    <field x="-2"/>
  </colFields>
  <colItems count="5">
    <i>
      <x/>
    </i>
    <i i="1">
      <x v="1"/>
    </i>
    <i i="2">
      <x v="2"/>
    </i>
    <i i="3">
      <x v="3"/>
    </i>
    <i i="4">
      <x v="4"/>
    </i>
  </colItems>
  <pageFields count="1">
    <pageField fld="113" hier="-1"/>
  </pageFields>
  <dataFields count="5">
    <dataField name="Clinique mobile" fld="115" baseField="0" baseItem="0"/>
    <dataField name="Hôpital" fld="116" baseField="0" baseItem="0"/>
    <dataField name="Centre de santé" fld="117" baseField="0" baseItem="0"/>
    <dataField name="Clinique privée" fld="118" baseField="0" baseItem="0"/>
    <dataField name="Autres (à préciser)" fld="119" baseField="0" baseItem="0"/>
  </dataFields>
  <formats count="1">
    <format dxfId="46">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8.xml><?xml version="1.0" encoding="utf-8"?>
<pivotTableDefinition xmlns="http://schemas.openxmlformats.org/spreadsheetml/2006/main" xmlns:mc="http://schemas.openxmlformats.org/markup-compatibility/2006" xmlns:xr="http://schemas.microsoft.com/office/spreadsheetml/2014/revision" mc:Ignorable="xr" xr:uid="{07C956F4-2C88-4259-B434-1F05EE5D6740}" name="PivotTable32"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Difficultés d'accès">
  <location ref="B483:N488" firstHeaderRow="0" firstDataRow="1" firstDataCol="1"/>
  <pivotFields count="180">
    <pivotField numFmtId="14"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showAll="0">
      <items count="4">
        <item x="1"/>
        <item x="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name="Services de santé disponibles?" multipleItemSelectionAllowed="1" showAll="0">
      <items count="3">
        <item h="1" x="0"/>
        <item x="1"/>
        <item t="default"/>
      </items>
    </pivotField>
    <pivotField showAll="0"/>
    <pivotField showAll="0"/>
    <pivotField showAll="0"/>
    <pivotField showAll="0"/>
    <pivotField showAll="0"/>
    <pivotField showAll="0"/>
    <pivotField showAll="0"/>
    <pivotField showAll="0">
      <items count="4">
        <item x="1"/>
        <item x="2"/>
        <item x="0"/>
        <item t="default"/>
      </items>
    </pivotField>
    <pivotField showAll="0"/>
    <pivotField showAll="0">
      <items count="4">
        <item x="1"/>
        <item x="2"/>
        <item x="0"/>
        <item t="default"/>
      </items>
    </pivotField>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i>
    <i>
      <x v="1"/>
    </i>
    <i>
      <x v="2"/>
    </i>
    <i>
      <x v="3"/>
    </i>
    <i t="grand">
      <x/>
    </i>
  </rowItems>
  <colFields count="1">
    <field x="-2"/>
  </colFields>
  <colItems count="12">
    <i>
      <x/>
    </i>
    <i i="1">
      <x v="1"/>
    </i>
    <i i="2">
      <x v="2"/>
    </i>
    <i i="3">
      <x v="3"/>
    </i>
    <i i="4">
      <x v="4"/>
    </i>
    <i i="5">
      <x v="5"/>
    </i>
    <i i="6">
      <x v="6"/>
    </i>
    <i i="7">
      <x v="7"/>
    </i>
    <i i="8">
      <x v="8"/>
    </i>
    <i i="9">
      <x v="9"/>
    </i>
    <i i="10">
      <x v="10"/>
    </i>
    <i i="11">
      <x v="11"/>
    </i>
  </colItems>
  <dataFields count="12">
    <dataField name="Diarrhée" fld="133" baseField="0" baseItem="0"/>
    <dataField name="Paludisme" fld="134" baseField="0" baseItem="0"/>
    <dataField name="Malnutrition" fld="135" baseField="0" baseItem="0"/>
    <dataField name="Infection de plaie" fld="136" baseField="0" baseItem="0"/>
    <dataField name="Maladie de peau" fld="137" baseField="0" baseItem="0"/>
    <dataField name="Fièvre" fld="138" baseField="0" baseItem="0"/>
    <dataField name="Toux" fld="139" baseField="0" baseItem="0"/>
    <dataField name="Maux de tête" fld="140" baseField="0" baseItem="0"/>
    <dataField name="Maux de ventre" fld="141" baseField="0" baseItem="0"/>
    <dataField name="VIH/Sida" fld="142" baseField="0" baseItem="0"/>
    <dataField name="Problèmes de tensions" fld="143" baseField="0" baseItem="0"/>
    <dataField name="Autre" fld="144" baseField="0" baseItem="0"/>
  </dataFields>
  <formats count="1">
    <format dxfId="4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9.xml><?xml version="1.0" encoding="utf-8"?>
<pivotTableDefinition xmlns="http://schemas.openxmlformats.org/spreadsheetml/2006/main" xmlns:mc="http://schemas.openxmlformats.org/markup-compatibility/2006" xmlns:xr="http://schemas.microsoft.com/office/spreadsheetml/2014/revision" mc:Ignorable="xr" xr:uid="{993B2DD3-BB6C-493C-8F3B-CD39C804C96E}" name="PivotTable48"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Volume d'eau moyen /jour">
  <location ref="O321:T327" firstHeaderRow="1" firstDataRow="2" firstDataCol="1"/>
  <pivotFields count="180">
    <pivotField numFmtId="14"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axis="axisCol" dataField="1" showAll="0">
      <items count="5">
        <item x="2"/>
        <item x="0"/>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i>
    <i>
      <x v="1"/>
    </i>
    <i>
      <x v="2"/>
    </i>
    <i>
      <x v="3"/>
    </i>
    <i t="grand">
      <x/>
    </i>
  </rowItems>
  <colFields count="1">
    <field x="74"/>
  </colFields>
  <colItems count="5">
    <i>
      <x/>
    </i>
    <i>
      <x v="1"/>
    </i>
    <i>
      <x v="2"/>
    </i>
    <i>
      <x v="3"/>
    </i>
    <i t="grand">
      <x/>
    </i>
  </colItems>
  <dataFields count="1">
    <dataField name="Nbre quartiers" fld="7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3880C584-4FD6-4C7B-B154-012776AD8349}" name="PivotTable47"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2" rowHeaderCaption="Type de relation">
  <location ref="B263:C268" firstHeaderRow="1" firstDataRow="1" firstDataCol="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61"/>
  </rowFields>
  <rowItems count="5">
    <i>
      <x/>
    </i>
    <i>
      <x v="1"/>
    </i>
    <i>
      <x v="2"/>
    </i>
    <i>
      <x v="3"/>
    </i>
    <i t="grand">
      <x/>
    </i>
  </rowItems>
  <colItems count="1">
    <i/>
  </colItems>
  <dataFields count="1">
    <dataField name="%" fld="61" subtotal="count" showDataAs="percentOfTotal" baseField="0" baseItem="0" numFmtId="9"/>
  </dataFields>
  <formats count="1">
    <format dxfId="31">
      <pivotArea outline="0" collapsedLevelsAreSubtotals="1" fieldPosition="0">
        <references count="1">
          <reference field="4294967294" count="1" selected="0">
            <x v="0"/>
          </reference>
        </references>
      </pivotArea>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0.xml><?xml version="1.0" encoding="utf-8"?>
<pivotTableDefinition xmlns="http://schemas.openxmlformats.org/spreadsheetml/2006/main" xmlns:mc="http://schemas.openxmlformats.org/markup-compatibility/2006" xmlns:xr="http://schemas.microsoft.com/office/spreadsheetml/2014/revision" mc:Ignorable="xr" xr:uid="{A4106BBB-A08D-4B01-9E85-6458DCEB3F00}" name="PivotTable23"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Volume d'eau moyen /jour">
  <location ref="B321:C326" firstHeaderRow="1" firstDataRow="1" firstDataCol="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axis="axisRow" dataField="1" showAll="0">
      <items count="5">
        <item x="2"/>
        <item x="0"/>
        <item x="3"/>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74"/>
  </rowFields>
  <rowItems count="5">
    <i>
      <x/>
    </i>
    <i>
      <x v="1"/>
    </i>
    <i>
      <x v="2"/>
    </i>
    <i>
      <x v="3"/>
    </i>
    <i t="grand">
      <x/>
    </i>
  </rowItems>
  <colItems count="1">
    <i/>
  </colItems>
  <dataFields count="1">
    <dataField name="Nbre quartiers" fld="7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1.xml><?xml version="1.0" encoding="utf-8"?>
<pivotTableDefinition xmlns="http://schemas.openxmlformats.org/spreadsheetml/2006/main" xmlns:mc="http://schemas.openxmlformats.org/markup-compatibility/2006" xmlns:xr="http://schemas.microsoft.com/office/spreadsheetml/2014/revision" mc:Ignorable="xr" xr:uid="{CB019DF7-5164-4BFE-82C5-AE0C54E5597F}" name="Tableau croisé dynamique4"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34" rowHeaderCaption="Type d'assistance">
  <location ref="B528:C537" firstHeaderRow="1" firstDataRow="1" firstDataCol="1"/>
  <pivotFields count="23">
    <pivotField showAll="0"/>
    <pivotField showAll="0">
      <items count="4">
        <item x="2"/>
        <item x="1"/>
        <item x="0"/>
        <item t="default"/>
      </items>
    </pivotField>
    <pivotField axis="axisRow" dataField="1" showAll="0" sortType="descending">
      <items count="9">
        <item x="3"/>
        <item x="5"/>
        <item x="0"/>
        <item x="6"/>
        <item x="2"/>
        <item x="1"/>
        <item x="7"/>
        <item x="4"/>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items count="5">
        <item x="3"/>
        <item x="0"/>
        <item x="2"/>
        <item x="1"/>
        <item t="default"/>
      </items>
    </pivotField>
  </pivotFields>
  <rowFields count="1">
    <field x="2"/>
  </rowFields>
  <rowItems count="9">
    <i>
      <x v="5"/>
    </i>
    <i>
      <x v="1"/>
    </i>
    <i>
      <x v="4"/>
    </i>
    <i>
      <x v="3"/>
    </i>
    <i>
      <x v="7"/>
    </i>
    <i>
      <x v="6"/>
    </i>
    <i>
      <x v="2"/>
    </i>
    <i>
      <x/>
    </i>
    <i t="grand">
      <x/>
    </i>
  </rowItems>
  <colItems count="1">
    <i/>
  </colItems>
  <dataFields count="1">
    <dataField name="Fréquence" fld="2" subtotal="count" showDataAs="percentOfTotal" baseField="0" baseItem="0" numFmtId="9"/>
  </dataFields>
  <formats count="1">
    <format dxfId="48">
      <pivotArea outline="0" collapsedLevelsAreSubtotals="1" fieldPosition="0">
        <references count="1">
          <reference field="4294967294" count="1" selected="0">
            <x v="0"/>
          </reference>
        </references>
      </pivotArea>
    </format>
  </formats>
  <chartFormats count="2">
    <chartFormat chart="18" format="1" series="1">
      <pivotArea type="data" outline="0" fieldPosition="0">
        <references count="1">
          <reference field="4294967294" count="1" selected="0">
            <x v="0"/>
          </reference>
        </references>
      </pivotArea>
    </chartFormat>
    <chartFormat chart="33"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2.xml><?xml version="1.0" encoding="utf-8"?>
<pivotTableDefinition xmlns="http://schemas.openxmlformats.org/spreadsheetml/2006/main" xmlns:mc="http://schemas.openxmlformats.org/markup-compatibility/2006" xmlns:xr="http://schemas.microsoft.com/office/spreadsheetml/2014/revision" mc:Ignorable="xr" xr:uid="{0522C55D-BC54-4BE9-A18C-DDECBFE40DCD}" name="PivotTable20"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Volume d'eau moyen /jour">
  <location ref="B310:G316" firstHeaderRow="1" firstDataRow="2" firstDataCol="1"/>
  <pivotFields count="180">
    <pivotField numFmtId="14"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showAll="0">
      <items count="5">
        <item x="2"/>
        <item x="1"/>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i>
    <i>
      <x v="1"/>
    </i>
    <i>
      <x v="2"/>
    </i>
    <i>
      <x v="3"/>
    </i>
    <i t="grand">
      <x/>
    </i>
  </rowItems>
  <colFields count="1">
    <field x="73"/>
  </colFields>
  <colItems count="5">
    <i>
      <x/>
    </i>
    <i>
      <x v="1"/>
    </i>
    <i>
      <x v="2"/>
    </i>
    <i>
      <x v="3"/>
    </i>
    <i t="grand">
      <x/>
    </i>
  </colItems>
  <dataFields count="1">
    <dataField name="Ménages PDI" fld="1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3.xml><?xml version="1.0" encoding="utf-8"?>
<pivotTableDefinition xmlns="http://schemas.openxmlformats.org/spreadsheetml/2006/main" xmlns:mc="http://schemas.openxmlformats.org/markup-compatibility/2006" xmlns:xr="http://schemas.microsoft.com/office/spreadsheetml/2014/revision" mc:Ignorable="xr" xr:uid="{36E2C009-EAA7-4259-B042-F007EB770D36}" name="PivotTable42"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Accès école " colHeaderCaption="Arrondissements évaluation">
  <location ref="B496:G501" firstHeaderRow="1" firstDataRow="2" firstDataCol="1"/>
  <pivotFields count="180">
    <pivotField numFmtId="14" showAll="0"/>
    <pivotField showAll="0"/>
    <pivotField showAll="0"/>
    <pivotField showAll="0"/>
    <pivotField axis="axisCol"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showAll="0">
      <items count="4">
        <item x="1"/>
        <item x="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showAll="0">
      <items count="3">
        <item x="0"/>
        <item x="1"/>
        <item t="default"/>
      </items>
    </pivotField>
    <pivotField showAll="0"/>
    <pivotField showAll="0"/>
    <pivotField showAll="0"/>
    <pivotField showAll="0"/>
    <pivotField showAll="0"/>
    <pivotField showAll="0"/>
    <pivotField showAll="0"/>
    <pivotField showAll="0"/>
    <pivotField showAll="0">
      <items count="5">
        <item x="2"/>
        <item x="1"/>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0"/>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146"/>
  </rowFields>
  <rowItems count="4">
    <i>
      <x/>
    </i>
    <i>
      <x v="1"/>
    </i>
    <i>
      <x v="2"/>
    </i>
    <i t="grand">
      <x/>
    </i>
  </rowItems>
  <colFields count="1">
    <field x="4"/>
  </colFields>
  <colItems count="5">
    <i>
      <x/>
    </i>
    <i>
      <x v="1"/>
    </i>
    <i>
      <x v="2"/>
    </i>
    <i>
      <x v="3"/>
    </i>
    <i t="grand">
      <x/>
    </i>
  </colItems>
  <dataFields count="1">
    <dataField name="Fréquence" fld="146" subtotal="count" baseField="0" baseItem="0"/>
  </dataFields>
  <formats count="1">
    <format dxfId="49">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4.xml><?xml version="1.0" encoding="utf-8"?>
<pivotTableDefinition xmlns="http://schemas.openxmlformats.org/spreadsheetml/2006/main" xmlns:mc="http://schemas.openxmlformats.org/markup-compatibility/2006" xmlns:xr="http://schemas.microsoft.com/office/spreadsheetml/2014/revision" mc:Ignorable="xr" xr:uid="{ACB3FB18-1543-41B1-B9DF-33048D7B1E28}" name="PivotTable28"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Tpe de probl_me">
  <location ref="O340:S345" firstHeaderRow="0" firstDataRow="1" firstDataCol="1" rowPageCount="1" colPageCount="1"/>
  <pivotFields count="180">
    <pivotField numFmtId="14"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name="Existence de problème d'eau" axis="axisPage" multipleItemSelectionAllowed="1" showAll="0">
      <items count="4">
        <item h="1" x="2"/>
        <item h="1" x="1"/>
        <item x="0"/>
        <item t="default"/>
      </items>
    </pivotField>
    <pivotField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i>
    <i>
      <x v="1"/>
    </i>
    <i>
      <x v="2"/>
    </i>
    <i>
      <x v="3"/>
    </i>
    <i t="grand">
      <x/>
    </i>
  </rowItems>
  <colFields count="1">
    <field x="-2"/>
  </colFields>
  <colItems count="4">
    <i>
      <x/>
    </i>
    <i i="1">
      <x v="1"/>
    </i>
    <i i="2">
      <x v="2"/>
    </i>
    <i i="3">
      <x v="3"/>
    </i>
  </colItems>
  <pageFields count="1">
    <pageField fld="75" hier="-1"/>
  </pageFields>
  <dataFields count="4">
    <dataField name="Problème d'odeur" fld="77" baseField="0" baseItem="0"/>
    <dataField name="Problème de saveur" fld="78" baseField="0" baseItem="0"/>
    <dataField name="Eau trouble" fld="79" baseField="0" baseItem="0"/>
    <dataField name="Eau non potable" fld="8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5.xml><?xml version="1.0" encoding="utf-8"?>
<pivotTableDefinition xmlns="http://schemas.openxmlformats.org/spreadsheetml/2006/main" xmlns:mc="http://schemas.openxmlformats.org/markup-compatibility/2006" xmlns:xr="http://schemas.microsoft.com/office/spreadsheetml/2014/revision" mc:Ignorable="xr" xr:uid="{0A14B102-2490-4BF4-B56A-9D2D9985BD1A}" name="Tableau croisé dynamique10"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Type de relation">
  <location ref="B275:G281" firstHeaderRow="1" firstDataRow="2" firstDataCol="1"/>
  <pivotFields count="180">
    <pivotField numFmtId="14" showAll="0"/>
    <pivotField showAll="0"/>
    <pivotField showAll="0"/>
    <pivotField showAll="0"/>
    <pivotField axis="axisCol"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3"/>
        <item x="2"/>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61"/>
  </rowFields>
  <rowItems count="5">
    <i>
      <x/>
    </i>
    <i>
      <x v="1"/>
    </i>
    <i>
      <x v="2"/>
    </i>
    <i>
      <x v="3"/>
    </i>
    <i t="grand">
      <x/>
    </i>
  </rowItems>
  <colFields count="1">
    <field x="4"/>
  </colFields>
  <colItems count="5">
    <i>
      <x/>
    </i>
    <i>
      <x v="1"/>
    </i>
    <i>
      <x v="2"/>
    </i>
    <i>
      <x v="3"/>
    </i>
    <i t="grand">
      <x/>
    </i>
  </colItems>
  <dataFields count="1">
    <dataField name="%" fld="61" subtotal="count" showDataAs="percentOfTotal" baseField="0" baseItem="0" numFmtId="9"/>
  </dataFields>
  <formats count="1">
    <format dxfId="50">
      <pivotArea outline="0" collapsedLevelsAreSubtotals="1" fieldPosition="0">
        <references count="1">
          <reference field="4294967294"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6.xml><?xml version="1.0" encoding="utf-8"?>
<pivotTableDefinition xmlns="http://schemas.openxmlformats.org/spreadsheetml/2006/main" xmlns:mc="http://schemas.openxmlformats.org/markup-compatibility/2006" xmlns:xr="http://schemas.microsoft.com/office/spreadsheetml/2014/revision" mc:Ignorable="xr" xr:uid="{BE919B1C-09F5-456F-A3CF-4CD20554D2DD}" name="Tableau croisé dynamique16"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Réponses">
  <location ref="F248:H252" firstHeaderRow="0" firstDataRow="1" firstDataCol="1"/>
  <pivotFields count="18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58"/>
  </rowFields>
  <rowItems count="4">
    <i>
      <x/>
    </i>
    <i>
      <x v="1"/>
    </i>
    <i>
      <x v="2"/>
    </i>
    <i t="grand">
      <x/>
    </i>
  </rowItems>
  <colFields count="1">
    <field x="-2"/>
  </colFields>
  <colItems count="2">
    <i>
      <x/>
    </i>
    <i i="1">
      <x v="1"/>
    </i>
  </colItems>
  <dataFields count="2">
    <dataField name="Nb quartiers" fld="58" subtotal="count" baseField="0" baseItem="0"/>
    <dataField name="%" fld="58" subtotal="count" showDataAs="percentOfTotal" baseField="0" baseItem="0" numFmtId="9"/>
  </dataFields>
  <formats count="1">
    <format dxfId="51">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7.xml><?xml version="1.0" encoding="utf-8"?>
<pivotTableDefinition xmlns="http://schemas.openxmlformats.org/spreadsheetml/2006/main" xmlns:mc="http://schemas.openxmlformats.org/markup-compatibility/2006" xmlns:xr="http://schemas.microsoft.com/office/spreadsheetml/2014/revision" mc:Ignorable="xr" xr:uid="{DE9E4549-836E-42E4-9A27-5FFDD3F59897}" name="PivotTable19"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rowHeaderCaption="Provenance des PDI" colHeaderCaption="Arrondissements/communes">
  <location ref="B98:C126" firstHeaderRow="1" firstDataRow="1" firstDataCol="1" rowPageCount="2" colPageCount="1"/>
  <pivotFields count="16">
    <pivotField showAll="0"/>
    <pivotField showAll="0"/>
    <pivotField axis="axisPage" multipleItemSelectionAllowed="1" showAll="0">
      <items count="5">
        <item h="1" x="3"/>
        <item h="1" x="2"/>
        <item h="1" x="1"/>
        <item x="0"/>
        <item t="default"/>
      </items>
    </pivotField>
    <pivotField axis="axisRow" showAll="0" sortType="descending">
      <items count="82">
        <item x="69"/>
        <item m="1" x="80"/>
        <item x="40"/>
        <item x="47"/>
        <item x="42"/>
        <item x="46"/>
        <item x="41"/>
        <item x="65"/>
        <item x="26"/>
        <item x="73"/>
        <item x="51"/>
        <item x="4"/>
        <item x="60"/>
        <item x="3"/>
        <item x="0"/>
        <item x="2"/>
        <item x="1"/>
        <item x="31"/>
        <item x="64"/>
        <item x="32"/>
        <item x="74"/>
        <item x="61"/>
        <item x="48"/>
        <item x="16"/>
        <item x="33"/>
        <item x="52"/>
        <item x="50"/>
        <item x="56"/>
        <item x="55"/>
        <item x="57"/>
        <item x="53"/>
        <item x="34"/>
        <item x="17"/>
        <item x="18"/>
        <item x="19"/>
        <item x="27"/>
        <item x="72"/>
        <item x="20"/>
        <item x="21"/>
        <item x="22"/>
        <item x="54"/>
        <item x="5"/>
        <item x="6"/>
        <item x="68"/>
        <item x="23"/>
        <item x="67"/>
        <item x="7"/>
        <item x="37"/>
        <item x="8"/>
        <item x="49"/>
        <item x="35"/>
        <item x="43"/>
        <item x="45"/>
        <item x="44"/>
        <item x="28"/>
        <item x="24"/>
        <item x="39"/>
        <item x="36"/>
        <item x="15"/>
        <item x="71"/>
        <item x="25"/>
        <item x="29"/>
        <item x="66"/>
        <item x="62"/>
        <item x="63"/>
        <item x="30"/>
        <item x="70"/>
        <item x="9"/>
        <item x="10"/>
        <item x="11"/>
        <item x="12"/>
        <item x="13"/>
        <item x="14"/>
        <item x="38"/>
        <item x="58"/>
        <item x="59"/>
        <item x="75"/>
        <item x="76"/>
        <item x="77"/>
        <item x="78"/>
        <item x="79"/>
        <item t="default"/>
      </items>
      <autoSortScope>
        <pivotArea dataOnly="0" outline="0" fieldPosition="0">
          <references count="1">
            <reference field="4294967294" count="1" selected="0">
              <x v="0"/>
            </reference>
          </references>
        </pivotArea>
      </autoSortScope>
    </pivotField>
    <pivotField showAll="0"/>
    <pivotField showAll="0"/>
    <pivotField dataField="1" showAll="0"/>
    <pivotField axis="axisPage" multipleItemSelectionAllowed="1" showAll="0">
      <items count="4">
        <item h="1" x="2"/>
        <item x="1"/>
        <item h="1" x="0"/>
        <item t="default"/>
      </items>
    </pivotField>
    <pivotField showAll="0"/>
    <pivotField showAll="0"/>
    <pivotField showAll="0"/>
    <pivotField showAll="0"/>
    <pivotField showAll="0"/>
    <pivotField showAll="0"/>
    <pivotField showAll="0"/>
    <pivotField showAll="0"/>
  </pivotFields>
  <rowFields count="1">
    <field x="3"/>
  </rowFields>
  <rowItems count="28">
    <i>
      <x v="26"/>
    </i>
    <i>
      <x v="4"/>
    </i>
    <i>
      <x v="29"/>
    </i>
    <i>
      <x v="56"/>
    </i>
    <i>
      <x v="25"/>
    </i>
    <i>
      <x v="75"/>
    </i>
    <i>
      <x v="21"/>
    </i>
    <i>
      <x v="52"/>
    </i>
    <i>
      <x v="27"/>
    </i>
    <i>
      <x v="41"/>
    </i>
    <i>
      <x v="10"/>
    </i>
    <i>
      <x v="11"/>
    </i>
    <i>
      <x v="5"/>
    </i>
    <i>
      <x v="30"/>
    </i>
    <i>
      <x v="51"/>
    </i>
    <i>
      <x v="12"/>
    </i>
    <i>
      <x v="3"/>
    </i>
    <i>
      <x v="53"/>
    </i>
    <i>
      <x v="22"/>
    </i>
    <i>
      <x v="2"/>
    </i>
    <i>
      <x v="74"/>
    </i>
    <i>
      <x v="16"/>
    </i>
    <i>
      <x v="47"/>
    </i>
    <i>
      <x v="6"/>
    </i>
    <i>
      <x v="40"/>
    </i>
    <i>
      <x v="28"/>
    </i>
    <i>
      <x v="49"/>
    </i>
    <i t="grand">
      <x/>
    </i>
  </rowItems>
  <colItems count="1">
    <i/>
  </colItems>
  <pageFields count="2">
    <pageField fld="2" hier="-1"/>
    <pageField fld="7" hier="-1"/>
  </pageFields>
  <dataFields count="1">
    <dataField name="Sum of Individus" fld="6" baseField="0" baseItem="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8.xml><?xml version="1.0" encoding="utf-8"?>
<pivotTableDefinition xmlns="http://schemas.openxmlformats.org/spreadsheetml/2006/main" xmlns:mc="http://schemas.openxmlformats.org/markup-compatibility/2006" xmlns:xr="http://schemas.microsoft.com/office/spreadsheetml/2014/revision" mc:Ignorable="xr" xr:uid="{70DE92C6-A114-41EE-81FC-4D700ACE2890}" name="Tableau croisé dynamique11"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Réponses">
  <location ref="F232:H236" firstHeaderRow="0" firstDataRow="1" firstDataCol="1"/>
  <pivotFields count="18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2"/>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55"/>
  </rowFields>
  <rowItems count="4">
    <i>
      <x/>
    </i>
    <i>
      <x v="1"/>
    </i>
    <i>
      <x v="2"/>
    </i>
    <i t="grand">
      <x/>
    </i>
  </rowItems>
  <colFields count="1">
    <field x="-2"/>
  </colFields>
  <colItems count="2">
    <i>
      <x/>
    </i>
    <i i="1">
      <x v="1"/>
    </i>
  </colItems>
  <dataFields count="2">
    <dataField name="Nbre quartier" fld="55" subtotal="count" baseField="0" baseItem="0"/>
    <dataField name="%" fld="55" subtotal="count" showDataAs="percentOfTotal" baseField="0" baseItem="0" numFmtId="9"/>
  </dataFields>
  <formats count="2">
    <format dxfId="53">
      <pivotArea outline="0" collapsedLevelsAreSubtotals="1" fieldPosition="0">
        <references count="1">
          <reference field="4294967294" count="1" selected="0">
            <x v="1"/>
          </reference>
        </references>
      </pivotArea>
    </format>
    <format dxfId="52">
      <pivotArea dataOnly="0" labelOnly="1" outline="0" fieldPosition="0">
        <references count="1">
          <reference field="4294967294"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9.xml><?xml version="1.0" encoding="utf-8"?>
<pivotTableDefinition xmlns="http://schemas.openxmlformats.org/spreadsheetml/2006/main" xmlns:mc="http://schemas.openxmlformats.org/markup-compatibility/2006" xmlns:xr="http://schemas.microsoft.com/office/spreadsheetml/2014/revision" mc:Ignorable="xr" xr:uid="{2371E388-C6CC-41C1-B295-486F66952C0D}" name="PivotTable18"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9" rowHeaderCaption="Entité">
  <location ref="B211:J216" firstHeaderRow="0" firstDataRow="1" firstDataCol="1"/>
  <pivotFields count="180">
    <pivotField numFmtId="14"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9">
        <item x="6"/>
        <item x="1"/>
        <item x="5"/>
        <item x="7"/>
        <item x="4"/>
        <item x="2"/>
        <item x="3"/>
        <item h="1" x="0"/>
        <item t="default"/>
      </items>
    </pivotField>
    <pivotField showAll="0"/>
    <pivotField showAll="0">
      <items count="18">
        <item x="3"/>
        <item x="10"/>
        <item x="1"/>
        <item x="5"/>
        <item x="4"/>
        <item x="15"/>
        <item x="6"/>
        <item x="9"/>
        <item x="7"/>
        <item x="12"/>
        <item x="16"/>
        <item x="11"/>
        <item x="8"/>
        <item x="14"/>
        <item x="2"/>
        <item x="13"/>
        <item x="0"/>
        <item t="default"/>
      </items>
    </pivotField>
    <pivotField dataField="1" showAll="0">
      <items count="4">
        <item x="2"/>
        <item x="1"/>
        <item x="0"/>
        <item t="default"/>
      </items>
    </pivotField>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i>
    <i>
      <x v="1"/>
    </i>
    <i>
      <x v="2"/>
    </i>
    <i>
      <x v="3"/>
    </i>
    <i t="grand">
      <x/>
    </i>
  </rowItems>
  <colFields count="1">
    <field x="-2"/>
  </colFields>
  <colItems count="8">
    <i>
      <x/>
    </i>
    <i i="1">
      <x v="1"/>
    </i>
    <i i="2">
      <x v="2"/>
    </i>
    <i i="3">
      <x v="3"/>
    </i>
    <i i="4">
      <x v="4"/>
    </i>
    <i i="5">
      <x v="5"/>
    </i>
    <i i="6">
      <x v="6"/>
    </i>
    <i i="7">
      <x v="7"/>
    </i>
  </colItems>
  <dataFields count="8">
    <dataField name="Cambriolage" fld="46" baseField="0" baseItem="0"/>
    <dataField name="Présence armée" fld="47" baseField="0" baseItem="0"/>
    <dataField name="Abrus des forces de sécurité" fld="48" baseField="0" baseItem="0"/>
    <dataField name="Arestations arbitraires" fld="49" baseField="0" baseItem="0"/>
    <dataField name="Violences sexuelles" fld="50" baseField="0" baseItem="0"/>
    <dataField name="Extorsion/taxes illégales" fld="51" baseField="0" baseItem="0"/>
    <dataField name="Enlèvement" fld="52" baseField="0" baseItem="0"/>
    <dataField name="Travail forcé de mineurs" fld="53"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27BA2800-F65F-4A0B-921B-5DA97C4980B6}" name="Tableau croisé dynamique15"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Réponses">
  <location ref="B248:D252" firstHeaderRow="0" firstDataRow="1" firstDataCol="1"/>
  <pivotFields count="18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4">
        <item x="2"/>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57"/>
  </rowFields>
  <rowItems count="4">
    <i>
      <x/>
    </i>
    <i>
      <x v="1"/>
    </i>
    <i>
      <x v="2"/>
    </i>
    <i t="grand">
      <x/>
    </i>
  </rowItems>
  <colFields count="1">
    <field x="-2"/>
  </colFields>
  <colItems count="2">
    <i>
      <x/>
    </i>
    <i i="1">
      <x v="1"/>
    </i>
  </colItems>
  <dataFields count="2">
    <dataField name="Nbre quartier" fld="57" subtotal="count" baseField="0" baseItem="0"/>
    <dataField name="%" fld="57" subtotal="count" showDataAs="percentOfTotal" baseField="0" baseItem="0" numFmtId="9"/>
  </dataFields>
  <formats count="1">
    <format dxfId="32">
      <pivotArea outline="0" collapsedLevelsAreSubtotals="1" fieldPosition="0">
        <references count="1">
          <reference field="4294967294" count="1" selected="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0.xml><?xml version="1.0" encoding="utf-8"?>
<pivotTableDefinition xmlns="http://schemas.openxmlformats.org/spreadsheetml/2006/main" xmlns:mc="http://schemas.openxmlformats.org/markup-compatibility/2006" xmlns:xr="http://schemas.microsoft.com/office/spreadsheetml/2014/revision" mc:Ignorable="xr" xr:uid="{317D2BE3-C662-4348-A62A-82978933B34F}" name="PivotTable46" cacheId="4"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Arrondissement">
  <location ref="B599:N604" firstHeaderRow="0" firstDataRow="1" firstDataCol="1"/>
  <pivotFields count="23">
    <pivotField showAll="0"/>
    <pivotField showAll="0"/>
    <pivotField axis="axisRow" showAll="0">
      <items count="5">
        <item x="3"/>
        <item x="0"/>
        <item x="2"/>
        <item x="1"/>
        <item t="default"/>
      </items>
    </pivotField>
    <pivotField showAll="0"/>
    <pivotField showAll="0">
      <items count="4">
        <item x="1"/>
        <item x="0"/>
        <item x="2"/>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s>
  <rowFields count="1">
    <field x="2"/>
  </rowFields>
  <rowItems count="5">
    <i>
      <x/>
    </i>
    <i>
      <x v="1"/>
    </i>
    <i>
      <x v="2"/>
    </i>
    <i>
      <x v="3"/>
    </i>
    <i t="grand">
      <x/>
    </i>
  </rowItems>
  <colFields count="1">
    <field x="-2"/>
  </colFields>
  <colItems count="12">
    <i>
      <x/>
    </i>
    <i i="1">
      <x v="1"/>
    </i>
    <i i="2">
      <x v="2"/>
    </i>
    <i i="3">
      <x v="3"/>
    </i>
    <i i="4">
      <x v="4"/>
    </i>
    <i i="5">
      <x v="5"/>
    </i>
    <i i="6">
      <x v="6"/>
    </i>
    <i i="7">
      <x v="7"/>
    </i>
    <i i="8">
      <x v="8"/>
    </i>
    <i i="9">
      <x v="9"/>
    </i>
    <i i="10">
      <x v="10"/>
    </i>
    <i i="11">
      <x v="11"/>
    </i>
  </colItems>
  <dataFields count="12">
    <dataField name="Garçons (0 à 2 ans)" fld="5" baseField="0" baseItem="0"/>
    <dataField name="Filles (0 à 2 ans)" fld="6" baseField="0" baseItem="0"/>
    <dataField name="Garçons (3 à 5 ans)" fld="7" baseField="0" baseItem="0"/>
    <dataField name="Filles (3 à 5 ans)" fld="8" baseField="0" baseItem="0"/>
    <dataField name="Garçons (6 à 11 ans)" fld="9" baseField="0" baseItem="0"/>
    <dataField name="Filles (6 à 11 ans)" fld="10" baseField="0" baseItem="0"/>
    <dataField name="Garçons (12 à 17 ans)" fld="11" baseField="0" baseItem="0"/>
    <dataField name="Filles (12 à 17 ans)" fld="12" baseField="0" baseItem="0"/>
    <dataField name="Hommes (18 à 59 ans)" fld="13" baseField="0" baseItem="0"/>
    <dataField name="Femmes (18 à 59 ans)" fld="14" baseField="0" baseItem="0"/>
    <dataField name="Hommes (plus de 60 ans)" fld="15" baseField="0" baseItem="0"/>
    <dataField name="Femmes (plus de 60 ans)" fld="1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1.xml><?xml version="1.0" encoding="utf-8"?>
<pivotTableDefinition xmlns="http://schemas.openxmlformats.org/spreadsheetml/2006/main" xmlns:mc="http://schemas.openxmlformats.org/markup-compatibility/2006" xmlns:xr="http://schemas.microsoft.com/office/spreadsheetml/2014/revision" mc:Ignorable="xr" xr:uid="{DB739F6C-2742-4F59-B29A-617293A24198}" name="PivotTable16"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5" rowHeaderCaption="Provenance des PDI" colHeaderCaption="Arrondissements/communes">
  <location ref="B67:G72" firstHeaderRow="1" firstDataRow="2" firstDataCol="1"/>
  <pivotFields count="16">
    <pivotField showAll="0"/>
    <pivotField showAll="0"/>
    <pivotField axis="axisCol" showAll="0">
      <items count="5">
        <item x="3"/>
        <item x="2"/>
        <item x="1"/>
        <item x="0"/>
        <item t="default"/>
      </items>
    </pivotField>
    <pivotField showAll="0"/>
    <pivotField showAll="0"/>
    <pivotField showAll="0"/>
    <pivotField dataField="1" showAll="0"/>
    <pivotField axis="axisRow" showAll="0">
      <items count="4">
        <item x="2"/>
        <item x="1"/>
        <item x="0"/>
        <item t="default"/>
      </items>
    </pivotField>
    <pivotField showAll="0"/>
    <pivotField showAll="0"/>
    <pivotField showAll="0"/>
    <pivotField showAll="0"/>
    <pivotField showAll="0"/>
    <pivotField showAll="0"/>
    <pivotField showAll="0"/>
    <pivotField showAll="0"/>
  </pivotFields>
  <rowFields count="1">
    <field x="7"/>
  </rowFields>
  <rowItems count="4">
    <i>
      <x/>
    </i>
    <i>
      <x v="1"/>
    </i>
    <i>
      <x v="2"/>
    </i>
    <i t="grand">
      <x/>
    </i>
  </rowItems>
  <colFields count="1">
    <field x="2"/>
  </colFields>
  <colItems count="5">
    <i>
      <x/>
    </i>
    <i>
      <x v="1"/>
    </i>
    <i>
      <x v="2"/>
    </i>
    <i>
      <x v="3"/>
    </i>
    <i t="grand">
      <x/>
    </i>
  </colItems>
  <dataFields count="1">
    <dataField name="Sum of Individus" fld="6" showDataAs="percentOfCol" baseField="0" baseItem="0" numFmtId="1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2.xml><?xml version="1.0" encoding="utf-8"?>
<pivotTableDefinition xmlns="http://schemas.openxmlformats.org/spreadsheetml/2006/main" xmlns:mc="http://schemas.openxmlformats.org/markup-compatibility/2006" xmlns:xr="http://schemas.microsoft.com/office/spreadsheetml/2014/revision" mc:Ignorable="xr" xr:uid="{63722CA2-CF82-401A-A254-2380DB90EBA0}" name="PivotTable40" cacheId="2" applyNumberFormats="0" applyBorderFormats="0" applyFontFormats="0" applyPatternFormats="0" applyAlignmentFormats="0" applyWidthHeightFormats="1" dataCaption="Values" updatedVersion="6" minRefreshableVersion="3" useAutoFormatting="1" colGrandTotals="0" itemPrintTitles="1" createdVersion="6" indent="0" showHeaders="0" outline="1" outlineData="1" multipleFieldFilters="0" colHeaderCaption="Commune d'évaluation">
  <location ref="B79:J88" firstHeaderRow="0" firstDataRow="2" firstDataCol="1"/>
  <pivotFields count="16">
    <pivotField showAll="0"/>
    <pivotField showAll="0"/>
    <pivotField axis="axisCol" showAll="0">
      <items count="5">
        <item x="3"/>
        <item x="2"/>
        <item x="1"/>
        <item x="0"/>
        <item t="default"/>
      </items>
    </pivotField>
    <pivotField showAll="0"/>
    <pivotField showAll="0"/>
    <pivotField dataField="1" showAll="0"/>
    <pivotField dataField="1" showAll="0"/>
    <pivotField showAll="0"/>
    <pivotField showAll="0"/>
    <pivotField showAll="0"/>
    <pivotField showAll="0"/>
    <pivotField showAll="0"/>
    <pivotField showAll="0"/>
    <pivotField axis="axisRow" showAll="0">
      <items count="8">
        <item x="1"/>
        <item x="4"/>
        <item x="3"/>
        <item x="2"/>
        <item x="0"/>
        <item x="5"/>
        <item x="6"/>
        <item t="default"/>
      </items>
    </pivotField>
    <pivotField showAll="0"/>
    <pivotField showAll="0"/>
  </pivotFields>
  <rowFields count="1">
    <field x="13"/>
  </rowFields>
  <rowItems count="8">
    <i>
      <x/>
    </i>
    <i>
      <x v="1"/>
    </i>
    <i>
      <x v="2"/>
    </i>
    <i>
      <x v="3"/>
    </i>
    <i>
      <x v="4"/>
    </i>
    <i>
      <x v="5"/>
    </i>
    <i>
      <x v="6"/>
    </i>
    <i t="grand">
      <x/>
    </i>
  </rowItems>
  <colFields count="2">
    <field x="2"/>
    <field x="-2"/>
  </colFields>
  <colItems count="8">
    <i>
      <x/>
      <x/>
    </i>
    <i r="1" i="1">
      <x v="1"/>
    </i>
    <i>
      <x v="1"/>
      <x/>
    </i>
    <i r="1" i="1">
      <x v="1"/>
    </i>
    <i>
      <x v="2"/>
      <x/>
    </i>
    <i r="1" i="1">
      <x v="1"/>
    </i>
    <i>
      <x v="3"/>
      <x/>
    </i>
    <i r="1" i="1">
      <x v="1"/>
    </i>
  </colItems>
  <dataFields count="2">
    <dataField name="Mén" fld="5" showDataAs="percentOfCol" baseField="0" baseItem="0" numFmtId="10"/>
    <dataField name="Ind" fld="6" showDataAs="percentOfCol" baseField="0" baseItem="0" numFmtId="1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3.xml><?xml version="1.0" encoding="utf-8"?>
<pivotTableDefinition xmlns="http://schemas.openxmlformats.org/spreadsheetml/2006/main" xmlns:mc="http://schemas.openxmlformats.org/markup-compatibility/2006" xmlns:xr="http://schemas.microsoft.com/office/spreadsheetml/2014/revision" mc:Ignorable="xr" xr:uid="{65F70AFE-2E40-4A50-8AB4-1AFC76247CE9}" name="Tableau croisé dynamique5"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Réponses">
  <location ref="B170:D174" firstHeaderRow="0" firstDataRow="1" firstDataCol="1"/>
  <pivotFields count="18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28"/>
  </rowFields>
  <rowItems count="4">
    <i>
      <x/>
    </i>
    <i>
      <x v="1"/>
    </i>
    <i>
      <x v="2"/>
    </i>
    <i t="grand">
      <x/>
    </i>
  </rowItems>
  <colFields count="1">
    <field x="-2"/>
  </colFields>
  <colItems count="2">
    <i>
      <x/>
    </i>
    <i i="1">
      <x v="1"/>
    </i>
  </colItems>
  <dataFields count="2">
    <dataField name="Estimation ménage" fld="14" baseField="0" baseItem="0"/>
    <dataField name="Nbre quartiers d'accueil" fld="28" subtotal="count" baseField="0" baseItem="0"/>
  </dataFields>
  <formats count="3">
    <format dxfId="56">
      <pivotArea outline="0" collapsedLevelsAreSubtotals="1" fieldPosition="0">
        <references count="1">
          <reference field="4294967294" count="1" selected="0">
            <x v="1"/>
          </reference>
        </references>
      </pivotArea>
    </format>
    <format dxfId="55">
      <pivotArea outline="0" fieldPosition="0">
        <references count="1">
          <reference field="4294967294" count="1">
            <x v="1"/>
          </reference>
        </references>
      </pivotArea>
    </format>
    <format dxfId="54">
      <pivotArea outline="0" fieldPosition="0">
        <references count="1">
          <reference field="4294967294"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4.xml><?xml version="1.0" encoding="utf-8"?>
<pivotTableDefinition xmlns="http://schemas.openxmlformats.org/spreadsheetml/2006/main" xmlns:mc="http://schemas.openxmlformats.org/markup-compatibility/2006" xmlns:xr="http://schemas.microsoft.com/office/spreadsheetml/2014/revision" mc:Ignorable="xr" xr:uid="{8E191676-8EBE-473D-BB2F-8C4E22FA5739}" name="PivotTable10"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rowHeaderCaption="Zones">
  <location ref="B15:D32" firstHeaderRow="0" firstDataRow="1" firstDataCol="1"/>
  <pivotFields count="180">
    <pivotField numFmtId="14" showAll="0"/>
    <pivotField showAll="0"/>
    <pivotField showAll="0"/>
    <pivotField showAll="0"/>
    <pivotField axis="axisRow" showAll="0">
      <items count="5">
        <item x="0"/>
        <item x="1"/>
        <item x="2"/>
        <item x="3"/>
        <item t="default"/>
      </items>
    </pivotField>
    <pivotField dataField="1" showAll="0"/>
    <pivotField axis="axisRow" showAll="0">
      <items count="7">
        <item m="1" x="3"/>
        <item m="1" x="5"/>
        <item m="1" x="4"/>
        <item x="1"/>
        <item x="0"/>
        <item x="2"/>
        <item t="default"/>
      </items>
    </pivotField>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2">
    <field x="4"/>
    <field x="6"/>
  </rowFields>
  <rowItems count="17">
    <i>
      <x/>
    </i>
    <i r="1">
      <x v="3"/>
    </i>
    <i r="1">
      <x v="4"/>
    </i>
    <i r="1">
      <x v="5"/>
    </i>
    <i>
      <x v="1"/>
    </i>
    <i r="1">
      <x v="3"/>
    </i>
    <i r="1">
      <x v="4"/>
    </i>
    <i r="1">
      <x v="5"/>
    </i>
    <i>
      <x v="2"/>
    </i>
    <i r="1">
      <x v="3"/>
    </i>
    <i r="1">
      <x v="4"/>
    </i>
    <i r="1">
      <x v="5"/>
    </i>
    <i>
      <x v="3"/>
    </i>
    <i r="1">
      <x v="3"/>
    </i>
    <i r="1">
      <x v="4"/>
    </i>
    <i r="1">
      <x v="5"/>
    </i>
    <i t="grand">
      <x/>
    </i>
  </rowItems>
  <colFields count="1">
    <field x="-2"/>
  </colFields>
  <colItems count="2">
    <i>
      <x/>
    </i>
    <i i="1">
      <x v="1"/>
    </i>
  </colItems>
  <dataFields count="2">
    <dataField name="Quartiers" fld="5" subtotal="count" baseField="0" baseItem="0"/>
    <dataField name="Individus PDI" fld="15" baseField="0" baseItem="0" numFmtId="10">
      <extLst>
        <ext xmlns:x14="http://schemas.microsoft.com/office/spreadsheetml/2009/9/main" uri="{E15A36E0-9728-4e99-A89B-3F7291B0FE68}">
          <x14:dataField pivotShowAs="percentOfParentRow"/>
        </ext>
      </extLst>
    </dataField>
  </dataField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5.xml><?xml version="1.0" encoding="utf-8"?>
<pivotTableDefinition xmlns="http://schemas.openxmlformats.org/spreadsheetml/2006/main" xmlns:mc="http://schemas.openxmlformats.org/markup-compatibility/2006" xmlns:xr="http://schemas.microsoft.com/office/spreadsheetml/2014/revision" mc:Ignorable="xr" xr:uid="{E82EDA04-F177-447D-8837-03D1AA9B3162}" name="PivotTable35"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Obstacles d'accès à l'eau" colHeaderCaption="Réponses">
  <location ref="J387:M393" firstHeaderRow="1" firstDataRow="2" firstDataCol="1"/>
  <pivotFields count="180">
    <pivotField numFmtId="14"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showAll="0">
      <items count="4">
        <item x="1"/>
        <item x="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3">
        <item x="1"/>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i>
    <i>
      <x v="1"/>
    </i>
    <i>
      <x v="2"/>
    </i>
    <i>
      <x v="3"/>
    </i>
    <i t="grand">
      <x/>
    </i>
  </rowItems>
  <colFields count="1">
    <field x="103"/>
  </colFields>
  <colItems count="3">
    <i>
      <x/>
    </i>
    <i>
      <x v="1"/>
    </i>
    <i t="grand">
      <x/>
    </i>
  </colItems>
  <dataFields count="1">
    <dataField name="Fréquence" fld="103" subtotal="count" showDataAs="percentOfTotal" baseField="0" baseItem="0" numFmtId="9"/>
  </dataFields>
  <formats count="1">
    <format dxfId="57">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6.xml><?xml version="1.0" encoding="utf-8"?>
<pivotTableDefinition xmlns="http://schemas.openxmlformats.org/spreadsheetml/2006/main" xmlns:mc="http://schemas.openxmlformats.org/markup-compatibility/2006" xmlns:xr="http://schemas.microsoft.com/office/spreadsheetml/2014/revision" mc:Ignorable="xr" xr:uid="{DE3365E2-4A0E-433D-AE9B-3AB970A5D1D2}" name="PivotTable9"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Zones">
  <location ref="B5:E10" firstHeaderRow="0" firstDataRow="1" firstDataCol="1"/>
  <pivotFields count="180">
    <pivotField numFmtId="14" showAll="0"/>
    <pivotField showAll="0"/>
    <pivotField showAll="0"/>
    <pivotField showAll="0"/>
    <pivotField axis="axisRow" showAll="0" sortType="ascending">
      <items count="5">
        <item x="0"/>
        <item x="1"/>
        <item x="2"/>
        <item x="3"/>
        <item t="default"/>
      </items>
      <autoSortScope>
        <pivotArea dataOnly="0" outline="0" fieldPosition="0">
          <references count="1">
            <reference field="4294967294" count="1" selected="0">
              <x v="2"/>
            </reference>
          </references>
        </pivotArea>
      </autoSortScope>
    </pivotField>
    <pivotField dataField="1" showAll="0"/>
    <pivotField showAll="0"/>
    <pivotField showAll="0"/>
    <pivotField showAll="0"/>
    <pivotField showAll="0"/>
    <pivotField showAll="0"/>
    <pivotField showAll="0"/>
    <pivotField showAll="0"/>
    <pivotField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v="2"/>
    </i>
    <i>
      <x/>
    </i>
    <i>
      <x v="3"/>
    </i>
    <i>
      <x v="1"/>
    </i>
    <i t="grand">
      <x/>
    </i>
  </rowItems>
  <colFields count="1">
    <field x="-2"/>
  </colFields>
  <colItems count="3">
    <i>
      <x/>
    </i>
    <i i="1">
      <x v="1"/>
    </i>
    <i i="2">
      <x v="2"/>
    </i>
  </colItems>
  <dataFields count="3">
    <dataField name="Quartiers" fld="5" subtotal="count" baseField="0" baseItem="0"/>
    <dataField name="Ménages" fld="14" baseField="0" baseItem="0"/>
    <dataField name="Individus" fld="15" showDataAs="percentOfCol" baseField="0" baseItem="0" numFmtId="10"/>
  </dataFields>
  <formats count="2">
    <format dxfId="59">
      <pivotArea outline="0" collapsedLevelsAreSubtotals="1" fieldPosition="0"/>
    </format>
    <format dxfId="58">
      <pivotArea outline="0" fieldPosition="0">
        <references count="1">
          <reference field="4294967294" count="1">
            <x v="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7.xml><?xml version="1.0" encoding="utf-8"?>
<pivotTableDefinition xmlns="http://schemas.openxmlformats.org/spreadsheetml/2006/main" xmlns:mc="http://schemas.openxmlformats.org/markup-compatibility/2006" xmlns:xr="http://schemas.microsoft.com/office/spreadsheetml/2014/revision" mc:Ignorable="xr" xr:uid="{6CFA2B81-DA3D-4188-9E16-4E90AD7F3E1B}" name="PivotTable5"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B139:F144" firstHeaderRow="0" firstDataRow="1" firstDataCol="1"/>
  <pivotFields count="180">
    <pivotField numFmtId="14" showAll="0"/>
    <pivotField showAll="0"/>
    <pivotField showAll="0"/>
    <pivotField showAll="0"/>
    <pivotField axis="axisRow" showAll="0">
      <items count="5">
        <item x="0"/>
        <item x="1"/>
        <item x="2"/>
        <item x="3"/>
        <item t="default"/>
      </items>
    </pivotField>
    <pivotField showAll="0">
      <items count="81">
        <item x="10"/>
        <item x="43"/>
        <item x="44"/>
        <item x="45"/>
        <item x="46"/>
        <item x="47"/>
        <item x="0"/>
        <item x="1"/>
        <item x="48"/>
        <item x="49"/>
        <item x="50"/>
        <item x="51"/>
        <item x="52"/>
        <item x="53"/>
        <item x="54"/>
        <item x="55"/>
        <item x="25"/>
        <item x="26"/>
        <item x="27"/>
        <item x="28"/>
        <item x="56"/>
        <item x="57"/>
        <item x="58"/>
        <item x="11"/>
        <item x="29"/>
        <item x="30"/>
        <item x="31"/>
        <item x="59"/>
        <item x="60"/>
        <item x="61"/>
        <item x="62"/>
        <item x="63"/>
        <item x="64"/>
        <item x="32"/>
        <item x="33"/>
        <item x="12"/>
        <item x="13"/>
        <item x="14"/>
        <item x="2"/>
        <item x="3"/>
        <item x="65"/>
        <item x="15"/>
        <item x="16"/>
        <item x="34"/>
        <item x="17"/>
        <item x="66"/>
        <item x="67"/>
        <item x="68"/>
        <item x="69"/>
        <item x="70"/>
        <item x="18"/>
        <item x="19"/>
        <item x="20"/>
        <item x="71"/>
        <item x="72"/>
        <item x="73"/>
        <item x="74"/>
        <item x="35"/>
        <item x="75"/>
        <item x="36"/>
        <item x="76"/>
        <item x="77"/>
        <item x="4"/>
        <item x="37"/>
        <item x="21"/>
        <item x="38"/>
        <item x="78"/>
        <item x="39"/>
        <item x="79"/>
        <item x="22"/>
        <item x="40"/>
        <item x="23"/>
        <item x="5"/>
        <item x="6"/>
        <item x="41"/>
        <item x="42"/>
        <item x="7"/>
        <item x="8"/>
        <item x="9"/>
        <item x="2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dataField="1" showAll="0">
      <items count="40">
        <item x="24"/>
        <item x="27"/>
        <item x="28"/>
        <item x="23"/>
        <item x="25"/>
        <item x="37"/>
        <item x="29"/>
        <item x="0"/>
        <item x="8"/>
        <item x="33"/>
        <item x="10"/>
        <item x="36"/>
        <item x="38"/>
        <item x="26"/>
        <item x="22"/>
        <item x="17"/>
        <item x="18"/>
        <item x="3"/>
        <item x="6"/>
        <item x="34"/>
        <item x="11"/>
        <item x="20"/>
        <item x="7"/>
        <item x="16"/>
        <item x="32"/>
        <item x="12"/>
        <item x="21"/>
        <item x="2"/>
        <item x="13"/>
        <item x="14"/>
        <item x="35"/>
        <item x="31"/>
        <item x="5"/>
        <item x="19"/>
        <item x="9"/>
        <item x="30"/>
        <item x="15"/>
        <item x="1"/>
        <item x="4"/>
        <item t="default"/>
      </items>
    </pivotField>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items count="6">
        <item sd="0" x="3"/>
        <item sd="0" x="1"/>
        <item sd="0" x="2"/>
        <item sd="0" x="0"/>
        <item sd="0" x="4"/>
        <item t="default" sd="0"/>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i>
    <i>
      <x v="1"/>
    </i>
    <i>
      <x v="2"/>
    </i>
    <i>
      <x v="3"/>
    </i>
    <i t="grand">
      <x/>
    </i>
  </rowItems>
  <colFields count="1">
    <field x="-2"/>
  </colFields>
  <colItems count="4">
    <i>
      <x/>
    </i>
    <i i="1">
      <x v="1"/>
    </i>
    <i i="2">
      <x v="2"/>
    </i>
    <i i="3">
      <x v="3"/>
    </i>
  </colItems>
  <dataFields count="4">
    <dataField name="Hébergés gratuitement" fld="18" baseField="0" baseItem="0"/>
    <dataField name="En location" fld="19" baseField="0" baseItem="0"/>
    <dataField name="Abris d'urgence" fld="20" baseField="0" baseItem="0"/>
    <dataField name="Air libre" fld="21" baseField="0" baseItem="0"/>
  </dataField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8.xml><?xml version="1.0" encoding="utf-8"?>
<pivotTableDefinition xmlns="http://schemas.openxmlformats.org/spreadsheetml/2006/main" xmlns:mc="http://schemas.openxmlformats.org/markup-compatibility/2006" xmlns:xr="http://schemas.microsoft.com/office/spreadsheetml/2014/revision" mc:Ignorable="xr" xr:uid="{62C85F32-E916-42C6-8261-68F7BDBC6101}" name="PivotTable8"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13" rowHeaderCaption="Arrondissement">
  <location ref="J153:L158" firstHeaderRow="0" firstDataRow="1" firstDataCol="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axis="axisRow"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26"/>
  </rowFields>
  <rowItems count="5">
    <i>
      <x/>
    </i>
    <i>
      <x v="1"/>
    </i>
    <i>
      <x v="2"/>
    </i>
    <i>
      <x v="3"/>
    </i>
    <i t="grand">
      <x/>
    </i>
  </rowItems>
  <colFields count="1">
    <field x="-2"/>
  </colFields>
  <colItems count="2">
    <i>
      <x/>
    </i>
    <i i="1">
      <x v="1"/>
    </i>
  </colItems>
  <dataFields count="2">
    <dataField name="PDI (Ménages)" fld="14" baseField="0" baseItem="0"/>
    <dataField name="PDI (ménages %)" fld="14" showDataAs="percentOfTotal" baseField="0" baseItem="0" numFmtId="10"/>
  </dataFields>
  <chartFormats count="2">
    <chartFormat chart="8" format="0" series="1">
      <pivotArea type="data" outline="0" fieldPosition="0">
        <references count="1">
          <reference field="4294967294" count="1" selected="0">
            <x v="0"/>
          </reference>
        </references>
      </pivotArea>
    </chartFormat>
    <chartFormat chart="8"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9.xml><?xml version="1.0" encoding="utf-8"?>
<pivotTableDefinition xmlns="http://schemas.openxmlformats.org/spreadsheetml/2006/main" xmlns:mc="http://schemas.openxmlformats.org/markup-compatibility/2006" xmlns:xr="http://schemas.microsoft.com/office/spreadsheetml/2014/revision" mc:Ignorable="xr" xr:uid="{B3D81156-9A61-4967-B4D8-0C4ED1617480}" name="PivotTable29"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Etat des latrines">
  <location ref="B353:C357" firstHeaderRow="1" firstDataRow="1" firstDataCol="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axis="axisRow" dataField="1" showAll="0">
      <items count="4">
        <item x="1"/>
        <item x="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81"/>
  </rowFields>
  <rowItems count="4">
    <i>
      <x/>
    </i>
    <i>
      <x v="1"/>
    </i>
    <i>
      <x v="2"/>
    </i>
    <i t="grand">
      <x/>
    </i>
  </rowItems>
  <colItems count="1">
    <i/>
  </colItems>
  <dataFields count="1">
    <dataField name="Fréquence" fld="81" subtotal="count" showDataAs="percentOfTotal" baseField="0" baseItem="0" numFmtId="9"/>
  </dataFields>
  <formats count="1">
    <format dxfId="6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A207708D-AC0E-4310-91AC-5406CF9E6FFF}" name="Tableau croisé dynamique17"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Entités destinataires d'information relatives aux incidents sécuritaires">
  <location ref="J248:L256" firstHeaderRow="0" firstDataRow="1" firstDataCol="1"/>
  <pivotFields count="180">
    <pivotField numFmtId="14"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9">
        <item x="7"/>
        <item x="4"/>
        <item x="5"/>
        <item x="2"/>
        <item x="3"/>
        <item x="6"/>
        <item x="1"/>
        <item h="1" x="0"/>
        <item t="default"/>
      </items>
      <autoSortScope>
        <pivotArea dataOnly="0" outline="0" fieldPosition="0">
          <references count="1">
            <reference field="4294967294" count="1" selected="0">
              <x v="1"/>
            </reference>
          </references>
        </pivotArea>
      </autoSortScope>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59"/>
  </rowFields>
  <rowItems count="8">
    <i>
      <x v="5"/>
    </i>
    <i>
      <x/>
    </i>
    <i>
      <x v="3"/>
    </i>
    <i>
      <x v="1"/>
    </i>
    <i>
      <x v="2"/>
    </i>
    <i>
      <x v="4"/>
    </i>
    <i>
      <x v="6"/>
    </i>
    <i t="grand">
      <x/>
    </i>
  </rowItems>
  <colFields count="1">
    <field x="-2"/>
  </colFields>
  <colItems count="2">
    <i>
      <x/>
    </i>
    <i i="1">
      <x v="1"/>
    </i>
  </colItems>
  <dataFields count="2">
    <dataField name="Fréquence" fld="59" subtotal="count" baseField="0" baseItem="0"/>
    <dataField name="%" fld="59" subtotal="count" showDataAs="percentOfTotal" baseField="0" baseItem="0" numFmtId="9"/>
  </dataFields>
  <formats count="2">
    <format dxfId="34">
      <pivotArea collapsedLevelsAreSubtotals="1" fieldPosition="0">
        <references count="2">
          <reference field="4294967294" count="1" selected="0">
            <x v="1"/>
          </reference>
          <reference field="59" count="0"/>
        </references>
      </pivotArea>
    </format>
    <format dxfId="33">
      <pivotArea outline="0" collapsedLevelsAreSubtotals="1" fieldPosition="0">
        <references count="1">
          <reference field="4294967294" count="1" selected="0">
            <x v="1"/>
          </reference>
        </references>
      </pivotArea>
    </format>
  </formats>
  <chartFormats count="2">
    <chartFormat chart="3" format="0" series="1">
      <pivotArea type="data" outline="0" fieldPosition="0">
        <references count="1">
          <reference field="4294967294" count="1" selected="0">
            <x v="0"/>
          </reference>
        </references>
      </pivotArea>
    </chartFormat>
    <chartFormat chart="3"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0.xml><?xml version="1.0" encoding="utf-8"?>
<pivotTableDefinition xmlns="http://schemas.openxmlformats.org/spreadsheetml/2006/main" xmlns:mc="http://schemas.openxmlformats.org/markup-compatibility/2006" xmlns:xr="http://schemas.microsoft.com/office/spreadsheetml/2014/revision" mc:Ignorable="xr" xr:uid="{DD1B5439-EBA4-42AD-98F6-BCF7AC24E9EE}" name="PivotTable33"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Tpe de probl_me">
  <location ref="B397:I402" firstHeaderRow="0" firstDataRow="1" firstDataCol="1"/>
  <pivotFields count="180">
    <pivotField numFmtId="14"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name="Existence de problème d'eau" multipleItemSelectionAllowed="1" showAll="0">
      <items count="4">
        <item h="1" x="2"/>
        <item h="1" x="1"/>
        <item x="0"/>
        <item t="default"/>
      </items>
    </pivotField>
    <pivotField showAll="0"/>
    <pivotField showAll="0"/>
    <pivotField showAll="0"/>
    <pivotField showAll="0"/>
    <pivotField showAll="0"/>
    <pivotField showAll="0"/>
    <pivotField name="Obstacles d'accès aux points d'eau" multipleItemSelectionAllowed="1" showAll="0">
      <items count="3">
        <item h="1" x="0"/>
        <item x="1"/>
        <item t="default"/>
      </items>
    </pivotField>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i>
    <i>
      <x v="1"/>
    </i>
    <i>
      <x v="2"/>
    </i>
    <i>
      <x v="3"/>
    </i>
    <i t="grand">
      <x/>
    </i>
  </rowItems>
  <colFields count="1">
    <field x="-2"/>
  </colFields>
  <colItems count="7">
    <i>
      <x/>
    </i>
    <i i="1">
      <x v="1"/>
    </i>
    <i i="2">
      <x v="2"/>
    </i>
    <i i="3">
      <x v="3"/>
    </i>
    <i i="4">
      <x v="4"/>
    </i>
    <i i="5">
      <x v="5"/>
    </i>
    <i i="6">
      <x v="6"/>
    </i>
  </colItems>
  <dataFields count="7">
    <dataField name="Production agricole de subsistance" fld="94" baseField="0" baseItem="0"/>
    <dataField name="Dons Pop hôte" fld="95" baseField="0" baseItem="0"/>
    <dataField name="Assistance humanitaire (incl Cash)" fld="96" baseField="0" baseItem="0"/>
    <dataField name="Achat sur le marché" fld="97" baseField="0" baseItem="0"/>
    <dataField name="Emprunt" fld="98" baseField="0" baseItem="0"/>
    <dataField name="Troc/échange" fld="99" baseField="0" baseItem="0"/>
    <dataField name="Autre" fld="100"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xmlns:mc="http://schemas.openxmlformats.org/markup-compatibility/2006" xmlns:xr="http://schemas.microsoft.com/office/spreadsheetml/2014/revision" mc:Ignorable="xr" xr:uid="{782AD88B-5A20-4F3A-A088-725995B074A9}" name="PivotTable12"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Distances">
  <location ref="B457:C462" firstHeaderRow="1" firstDataRow="1" firstDataCol="1" rowPageCount="1" colPageCount="1"/>
  <pivotFields count="180">
    <pivotField numFmtId="14" showAll="0"/>
    <pivotField showAll="0"/>
    <pivotField showAll="0"/>
    <pivotField showAll="0"/>
    <pivotField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showAll="0"/>
    <pivotField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2"/>
        <item x="1"/>
        <item x="3"/>
        <item x="0"/>
        <item t="default"/>
      </items>
    </pivotField>
    <pivotField showAll="0">
      <items count="5">
        <item x="2"/>
        <item x="0"/>
        <item x="3"/>
        <item x="1"/>
        <item t="default"/>
      </items>
    </pivotField>
    <pivotField showAll="0">
      <items count="4">
        <item x="2"/>
        <item x="1"/>
        <item x="0"/>
        <item t="default"/>
      </items>
    </pivotField>
    <pivotField showAll="0"/>
    <pivotField showAll="0"/>
    <pivotField showAll="0"/>
    <pivotField showAll="0"/>
    <pivotField showAll="0"/>
    <pivotField showAll="0">
      <items count="4">
        <item x="1"/>
        <item x="2"/>
        <item x="0"/>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items count="5">
        <item x="1"/>
        <item x="0"/>
        <item x="2"/>
        <item x="3"/>
        <item t="default"/>
      </items>
    </pivotField>
    <pivotField showAll="0"/>
    <pivotField showAll="0"/>
    <pivotField showAll="0"/>
    <pivotField showAll="0"/>
    <pivotField showAll="0"/>
    <pivotField showAll="0"/>
    <pivotField showAll="0"/>
    <pivotField showAll="0"/>
    <pivotField showAll="0"/>
    <pivotField showAll="0"/>
    <pivotField name="Existence de service sanitaire dans le quartier" axis="axisPage" multipleItemSelectionAllowed="1" showAll="0">
      <items count="3">
        <item h="1" x="0"/>
        <item x="1"/>
        <item t="default"/>
      </items>
    </pivotField>
    <pivotField showAll="0"/>
    <pivotField showAll="0"/>
    <pivotField showAll="0"/>
    <pivotField showAll="0"/>
    <pivotField showAll="0"/>
    <pivotField showAll="0"/>
    <pivotField showAll="0"/>
    <pivotField showAll="0"/>
    <pivotField axis="axisRow" dataField="1" showAll="0">
      <items count="5">
        <item x="2"/>
        <item x="1"/>
        <item x="3"/>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122"/>
  </rowFields>
  <rowItems count="5">
    <i>
      <x/>
    </i>
    <i>
      <x v="1"/>
    </i>
    <i>
      <x v="2"/>
    </i>
    <i>
      <x v="3"/>
    </i>
    <i t="grand">
      <x/>
    </i>
  </rowItems>
  <colItems count="1">
    <i/>
  </colItems>
  <pageFields count="1">
    <pageField fld="113" hier="-1"/>
  </pageFields>
  <dataFields count="1">
    <dataField name="Fréquence" fld="122" subtotal="count" baseField="0" baseItem="0"/>
  </dataFields>
  <formats count="1">
    <format dxfId="3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xmlns:mc="http://schemas.openxmlformats.org/markup-compatibility/2006" xmlns:xr="http://schemas.microsoft.com/office/spreadsheetml/2014/revision" mc:Ignorable="xr" xr:uid="{92F7C2E1-E2F0-45F6-9DFE-BAAA0B7DBC20}" name="PivotTable7" cacheId="1"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chartFormat="4" rowHeaderCaption="Arrondissement">
  <location ref="B159:E164" firstHeaderRow="0" firstDataRow="1" firstDataCol="1"/>
  <pivotFields count="180">
    <pivotField numFmtId="14" showAll="0"/>
    <pivotField showAll="0"/>
    <pivotField showAll="0"/>
    <pivotField showAll="0"/>
    <pivotField axis="axisRow" showAll="0">
      <items count="5">
        <item x="0"/>
        <item x="1"/>
        <item x="2"/>
        <item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items count="37">
        <item x="22"/>
        <item x="27"/>
        <item x="25"/>
        <item x="23"/>
        <item x="35"/>
        <item x="34"/>
        <item x="0"/>
        <item x="30"/>
        <item x="28"/>
        <item x="6"/>
        <item x="29"/>
        <item x="31"/>
        <item x="8"/>
        <item x="15"/>
        <item x="32"/>
        <item x="3"/>
        <item x="13"/>
        <item x="16"/>
        <item x="26"/>
        <item x="33"/>
        <item x="10"/>
        <item x="21"/>
        <item x="18"/>
        <item x="14"/>
        <item x="11"/>
        <item x="19"/>
        <item x="2"/>
        <item x="12"/>
        <item x="24"/>
        <item x="20"/>
        <item x="17"/>
        <item x="7"/>
        <item x="9"/>
        <item x="5"/>
        <item x="1"/>
        <item x="4"/>
        <item t="default"/>
      </items>
    </pivotField>
    <pivotField dataField="1" showAll="0"/>
    <pivotField dataField="1" showAll="0"/>
    <pivotField showAll="0"/>
    <pivotField showAll="0">
      <items count="5">
        <item x="3"/>
        <item x="0"/>
        <item x="1"/>
        <item x="2"/>
        <item t="default"/>
      </items>
    </pivotField>
    <pivotField showAll="0"/>
    <pivotField showAll="0">
      <items count="5">
        <item x="0"/>
        <item x="1"/>
        <item x="2"/>
        <item h="1" x="3"/>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22" showAll="0"/>
    <pivotField showAll="0"/>
    <pivotField showAll="0"/>
  </pivotFields>
  <rowFields count="1">
    <field x="4"/>
  </rowFields>
  <rowItems count="5">
    <i>
      <x/>
    </i>
    <i>
      <x v="1"/>
    </i>
    <i>
      <x v="2"/>
    </i>
    <i>
      <x v="3"/>
    </i>
    <i t="grand">
      <x/>
    </i>
  </rowItems>
  <colFields count="1">
    <field x="-2"/>
  </colFields>
  <colItems count="3">
    <i>
      <x/>
    </i>
    <i i="1">
      <x v="1"/>
    </i>
    <i i="2">
      <x v="2"/>
    </i>
  </colItems>
  <dataFields count="3">
    <dataField name="Abris durables (murs + Tôle)" fld="22" baseField="0" baseItem="0"/>
    <dataField name=" Abris semi-durables (mur + toiture en paille/bâche)" fld="23" baseField="0" baseItem="0"/>
    <dataField name="Abris d’urgence (Seulement bâche, paille, plastique)" fld="2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9.xml><?xml version="1.0" encoding="utf-8"?>
<pivotTableDefinition xmlns="http://schemas.openxmlformats.org/spreadsheetml/2006/main" xmlns:mc="http://schemas.openxmlformats.org/markup-compatibility/2006" xmlns:xr="http://schemas.microsoft.com/office/spreadsheetml/2014/revision" mc:Ignorable="xr" xr:uid="{78638372-94B3-47F3-83C8-1A9957314EC6}" name="PivotTable15" cacheId="2"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 rowHeaderCaption="Provenance des PDI" colHeaderCaption="Arrondissements/communes">
  <location ref="B59:G64" firstHeaderRow="1" firstDataRow="2" firstDataCol="1"/>
  <pivotFields count="16">
    <pivotField showAll="0"/>
    <pivotField showAll="0"/>
    <pivotField axis="axisCol" showAll="0">
      <items count="5">
        <item x="3"/>
        <item x="2"/>
        <item x="1"/>
        <item x="0"/>
        <item t="default"/>
      </items>
    </pivotField>
    <pivotField showAll="0"/>
    <pivotField showAll="0"/>
    <pivotField showAll="0"/>
    <pivotField dataField="1" showAll="0"/>
    <pivotField axis="axisRow" showAll="0">
      <items count="4">
        <item x="2"/>
        <item x="1"/>
        <item x="0"/>
        <item t="default"/>
      </items>
    </pivotField>
    <pivotField showAll="0"/>
    <pivotField showAll="0"/>
    <pivotField showAll="0"/>
    <pivotField showAll="0"/>
    <pivotField showAll="0"/>
    <pivotField showAll="0"/>
    <pivotField showAll="0"/>
    <pivotField showAll="0"/>
  </pivotFields>
  <rowFields count="1">
    <field x="7"/>
  </rowFields>
  <rowItems count="4">
    <i>
      <x/>
    </i>
    <i>
      <x v="1"/>
    </i>
    <i>
      <x v="2"/>
    </i>
    <i t="grand">
      <x/>
    </i>
  </rowItems>
  <colFields count="1">
    <field x="2"/>
  </colFields>
  <colItems count="5">
    <i>
      <x/>
    </i>
    <i>
      <x v="1"/>
    </i>
    <i>
      <x v="2"/>
    </i>
    <i>
      <x v="3"/>
    </i>
    <i t="grand">
      <x/>
    </i>
  </colItems>
  <dataFields count="1">
    <dataField name="Sum of Individus" fld="6" showDataAs="percentOfTotal" baseField="0" baseItem="0" numFmtId="10"/>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connectionId="6" xr16:uid="{8EFD5568-22C1-405F-A53D-115F45C3BB51}" autoFormatId="16" applyNumberFormats="0" applyBorderFormats="0" applyFontFormats="0" applyPatternFormats="0" applyAlignmentFormats="0" applyWidthHeightFormats="0">
  <queryTableRefresh nextId="544">
    <queryTableFields count="175">
      <queryTableField id="1" name="A1. Date de l'évaluation" tableColumnId="1"/>
      <queryTableField id="3" name="A4. Préfecture d'evaluation" tableColumnId="3"/>
      <queryTableField id="4" name="A5.Sous-préfecture d'evaluation" tableColumnId="4"/>
      <queryTableField id="5" name="A6. Arrondissement d'evaluation" tableColumnId="5"/>
      <queryTableField id="6" name="A8. Quartier d'evaluation" tableColumnId="6"/>
      <queryTableField id="8" name="A9. Type de quartier" tableColumnId="8"/>
      <queryTableField id="9" name="Avez-vous une tablette pour les GPS ?" tableColumnId="9"/>
      <queryTableField id="10" name="_A7. Coordonnées GPS du Lieu_latitude" tableColumnId="10"/>
      <queryTableField id="11" name="_A7. Coordonnées GPS du Lieu_longitude" tableColumnId="11"/>
      <queryTableField id="12" name="_A7. Coordonnées GPS du Lieu_altitude" tableColumnId="12"/>
      <queryTableField id="13" name="_A7. Coordonnées GPS du Lieu_precision" tableColumnId="13"/>
      <queryTableField id="14" name="I0. Combien d'informateurs clés avez-vous identifié?" tableColumnId="14"/>
      <queryTableField id="15" name="B1. Est-ce qu’il y a actuellement des ménages ou individus déplacés internes à cause des pluies torrentielles, qui vivent dans ce quartier?" tableColumnId="15"/>
      <queryTableField id="16" name="B1.1. Nombre TOTAL de Ménages PDI actuels" tableColumnId="16"/>
      <queryTableField id="17" name="B1.2. Nombre TOTAL d'individus PDI actuels" tableColumnId="17"/>
      <queryTableField id="18" name="B2 Pour quel motif la majorité des personnes déplacées a-t-elle été déplacée ?" tableColumnId="18"/>
      <queryTableField id="19" name="Autre, préciser" tableColumnId="19"/>
      <queryTableField id="20" name="B6.1 Nombre de ménages PDI hébergés gratuitement par une famille d’accueil" tableColumnId="20"/>
      <queryTableField id="21" name="B6.2 Nombre de ménages PDI en location au sein de la communauté d'accueil" tableColumnId="21"/>
      <queryTableField id="22" name="B6.3  Nombre de ménages PDI vivant dans des abris de fortune/abri d’urgence (tente, bache…)" tableColumnId="22"/>
      <queryTableField id="23" name="B6.4 Nombre de ménages PDI vivant à l’air libre/pas d’abri" tableColumnId="23"/>
      <queryTableField id="24" name="D.1.1. Nombre de ménages dans les Abris durables (murs + Tôle)" tableColumnId="24"/>
      <queryTableField id="25" name="D.1.2. Nombre de ménages dans les Abris semi-durables (mur + toiture en paille/bâche)" tableColumnId="25"/>
      <queryTableField id="26" name="D.1.3. Nombre de ménages dans les Abris d’urgence (Seulement bâche, paille, plastique)" tableColumnId="26"/>
      <queryTableField id="28" name="D2. Dans quel état se trouve la MAJORITE des abris qu’occupent les ménages déplacés internes ?" tableColumnId="28"/>
      <queryTableField id="29" name="D3. Avant le déplacement, la majorité des ménages PDI résidant dans ce quartier était-elle propriétaire du logement dans leur lieu d’origine ?" tableColumnId="29"/>
      <queryTableField id="30" name="D4.  La majorité des ménages propriétaires est-elle en possession d’un document d’attestation de propriété ?" tableColumnId="30"/>
      <queryTableField id="31" name="D4.2. Si oui, qui a octroyé le document de propriété ?" tableColumnId="31"/>
      <queryTableField id="32" name="Autre, préciser_6" tableColumnId="32"/>
      <queryTableField id="33" name="D5.  A quelle hauteur du sol les fondations de la majorité des maisons dans les lieux d’origine des ménages déplacés se trouvent-elles ?" tableColumnId="33"/>
      <queryTableField id="34" name="E1.1 Des femmes enceintes ou allaitantes ?" tableColumnId="34"/>
      <queryTableField id="35" name="E6.1.1 Si oui, combien ?" tableColumnId="35"/>
      <queryTableField id="36" name="E1.2 Des mineurs séparés ou non accompagnés ?" tableColumnId="36"/>
      <queryTableField id="37" name="E6.2.1 Si oui, combien ?" tableColumnId="37"/>
      <queryTableField id="38" name="E1.3 Des individus en situation de handicap physique ou mental ?" tableColumnId="38"/>
      <queryTableField id="39" name="E6.3.1 Si oui, combien ?" tableColumnId="39"/>
      <queryTableField id="40" name="E1.4 Des personnes victimes de violences sexuelles ou basées sur le genre ?" tableColumnId="40"/>
      <queryTableField id="41" name="E6.4.1 Si oui, combien ?" tableColumnId="41"/>
      <queryTableField id="42" name="E1.5 Des femmes cheffes de ménage ?" tableColumnId="42"/>
      <queryTableField id="43" name="E6.5.1 Si oui, combien ?" tableColumnId="43"/>
      <queryTableField id="44" name="E2.La sécurité est-elle assurée dans le quartier ?" tableColumnId="44"/>
      <queryTableField id="45" name="Si Oui, qui assure la sécurité ?" tableColumnId="45"/>
      <queryTableField id="46" name="Autre, préciser_7" tableColumnId="46"/>
      <queryTableField id="47" name="E3. Quels sont les principaux risques de sécurité pour les populations déplacées dans le quartier?" tableColumnId="47"/>
      <queryTableField id="48" name="E3. Quels sont les principaux risques de sécurité pour les populations déplacées dans le quartier?/Vol/cambriolage" tableColumnId="48"/>
      <queryTableField id="49" name="E3. Quels sont les principaux risques de sécurité pour les populations déplacées dans le quartier?/Présence de groupes armés" tableColumnId="49"/>
      <queryTableField id="50" name="E3. Quels sont les principaux risques de sécurité pour les populations déplacées dans le quartier?/Abus des forces de sécurité" tableColumnId="50"/>
      <queryTableField id="51" name="E3. Quels sont les principaux risques de sécurité pour les populations déplacées dans le quartier?/Contrôles ou arrestations arbitraires" tableColumnId="51"/>
      <queryTableField id="52" name="E3. Quels sont les principaux risques de sécurité pour les populations déplacées dans le quartier?/Violences sexuelles ou basées sur le genre" tableColumnId="52"/>
      <queryTableField id="53" name="E3. Quels sont les principaux risques de sécurité pour les populations déplacées dans le quartier?/Extorsion ou taxes illégales" tableColumnId="53"/>
      <queryTableField id="54" name="E3. Quels sont les principaux risques de sécurité pour les populations déplacées dans le quartier?/Enlèvements" tableColumnId="54"/>
      <queryTableField id="55" name="E3. Quels sont les principaux risques de sécurité pour les populations déplacées dans le quartier?/Travail forcé de mineurs" tableColumnId="55"/>
      <queryTableField id="56" name="E4.Les femmes se sentent-elles en securité dans cette localité ?" tableColumnId="56"/>
      <queryTableField id="57" name="E5.Les homme se sentent-ils en securité dans ce site/ cette localité ?" tableColumnId="57"/>
      <queryTableField id="58" name="E6.Les enfants se sentent-ils en securité dans ce site/ cette localité ?" tableColumnId="58"/>
      <queryTableField id="59" name="E7. Des recents incidents graves de securité ont-ils été rapporté dans ce site/localité ?" tableColumnId="59"/>
      <queryTableField id="60" name="E8. Y-a-t-il un mécanisme au travers lequel les personnes déplacées peuvent signaler des violations ?" tableColumnId="60"/>
      <queryTableField id="61" name="Si oui, lequel ?" tableColumnId="61"/>
      <queryTableField id="62" name="Autre, préciser_8" tableColumnId="62"/>
      <queryTableField id="63" name="E9.Comment caractériseriez-vous les relations entre la communauté hôte et les ménages déplacés suite aux inondations?" tableColumnId="63"/>
      <queryTableField id="64" name="E10. Si Très tendue ou parfois tendues, Précisez pour quelles raions svp?" tableColumnId="64"/>
      <queryTableField id="65" name="F1. Quelles sont les principales sources d’approvisionnement en eau dans ce quartier ?" tableColumnId="65"/>
      <queryTableField id="66" name="F1. Quelles sont les principales sources d’approvisionnement en eau dans ce quartier ?/Puits traditionnel/A ciel ouvert" tableColumnId="66"/>
      <queryTableField id="67" name="F1. Quelles sont les principales sources d’approvisionnement en eau dans ce quartier ?/Forage a pompe manuelle" tableColumnId="67"/>
      <queryTableField id="68" name="F1. Quelles sont les principales sources d’approvisionnement en eau dans ce quartier ?/Puits amélioré" tableColumnId="68"/>
      <queryTableField id="69" name="F1. Quelles sont les principales sources d’approvisionnement en eau dans ce quartier ?/Bladder" tableColumnId="69"/>
      <queryTableField id="70" name="F1. Quelles sont les principales sources d’approvisionnement en eau dans ce quartier ?/Eau de surface (riviere, cours d’eau…)" tableColumnId="70"/>
      <queryTableField id="71" name="F1. Quelles sont les principales sources d’approvisionnement en eau dans ce quartier ?/Vendeur d’eau" tableColumnId="71"/>
      <queryTableField id="72" name="F1. Quelles sont les principales sources d’approvisionnement en eau dans ce quartier ?/Camion-citerne" tableColumnId="72"/>
      <queryTableField id="73" name="F1. Quelles sont les principales sources d’approvisionnement en eau dans ce quartier ?/Eau courante/du robinet" tableColumnId="73"/>
      <queryTableField id="74" name="F1. Quelles sont les principales sources d’approvisionnement en eau dans ce quartier ?/Eau de pluie" tableColumnId="74"/>
      <queryTableField id="75" name="F2. Quel est le volume d’eau auquel la majorité des personnes déplacées a accès, en moyenne, chaque jour ?" tableColumnId="75"/>
      <queryTableField id="76" name="F3. Quelle est la distance que les personnes déplacées parcourent pour accéder à la source d’eau la plus proche ?" tableColumnId="76"/>
      <queryTableField id="77" name="F4. Y-a-t-il des problèmes de qualité d’eau ?" tableColumnId="77"/>
      <queryTableField id="78" name="F4.1. Si oui, lesquels? (cocher toutes les réponses qui s’appliquent)" tableColumnId="78"/>
      <queryTableField id="79" name="F4.1. Si oui, lesquels? (cocher toutes les réponses qui s’appliquent)/Odeur" tableColumnId="79"/>
      <queryTableField id="80" name="F4.1. Si oui, lesquels? (cocher toutes les réponses qui s’appliquent)/Goût" tableColumnId="80"/>
      <queryTableField id="81" name="F4.1. Si oui, lesquels? (cocher toutes les réponses qui s’appliquent)/Eau trouble / brune" tableColumnId="81"/>
      <queryTableField id="82" name="F4.1. Si oui, lesquels? (cocher toutes les réponses qui s’appliquent)/Eau non potable" tableColumnId="82"/>
      <queryTableField id="83" name="F4.2 Quel est l'état de la majorité des latrines au sein de cette communauté d'accueil ?" tableColumnId="83"/>
      <queryTableField id="84" name="F7. Y-a-t-il des obstacles auxquels les personnes déplacées font face pour accéder aux points d’eau?" tableColumnId="84"/>
      <queryTableField id="85" name="F7.1. Si oui, lesquels ?" tableColumnId="85"/>
      <queryTableField id="86" name="F7.1. Si oui, lesquels ?/Présence de groupes armés" tableColumnId="86"/>
      <queryTableField id="87" name="F7.1. Si oui, lesquels ?/Conflit liés à la gestion communautaire des points d’eau" tableColumnId="87"/>
      <queryTableField id="88" name="F7.1. Si oui, lesquels ?/Violence/agression physique" tableColumnId="88"/>
      <queryTableField id="89" name="F7.1. Si oui, lesquels ?/Discrimination" tableColumnId="89"/>
      <queryTableField id="90" name="F7.1. Si oui, lesquels ?/Harcèlement" tableColumnId="90"/>
      <queryTableField id="91" name="F7.1. Si oui, lesquels ?/Arrestations/détentions" tableColumnId="91"/>
      <queryTableField id="92" name="F7.1. Si oui, lesquels ?/Autre, préciser" tableColumnId="92"/>
      <queryTableField id="93" name="Autre, préciser_9" tableColumnId="93"/>
      <queryTableField id="94" name="F8. Les points d’eau, latrines et douches sont-ils accessibles aux PDI en situation de handicap physique ?" tableColumnId="94"/>
      <queryTableField id="95" name="G1. Quelles sont les trois sources principales de nourriture des PDI ?" tableColumnId="95"/>
      <queryTableField id="96" name="G1. Quelles sont les trois sources principales de nourriture des PDI ?/Production agricole de subsistance" tableColumnId="96"/>
      <queryTableField id="97" name="G1. Quelles sont les trois sources principales de nourriture des PDI ?/Don des communautés hôtes et voisines" tableColumnId="97"/>
      <queryTableField id="98" name="G1. Quelles sont les trois sources principales de nourriture des PDI ?/Assistance humanitaire (incluant cash)" tableColumnId="98"/>
      <queryTableField id="99" name="G1. Quelles sont les trois sources principales de nourriture des PDI ?/Achat sur le marché" tableColumnId="99"/>
      <queryTableField id="100" name="G1. Quelles sont les trois sources principales de nourriture des PDI ?/Emprunt" tableColumnId="100"/>
      <queryTableField id="101" name="G1. Quelles sont les trois sources principales de nourriture des PDI ?/Troc (échanges)" tableColumnId="101"/>
      <queryTableField id="102" name="G1. Quelles sont les trois sources principales de nourriture des PDI ?/Autre, preciser" tableColumnId="102"/>
      <queryTableField id="103" name="Autre, preciser" tableColumnId="103"/>
      <queryTableField id="104" name="G2. Quelle est la distance que les personnes déplacées doivent parcourir pour accéder au marché le plus proche ?" tableColumnId="104"/>
      <queryTableField id="105" name="G3. Les personnes déplacées ont-elles accès au marché ?" tableColumnId="105"/>
      <queryTableField id="106" name="G4. Si non, pourquoi ?" tableColumnId="106"/>
      <queryTableField id="107" name="G4. Si non, pourquoi ?/Discrimination" tableColumnId="107"/>
      <queryTableField id="108" name="G4. Si non, pourquoi ?/Harcèlement" tableColumnId="108"/>
      <queryTableField id="109" name="G4. Si non, pourquoi ?/Le marché est trop loin" tableColumnId="109"/>
      <queryTableField id="110" name="G4. Si non, pourquoi ?/Présence de groupes armés" tableColumnId="110"/>
      <queryTableField id="111" name="G4. Si non, pourquoi ?/La route est trop dangereuse/risque d’attaques" tableColumnId="111"/>
      <queryTableField id="112" name="G4. Si non, pourquoi ?/Abus des forces de sécurité" tableColumnId="112"/>
      <queryTableField id="113" name="G4. Si non, pourquoi ?/Autre, préciser" tableColumnId="113"/>
      <queryTableField id="114" name="Autre, preciser_10" tableColumnId="114"/>
      <queryTableField id="115" name="H1. Y-a-t-il des services médicaux disponibles DANS CE QUARTIER ?" tableColumnId="115"/>
      <queryTableField id="116" name="H2. Si oui, quels types de services médicaux fonctionnels sont disponibles ? (cocher toutes les réponses correspondantes)" tableColumnId="116"/>
      <queryTableField id="117" name="H2. Si oui, quels types de services médicaux fonctionnels sont disponibles ? (cocher toutes les réponses correspondantes)/Clinique mobile" tableColumnId="117"/>
      <queryTableField id="118" name="H2. Si oui, quels types de services médicaux fonctionnels sont disponibles ? (cocher toutes les réponses correspondantes)/Hôpital" tableColumnId="118"/>
      <queryTableField id="119" name="H2. Si oui, quels types de services médicaux fonctionnels sont disponibles ? (cocher toutes les réponses correspondantes)/Centre de santé" tableColumnId="119"/>
      <queryTableField id="120" name="H2. Si oui, quels types de services médicaux fonctionnels sont disponibles ? (cocher toutes les réponses correspondantes)/Clinique privée" tableColumnId="120"/>
      <queryTableField id="121" name="H2. Si oui, quels types de services médicaux fonctionnels sont disponibles ? (cocher toutes les réponses correspondantes)/Autres (à préciser)" tableColumnId="121"/>
      <queryTableField id="122" name="Autre, préciser_11" tableColumnId="122"/>
      <queryTableField id="123" name="H3. Les personnes déplacées ont-elles accès aux centres de santés disponibles ?" tableColumnId="123"/>
      <queryTableField id="124" name="H4. Quelle est la distance que les personnes déplacées parcourent pour accéder aux services médicaux ? (à pied)" tableColumnId="124"/>
      <queryTableField id="125" name="H5 Les personnes déplacées rencontrent-elles des difficultés pour accéder aux services de santé?" tableColumnId="125"/>
      <queryTableField id="126" name="H5.1 Si oui, pourquoi ? (Max trois réponses)" tableColumnId="126"/>
      <queryTableField id="127" name="H5.1 Si oui, pourquoi ? (Max trois réponses)/Discrimination" tableColumnId="127"/>
      <queryTableField id="128" name="H5.1 Si oui, pourquoi ? (Max trois réponses)/Le service est trop loin" tableColumnId="128"/>
      <queryTableField id="129" name="H5.1 Si oui, pourquoi ? (Max trois réponses)/Manque de moyens financiers" tableColumnId="129"/>
      <queryTableField id="130" name="H5.1 Si oui, pourquoi ? (Max trois réponses)/La routes est dangereuse/risque d’attaque" tableColumnId="130"/>
      <queryTableField id="131" name="H5.1 Si oui, pourquoi ? (Max trois réponses)/Présence de groupes armés" tableColumnId="131"/>
      <queryTableField id="132" name="H5.1 Si oui, pourquoi ? (Max trois réponses)/Absence de personnel médical" tableColumnId="132"/>
      <queryTableField id="133" name="H5.1 Si oui, pourquoi ? (Max trois réponses)/Pas de médicaments ou d’équipements" tableColumnId="133"/>
      <queryTableField id="134" name="H6 Quelles sont les trois problèmes de santé les plus répandus dans le quartier parmi les populations déplacées ?" tableColumnId="134"/>
      <queryTableField id="135" name="H6 Quelles sont les trois problèmes de santé les plus répandus dans le quartier parmi les populations déplacées ?/Diarrhée" tableColumnId="135"/>
      <queryTableField id="136" name="H6 Quelles sont les trois problèmes de santé les plus répandus dans le quartier parmi les populations déplacées ?/Paludisme" tableColumnId="136"/>
      <queryTableField id="137" name="H6 Quelles sont les trois problèmes de santé les plus répandus dans le quartier parmi les populations déplacées ?/Malnutrition" tableColumnId="137"/>
      <queryTableField id="138" name="H6 Quelles sont les trois problèmes de santé les plus répandus dans le quartier parmi les populations déplacées ?/Infection de plaie" tableColumnId="138"/>
      <queryTableField id="139" name="H6 Quelles sont les trois problèmes de santé les plus répandus dans le quartier parmi les populations déplacées ?/Maladie de peau" tableColumnId="139"/>
      <queryTableField id="140" name="H6 Quelles sont les trois problèmes de santé les plus répandus dans le quartier parmi les populations déplacées ?/Fièvre" tableColumnId="140"/>
      <queryTableField id="141" name="H6 Quelles sont les trois problèmes de santé les plus répandus dans le quartier parmi les populations déplacées ?/Toux" tableColumnId="141"/>
      <queryTableField id="142" name="H6 Quelles sont les trois problèmes de santé les plus répandus dans le quartier parmi les populations déplacées ?/Maux de tête" tableColumnId="142"/>
      <queryTableField id="143" name="H6 Quelles sont les trois problèmes de santé les plus répandus dans le quartier parmi les populations déplacées ?/Maux de ventre" tableColumnId="143"/>
      <queryTableField id="144" name="H6 Quelles sont les trois problèmes de santé les plus répandus dans le quartier parmi les populations déplacées ?/VIH/Sida" tableColumnId="144"/>
      <queryTableField id="145" name="H6 Quelles sont les trois problèmes de santé les plus répandus dans le quartier parmi les populations déplacées ?/Problèmes de tensions" tableColumnId="145"/>
      <queryTableField id="146" name="H6 Quelles sont les trois problèmes de santé les plus répandus dans le quartier parmi les populations déplacées ?/Autre" tableColumnId="146"/>
      <queryTableField id="147" name="Autre maladie à préciser" tableColumnId="147"/>
      <queryTableField id="148" name="I1. Est-ce que la majorité des enfants de ménages déplacés suite aux pluies torrentielles fréquentent une école ACTUELLEMENT ?" tableColumnId="148"/>
      <queryTableField id="149" name="I1.1. Si EN PARTIE ou NON, Pourquoi Ces enfants PDI ne fréquentent pas d’école actuellement ?" tableColumnId="149"/>
      <queryTableField id="150" name="I1.1. Si EN PARTIE ou NON, Pourquoi Ces enfants PDI ne fréquentent pas d’école actuellement ?/Pas d'école" tableColumnId="150"/>
      <queryTableField id="151" name="I1.1. Si EN PARTIE ou NON, Pourquoi Ces enfants PDI ne fréquentent pas d’école actuellement ?/Ecole détruite ou endommagée" tableColumnId="151"/>
      <queryTableField id="152" name="I1.1. Si EN PARTIE ou NON, Pourquoi Ces enfants PDI ne fréquentent pas d’école actuellement ?/Ecole occupée par des PDI" tableColumnId="152"/>
      <queryTableField id="153" name="I1.1. Si EN PARTIE ou NON, Pourquoi Ces enfants PDI ne fréquentent pas d’école actuellement ?/Ecole trop loin" tableColumnId="153"/>
      <queryTableField id="154" name="I1.1. Si EN PARTIE ou NON, Pourquoi Ces enfants PDI ne fréquentent pas d’école actuellement ?/Chemin dangereux" tableColumnId="154"/>
      <queryTableField id="155" name="I1.1. Si EN PARTIE ou NON, Pourquoi Ces enfants PDI ne fréquentent pas d’école actuellement ?/Discriminationis" tableColumnId="155"/>
      <queryTableField id="156" name="I1.1. Si EN PARTIE ou NON, Pourquoi Ces enfants PDI ne fréquentent pas d’école actuellement ?/Manque de moyens financiers (transport, etc)" tableColumnId="156"/>
      <queryTableField id="157" name="I1.1. Si EN PARTIE ou NON, Pourquoi Ces enfants PDI ne fréquentent pas d’école actuellement ?/Problèmes de cohabitation avec la communauté où se trouve l'école" tableColumnId="157"/>
      <queryTableField id="158" name="I1.1. Si EN PARTIE ou NON, Pourquoi Ces enfants PDI ne fréquentent pas d’école actuellement ?/Manque de personnel enseignant" tableColumnId="158"/>
      <queryTableField id="159" name="I1.1. Si EN PARTIE ou NON, Pourquoi Ces enfants PDI ne fréquentent pas d’école actuellement ?/Pas d'intérêt pour l'éducation des enfants" tableColumnId="159"/>
      <queryTableField id="160" name="I1.1. Si EN PARTIE ou NON, Pourquoi Ces enfants PDI ne fréquentent pas d’école actuellement ?/Autre, préciser" tableColumnId="160"/>
      <queryTableField id="161" name="Autre, spécifier" tableColumnId="161"/>
      <queryTableField id="162" name="I2. Quelle distance la majorité des enfants deplaces doivent-ils parcourir pour accéder à l’école la plus proche ? (à pied)" tableColumnId="162"/>
      <queryTableField id="163" name="J4. Quels sont les sujets à propos desquels les personnes déplacées dans ce quartier de ce site voudrait plus d’informations ?" tableColumnId="163"/>
      <queryTableField id="164" name="J4. Quels sont les sujets à propos desquels les personnes déplacées dans ce quartier de ce site voudrait plus d’informations ?/Assistance humanitaire" tableColumnId="164"/>
      <queryTableField id="165" name="J4. Quels sont les sujets à propos desquels les personnes déplacées dans ce quartier de ce site voudrait plus d’informations ?/Situation dans le lieu d’origine" tableColumnId="165"/>
      <queryTableField id="166" name="J4. Quels sont les sujets à propos desquels les personnes déplacées dans ce quartier de ce site voudrait plus d’informations ?/Situation des membres de la famille" tableColumnId="166"/>
      <queryTableField id="167" name="J4. Quels sont les sujets à propos desquels les personnes déplacées dans ce quartier de ce site voudrait plus d’informations ?/Accès aux services de base" tableColumnId="167"/>
      <queryTableField id="168" name="J4. Quels sont les sujets à propos desquels les personnes déplacées dans ce quartier de ce site voudrait plus d’informations ?/Possibilités de retour (etat du lieu d’origine, aide humanitaire…)" tableColumnId="168"/>
      <queryTableField id="169" name="J4. Quels sont les sujets à propos desquels les personnes déplacées dans ce quartier de ce site voudrait plus d’informations ?/Documentation (certificat de naissance, etc.)" tableColumnId="169"/>
      <queryTableField id="170" name="K1.Quel est le premiers besoin prioritaire des populations déplacées dans ce quartier ?" tableColumnId="170"/>
      <queryTableField id="171" name="K1.Quel est le deuxième besoin prioritaire des populations déplacées dans ce quartier ?" tableColumnId="171"/>
      <queryTableField id="172" name="K1.Quel est le troixième besoin prioritaire des populations déplacées dans ce quartier ?" tableColumnId="172"/>
      <queryTableField id="173" name="Autre besoin à préciser" tableColumnId="173"/>
      <queryTableField id="174" name="J0. Combien d'organisations ont fourni une assistance aux déplacés depuis leur arrivée dans cette localité suite aux inondations?" tableColumnId="174"/>
      <queryTableField id="175" name="Cd.1 Mentionnez le nombre de ménages PDI dont vous avez la composition exacte" tableColumnId="175"/>
      <queryTableField id="176" name="Commentaires généraux sur la population déplacée dans le quartier, et autres facteurs directement ou indirectement liés à leurs conditions de vie." tableColumnId="176"/>
      <queryTableField id="177" name="_id" tableColumnId="177"/>
      <queryTableField id="181" name="_index" tableColumnId="181"/>
    </queryTableFields>
    <queryTableDeletedFields count="5">
      <deletedField name="A2. Nom enquêteur"/>
      <deletedField name="_uuid"/>
      <deletedField name="_submission_time"/>
      <deletedField name="_validation_status"/>
      <deletedField name="abris_check"/>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ExternalData_1" connectionId="7" xr16:uid="{6A074DF0-7147-4FE1-8939-2DDDF80CD1D4}" autoFormatId="16" applyNumberFormats="0" applyBorderFormats="0" applyFontFormats="0" applyPatternFormats="0" applyAlignmentFormats="0" applyWidthHeightFormats="0">
  <queryTableRefresh nextId="41">
    <queryTableFields count="16">
      <queryTableField id="15" name="A4. Préfecture d'evaluation" tableColumnId="1"/>
      <queryTableField id="16" name="A5.Sous-préfecture d'evaluation" tableColumnId="2"/>
      <queryTableField id="17" name="A6. Arrondissement d'evaluation" tableColumnId="3"/>
      <queryTableField id="18" name="A8. Quartier d'evaluation" tableColumnId="4"/>
      <queryTableField id="19" name="Periode d'arrivée" tableColumnId="15"/>
      <queryTableField id="20" name="Ménages" tableColumnId="16"/>
      <queryTableField id="21" name="Individus" tableColumnId="17"/>
      <queryTableField id="22" name="B4. Provenance de la majorité des déplacés internes" tableColumnId="18"/>
      <queryTableField id="6" name="prov_adm1_c" tableColumnId="6"/>
      <queryTableField id="31" name="Prefecture" tableColumnId="19"/>
      <queryTableField id="8" name="prov_adm2_c" tableColumnId="8"/>
      <queryTableField id="32" name="Sous_Prefecture" tableColumnId="20"/>
      <queryTableField id="35" name="Prov_adm3" tableColumnId="21"/>
      <queryTableField id="36" name="Commune" tableColumnId="22"/>
      <queryTableField id="12" name="prov_adm3_c" tableColumnId="12"/>
      <queryTableField id="40" name="Localites" tableColumnId="24"/>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onnéesExternes_1" connectionId="10" xr16:uid="{FEF0EAE9-E947-493F-A40A-595E5FDED370}" autoFormatId="16" applyNumberFormats="0" applyBorderFormats="0" applyFontFormats="0" applyPatternFormats="0" applyAlignmentFormats="0" applyWidthHeightFormats="0">
  <queryTableRefresh nextId="34">
    <queryTableFields count="8">
      <queryTableField id="24" name="A4. Préfecture d'evaluation" tableColumnId="14"/>
      <queryTableField id="25" name="A5.Sous-préfecture d'evaluation" tableColumnId="15"/>
      <queryTableField id="26" name="A6. Arrondissement d'evaluation" tableColumnId="16"/>
      <queryTableField id="27" name="A8. Quartier d'evaluation" tableColumnId="17"/>
      <queryTableField id="28" name="A9. Type de quartier" tableColumnId="18"/>
      <queryTableField id="1" name="J1. Nom de l'Organisation" tableColumnId="1"/>
      <queryTableField id="2" name="J2. Type d'Organisation" tableColumnId="2"/>
      <queryTableField id="3" name="J3. Type d'Assistance fournie" tableColumnId="3"/>
    </queryTableFields>
    <queryTableDeletedFields count="10">
      <deletedField name="J3. Type d'Assistance fournie/Eau-Hygiene-Assainissement"/>
      <deletedField name="J3. Type d'Assistance fournie/Santé"/>
      <deletedField name="J3. Type d'Assistance fournie/Education"/>
      <deletedField name="J3. Type d'Assistance fournie/Vivres"/>
      <deletedField name="J3. Type d'Assistance fournie/Abris"/>
      <deletedField name="J3. Type d'Assistance fournie/Psychosocial"/>
      <deletedField name="J3. Type d'Assistance fournie/Cash"/>
      <deletedField name="J3. Type d'Assistance fournie/AGR"/>
      <deletedField name="J3. Type d'Assistance fournie/Autre"/>
      <deletedField name="Autre, préciser"/>
    </queryTableDeletedFields>
  </queryTableRefresh>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ExternalData_1" connectionId="8" xr16:uid="{A7E8BCED-30CC-40C6-8043-88BFD02B6123}" autoFormatId="16" applyNumberFormats="0" applyBorderFormats="0" applyFontFormats="0" applyPatternFormats="0" applyAlignmentFormats="0" applyWidthHeightFormats="0">
  <queryTableRefresh nextId="3">
    <queryTableFields count="2">
      <queryTableField id="1" name="I2. Type" tableColumnId="1"/>
      <queryTableField id="2" name="I3. Sexe" tableColumnId="2"/>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E7E49A3-544D-4A41-8C4E-1EC3875D9EB0}" name="DTM_CAR_B2F_Inondation" displayName="DTM_CAR_B2F_Inondation" ref="A1:FS82" tableType="queryTable" totalsRowShown="0" headerRowDxfId="144">
  <autoFilter ref="A1:FS82" xr:uid="{2A5E4F83-7141-4510-9212-BF94CBFBEDAA}"/>
  <tableColumns count="175">
    <tableColumn id="1" xr3:uid="{81C32945-1CF3-4E91-9654-4C3B123C571D}" uniqueName="1" name="A1. Date de l'évaluation" queryTableFieldId="1" dataDxfId="143"/>
    <tableColumn id="3" xr3:uid="{DE119EFF-F187-4EA2-98CF-2F32F1978EF6}" uniqueName="3" name="A4. Préfecture d'evaluation" queryTableFieldId="3" dataDxfId="142"/>
    <tableColumn id="4" xr3:uid="{6F399667-A6B3-4958-9290-4B416E6711E2}" uniqueName="4" name="A5.Sous-préfecture d'evaluation" queryTableFieldId="4" dataDxfId="141"/>
    <tableColumn id="5" xr3:uid="{75AE9D9C-3DCC-4B02-B1EF-F8AC9174E3E2}" uniqueName="5" name="A6. Arrondissement d'evaluation" queryTableFieldId="5" dataDxfId="140"/>
    <tableColumn id="6" xr3:uid="{64D1E6D2-860B-487A-AE16-4449F490ABE1}" uniqueName="6" name="A8. Quartier d'evaluation" queryTableFieldId="6" dataDxfId="139"/>
    <tableColumn id="8" xr3:uid="{A8CA0026-53AF-4C0A-B246-837B858A7361}" uniqueName="8" name="A9. Type de quartier" queryTableFieldId="8" dataDxfId="138"/>
    <tableColumn id="9" xr3:uid="{35F3CBCB-DD9B-44F4-8077-3FB7863B10A6}" uniqueName="9" name="Avez-vous une tablette pour les GPS ?" queryTableFieldId="9" dataDxfId="137"/>
    <tableColumn id="10" xr3:uid="{25A406F1-359A-4D9E-9CF2-634E856AF13E}" uniqueName="10" name="_A7. Coordonnées GPS du Lieu_latitude" queryTableFieldId="10"/>
    <tableColumn id="11" xr3:uid="{8E154EF3-2D09-4050-91DD-82E4B52C12BB}" uniqueName="11" name="_A7. Coordonnées GPS du Lieu_longitude" queryTableFieldId="11"/>
    <tableColumn id="12" xr3:uid="{1AEE3B2D-ADE8-434C-884F-223C5481278D}" uniqueName="12" name="_A7. Coordonnées GPS du Lieu_altitude" queryTableFieldId="12"/>
    <tableColumn id="13" xr3:uid="{539DC203-144F-4E6A-9D8A-E1DD175250E2}" uniqueName="13" name="_A7. Coordonnées GPS du Lieu_precision" queryTableFieldId="13"/>
    <tableColumn id="14" xr3:uid="{6B0AA5E7-DB11-4078-B612-D9A313650F25}" uniqueName="14" name="I0. Combien d'informateurs clés avez-vous identifié?" queryTableFieldId="14"/>
    <tableColumn id="15" xr3:uid="{800B5807-A924-4625-B5FC-3374F1E07180}" uniqueName="15" name="B1. Est-ce qu’il y a actuellement des ménages ou individus déplacés internes à cause des pluies torrentielles, qui vivent dans ce quartier?" queryTableFieldId="15" dataDxfId="136"/>
    <tableColumn id="16" xr3:uid="{ED55BE64-E233-4C0B-822C-ED3472A5D815}" uniqueName="16" name="B1.1. Nombre TOTAL de Ménages PDI actuels" queryTableFieldId="16"/>
    <tableColumn id="17" xr3:uid="{7945C4CB-761A-4084-9B09-7629B9C1896A}" uniqueName="17" name="B1.2. Nombre TOTAL d'individus PDI actuels" queryTableFieldId="17"/>
    <tableColumn id="18" xr3:uid="{9D51DB34-D83C-46F5-855A-4F0720874746}" uniqueName="18" name="B2 Pour quel motif la majorité des personnes déplacées a-t-elle été déplacée ?" queryTableFieldId="18" dataDxfId="135"/>
    <tableColumn id="19" xr3:uid="{3B52901A-1564-4404-919A-64D9B5BA9334}" uniqueName="19" name="Autre, préciser" queryTableFieldId="19"/>
    <tableColumn id="20" xr3:uid="{7C950640-662A-437A-9A4E-4FB29A5D2F7B}" uniqueName="20" name="B6.1 Nombre de ménages PDI hébergés gratuitement par une famille d’accueil" queryTableFieldId="20"/>
    <tableColumn id="21" xr3:uid="{694BD20C-2657-4163-BE5D-67BC3972907A}" uniqueName="21" name="B6.2 Nombre de ménages PDI en location au sein de la communauté d'accueil" queryTableFieldId="21"/>
    <tableColumn id="22" xr3:uid="{BDA3DF9B-8233-43CB-B2F9-D3193E8275A8}" uniqueName="22" name="B6.3  Nombre de ménages PDI vivant dans des abris de fortune/abri d’urgence (tente, bache…)" queryTableFieldId="22"/>
    <tableColumn id="23" xr3:uid="{BA8759B8-A8F1-4BBF-90BE-30661253E19E}" uniqueName="23" name="B6.4 Nombre de ménages PDI vivant à l’air libre/pas d’abri" queryTableFieldId="23"/>
    <tableColumn id="24" xr3:uid="{05DE0584-39F0-497F-8ED0-6E73271D463E}" uniqueName="24" name="D.1.1. Nombre de ménages dans les Abris durables (murs + Tôle)" queryTableFieldId="24"/>
    <tableColumn id="25" xr3:uid="{C9D2F29F-B4A6-4A1F-BB61-216E90D1320A}" uniqueName="25" name="D.1.2. Nombre de ménages dans les Abris semi-durables (mur + toiture en paille/bâche)" queryTableFieldId="25"/>
    <tableColumn id="26" xr3:uid="{1FF759EA-0289-4657-89D0-D0B1B5198332}" uniqueName="26" name="D.1.3. Nombre de ménages dans les Abris d’urgence (Seulement bâche, paille, plastique)" queryTableFieldId="26"/>
    <tableColumn id="28" xr3:uid="{864BE88D-8DBC-4963-9A5B-74DCC5813B9A}" uniqueName="28" name="D2. Dans quel état se trouve la MAJORITE des abris qu’occupent les ménages déplacés internes ?" queryTableFieldId="28" dataDxfId="134"/>
    <tableColumn id="29" xr3:uid="{625BE06E-521C-485B-BF11-C0E24EAF3726}" uniqueName="29" name="D3. Avant le déplacement, la majorité des ménages PDI résidant dans ce quartier était-elle propriétaire du logement dans leur lieu d’origine ?" queryTableFieldId="29" dataDxfId="133"/>
    <tableColumn id="30" xr3:uid="{BD3985DF-4567-4734-BA08-0E272D9F0F54}" uniqueName="30" name="D4.  La majorité des ménages propriétaires est-elle en possession d’un document d’attestation de propriété ?" queryTableFieldId="30" dataDxfId="132"/>
    <tableColumn id="31" xr3:uid="{B25525EB-0059-4207-A5C6-ECB46DD14325}" uniqueName="31" name="D4.2. Si oui, qui a octroyé le document de propriété ?" queryTableFieldId="31" dataDxfId="131"/>
    <tableColumn id="32" xr3:uid="{65DF7C13-0612-4AF6-BF9B-F9A6DF77C776}" uniqueName="32" name="Autre, préciser_6" queryTableFieldId="32" dataDxfId="130"/>
    <tableColumn id="33" xr3:uid="{9CA41EE1-59BD-418F-9906-B5E4B83CE910}" uniqueName="33" name="D5.  A quelle hauteur du sol les fondations de la majorité des maisons dans les lieux d’origine des ménages déplacés se trouvent-elles ?" queryTableFieldId="33" dataDxfId="129"/>
    <tableColumn id="34" xr3:uid="{BA43C4A5-7310-4C47-8887-98CCA7ED845C}" uniqueName="34" name="E1.1 Des femmes enceintes ou allaitantes ?" queryTableFieldId="34" dataDxfId="128"/>
    <tableColumn id="35" xr3:uid="{AA88BA0C-9765-4CFA-B17F-1B1EAEDD9856}" uniqueName="35" name="E6.1.1 Si oui, combien ?" queryTableFieldId="35"/>
    <tableColumn id="36" xr3:uid="{909BD7FC-6B47-45EA-A97D-12E59E6D52F9}" uniqueName="36" name="E1.2 Des mineurs séparés ou non accompagnés ?" queryTableFieldId="36" dataDxfId="127"/>
    <tableColumn id="37" xr3:uid="{EDB39E11-96E3-40A8-8445-B38DF5F658EE}" uniqueName="37" name="E6.2.1 Si oui, combien ?" queryTableFieldId="37"/>
    <tableColumn id="38" xr3:uid="{867A7C24-374E-4E6E-BA19-32CFC585F55E}" uniqueName="38" name="E1.3 Des individus en situation de handicap physique ou mental ?" queryTableFieldId="38" dataDxfId="126"/>
    <tableColumn id="39" xr3:uid="{FC6EC870-6631-4C69-BD10-E3226D1E4DE8}" uniqueName="39" name="E6.3.1 Si oui, combien ?" queryTableFieldId="39"/>
    <tableColumn id="40" xr3:uid="{6786C066-69B4-40A1-B2D2-DA9CE958B129}" uniqueName="40" name="E1.4 Des personnes victimes de violences sexuelles ou basées sur le genre ?" queryTableFieldId="40" dataDxfId="125"/>
    <tableColumn id="41" xr3:uid="{704D6438-525B-47AF-89E5-F34B59F63E84}" uniqueName="41" name="E6.4.1 Si oui, combien ?" queryTableFieldId="41"/>
    <tableColumn id="42" xr3:uid="{B1606DDA-B3A0-4AEE-B2E9-809F265531BF}" uniqueName="42" name="E1.5 Des femmes cheffes de ménage ?" queryTableFieldId="42" dataDxfId="124"/>
    <tableColumn id="43" xr3:uid="{7183FF79-C4C0-46E6-9CC5-CCFAD79C0783}" uniqueName="43" name="E6.5.1 Si oui, combien ?" queryTableFieldId="43"/>
    <tableColumn id="44" xr3:uid="{B2F3A174-230A-42D8-97FE-759D489B297C}" uniqueName="44" name="E2.La sécurité est-elle assurée dans le quartier ?" queryTableFieldId="44" dataDxfId="123"/>
    <tableColumn id="45" xr3:uid="{F2AFB223-9E9F-4143-8403-15A9D6D0BACC}" uniqueName="45" name="Si Oui, qui assure la sécurité ?" queryTableFieldId="45" dataDxfId="122"/>
    <tableColumn id="46" xr3:uid="{9F882F3D-2D6A-4882-B6D1-0B88B32E3B92}" uniqueName="46" name="Autre, préciser_7" queryTableFieldId="46" dataDxfId="121"/>
    <tableColumn id="47" xr3:uid="{FD73370A-574B-4CCA-9EFC-95484B24D4BD}" uniqueName="47" name="E3. Quels sont les principaux risques de sécurité pour les populations déplacées dans le quartier?" queryTableFieldId="47" dataDxfId="120"/>
    <tableColumn id="48" xr3:uid="{F3412600-C38B-44D5-B7B6-88F5F8BDEEEC}" uniqueName="48" name="E3. Quels sont les principaux risques de sécurité pour les populations déplacées dans le quartier?/Vol/cambriolage" queryTableFieldId="48"/>
    <tableColumn id="49" xr3:uid="{759147C1-6FEB-4003-B7B6-0BF8D7142D28}" uniqueName="49" name="E3. Quels sont les principaux risques de sécurité pour les populations déplacées dans le quartier?/Présence de groupes armés" queryTableFieldId="49"/>
    <tableColumn id="50" xr3:uid="{41859998-1E4C-46FE-82EB-FB28B0981C51}" uniqueName="50" name="E3. Quels sont les principaux risques de sécurité pour les populations déplacées dans le quartier?/Abus des forces de sécurité" queryTableFieldId="50"/>
    <tableColumn id="51" xr3:uid="{55709F55-B404-45C9-840F-430901575BE2}" uniqueName="51" name="E3. Quels sont les principaux risques de sécurité pour les populations déplacées dans le quartier?/Contrôles ou arrestations arbitraires" queryTableFieldId="51"/>
    <tableColumn id="52" xr3:uid="{40F058AE-D9C6-470B-9B19-20B4D0C6DFC9}" uniqueName="52" name="E3. Quels sont les principaux risques de sécurité pour les populations déplacées dans le quartier?/Violences sexuelles ou basées sur le genre" queryTableFieldId="52"/>
    <tableColumn id="53" xr3:uid="{939A1035-2083-41A5-B594-D8894A14ABBE}" uniqueName="53" name="E3. Quels sont les principaux risques de sécurité pour les populations déplacées dans le quartier?/Extorsion ou taxes illégales" queryTableFieldId="53"/>
    <tableColumn id="54" xr3:uid="{5D529C05-A0D8-4BD2-897D-52A742B46077}" uniqueName="54" name="E3. Quels sont les principaux risques de sécurité pour les populations déplacées dans le quartier?/Enlèvements" queryTableFieldId="54"/>
    <tableColumn id="55" xr3:uid="{EBC2E1E5-BF0A-4237-A94C-7AB1E9B32113}" uniqueName="55" name="E3. Quels sont les principaux risques de sécurité pour les populations déplacées dans le quartier?/Travail forcé de mineurs" queryTableFieldId="55"/>
    <tableColumn id="56" xr3:uid="{C6318CC0-E225-4D1C-BBC9-C97448509FD3}" uniqueName="56" name="E4.Les femmes se sentent-elles en securité dans cette localité ?" queryTableFieldId="56" dataDxfId="119"/>
    <tableColumn id="57" xr3:uid="{81234002-00C1-4639-A1C1-7C3D92879600}" uniqueName="57" name="E5.Les homme se sentent-ils en securité dans ce site/ cette localité ?" queryTableFieldId="57" dataDxfId="118"/>
    <tableColumn id="58" xr3:uid="{87337AC3-B730-4865-BE5C-69312D00828D}" uniqueName="58" name="E6.Les enfants se sentent-ils en securité dans ce site/ cette localité ?" queryTableFieldId="58" dataDxfId="117"/>
    <tableColumn id="59" xr3:uid="{58C38385-CFB1-4514-9FEC-F1C9D2BE5A56}" uniqueName="59" name="E7. Des recents incidents graves de securité ont-ils été rapporté dans ce site/localité ?" queryTableFieldId="59" dataDxfId="116"/>
    <tableColumn id="60" xr3:uid="{E0AF8528-703E-4FFF-B7A9-6E47EDEF2F25}" uniqueName="60" name="E8. Y-a-t-il un mécanisme au travers lequel les personnes déplacées peuvent signaler des violations ?" queryTableFieldId="60" dataDxfId="115"/>
    <tableColumn id="61" xr3:uid="{D2332C0A-2C6F-43B3-8446-CC8DB0AB07FF}" uniqueName="61" name="Si oui, lequel ?" queryTableFieldId="61" dataDxfId="114"/>
    <tableColumn id="62" xr3:uid="{E3D2FDDA-3D7F-4359-805F-5CAE50558EFE}" uniqueName="62" name="Autre, préciser_8" queryTableFieldId="62" dataDxfId="113"/>
    <tableColumn id="63" xr3:uid="{4CA740BB-6490-4119-AEA9-41AE02DED72A}" uniqueName="63" name="E9.Comment caractériseriez-vous les relations entre la communauté hôte et les ménages déplacés suite aux inondations?" queryTableFieldId="63" dataDxfId="112"/>
    <tableColumn id="64" xr3:uid="{41057773-7D62-45A5-B43B-3EA41931F453}" uniqueName="64" name="E10. Si Très tendue ou parfois tendues, Précisez pour quelles raions svp?" queryTableFieldId="64" dataDxfId="111"/>
    <tableColumn id="65" xr3:uid="{AE58E518-520A-44E9-BB4B-10D08A61F554}" uniqueName="65" name="F1. Quelles sont les principales sources d’approvisionnement en eau dans ce quartier ?" queryTableFieldId="65" dataDxfId="110"/>
    <tableColumn id="66" xr3:uid="{6F9BD8D0-7E0E-4BBA-8C75-1A8F38F26197}" uniqueName="66" name="F1. Quelles sont les principales sources d’approvisionnement en eau dans ce quartier ?/Puits traditionnel/A ciel ouvert" queryTableFieldId="66"/>
    <tableColumn id="67" xr3:uid="{29F294D7-67CF-42D7-A7E2-01BA521A35FD}" uniqueName="67" name="F1. Quelles sont les principales sources d’approvisionnement en eau dans ce quartier ?/Forage a pompe manuelle" queryTableFieldId="67"/>
    <tableColumn id="68" xr3:uid="{063B87DC-DC5C-46D7-A41F-1E4AADB7C81C}" uniqueName="68" name="F1. Quelles sont les principales sources d’approvisionnement en eau dans ce quartier ?/Puits amélioré" queryTableFieldId="68"/>
    <tableColumn id="69" xr3:uid="{5A153B59-1E9A-4FAC-BA52-91D2A2BA2027}" uniqueName="69" name="F1. Quelles sont les principales sources d’approvisionnement en eau dans ce quartier ?/Bladder" queryTableFieldId="69"/>
    <tableColumn id="70" xr3:uid="{5794C88B-3C5C-4A8A-A01C-5A0329F0CE5B}" uniqueName="70" name="F1. Quelles sont les principales sources d’approvisionnement en eau dans ce quartier ?/Eau de surface (riviere, cours d’eau…)" queryTableFieldId="70"/>
    <tableColumn id="71" xr3:uid="{EA2219F4-AE16-47BA-B6CD-B0B5C0C82883}" uniqueName="71" name="F1. Quelles sont les principales sources d’approvisionnement en eau dans ce quartier ?/Vendeur d’eau" queryTableFieldId="71"/>
    <tableColumn id="72" xr3:uid="{87C25395-2209-4450-9893-BF5F7FAE9B30}" uniqueName="72" name="F1. Quelles sont les principales sources d’approvisionnement en eau dans ce quartier ?/Camion-citerne" queryTableFieldId="72"/>
    <tableColumn id="73" xr3:uid="{91870AC5-30B5-43E0-8347-BE24D67357E6}" uniqueName="73" name="F1. Quelles sont les principales sources d’approvisionnement en eau dans ce quartier ?/Eau courante/du robinet" queryTableFieldId="73"/>
    <tableColumn id="74" xr3:uid="{8D7B3669-030B-452F-B9FB-EA6EEA2F349F}" uniqueName="74" name="F1. Quelles sont les principales sources d’approvisionnement en eau dans ce quartier ?/Eau de pluie" queryTableFieldId="74"/>
    <tableColumn id="75" xr3:uid="{B160903A-6261-4A83-96E8-336AAC04F56F}" uniqueName="75" name="F2. Quel est le volume d’eau auquel la majorité des personnes déplacées a accès, en moyenne, chaque jour ?" queryTableFieldId="75" dataDxfId="109"/>
    <tableColumn id="76" xr3:uid="{9E3D3AC3-A394-4EE8-8896-C45F24CC8CE5}" uniqueName="76" name="F3. Quelle est la distance que les personnes déplacées parcourent pour accéder à la source d’eau la plus proche ?" queryTableFieldId="76" dataDxfId="108"/>
    <tableColumn id="77" xr3:uid="{7DEC8A4C-83A8-405A-80C1-77DF75CA9EC5}" uniqueName="77" name="F4. Y-a-t-il des problèmes de qualité d’eau ?" queryTableFieldId="77" dataDxfId="107"/>
    <tableColumn id="78" xr3:uid="{E77BB274-157C-43FD-8870-123229D24814}" uniqueName="78" name="F4.1. Si oui, lesquels? (cocher toutes les réponses qui s’appliquent)" queryTableFieldId="78" dataDxfId="106"/>
    <tableColumn id="79" xr3:uid="{0B3D725A-9BF0-4201-B9EA-C4559922051B}" uniqueName="79" name="F4.1. Si oui, lesquels? (cocher toutes les réponses qui s’appliquent)/Odeur" queryTableFieldId="79"/>
    <tableColumn id="80" xr3:uid="{4EC8598A-1A07-4F9A-8E8F-0877280FC30A}" uniqueName="80" name="F4.1. Si oui, lesquels? (cocher toutes les réponses qui s’appliquent)/Goût" queryTableFieldId="80"/>
    <tableColumn id="81" xr3:uid="{A5E2AF9B-D70F-48BC-BAA7-D17E36FB7128}" uniqueName="81" name="F4.1. Si oui, lesquels? (cocher toutes les réponses qui s’appliquent)/Eau trouble / brune" queryTableFieldId="81"/>
    <tableColumn id="82" xr3:uid="{9D25AABB-AA33-4DC0-9C2F-5AB36EECE095}" uniqueName="82" name="F4.1. Si oui, lesquels? (cocher toutes les réponses qui s’appliquent)/Eau non potable" queryTableFieldId="82"/>
    <tableColumn id="83" xr3:uid="{8FEE3FD7-42D5-4306-85FD-68CF85687FB2}" uniqueName="83" name="F4.2 Quel est l'état de la majorité des latrines au sein de cette communauté d'accueil ?" queryTableFieldId="83" dataDxfId="105"/>
    <tableColumn id="84" xr3:uid="{C17BD613-624C-4B27-BAF6-E5E49B5DD611}" uniqueName="84" name="F7. Y-a-t-il des obstacles auxquels les personnes déplacées font face pour accéder aux points d’eau?" queryTableFieldId="84" dataDxfId="104"/>
    <tableColumn id="85" xr3:uid="{AD2CD409-2CB6-4732-A925-C6ED6CECC1DA}" uniqueName="85" name="F7.1. Si oui, lesquels ?" queryTableFieldId="85" dataDxfId="103"/>
    <tableColumn id="86" xr3:uid="{769AD710-10A6-40FA-8FCB-61FE6D3DC741}" uniqueName="86" name="F7.1. Si oui, lesquels ?/Présence de groupes armés" queryTableFieldId="86"/>
    <tableColumn id="87" xr3:uid="{F9094DFE-A8B3-442B-9E2E-73C9686B49FD}" uniqueName="87" name="F7.1. Si oui, lesquels ?/Conflit liés à la gestion communautaire des points d’eau" queryTableFieldId="87"/>
    <tableColumn id="88" xr3:uid="{4C6E078E-0464-49FD-82ED-A1B8CD598835}" uniqueName="88" name="F7.1. Si oui, lesquels ?/Violence/agression physique" queryTableFieldId="88"/>
    <tableColumn id="89" xr3:uid="{C04FBCCE-5BFE-45CB-9128-65803C55D25F}" uniqueName="89" name="F7.1. Si oui, lesquels ?/Discrimination" queryTableFieldId="89"/>
    <tableColumn id="90" xr3:uid="{9CD8CE02-9D33-4931-996A-342912EEC4CC}" uniqueName="90" name="F7.1. Si oui, lesquels ?/Harcèlement" queryTableFieldId="90"/>
    <tableColumn id="91" xr3:uid="{17D74DDC-0C1C-416E-9BE5-9E6162C8ABA7}" uniqueName="91" name="F7.1. Si oui, lesquels ?/Arrestations/détentions" queryTableFieldId="91"/>
    <tableColumn id="92" xr3:uid="{A18C17A8-594B-49DE-8191-77CC72A8A330}" uniqueName="92" name="F7.1. Si oui, lesquels ?/Autre, préciser" queryTableFieldId="92"/>
    <tableColumn id="93" xr3:uid="{05FE4758-A987-4FBA-9B59-7D6399C0872D}" uniqueName="93" name="Autre, préciser_9" queryTableFieldId="93" dataDxfId="102"/>
    <tableColumn id="94" xr3:uid="{3ED3A29E-68F4-46B3-AD0C-D38CB19ADE60}" uniqueName="94" name="F8. Les points d’eau, latrines et douches sont-ils accessibles aux PDI en situation de handicap physique ?" queryTableFieldId="94" dataDxfId="101"/>
    <tableColumn id="95" xr3:uid="{E10E2350-3920-4E1E-A6D8-FC11E0391B99}" uniqueName="95" name="G1. Quelles sont les trois sources principales de nourriture des PDI ?" queryTableFieldId="95" dataDxfId="100"/>
    <tableColumn id="96" xr3:uid="{52D02DFD-ECB6-4054-B5D2-A6A9758B835C}" uniqueName="96" name="G1. Quelles sont les trois sources principales de nourriture des PDI ?/Production agricole de subsistance" queryTableFieldId="96"/>
    <tableColumn id="97" xr3:uid="{92032D0C-ACE7-4405-9310-C4199E4912BD}" uniqueName="97" name="G1. Quelles sont les trois sources principales de nourriture des PDI ?/Don des communautés hôtes et voisines" queryTableFieldId="97"/>
    <tableColumn id="98" xr3:uid="{55583625-2E9D-4CC5-A3AE-5374D76A5E9D}" uniqueName="98" name="G1. Quelles sont les trois sources principales de nourriture des PDI ?/Assistance humanitaire (incluant cash)" queryTableFieldId="98"/>
    <tableColumn id="99" xr3:uid="{28ABC286-07B4-450E-AA00-7827602DE554}" uniqueName="99" name="G1. Quelles sont les trois sources principales de nourriture des PDI ?/Achat sur le marché" queryTableFieldId="99"/>
    <tableColumn id="100" xr3:uid="{3B223E5F-D977-49A2-BCBA-C6F1B933ED61}" uniqueName="100" name="G1. Quelles sont les trois sources principales de nourriture des PDI ?/Emprunt" queryTableFieldId="100"/>
    <tableColumn id="101" xr3:uid="{44C5EE1F-FD94-4BEC-A184-658D38E9AD8A}" uniqueName="101" name="G1. Quelles sont les trois sources principales de nourriture des PDI ?/Troc (échanges)" queryTableFieldId="101"/>
    <tableColumn id="102" xr3:uid="{A1215AA0-A593-4AEF-B6E1-441B39E2FECE}" uniqueName="102" name="G1. Quelles sont les trois sources principales de nourriture des PDI ?/Autre, preciser" queryTableFieldId="102"/>
    <tableColumn id="103" xr3:uid="{B9CBD060-ECD3-4D2B-A291-629B3ADAACCF}" uniqueName="103" name="Autre, preciser" queryTableFieldId="103" dataDxfId="99"/>
    <tableColumn id="104" xr3:uid="{A0C071B5-785C-422F-8E8D-CEDD10551A8A}" uniqueName="104" name="G2. Quelle est la distance que les personnes déplacées doivent parcourir pour accéder au marché le plus proche ?" queryTableFieldId="104" dataDxfId="98"/>
    <tableColumn id="105" xr3:uid="{9E50C13C-22B4-4589-A62B-FE9AABE9CE01}" uniqueName="105" name="G3. Les personnes déplacées ont-elles accès au marché ?" queryTableFieldId="105" dataDxfId="97"/>
    <tableColumn id="106" xr3:uid="{AE6AF523-D284-4375-85A9-7EC42F59C17E}" uniqueName="106" name="G4. Si non, pourquoi ?" queryTableFieldId="106" dataDxfId="96"/>
    <tableColumn id="107" xr3:uid="{8907DF57-0A8A-43F3-94DC-A60DF01638E5}" uniqueName="107" name="G4. Si non, pourquoi ?/Discrimination" queryTableFieldId="107"/>
    <tableColumn id="108" xr3:uid="{493F2365-5077-4CC6-AC7E-1F67FC02C09D}" uniqueName="108" name="G4. Si non, pourquoi ?/Harcèlement" queryTableFieldId="108"/>
    <tableColumn id="109" xr3:uid="{9549CE7E-ED2E-462F-A4F8-9521250C5039}" uniqueName="109" name="G4. Si non, pourquoi ?/Le marché est trop loin" queryTableFieldId="109"/>
    <tableColumn id="110" xr3:uid="{86296F10-EF38-4E80-80F9-1112FC775F4F}" uniqueName="110" name="G4. Si non, pourquoi ?/Présence de groupes armés" queryTableFieldId="110"/>
    <tableColumn id="111" xr3:uid="{099AA194-DA9A-4E54-9862-5F6FD3B89E66}" uniqueName="111" name="G4. Si non, pourquoi ?/La route est trop dangereuse/risque d’attaques" queryTableFieldId="111"/>
    <tableColumn id="112" xr3:uid="{89FDBE1C-82FA-4A1E-8F02-F328AE648AAF}" uniqueName="112" name="G4. Si non, pourquoi ?/Abus des forces de sécurité" queryTableFieldId="112"/>
    <tableColumn id="113" xr3:uid="{D33E1587-087C-49F7-BCEF-95C256752A64}" uniqueName="113" name="G4. Si non, pourquoi ?/Autre, préciser" queryTableFieldId="113"/>
    <tableColumn id="114" xr3:uid="{7D87DEA2-B509-4C65-8684-175B6F7F23BB}" uniqueName="114" name="Autre, preciser_10" queryTableFieldId="114" dataDxfId="95"/>
    <tableColumn id="115" xr3:uid="{C05E2C20-275C-4164-9C81-435DC329FB3D}" uniqueName="115" name="H1. Y-a-t-il des services médicaux disponibles DANS CE QUARTIER ?" queryTableFieldId="115" dataDxfId="94"/>
    <tableColumn id="116" xr3:uid="{6114CAC0-8EA1-4CA5-B4FD-ED254E6B8FE0}" uniqueName="116" name="H2. Si oui, quels types de services médicaux fonctionnels sont disponibles ? (cocher toutes les réponses correspondantes)" queryTableFieldId="116" dataDxfId="93"/>
    <tableColumn id="117" xr3:uid="{8EA89677-4D56-496B-A98A-A6B4C989C5BA}" uniqueName="117" name="H2. Si oui, quels types de services médicaux fonctionnels sont disponibles ? (cocher toutes les réponses correspondantes)/Clinique mobile" queryTableFieldId="117"/>
    <tableColumn id="118" xr3:uid="{CE21A447-BB48-457E-AFE4-5E7D34E57ECF}" uniqueName="118" name="H2. Si oui, quels types de services médicaux fonctionnels sont disponibles ? (cocher toutes les réponses correspondantes)/Hôpital" queryTableFieldId="118"/>
    <tableColumn id="119" xr3:uid="{434DE7DB-0737-4CE2-B17F-D44D4BB832FA}" uniqueName="119" name="H2. Si oui, quels types de services médicaux fonctionnels sont disponibles ? (cocher toutes les réponses correspondantes)/Centre de santé" queryTableFieldId="119"/>
    <tableColumn id="120" xr3:uid="{9A550A7A-207C-4B22-9626-AC032AC0D315}" uniqueName="120" name="H2. Si oui, quels types de services médicaux fonctionnels sont disponibles ? (cocher toutes les réponses correspondantes)/Clinique privée" queryTableFieldId="120"/>
    <tableColumn id="121" xr3:uid="{DC78F1FF-F516-4502-8164-C320CEAAE293}" uniqueName="121" name="H2. Si oui, quels types de services médicaux fonctionnels sont disponibles ? (cocher toutes les réponses correspondantes)/Autres (à préciser)" queryTableFieldId="121"/>
    <tableColumn id="122" xr3:uid="{8B53D4D9-05B5-4BD3-B765-0A7986AA98BB}" uniqueName="122" name="Autre, préciser_11" queryTableFieldId="122" dataDxfId="92"/>
    <tableColumn id="123" xr3:uid="{B272FE9C-0FEF-4703-9333-A855DF5B03DD}" uniqueName="123" name="H3. Les personnes déplacées ont-elles accès aux centres de santés disponibles ?" queryTableFieldId="123" dataDxfId="91"/>
    <tableColumn id="124" xr3:uid="{13E11BE1-FC32-48CB-871E-133B83CE9EA1}" uniqueName="124" name="H4. Quelle est la distance que les personnes déplacées parcourent pour accéder aux services médicaux ? (à pied)" queryTableFieldId="124" dataDxfId="90"/>
    <tableColumn id="125" xr3:uid="{9BC1A9BD-C4E0-484C-B578-80066FA375DB}" uniqueName="125" name="H5 Les personnes déplacées rencontrent-elles des difficultés pour accéder aux services de santé?" queryTableFieldId="125" dataDxfId="89"/>
    <tableColumn id="126" xr3:uid="{50D25BAA-F491-4311-BE37-0FE788321D46}" uniqueName="126" name="H5.1 Si oui, pourquoi ? (Max trois réponses)" queryTableFieldId="126" dataDxfId="88"/>
    <tableColumn id="127" xr3:uid="{B6A8D76E-F985-4F2C-95FE-DD0D3001F996}" uniqueName="127" name="H5.1 Si oui, pourquoi ? (Max trois réponses)/Discrimination" queryTableFieldId="127"/>
    <tableColumn id="128" xr3:uid="{96D913FC-76AB-4D32-80A9-4D103E2A8D63}" uniqueName="128" name="H5.1 Si oui, pourquoi ? (Max trois réponses)/Le service est trop loin" queryTableFieldId="128"/>
    <tableColumn id="129" xr3:uid="{22438EE9-20B0-4C87-9E5A-0461F285E1A0}" uniqueName="129" name="H5.1 Si oui, pourquoi ? (Max trois réponses)/Manque de moyens financiers" queryTableFieldId="129"/>
    <tableColumn id="130" xr3:uid="{FDACDFF7-878A-4B06-928C-DA107F55CC3E}" uniqueName="130" name="H5.1 Si oui, pourquoi ? (Max trois réponses)/La routes est dangereuse/risque d’attaque" queryTableFieldId="130"/>
    <tableColumn id="131" xr3:uid="{AAB5B99A-4F53-48AA-9452-0197C644A09C}" uniqueName="131" name="H5.1 Si oui, pourquoi ? (Max trois réponses)/Présence de groupes armés" queryTableFieldId="131"/>
    <tableColumn id="132" xr3:uid="{B1ACAE7F-17B4-4905-9BC0-96BE563CF088}" uniqueName="132" name="H5.1 Si oui, pourquoi ? (Max trois réponses)/Absence de personnel médical" queryTableFieldId="132"/>
    <tableColumn id="133" xr3:uid="{B02ED87F-EE2F-44A9-A465-D59777755C37}" uniqueName="133" name="H5.1 Si oui, pourquoi ? (Max trois réponses)/Pas de médicaments ou d’équipements" queryTableFieldId="133"/>
    <tableColumn id="134" xr3:uid="{BC08A345-B66E-439C-BF38-7A5263E28872}" uniqueName="134" name="H6 Quelles sont les trois problèmes de santé les plus répandus dans le quartier parmi les populations déplacées ?" queryTableFieldId="134" dataDxfId="87"/>
    <tableColumn id="135" xr3:uid="{1EA1D220-50B4-4967-839A-B03FDA82BF32}" uniqueName="135" name="H6 Quelles sont les trois problèmes de santé les plus répandus dans le quartier parmi les populations déplacées ?/Diarrhée" queryTableFieldId="135"/>
    <tableColumn id="136" xr3:uid="{FC608BFA-0CE1-4DBE-B296-4F2D34078E05}" uniqueName="136" name="H6 Quelles sont les trois problèmes de santé les plus répandus dans le quartier parmi les populations déplacées ?/Paludisme" queryTableFieldId="136"/>
    <tableColumn id="137" xr3:uid="{CA019967-4E3D-46C1-B791-DA1E56888E1A}" uniqueName="137" name="H6 Quelles sont les trois problèmes de santé les plus répandus dans le quartier parmi les populations déplacées ?/Malnutrition" queryTableFieldId="137"/>
    <tableColumn id="138" xr3:uid="{C4F52EDF-31F5-4B88-BF0F-D90D1FDF4A44}" uniqueName="138" name="H6 Quelles sont les trois problèmes de santé les plus répandus dans le quartier parmi les populations déplacées ?/Infection de plaie" queryTableFieldId="138"/>
    <tableColumn id="139" xr3:uid="{EF79449A-68F6-4EDA-B2EF-5EE0C318BD00}" uniqueName="139" name="H6 Quelles sont les trois problèmes de santé les plus répandus dans le quartier parmi les populations déplacées ?/Maladie de peau" queryTableFieldId="139"/>
    <tableColumn id="140" xr3:uid="{AF0CACDF-3166-4059-AB29-629FC44DD34A}" uniqueName="140" name="H6 Quelles sont les trois problèmes de santé les plus répandus dans le quartier parmi les populations déplacées ?/Fièvre" queryTableFieldId="140"/>
    <tableColumn id="141" xr3:uid="{C6164A05-497F-4166-9C18-0CD120D51771}" uniqueName="141" name="H6 Quelles sont les trois problèmes de santé les plus répandus dans le quartier parmi les populations déplacées ?/Toux" queryTableFieldId="141"/>
    <tableColumn id="142" xr3:uid="{F9390DF5-F2DC-4C58-960C-16F826A356FC}" uniqueName="142" name="H6 Quelles sont les trois problèmes de santé les plus répandus dans le quartier parmi les populations déplacées ?/Maux de tête" queryTableFieldId="142"/>
    <tableColumn id="143" xr3:uid="{7A822C2C-D862-435D-A516-75AE282AD406}" uniqueName="143" name="H6 Quelles sont les trois problèmes de santé les plus répandus dans le quartier parmi les populations déplacées ?/Maux de ventre" queryTableFieldId="143"/>
    <tableColumn id="144" xr3:uid="{3ABC2155-EE57-43CA-AA65-931DCD97FCAC}" uniqueName="144" name="H6 Quelles sont les trois problèmes de santé les plus répandus dans le quartier parmi les populations déplacées ?/VIH/Sida" queryTableFieldId="144"/>
    <tableColumn id="145" xr3:uid="{3C6F6971-900E-4D08-AA6F-0760F3EA619B}" uniqueName="145" name="H6 Quelles sont les trois problèmes de santé les plus répandus dans le quartier parmi les populations déplacées ?/Problèmes de tensions" queryTableFieldId="145"/>
    <tableColumn id="146" xr3:uid="{0CCEBFE9-EA50-437C-886F-6DB1D1AF0536}" uniqueName="146" name="H6 Quelles sont les trois problèmes de santé les plus répandus dans le quartier parmi les populations déplacées ?/Autre" queryTableFieldId="146"/>
    <tableColumn id="147" xr3:uid="{BD8BF76C-1846-4C02-B82B-47E44A9F5EC3}" uniqueName="147" name="Autre maladie à préciser" queryTableFieldId="147" dataDxfId="86"/>
    <tableColumn id="148" xr3:uid="{AB790B0B-F2C7-4266-8077-FBF6412D6F41}" uniqueName="148" name="I1. Est-ce que la majorité des enfants de ménages déplacés suite aux pluies torrentielles fréquentent une école ACTUELLEMENT ?" queryTableFieldId="148" dataDxfId="85"/>
    <tableColumn id="149" xr3:uid="{2FA9F537-9EBA-4B8B-94D7-DAA0E5F12127}" uniqueName="149" name="I1.1. Si EN PARTIE ou NON, Pourquoi Ces enfants PDI ne fréquentent pas d’école actuellement ?" queryTableFieldId="149" dataDxfId="84"/>
    <tableColumn id="150" xr3:uid="{23F1BBC1-EC9B-44E8-AE33-A7078B99F658}" uniqueName="150" name="I1.1. Si EN PARTIE ou NON, Pourquoi Ces enfants PDI ne fréquentent pas d’école actuellement ?/Pas d'école" queryTableFieldId="150"/>
    <tableColumn id="151" xr3:uid="{CB9A9987-420B-49CB-879A-B02037784074}" uniqueName="151" name="I1.1. Si EN PARTIE ou NON, Pourquoi Ces enfants PDI ne fréquentent pas d’école actuellement ?/Ecole détruite ou endommagée" queryTableFieldId="151"/>
    <tableColumn id="152" xr3:uid="{CD50AD13-DC1B-4CD1-967B-01206F82FE11}" uniqueName="152" name="I1.1. Si EN PARTIE ou NON, Pourquoi Ces enfants PDI ne fréquentent pas d’école actuellement ?/Ecole occupée par des PDI" queryTableFieldId="152"/>
    <tableColumn id="153" xr3:uid="{C3291320-42BC-4F82-9391-9D1BC1EBB920}" uniqueName="153" name="I1.1. Si EN PARTIE ou NON, Pourquoi Ces enfants PDI ne fréquentent pas d’école actuellement ?/Ecole trop loin" queryTableFieldId="153"/>
    <tableColumn id="154" xr3:uid="{5C41CD5B-D4C8-4CEF-8474-42452EEF34EE}" uniqueName="154" name="I1.1. Si EN PARTIE ou NON, Pourquoi Ces enfants PDI ne fréquentent pas d’école actuellement ?/Chemin dangereux" queryTableFieldId="154"/>
    <tableColumn id="155" xr3:uid="{076612B0-4594-4821-A5AE-F73A9F5C18B6}" uniqueName="155" name="I1.1. Si EN PARTIE ou NON, Pourquoi Ces enfants PDI ne fréquentent pas d’école actuellement ?/Discriminationis" queryTableFieldId="155"/>
    <tableColumn id="156" xr3:uid="{D4CA1A56-7EE7-4F47-A592-65AC1711D964}" uniqueName="156" name="I1.1. Si EN PARTIE ou NON, Pourquoi Ces enfants PDI ne fréquentent pas d’école actuellement ?/Manque de moyens financiers (transport, etc)" queryTableFieldId="156"/>
    <tableColumn id="157" xr3:uid="{9ECC8D1D-E81F-4E4C-A93D-47303ACC4A4E}" uniqueName="157" name="I1.1. Si EN PARTIE ou NON, Pourquoi Ces enfants PDI ne fréquentent pas d’école actuellement ?/Problèmes de cohabitation avec la communauté où se trouve l'école" queryTableFieldId="157"/>
    <tableColumn id="158" xr3:uid="{D246584F-883E-407E-8D8C-21AD30BB2460}" uniqueName="158" name="I1.1. Si EN PARTIE ou NON, Pourquoi Ces enfants PDI ne fréquentent pas d’école actuellement ?/Manque de personnel enseignant" queryTableFieldId="158"/>
    <tableColumn id="159" xr3:uid="{1E46DE35-6869-489A-9CB8-E46CF76EAC98}" uniqueName="159" name="I1.1. Si EN PARTIE ou NON, Pourquoi Ces enfants PDI ne fréquentent pas d’école actuellement ?/Pas d'intérêt pour l'éducation des enfants" queryTableFieldId="159"/>
    <tableColumn id="160" xr3:uid="{038E9A12-6C43-43DA-BEFE-67DB61A8F458}" uniqueName="160" name="I1.1. Si EN PARTIE ou NON, Pourquoi Ces enfants PDI ne fréquentent pas d’école actuellement ?/Autre, préciser" queryTableFieldId="160"/>
    <tableColumn id="161" xr3:uid="{907158A8-A19B-4E03-B3E9-6F58BEB37510}" uniqueName="161" name="Autre, spécifier" queryTableFieldId="161" dataDxfId="83"/>
    <tableColumn id="162" xr3:uid="{EEC090B5-EF2D-4FCF-A373-9F7636A8E379}" uniqueName="162" name="I2. Quelle distance la majorité des enfants deplaces doivent-ils parcourir pour accéder à l’école la plus proche ? (à pied)" queryTableFieldId="162"/>
    <tableColumn id="163" xr3:uid="{4133A494-DA00-4AEF-AF80-17CB7C7AF175}" uniqueName="163" name="J4. Quels sont les sujets à propos desquels les personnes déplacées dans ce quartier de ce site voudrait plus d’informations ?" queryTableFieldId="163" dataDxfId="82"/>
    <tableColumn id="164" xr3:uid="{62A042EF-73D1-4DBA-9925-4E9D26EE7BD2}" uniqueName="164" name="J4. Quels sont les sujets à propos desquels les personnes déplacées dans ce quartier de ce site voudrait plus d’informations ?/Assistance humanitaire" queryTableFieldId="164"/>
    <tableColumn id="165" xr3:uid="{2658752D-1316-4F6B-9ADC-40DEB82E992B}" uniqueName="165" name="J4. Quels sont les sujets à propos desquels les personnes déplacées dans ce quartier de ce site voudrait plus d’informations ?/Situation dans le lieu d’origine" queryTableFieldId="165"/>
    <tableColumn id="166" xr3:uid="{F5D576D0-D1F7-46E8-9FA2-373C2DB3D75D}" uniqueName="166" name="J4. Quels sont les sujets à propos desquels les personnes déplacées dans ce quartier de ce site voudrait plus d’informations ?/Situation des membres de la famille" queryTableFieldId="166"/>
    <tableColumn id="167" xr3:uid="{1D69B617-04F6-4F5A-957C-DD8718E29149}" uniqueName="167" name="J4. Quels sont les sujets à propos desquels les personnes déplacées dans ce quartier de ce site voudrait plus d’informations ?/Accès aux services de base" queryTableFieldId="167"/>
    <tableColumn id="168" xr3:uid="{F9CC6DEB-F834-4ECA-AA6A-C3989A4AE670}" uniqueName="168" name="J4. Quels sont les sujets à propos desquels les personnes déplacées dans ce quartier de ce site voudrait plus d’informations ?/Possibilités de retour (etat du lieu d’origine, aide humanitaire…)" queryTableFieldId="168"/>
    <tableColumn id="169" xr3:uid="{70EF35ED-BAB4-43F3-82B1-C421395DDCFA}" uniqueName="169" name="J4. Quels sont les sujets à propos desquels les personnes déplacées dans ce quartier de ce site voudrait plus d’informations ?/Documentation (certificat de naissance, etc.)" queryTableFieldId="169"/>
    <tableColumn id="170" xr3:uid="{CFF2F81A-20C2-48A4-816B-64C4B9B240D9}" uniqueName="170" name="K1.Quel est le premiers besoin prioritaire des populations déplacées dans ce quartier ?" queryTableFieldId="170" dataDxfId="81"/>
    <tableColumn id="171" xr3:uid="{711D3D04-3B2C-447B-8ECF-394318B624B9}" uniqueName="171" name="K1.Quel est le deuxième besoin prioritaire des populations déplacées dans ce quartier ?" queryTableFieldId="171" dataDxfId="80"/>
    <tableColumn id="172" xr3:uid="{EE8E2BE2-B62F-40FC-8C52-D3FF8CB93ECA}" uniqueName="172" name="K1.Quel est le troixième besoin prioritaire des populations déplacées dans ce quartier ?" queryTableFieldId="172" dataDxfId="79"/>
    <tableColumn id="173" xr3:uid="{61EDA2A0-831B-41D7-8AC7-34BB35E50816}" uniqueName="173" name="Autre besoin à préciser" queryTableFieldId="173"/>
    <tableColumn id="174" xr3:uid="{ED84C490-5FF4-497A-8DE9-8547899487F9}" uniqueName="174" name="J0. Combien d'organisations ont fourni une assistance aux déplacés depuis leur arrivée dans cette localité suite aux inondations?" queryTableFieldId="174"/>
    <tableColumn id="175" xr3:uid="{DBFDD73B-BAC9-4801-B186-899A6819FA5F}" uniqueName="175" name="Cd.1 Mentionnez le nombre de ménages PDI dont vous avez la composition exacte" queryTableFieldId="175"/>
    <tableColumn id="176" xr3:uid="{0621E4DB-A19D-4586-A841-805ED92696C4}" uniqueName="176" name="Commentaires généraux sur la population déplacée dans le quartier, et autres facteurs directement ou indirectement liés à leurs conditions de vie." queryTableFieldId="176" dataDxfId="78"/>
    <tableColumn id="177" xr3:uid="{8954B250-BD05-4E58-9E45-BF99052B721A}" uniqueName="177" name="_id" queryTableFieldId="177"/>
    <tableColumn id="181" xr3:uid="{C1C3D3CE-702C-407F-86D0-F2A264DB1FF0}" uniqueName="181" name="_index" queryTableFieldId="181"/>
  </tableColumns>
  <tableStyleInfo name="TableStyleMedium7"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494B2D0-84E2-45BA-82B4-F0D1F4D507A8}" name="Table25" displayName="Table25" ref="B130:D135" totalsRowCount="1">
  <autoFilter ref="B130:D134" xr:uid="{6EEABF1F-CA0B-416A-AF45-8D30B4A2367F}"/>
  <tableColumns count="3">
    <tableColumn id="1" xr3:uid="{B08D41B7-B8DC-4018-834A-C30E8AC5948D}" name="Type d'abris"/>
    <tableColumn id="2" xr3:uid="{B0B098D2-8599-4E92-B3B1-33FAAADBC5F6}" name="Nb Ménages" totalsRowFunction="custom">
      <totalsRowFormula>SUM(C131:C134)</totalsRowFormula>
    </tableColumn>
    <tableColumn id="3" xr3:uid="{235584DF-7671-40B3-8BE0-031167666CB6}" name="Pcentage" totalsRowFunction="sum" dataCellStyle="Percent">
      <calculatedColumnFormula>Table25[[#This Row],[Nb Ménages]]/Table25[[#Totals],[Nb Ménages]]</calculatedColumnFormula>
    </tableColumn>
  </tableColumns>
  <tableStyleInfo name="TableStyleLight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98CDC18C-0508-4B20-925F-B7C2DED5004A}" name="Table26" displayName="Table26" ref="B153:D157" totalsRowCount="1">
  <autoFilter ref="B153:D156" xr:uid="{77BD79AC-EA98-4B53-B380-BAB7331EAF53}"/>
  <tableColumns count="3">
    <tableColumn id="1" xr3:uid="{2E376D09-6CEA-41BB-92A7-96780C83C778}" name="Type d'abris" dataDxfId="13" totalsRowDxfId="12"/>
    <tableColumn id="2" xr3:uid="{04CC8408-9D63-4C66-9859-E85BAF77E6ED}" name="Nbre ménages" totalsRowFunction="custom" dataDxfId="11" totalsRowDxfId="10">
      <totalsRowFormula>SUM(C154:C156)</totalsRowFormula>
    </tableColumn>
    <tableColumn id="3" xr3:uid="{7AAEBFF4-5763-41BF-A4ED-D3EBF048B64E}" name="Pcentage" totalsRowFunction="sum" dataCellStyle="Percent"/>
  </tableColumns>
  <tableStyleInfo name="TableStyleLight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591531FD-C8A9-40FB-A594-ACABE541521B}" name="Tableau22" displayName="Tableau22" ref="N248:O256" totalsRowCount="1">
  <autoFilter ref="N248:O255" xr:uid="{61B52760-9961-45AF-9434-0A4F9FDF6251}"/>
  <tableColumns count="2">
    <tableColumn id="1" xr3:uid="{F1C3CCD3-EA3F-4653-B8AA-D3C160CD2F0A}" name="Entités" totalsRowLabel="Total"/>
    <tableColumn id="2" xr3:uid="{E62D14B7-91CB-4C94-B2BB-6F39CF26ABBB}" name="%" totalsRowFunction="sum" totalsRowDxfId="9">
      <calculatedColumnFormula>GETPIVOTDATA("%",$J$248,"Si oui, lequel ?",J249)</calculatedColumnFormula>
    </tableColumn>
  </tableColumns>
  <tableStyleInfo name="TableStyleLight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7B0DA424-9821-49B4-B1FD-216AB5B47A05}" name="Table27" displayName="Table27" ref="B288:D297" totalsRowShown="0">
  <autoFilter ref="B288:D297" xr:uid="{5BCA66D7-E71B-4A67-8A96-25A9B55A07DC}"/>
  <sortState xmlns:xlrd2="http://schemas.microsoft.com/office/spreadsheetml/2017/richdata2" ref="B289:D297">
    <sortCondition descending="1" ref="C288:C297"/>
  </sortState>
  <tableColumns count="3">
    <tableColumn id="1" xr3:uid="{E6B54903-0582-4B49-974E-19679C0EB8BC}" name="Sources d'eau"/>
    <tableColumn id="2" xr3:uid="{E6169AF5-2F86-4DA9-8DEF-9D9A62C6FF7F}" name="Fréquence" dataCellStyle="Percent">
      <calculatedColumnFormula>GETPIVOTDATA(""&amp;Table27[[#This Row],[Sources d''eau]],$B$300)/GETPIVOTDATA("Quartiers",$B$5)</calculatedColumnFormula>
    </tableColumn>
    <tableColumn id="3" xr3:uid="{CD93504E-F767-437D-AD26-7550C415016E}" name="Reste" dataCellStyle="Percent">
      <calculatedColumnFormula>1-Table27[[#This Row],[Fréquence]]</calculatedColumnFormula>
    </tableColumn>
  </tableColumns>
  <tableStyleInfo name="TableStyleLight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ACC00301-B139-4D3E-B023-34799CA6B2C3}" name="Table28" displayName="Table28" ref="B363:C370" totalsRowShown="0">
  <autoFilter ref="B363:C370" xr:uid="{CB0C25EC-0583-40EC-99A5-86D107E307B8}"/>
  <sortState xmlns:xlrd2="http://schemas.microsoft.com/office/spreadsheetml/2017/richdata2" ref="B364:C370">
    <sortCondition descending="1" ref="C363:C370"/>
  </sortState>
  <tableColumns count="2">
    <tableColumn id="1" xr3:uid="{71D63F55-DC17-4347-BC70-D5DBBAEFD137}" name="Obstacles"/>
    <tableColumn id="2" xr3:uid="{C65A135E-3095-40A7-83E2-8855E6DB5507}" name="Fréquence" dataCellStyle="Percent">
      <calculatedColumnFormula>GETPIVOTDATA(""&amp;Table28[[#This Row],[Obstacles]],$B$374)/GETPIVOTDATA("Quartiers",$B$5)</calculatedColumnFormula>
    </tableColumn>
  </tableColumns>
  <tableStyleInfo name="TableStyleLight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DC69A626-DAE5-4881-BB38-44D7FB3A5DA1}" name="Table2830" displayName="Table2830" ref="B387:C394" totalsRowShown="0">
  <autoFilter ref="B387:C394" xr:uid="{0D4770DC-C79F-45A5-8585-12DDEF1FC02F}"/>
  <sortState xmlns:xlrd2="http://schemas.microsoft.com/office/spreadsheetml/2017/richdata2" ref="B388:C394">
    <sortCondition descending="1" ref="C387:C394"/>
  </sortState>
  <tableColumns count="2">
    <tableColumn id="1" xr3:uid="{9C027F9C-D4A4-41FA-A5B3-22D8E226580A}" name="Source"/>
    <tableColumn id="2" xr3:uid="{9AA8F1F4-5528-4204-8003-04ACD0C835F2}" name="Fréquence" dataDxfId="8" dataCellStyle="Percent">
      <calculatedColumnFormula>GETPIVOTDATA(""&amp;Table2830[[#This Row],[Source]],$B$397)/GETPIVOTDATA("Quartiers",$B$5)</calculatedColumnFormula>
    </tableColumn>
  </tableColumns>
  <tableStyleInfo name="TableStyleLight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D36D5033-B8E0-465C-9D5D-8E823EBB85C7}" name="Table283031" displayName="Table283031" ref="B408:C415" totalsRowShown="0">
  <autoFilter ref="B408:C415" xr:uid="{A7D02565-63E1-4F47-8847-6A68B5E57FE9}"/>
  <sortState xmlns:xlrd2="http://schemas.microsoft.com/office/spreadsheetml/2017/richdata2" ref="B409:C415">
    <sortCondition descending="1" ref="C408:C415"/>
  </sortState>
  <tableColumns count="2">
    <tableColumn id="1" xr3:uid="{8585852A-602E-406B-A597-6A286A1532C1}" name="Raisons"/>
    <tableColumn id="2" xr3:uid="{7C68E635-99CE-46A3-A122-D942BBA7D841}" name="Fréquence" dataDxfId="7" dataCellStyle="Percent">
      <calculatedColumnFormula>GETPIVOTDATA(""&amp;Table283031[[#This Row],[Raisons]],$B$418)/GETPIVOTDATA("Quartiers",$B$5)</calculatedColumnFormula>
    </tableColumn>
  </tableColumns>
  <tableStyleInfo name="TableStyleLight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5006B5B-DAE2-421E-BC13-63EF1139A35F}" name="Table17" displayName="Table17" ref="B439:C444" totalsRowShown="0">
  <autoFilter ref="B439:C444" xr:uid="{5AC85EB8-0C3C-4A08-9E4F-38EAF6C1D3CB}"/>
  <sortState xmlns:xlrd2="http://schemas.microsoft.com/office/spreadsheetml/2017/richdata2" ref="B440:C444">
    <sortCondition descending="1" ref="C439:C444"/>
  </sortState>
  <tableColumns count="2">
    <tableColumn id="1" xr3:uid="{B3A6AD68-622B-4F6E-B5FE-6ED261820A6A}" name="Services"/>
    <tableColumn id="2" xr3:uid="{ACA58D2F-A569-46FC-87BD-5B296261D70A}" name="Fréquence" dataCellStyle="Percent">
      <calculatedColumnFormula>GETPIVOTDATA(""&amp;Table17[[#This Row],[Services]],$B$448)/GETPIVOTDATA("Quartiers",$B$5)</calculatedColumnFormula>
    </tableColumn>
  </tableColumns>
  <tableStyleInfo name="TableStyleLight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ED266DD9-E236-409E-93E1-7AAE6B8A5B0A}" name="Table18" displayName="Table18" ref="I454:J461" totalsRowShown="0">
  <autoFilter ref="I454:J461" xr:uid="{D6CBA4F1-865E-4FF9-A332-320ACE1882DA}"/>
  <sortState xmlns:xlrd2="http://schemas.microsoft.com/office/spreadsheetml/2017/richdata2" ref="I455:J461">
    <sortCondition descending="1" ref="J454:J461"/>
  </sortState>
  <tableColumns count="2">
    <tableColumn id="1" xr3:uid="{2821E0CC-3007-498D-88ED-9EC7E1BCFB4B}" name="Difficultés"/>
    <tableColumn id="2" xr3:uid="{BB1A8260-C109-4081-A523-D47457F03D25}" name="Fréquence" dataCellStyle="Percent">
      <calculatedColumnFormula>GETPIVOTDATA(""&amp;Table18[[#This Row],[Difficultés]],$I$465)/GETPIVOTDATA("Quartiers",$B$5)</calculatedColumnFormula>
    </tableColumn>
  </tableColumns>
  <tableStyleInfo name="TableStyleLight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1DA57639-B1FF-441C-8440-C8C5427F360D}" name="Table31" displayName="Table31" ref="B469:C481" totalsRowShown="0">
  <autoFilter ref="B469:C481" xr:uid="{D3CE5B55-6D6E-41D0-A452-DAE359F3B5E7}"/>
  <sortState xmlns:xlrd2="http://schemas.microsoft.com/office/spreadsheetml/2017/richdata2" ref="B470:C481">
    <sortCondition descending="1" ref="C469:C481"/>
  </sortState>
  <tableColumns count="2">
    <tableColumn id="1" xr3:uid="{F32A1D33-ED07-45E4-8A18-633E16F8B311}" name="Maladies"/>
    <tableColumn id="2" xr3:uid="{D818B9BF-2D31-41CC-8D6B-D631B0003F1A}" name="Frequence" dataCellStyle="Percent">
      <calculatedColumnFormula>GETPIVOTDATA(""&amp;Table31[[#This Row],[Maladies]],$B$483)/GETPIVOTDATA("Quartiers",$B$15)</calculatedColumnFormula>
    </tableColumn>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EFB5F237-5CB3-4A69-A8A1-BA25721FE452}" name="Table24" displayName="Table24" ref="A1:E81" totalsRowShown="0">
  <sortState xmlns:xlrd2="http://schemas.microsoft.com/office/spreadsheetml/2017/richdata2" ref="A2:E81">
    <sortCondition ref="A2:A81"/>
    <sortCondition ref="B2:B81"/>
    <sortCondition ref="E2:E81"/>
  </sortState>
  <tableColumns count="5">
    <tableColumn id="1" xr3:uid="{1DC06E7B-A994-4D1A-9C00-B6C31367BAB1}" name="Arrondissement"/>
    <tableColumn id="2" xr3:uid="{EA4B8683-CCF4-4315-AB2F-16D5D485063A}" name="Quartier d'accueil"/>
    <tableColumn id="3" xr3:uid="{B7A48A5C-4094-4F81-87F2-17B57BBD79AF}" name="Type de quartier"/>
    <tableColumn id="11" xr3:uid="{62076374-5F3D-4F2A-A4AE-DE951EEA1B14}" name="PDI(ménages)"/>
    <tableColumn id="12" xr3:uid="{E151C5DC-5918-466A-AABA-F012591D453F}" name="PDI(Individus)"/>
  </tableColumns>
  <tableStyleInfo name="TableStyleLight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7BBC6726-CC84-45FA-B7BE-17A62AC26D67}" name="Table32" displayName="Table32" ref="B504:C515" totalsRowShown="0">
  <autoFilter ref="B504:C515" xr:uid="{EF65F94F-2A65-4A24-B3BE-D39313363476}"/>
  <sortState xmlns:xlrd2="http://schemas.microsoft.com/office/spreadsheetml/2017/richdata2" ref="B505:C515">
    <sortCondition descending="1" ref="C504:C515"/>
  </sortState>
  <tableColumns count="2">
    <tableColumn id="1" xr3:uid="{7243A7EC-A719-444B-956A-FC695B5E00D7}" name="Raisons du non accès à l'école"/>
    <tableColumn id="2" xr3:uid="{8BFF6910-37D3-43F9-A2B6-CCC9D0490112}" name="Fréquence" dataCellStyle="Percent">
      <calculatedColumnFormula>GETPIVOTDATA(""&amp;Table32[[#This Row],[Raisons du non accès à l''école]],$B$519)/GETPIVOTDATA("Quartiers",$B$15)</calculatedColumnFormula>
    </tableColumn>
  </tableColumns>
  <tableStyleInfo name="TableStyleLight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4129319F-4EB5-47CC-B6BC-B8D08AD87286}" name="Table33" displayName="Table33" ref="B541:D548" totalsRowShown="0">
  <autoFilter ref="B541:D548" xr:uid="{7EBDB962-D37A-4041-A5A2-8DF9A59AAA00}"/>
  <sortState xmlns:xlrd2="http://schemas.microsoft.com/office/spreadsheetml/2017/richdata2" ref="B542:D548">
    <sortCondition descending="1" ref="D541:D548"/>
  </sortState>
  <tableColumns count="3">
    <tableColumn id="1" xr3:uid="{72779F97-8D28-42E0-95EC-0FDF7686B65D}" name="Besoins prioritaires"/>
    <tableColumn id="2" xr3:uid="{869B2BE7-A6B1-4291-9FF3-09E3C5EA9BF1}" name="Fréquence" dataDxfId="6">
      <calculatedColumnFormula>COUNTIF(DTM_CAR_B2F_Inondation[K1.Quel est le premiers besoin prioritaire des populations déplacées dans ce quartier ?],Table33[[#This Row],[Besoins prioritaires]])</calculatedColumnFormula>
    </tableColumn>
    <tableColumn id="3" xr3:uid="{BF936F0F-3AF5-4F25-A068-DF5A80887D88}" name="Fréquence (%)" dataCellStyle="Percent">
      <calculatedColumnFormula>Table33[[#This Row],[Fréquence]]/GETPIVOTDATA("Quartiers",$B$5)</calculatedColumnFormula>
    </tableColumn>
  </tableColumns>
  <tableStyleInfo name="TableStyleLight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A40E1D0-7426-4391-BEA6-50760484C6D9}" name="Table34" displayName="Table34" ref="B554:C560" totalsRowShown="0">
  <autoFilter ref="B554:C560" xr:uid="{5E47DB22-F6D4-406D-B26C-0DDA13E47075}"/>
  <sortState xmlns:xlrd2="http://schemas.microsoft.com/office/spreadsheetml/2017/richdata2" ref="B555:C560">
    <sortCondition descending="1" ref="C554:C560"/>
  </sortState>
  <tableColumns count="2">
    <tableColumn id="1" xr3:uid="{192570C8-E7DE-45A7-BC9F-8E6FFFA87C43}" name="Sujets prioritaires"/>
    <tableColumn id="2" xr3:uid="{48937ADD-9441-414E-8EE7-F3B02E392969}" name="Fréquence" dataCellStyle="Percent">
      <calculatedColumnFormula>GETPIVOTDATA(""&amp;Table34[[#This Row],[Sujets prioritaires]],$B$564)/GETPIVOTDATA("Quartiers",$B$5)</calculatedColumnFormula>
    </tableColumn>
  </tableColumns>
  <tableStyleInfo name="TableStyleLight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B12C6A4-E541-4C38-911C-4D004229626F}" name="Table3324" displayName="Table3324" ref="L541:P549" totalsRowCount="1">
  <autoFilter ref="L541:P548" xr:uid="{679590EF-4BFA-40A9-9510-8485BD657C7A}"/>
  <tableColumns count="5">
    <tableColumn id="1" xr3:uid="{2D34F5D5-B018-4D24-812B-2349886821B7}" name="Besoins prioritaires"/>
    <tableColumn id="2" xr3:uid="{A7855214-D5C3-4C04-A55A-DF206D086FF3}" name="Arrondissement 2" totalsRowFunction="custom" totalsRowDxfId="5" dataCellStyle="Percent" totalsRowCellStyle="Percent">
      <calculatedColumnFormula>COUNTIFS(DTM_CAR_B2F_Inondation[K1.Quel est le premiers besoin prioritaire des populations déplacées dans ce quartier ?],Table3324[[#This Row],[Besoins prioritaires]], DTM_CAR_B2F_Inondation[A6. Arrondissement d''evaluation],Table3324[[#Headers],[Arrondissement 2]])/GETPIVOTDATA("Quartiers",$B$5,"A6. Arrondissement d'evaluation",""&amp;Table3324[[#Headers],[Arrondissement 2]])</calculatedColumnFormula>
      <totalsRowFormula>SUM(M542:M548)</totalsRowFormula>
    </tableColumn>
    <tableColumn id="3" xr3:uid="{58E4AFDA-B403-4249-A83D-DFA590089E53}" name="Arrondissement 6" totalsRowFunction="custom" totalsRowDxfId="4" dataCellStyle="Percent" totalsRowCellStyle="Percent">
      <calculatedColumnFormula>COUNTIFS(DTM_CAR_B2F_Inondation[K1.Quel est le premiers besoin prioritaire des populations déplacées dans ce quartier ?],Table3324[[#This Row],[Besoins prioritaires]], DTM_CAR_B2F_Inondation[A6. Arrondissement d''evaluation],Table3324[[#Headers],[Arrondissement 6]])/GETPIVOTDATA("Quartiers",$B$5,"A6. Arrondissement d'evaluation",""&amp;Table3324[[#Headers],[Arrondissement 6]])</calculatedColumnFormula>
      <totalsRowFormula>SUM(N542:N548)</totalsRowFormula>
    </tableColumn>
    <tableColumn id="4" xr3:uid="{F622044F-B74A-409E-AC4C-2EF740935BD3}" name="Arrondissement 7" totalsRowFunction="custom" totalsRowDxfId="3" dataCellStyle="Percent" totalsRowCellStyle="Percent">
      <calculatedColumnFormula>COUNTIFS(DTM_CAR_B2F_Inondation[K1.Quel est le premiers besoin prioritaire des populations déplacées dans ce quartier ?],Table3324[[#This Row],[Besoins prioritaires]], DTM_CAR_B2F_Inondation[A6. Arrondissement d''evaluation],Table3324[[#Headers],[Arrondissement 7]])/GETPIVOTDATA("Quartiers",$B$5,"A6. Arrondissement d'evaluation",""&amp;Table3324[[#Headers],[Arrondissement 7]])</calculatedColumnFormula>
      <totalsRowFormula>SUM(O542:O548)</totalsRowFormula>
    </tableColumn>
    <tableColumn id="5" xr3:uid="{FF3C757E-DBE3-4E57-8007-C4B344A37021}" name="Bimbo" totalsRowFunction="custom" totalsRowDxfId="2" dataCellStyle="Percent" totalsRowCellStyle="Percent">
      <calculatedColumnFormula>COUNTIFS(DTM_CAR_B2F_Inondation[K1.Quel est le premiers besoin prioritaire des populations déplacées dans ce quartier ?],Table3324[[#This Row],[Besoins prioritaires]], DTM_CAR_B2F_Inondation[A6. Arrondissement d''evaluation],Table3324[[#Headers],[Bimbo]])/GETPIVOTDATA("Quartiers",$B$5,"A6. Arrondissement d'evaluation",""&amp;Table3324[[#Headers],[Bimbo]])</calculatedColumnFormula>
      <totalsRowFormula>SUM(P542:P548)</totalsRow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1B0CBC04-DE62-4CE1-AD3F-04BD489DD630}" name="idp" displayName="idp" ref="A1:P163" tableType="queryTable" totalsRowShown="0">
  <autoFilter ref="A1:P163" xr:uid="{FA43C1D8-9D13-43B1-983C-9172AFD05296}"/>
  <tableColumns count="16">
    <tableColumn id="1" xr3:uid="{4F3916E9-D04E-4067-A9ED-FDE2B8D5B9AE}" uniqueName="1" name="A4. Préfecture d'evaluation" queryTableFieldId="15" dataDxfId="77"/>
    <tableColumn id="2" xr3:uid="{2CE7A058-FCA6-43AC-8811-A2595EE59F02}" uniqueName="2" name="A5.Sous-préfecture d'evaluation" queryTableFieldId="16" dataDxfId="76"/>
    <tableColumn id="3" xr3:uid="{DB227408-1D9C-42A9-AC8E-2B59AD2D7A8A}" uniqueName="3" name="A6. Arrondissement d'evaluation" queryTableFieldId="17" dataDxfId="75"/>
    <tableColumn id="4" xr3:uid="{46632780-1B9D-4739-826E-615A072121DD}" uniqueName="4" name="A8. Quartier d'evaluation" queryTableFieldId="18" dataDxfId="74"/>
    <tableColumn id="15" xr3:uid="{95BA3F9D-11AB-45B9-AF71-5692D35AF5B1}" uniqueName="15" name="Periode d'arrivée" queryTableFieldId="19" dataDxfId="73"/>
    <tableColumn id="16" xr3:uid="{77DF0A8F-61DA-4D5F-9AB5-1AC18E2227D9}" uniqueName="16" name="Ménages" queryTableFieldId="20"/>
    <tableColumn id="17" xr3:uid="{E2FBB49C-711F-4E3B-8747-960531F5BC77}" uniqueName="17" name="Individus" queryTableFieldId="21"/>
    <tableColumn id="18" xr3:uid="{DD6A9C09-9DD7-4B82-A77D-4B802701DE2B}" uniqueName="18" name="B4. Provenance de la majorité des déplacés internes" queryTableFieldId="22" dataDxfId="72"/>
    <tableColumn id="6" xr3:uid="{B47E8D9A-4D80-4789-9389-884CC0AB6D43}" uniqueName="6" name="prov_adm1_c" queryTableFieldId="6" dataDxfId="71"/>
    <tableColumn id="19" xr3:uid="{3077E97A-E88F-4E02-8B95-CE7B2EFF8B47}" uniqueName="19" name="Prefecture" queryTableFieldId="31" dataDxfId="70"/>
    <tableColumn id="8" xr3:uid="{8D566FCD-8A21-448B-8C1C-F569DF22D655}" uniqueName="8" name="prov_adm2_c" queryTableFieldId="8" dataDxfId="69"/>
    <tableColumn id="20" xr3:uid="{CF32B8D2-DD76-40CA-9210-6F15B4F50976}" uniqueName="20" name="Sous_Prefecture" queryTableFieldId="32" dataDxfId="68"/>
    <tableColumn id="21" xr3:uid="{930A378F-FA75-4953-96F7-FCB1BB05D9C2}" uniqueName="21" name="Prov_adm3" queryTableFieldId="35"/>
    <tableColumn id="22" xr3:uid="{EAD5C8B0-9B33-482D-A4C8-53B94AD9E8F6}" uniqueName="22" name="Commune" queryTableFieldId="36" dataDxfId="67"/>
    <tableColumn id="12" xr3:uid="{929108A0-511F-4152-BC6A-63F95D13E7F8}" uniqueName="12" name="prov_adm3_c" queryTableFieldId="12" dataDxfId="66"/>
    <tableColumn id="24" xr3:uid="{6C7E9FA6-2935-4A6F-A1EF-B02EE3B43A6F}" uniqueName="24" name="Localites" queryTableFieldId="40"/>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6B2BFC44-FA02-48B4-BD56-F8A5A801BA0F}" name="Organisations" displayName="Organisations" ref="A1:H25" tableType="queryTable" totalsRowShown="0">
  <tableColumns count="8">
    <tableColumn id="14" xr3:uid="{C97A7648-17C3-4B52-93DD-5DA3782855B4}" uniqueName="14" name="A4. Préfecture d'evaluation" queryTableFieldId="24"/>
    <tableColumn id="15" xr3:uid="{C3F69588-0B6F-4824-8970-E20255D7F357}" uniqueName="15" name="A5.Sous-préfecture d'evaluation" queryTableFieldId="25"/>
    <tableColumn id="16" xr3:uid="{80553FF5-02BB-4A51-ABB3-501641FD8CA1}" uniqueName="16" name="A6. Arrondissement d'evaluation" queryTableFieldId="26"/>
    <tableColumn id="17" xr3:uid="{AE0EB73D-3638-402C-885D-F2D811BA6F52}" uniqueName="17" name="A8. Quartier d'evaluation" queryTableFieldId="27"/>
    <tableColumn id="18" xr3:uid="{4B7A0B2E-1BA3-4CCE-BCAF-7B33DF498E0F}" uniqueName="18" name="A9. Type de quartier" queryTableFieldId="28"/>
    <tableColumn id="1" xr3:uid="{85B446EA-B1D2-445F-874E-D2E456704A3A}" uniqueName="1" name="J1. Nom de l'Organisation" queryTableFieldId="1" dataDxfId="65"/>
    <tableColumn id="2" xr3:uid="{BFBE6054-FA33-40DE-A35C-D5762618544B}" uniqueName="2" name="J2. Type d'Organisation" queryTableFieldId="2" dataDxfId="64"/>
    <tableColumn id="3" xr3:uid="{A2AC6C69-A887-4210-830A-442270F7810B}" uniqueName="3" name="J3. Type d'Assistance fournie" queryTableFieldId="3" dataDxfId="63"/>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A2ACF52-5BB7-4090-8527-DE7832EC15CA}" name="Informateurs" displayName="Informateurs" ref="A1:B244" tableType="queryTable" totalsRowShown="0">
  <autoFilter ref="A1:B244" xr:uid="{64D9E27E-1F1C-4465-99EE-A02715419B51}"/>
  <tableColumns count="2">
    <tableColumn id="1" xr3:uid="{05F9F28D-E764-43C2-8490-2B9748D50F11}" uniqueName="1" name="I2. Type" queryTableFieldId="1" dataDxfId="62"/>
    <tableColumn id="2" xr3:uid="{84CEE69B-4890-445B-AC27-9A5805E4B8D7}" uniqueName="2" name="I3. Sexe" queryTableFieldId="2" dataDxfId="61"/>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93693B52-02EB-4A6B-AB1A-96C376477F8D}" name="Tableau16" displayName="Tableau16" ref="B587:E593" totalsRowShown="0" headerRowDxfId="23">
  <autoFilter ref="B587:E593" xr:uid="{451426CB-ADAE-4F38-B645-C7547B9A0CE5}"/>
  <tableColumns count="4">
    <tableColumn id="1" xr3:uid="{5014914A-C66E-4520-ABB1-377AAD75449D}" name="Tranche d'âge" dataDxfId="22"/>
    <tableColumn id="2" xr3:uid="{DA3BB0AC-D8C0-472E-BF44-8EBBB34FB3A0}" name="H" dataDxfId="21" dataCellStyle="Percent"/>
    <tableColumn id="3" xr3:uid="{B30F81B2-6B6E-4AC7-96F9-40F4940D9A15}" name="F" dataDxfId="20" dataCellStyle="Percent"/>
    <tableColumn id="4" xr3:uid="{B59027AC-94CB-4990-9054-CDA954A150E8}" name="Total" dataDxfId="19">
      <calculatedColumnFormula>Tableau16[[#This Row],[H]]+Tableau16[[#This Row],[F]]</calculatedColumnFormula>
    </tableColumn>
  </tableColumns>
  <tableStyleInfo name="TableStyleLight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B63E4D4-C8A0-439A-87BF-B20F243F36F0}" name="Tableau19" displayName="Tableau19" ref="B219:D228" totalsRowCount="1">
  <autoFilter ref="B219:D227" xr:uid="{4DCDB9A1-B4A7-415F-9A08-5CA14659F530}"/>
  <sortState xmlns:xlrd2="http://schemas.microsoft.com/office/spreadsheetml/2017/richdata2" ref="B220:D227">
    <sortCondition descending="1" ref="C219:C227"/>
  </sortState>
  <tableColumns count="3">
    <tableColumn id="1" xr3:uid="{996C0B02-8249-4513-AEB8-96CE000D6EDA}" name="les principaux risques "/>
    <tableColumn id="2" xr3:uid="{AAED664D-6E08-4812-8B20-BCD447133AC8}" name="Frequence" dataDxfId="18" totalsRowDxfId="17">
      <calculatedColumnFormula>GETPIVOTDATA(""&amp;Tableau19[[#This Row],[les principaux risques ]],$B$211)/GETPIVOTDATA("Quartiers",$B$5)</calculatedColumnFormula>
    </tableColumn>
    <tableColumn id="3" xr3:uid="{7311FEAB-7C6F-4077-8D21-91B7B8BAF04A}" name="reste" dataDxfId="16">
      <calculatedColumnFormula>1-Tableau19[[#This Row],[Frequence]]</calculatedColumnFormula>
    </tableColumn>
  </tableColumns>
  <tableStyleInfo name="TableStyleLight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B5B18D3C-F01F-457D-91C1-9915C641FB26}" name="Tableau20" displayName="Tableau20" ref="B255:C259" totalsRowCount="1">
  <autoFilter ref="B255:C258" xr:uid="{9D66F160-B3B4-4FDF-B736-E456C63E0CE5}"/>
  <tableColumns count="2">
    <tableColumn id="1" xr3:uid="{C713B642-ECF2-4DDB-A805-28D7550D9DCB}" name="Étiquettes de lignes" totalsRowLabel="Total"/>
    <tableColumn id="2" xr3:uid="{E3A8E48F-8ADC-497B-8B31-12B0CCB1A70F}" name="%" totalsRowFunction="sum" totalsRowDxfId="15">
      <calculatedColumnFormula>GETPIVOTDATA("%",$B$248,"E7. Des recents incidents graves de securité ont-ils été rapporté dans ce site/localité ?",B249)</calculatedColumnFormula>
    </tableColumn>
  </tableColumns>
  <tableStyleInfo name="TableStyleLight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B7C567D-90B0-434E-BECE-03F01E4AC2F9}" name="Tableau21" displayName="Tableau21" ref="F254:G258" totalsRowCount="1">
  <autoFilter ref="F254:G257" xr:uid="{24D1B7F9-F0A1-452D-99DF-3ADC542F3CA1}"/>
  <tableColumns count="2">
    <tableColumn id="1" xr3:uid="{1940C9AB-7C45-438A-8445-48EF3669A072}" name="Étiquettes de lignes" totalsRowLabel="Total"/>
    <tableColumn id="2" xr3:uid="{D43D54BF-EF10-4BD0-9A06-05E035AE7DC6}" name="%" totalsRowFunction="sum" totalsRowDxfId="14">
      <calculatedColumnFormula>GETPIVOTDATA("%",$F$248,"E8. Y-a-t-il un mécanisme au travers lequel les personnes déplacées peuvent signaler des violations ?",Tableau21[[#This Row],[Étiquettes de lignes]])</calculatedColumnFormula>
    </tableColumn>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b:\g\personal\djannesquin_iom_int\EaOFuZItxVVCiIDpVNZ2oygBQQzmjUiQuq2SBnDyKLg1oA%3fe=VCAcgt"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1" Type="http://schemas.openxmlformats.org/officeDocument/2006/relationships/table" Target="../tables/table4.xm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3" Type="http://schemas.openxmlformats.org/officeDocument/2006/relationships/pivotTable" Target="../pivotTables/pivotTable13.xml"/><Relationship Id="rId18" Type="http://schemas.openxmlformats.org/officeDocument/2006/relationships/pivotTable" Target="../pivotTables/pivotTable18.xml"/><Relationship Id="rId26" Type="http://schemas.openxmlformats.org/officeDocument/2006/relationships/pivotTable" Target="../pivotTables/pivotTable26.xml"/><Relationship Id="rId39" Type="http://schemas.openxmlformats.org/officeDocument/2006/relationships/pivotTable" Target="../pivotTables/pivotTable39.xml"/><Relationship Id="rId21" Type="http://schemas.openxmlformats.org/officeDocument/2006/relationships/pivotTable" Target="../pivotTables/pivotTable21.xml"/><Relationship Id="rId34" Type="http://schemas.openxmlformats.org/officeDocument/2006/relationships/pivotTable" Target="../pivotTables/pivotTable34.xml"/><Relationship Id="rId42" Type="http://schemas.openxmlformats.org/officeDocument/2006/relationships/pivotTable" Target="../pivotTables/pivotTable42.xml"/><Relationship Id="rId47" Type="http://schemas.openxmlformats.org/officeDocument/2006/relationships/pivotTable" Target="../pivotTables/pivotTable47.xml"/><Relationship Id="rId50" Type="http://schemas.openxmlformats.org/officeDocument/2006/relationships/pivotTable" Target="../pivotTables/pivotTable50.xml"/><Relationship Id="rId55" Type="http://schemas.openxmlformats.org/officeDocument/2006/relationships/pivotTable" Target="../pivotTables/pivotTable55.xml"/><Relationship Id="rId63" Type="http://schemas.openxmlformats.org/officeDocument/2006/relationships/table" Target="../tables/table6.xml"/><Relationship Id="rId68" Type="http://schemas.openxmlformats.org/officeDocument/2006/relationships/table" Target="../tables/table11.xml"/><Relationship Id="rId76" Type="http://schemas.openxmlformats.org/officeDocument/2006/relationships/table" Target="../tables/table19.xml"/><Relationship Id="rId7" Type="http://schemas.openxmlformats.org/officeDocument/2006/relationships/pivotTable" Target="../pivotTables/pivotTable7.xml"/><Relationship Id="rId71" Type="http://schemas.openxmlformats.org/officeDocument/2006/relationships/table" Target="../tables/table14.xml"/><Relationship Id="rId2" Type="http://schemas.openxmlformats.org/officeDocument/2006/relationships/pivotTable" Target="../pivotTables/pivotTable2.xml"/><Relationship Id="rId16" Type="http://schemas.openxmlformats.org/officeDocument/2006/relationships/pivotTable" Target="../pivotTables/pivotTable16.xml"/><Relationship Id="rId29" Type="http://schemas.openxmlformats.org/officeDocument/2006/relationships/pivotTable" Target="../pivotTables/pivotTable29.xml"/><Relationship Id="rId11" Type="http://schemas.openxmlformats.org/officeDocument/2006/relationships/pivotTable" Target="../pivotTables/pivotTable11.xml"/><Relationship Id="rId24" Type="http://schemas.openxmlformats.org/officeDocument/2006/relationships/pivotTable" Target="../pivotTables/pivotTable24.xml"/><Relationship Id="rId32" Type="http://schemas.openxmlformats.org/officeDocument/2006/relationships/pivotTable" Target="../pivotTables/pivotTable32.xml"/><Relationship Id="rId37" Type="http://schemas.openxmlformats.org/officeDocument/2006/relationships/pivotTable" Target="../pivotTables/pivotTable37.xml"/><Relationship Id="rId40" Type="http://schemas.openxmlformats.org/officeDocument/2006/relationships/pivotTable" Target="../pivotTables/pivotTable40.xml"/><Relationship Id="rId45" Type="http://schemas.openxmlformats.org/officeDocument/2006/relationships/pivotTable" Target="../pivotTables/pivotTable45.xml"/><Relationship Id="rId53" Type="http://schemas.openxmlformats.org/officeDocument/2006/relationships/pivotTable" Target="../pivotTables/pivotTable53.xml"/><Relationship Id="rId58" Type="http://schemas.openxmlformats.org/officeDocument/2006/relationships/pivotTable" Target="../pivotTables/pivotTable58.xml"/><Relationship Id="rId66" Type="http://schemas.openxmlformats.org/officeDocument/2006/relationships/table" Target="../tables/table9.xml"/><Relationship Id="rId74" Type="http://schemas.openxmlformats.org/officeDocument/2006/relationships/table" Target="../tables/table17.xml"/><Relationship Id="rId79" Type="http://schemas.openxmlformats.org/officeDocument/2006/relationships/table" Target="../tables/table22.xml"/><Relationship Id="rId5" Type="http://schemas.openxmlformats.org/officeDocument/2006/relationships/pivotTable" Target="../pivotTables/pivotTable5.xml"/><Relationship Id="rId61" Type="http://schemas.openxmlformats.org/officeDocument/2006/relationships/printerSettings" Target="../printerSettings/printerSettings2.bin"/><Relationship Id="rId10" Type="http://schemas.openxmlformats.org/officeDocument/2006/relationships/pivotTable" Target="../pivotTables/pivotTable10.xml"/><Relationship Id="rId19" Type="http://schemas.openxmlformats.org/officeDocument/2006/relationships/pivotTable" Target="../pivotTables/pivotTable19.xml"/><Relationship Id="rId31" Type="http://schemas.openxmlformats.org/officeDocument/2006/relationships/pivotTable" Target="../pivotTables/pivotTable31.xml"/><Relationship Id="rId44" Type="http://schemas.openxmlformats.org/officeDocument/2006/relationships/pivotTable" Target="../pivotTables/pivotTable44.xml"/><Relationship Id="rId52" Type="http://schemas.openxmlformats.org/officeDocument/2006/relationships/pivotTable" Target="../pivotTables/pivotTable52.xml"/><Relationship Id="rId60" Type="http://schemas.openxmlformats.org/officeDocument/2006/relationships/pivotTable" Target="../pivotTables/pivotTable60.xml"/><Relationship Id="rId65" Type="http://schemas.openxmlformats.org/officeDocument/2006/relationships/table" Target="../tables/table8.xml"/><Relationship Id="rId73" Type="http://schemas.openxmlformats.org/officeDocument/2006/relationships/table" Target="../tables/table16.xml"/><Relationship Id="rId78" Type="http://schemas.openxmlformats.org/officeDocument/2006/relationships/table" Target="../tables/table21.xml"/><Relationship Id="rId4" Type="http://schemas.openxmlformats.org/officeDocument/2006/relationships/pivotTable" Target="../pivotTables/pivotTable4.xml"/><Relationship Id="rId9" Type="http://schemas.openxmlformats.org/officeDocument/2006/relationships/pivotTable" Target="../pivotTables/pivotTable9.xml"/><Relationship Id="rId14" Type="http://schemas.openxmlformats.org/officeDocument/2006/relationships/pivotTable" Target="../pivotTables/pivotTable14.xml"/><Relationship Id="rId22" Type="http://schemas.openxmlformats.org/officeDocument/2006/relationships/pivotTable" Target="../pivotTables/pivotTable22.xml"/><Relationship Id="rId27" Type="http://schemas.openxmlformats.org/officeDocument/2006/relationships/pivotTable" Target="../pivotTables/pivotTable27.xml"/><Relationship Id="rId30" Type="http://schemas.openxmlformats.org/officeDocument/2006/relationships/pivotTable" Target="../pivotTables/pivotTable30.xml"/><Relationship Id="rId35" Type="http://schemas.openxmlformats.org/officeDocument/2006/relationships/pivotTable" Target="../pivotTables/pivotTable35.xml"/><Relationship Id="rId43" Type="http://schemas.openxmlformats.org/officeDocument/2006/relationships/pivotTable" Target="../pivotTables/pivotTable43.xml"/><Relationship Id="rId48" Type="http://schemas.openxmlformats.org/officeDocument/2006/relationships/pivotTable" Target="../pivotTables/pivotTable48.xml"/><Relationship Id="rId56" Type="http://schemas.openxmlformats.org/officeDocument/2006/relationships/pivotTable" Target="../pivotTables/pivotTable56.xml"/><Relationship Id="rId64" Type="http://schemas.openxmlformats.org/officeDocument/2006/relationships/table" Target="../tables/table7.xml"/><Relationship Id="rId69" Type="http://schemas.openxmlformats.org/officeDocument/2006/relationships/table" Target="../tables/table12.xml"/><Relationship Id="rId77" Type="http://schemas.openxmlformats.org/officeDocument/2006/relationships/table" Target="../tables/table20.xml"/><Relationship Id="rId8" Type="http://schemas.openxmlformats.org/officeDocument/2006/relationships/pivotTable" Target="../pivotTables/pivotTable8.xml"/><Relationship Id="rId51" Type="http://schemas.openxmlformats.org/officeDocument/2006/relationships/pivotTable" Target="../pivotTables/pivotTable51.xml"/><Relationship Id="rId72" Type="http://schemas.openxmlformats.org/officeDocument/2006/relationships/table" Target="../tables/table15.xml"/><Relationship Id="rId80" Type="http://schemas.openxmlformats.org/officeDocument/2006/relationships/table" Target="../tables/table23.xml"/><Relationship Id="rId3" Type="http://schemas.openxmlformats.org/officeDocument/2006/relationships/pivotTable" Target="../pivotTables/pivotTable3.xml"/><Relationship Id="rId12" Type="http://schemas.openxmlformats.org/officeDocument/2006/relationships/pivotTable" Target="../pivotTables/pivotTable12.xml"/><Relationship Id="rId17" Type="http://schemas.openxmlformats.org/officeDocument/2006/relationships/pivotTable" Target="../pivotTables/pivotTable17.xml"/><Relationship Id="rId25" Type="http://schemas.openxmlformats.org/officeDocument/2006/relationships/pivotTable" Target="../pivotTables/pivotTable25.xml"/><Relationship Id="rId33" Type="http://schemas.openxmlformats.org/officeDocument/2006/relationships/pivotTable" Target="../pivotTables/pivotTable33.xml"/><Relationship Id="rId38" Type="http://schemas.openxmlformats.org/officeDocument/2006/relationships/pivotTable" Target="../pivotTables/pivotTable38.xml"/><Relationship Id="rId46" Type="http://schemas.openxmlformats.org/officeDocument/2006/relationships/pivotTable" Target="../pivotTables/pivotTable46.xml"/><Relationship Id="rId59" Type="http://schemas.openxmlformats.org/officeDocument/2006/relationships/pivotTable" Target="../pivotTables/pivotTable59.xml"/><Relationship Id="rId67" Type="http://schemas.openxmlformats.org/officeDocument/2006/relationships/table" Target="../tables/table10.xml"/><Relationship Id="rId20" Type="http://schemas.openxmlformats.org/officeDocument/2006/relationships/pivotTable" Target="../pivotTables/pivotTable20.xml"/><Relationship Id="rId41" Type="http://schemas.openxmlformats.org/officeDocument/2006/relationships/pivotTable" Target="../pivotTables/pivotTable41.xml"/><Relationship Id="rId54" Type="http://schemas.openxmlformats.org/officeDocument/2006/relationships/pivotTable" Target="../pivotTables/pivotTable54.xml"/><Relationship Id="rId62" Type="http://schemas.openxmlformats.org/officeDocument/2006/relationships/drawing" Target="../drawings/drawing2.xml"/><Relationship Id="rId70" Type="http://schemas.openxmlformats.org/officeDocument/2006/relationships/table" Target="../tables/table13.xml"/><Relationship Id="rId75" Type="http://schemas.openxmlformats.org/officeDocument/2006/relationships/table" Target="../tables/table18.xml"/><Relationship Id="rId1" Type="http://schemas.openxmlformats.org/officeDocument/2006/relationships/pivotTable" Target="../pivotTables/pivotTable1.xml"/><Relationship Id="rId6" Type="http://schemas.openxmlformats.org/officeDocument/2006/relationships/pivotTable" Target="../pivotTables/pivotTable6.xml"/><Relationship Id="rId15" Type="http://schemas.openxmlformats.org/officeDocument/2006/relationships/pivotTable" Target="../pivotTables/pivotTable15.xml"/><Relationship Id="rId23" Type="http://schemas.openxmlformats.org/officeDocument/2006/relationships/pivotTable" Target="../pivotTables/pivotTable23.xml"/><Relationship Id="rId28" Type="http://schemas.openxmlformats.org/officeDocument/2006/relationships/pivotTable" Target="../pivotTables/pivotTable28.xml"/><Relationship Id="rId36" Type="http://schemas.openxmlformats.org/officeDocument/2006/relationships/pivotTable" Target="../pivotTables/pivotTable36.xml"/><Relationship Id="rId49" Type="http://schemas.openxmlformats.org/officeDocument/2006/relationships/pivotTable" Target="../pivotTables/pivotTable49.xml"/><Relationship Id="rId57" Type="http://schemas.openxmlformats.org/officeDocument/2006/relationships/pivotTable" Target="../pivotTables/pivotTable5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3ACDB-1178-46AB-B777-C1B9D19191C5}">
  <sheetPr>
    <tabColor theme="9" tint="-0.499984740745262"/>
  </sheetPr>
  <dimension ref="A1:FT99"/>
  <sheetViews>
    <sheetView showGridLines="0" tabSelected="1" workbookViewId="0"/>
  </sheetViews>
  <sheetFormatPr defaultColWidth="8.7109375" defaultRowHeight="15" x14ac:dyDescent="0.25"/>
  <cols>
    <col min="1" max="175" width="27.85546875" customWidth="1"/>
    <col min="176" max="176" width="19.28515625" style="8" bestFit="1" customWidth="1"/>
  </cols>
  <sheetData>
    <row r="1" spans="1:175" ht="54.75" customHeight="1" x14ac:dyDescent="0.25">
      <c r="A1" s="45" t="s">
        <v>424</v>
      </c>
      <c r="B1" s="45" t="s">
        <v>425</v>
      </c>
      <c r="C1" s="45" t="s">
        <v>426</v>
      </c>
      <c r="D1" s="45" t="s">
        <v>97</v>
      </c>
      <c r="E1" s="45" t="s">
        <v>427</v>
      </c>
      <c r="F1" s="45" t="s">
        <v>428</v>
      </c>
      <c r="G1" s="45" t="s">
        <v>429</v>
      </c>
      <c r="H1" s="45" t="s">
        <v>430</v>
      </c>
      <c r="I1" s="45" t="s">
        <v>431</v>
      </c>
      <c r="J1" s="45" t="s">
        <v>432</v>
      </c>
      <c r="K1" s="45" t="s">
        <v>433</v>
      </c>
      <c r="L1" s="45" t="s">
        <v>434</v>
      </c>
      <c r="M1" s="45" t="s">
        <v>435</v>
      </c>
      <c r="N1" s="45" t="s">
        <v>436</v>
      </c>
      <c r="O1" s="45" t="s">
        <v>437</v>
      </c>
      <c r="P1" s="45" t="s">
        <v>438</v>
      </c>
      <c r="Q1" s="45" t="s">
        <v>173</v>
      </c>
      <c r="R1" s="45" t="s">
        <v>439</v>
      </c>
      <c r="S1" s="45" t="s">
        <v>440</v>
      </c>
      <c r="T1" s="45" t="s">
        <v>441</v>
      </c>
      <c r="U1" s="45" t="s">
        <v>442</v>
      </c>
      <c r="V1" s="45" t="s">
        <v>443</v>
      </c>
      <c r="W1" s="45" t="s">
        <v>444</v>
      </c>
      <c r="X1" s="45" t="s">
        <v>445</v>
      </c>
      <c r="Y1" s="45" t="s">
        <v>446</v>
      </c>
      <c r="Z1" s="45" t="s">
        <v>447</v>
      </c>
      <c r="AA1" s="45" t="s">
        <v>166</v>
      </c>
      <c r="AB1" s="45" t="s">
        <v>448</v>
      </c>
      <c r="AC1" s="45" t="s">
        <v>449</v>
      </c>
      <c r="AD1" s="45" t="s">
        <v>450</v>
      </c>
      <c r="AE1" s="45" t="s">
        <v>451</v>
      </c>
      <c r="AF1" s="45" t="s">
        <v>452</v>
      </c>
      <c r="AG1" s="45" t="s">
        <v>453</v>
      </c>
      <c r="AH1" s="45" t="s">
        <v>454</v>
      </c>
      <c r="AI1" s="45" t="s">
        <v>455</v>
      </c>
      <c r="AJ1" s="45" t="s">
        <v>456</v>
      </c>
      <c r="AK1" s="45" t="s">
        <v>457</v>
      </c>
      <c r="AL1" s="45" t="s">
        <v>458</v>
      </c>
      <c r="AM1" s="45" t="s">
        <v>459</v>
      </c>
      <c r="AN1" s="45" t="s">
        <v>460</v>
      </c>
      <c r="AO1" s="45" t="s">
        <v>461</v>
      </c>
      <c r="AP1" s="45" t="s">
        <v>462</v>
      </c>
      <c r="AQ1" s="45" t="s">
        <v>463</v>
      </c>
      <c r="AR1" s="45" t="s">
        <v>464</v>
      </c>
      <c r="AS1" s="45" t="s">
        <v>465</v>
      </c>
      <c r="AT1" s="45" t="s">
        <v>466</v>
      </c>
      <c r="AU1" s="45" t="s">
        <v>467</v>
      </c>
      <c r="AV1" s="45" t="s">
        <v>468</v>
      </c>
      <c r="AW1" s="45" t="s">
        <v>469</v>
      </c>
      <c r="AX1" s="45" t="s">
        <v>470</v>
      </c>
      <c r="AY1" s="45" t="s">
        <v>471</v>
      </c>
      <c r="AZ1" s="45" t="s">
        <v>472</v>
      </c>
      <c r="BA1" s="45" t="s">
        <v>473</v>
      </c>
      <c r="BB1" s="45" t="s">
        <v>474</v>
      </c>
      <c r="BC1" s="45" t="s">
        <v>475</v>
      </c>
      <c r="BD1" s="45" t="s">
        <v>476</v>
      </c>
      <c r="BE1" s="45" t="s">
        <v>477</v>
      </c>
      <c r="BF1" s="45" t="s">
        <v>478</v>
      </c>
      <c r="BG1" s="45" t="s">
        <v>479</v>
      </c>
      <c r="BH1" s="45" t="s">
        <v>480</v>
      </c>
      <c r="BI1" s="45" t="s">
        <v>481</v>
      </c>
      <c r="BJ1" s="45" t="s">
        <v>482</v>
      </c>
      <c r="BK1" s="45" t="s">
        <v>483</v>
      </c>
      <c r="BL1" s="45" t="s">
        <v>484</v>
      </c>
      <c r="BM1" s="45" t="s">
        <v>485</v>
      </c>
      <c r="BN1" s="45" t="s">
        <v>486</v>
      </c>
      <c r="BO1" s="45" t="s">
        <v>487</v>
      </c>
      <c r="BP1" s="45" t="s">
        <v>488</v>
      </c>
      <c r="BQ1" s="45" t="s">
        <v>489</v>
      </c>
      <c r="BR1" s="45" t="s">
        <v>490</v>
      </c>
      <c r="BS1" s="45" t="s">
        <v>491</v>
      </c>
      <c r="BT1" s="45" t="s">
        <v>492</v>
      </c>
      <c r="BU1" s="45" t="s">
        <v>493</v>
      </c>
      <c r="BV1" s="45" t="s">
        <v>494</v>
      </c>
      <c r="BW1" s="45" t="s">
        <v>495</v>
      </c>
      <c r="BX1" s="45" t="s">
        <v>496</v>
      </c>
      <c r="BY1" s="45" t="s">
        <v>497</v>
      </c>
      <c r="BZ1" s="45" t="s">
        <v>498</v>
      </c>
      <c r="CA1" s="45" t="s">
        <v>499</v>
      </c>
      <c r="CB1" s="45" t="s">
        <v>500</v>
      </c>
      <c r="CC1" s="45" t="s">
        <v>501</v>
      </c>
      <c r="CD1" s="45" t="s">
        <v>502</v>
      </c>
      <c r="CE1" s="45" t="s">
        <v>503</v>
      </c>
      <c r="CF1" s="45" t="s">
        <v>504</v>
      </c>
      <c r="CG1" s="45" t="s">
        <v>505</v>
      </c>
      <c r="CH1" s="45" t="s">
        <v>506</v>
      </c>
      <c r="CI1" s="45" t="s">
        <v>507</v>
      </c>
      <c r="CJ1" s="45" t="s">
        <v>508</v>
      </c>
      <c r="CK1" s="45" t="s">
        <v>509</v>
      </c>
      <c r="CL1" s="45" t="s">
        <v>510</v>
      </c>
      <c r="CM1" s="45" t="s">
        <v>511</v>
      </c>
      <c r="CN1" s="45" t="s">
        <v>512</v>
      </c>
      <c r="CO1" s="45" t="s">
        <v>513</v>
      </c>
      <c r="CP1" s="45" t="s">
        <v>514</v>
      </c>
      <c r="CQ1" s="45" t="s">
        <v>515</v>
      </c>
      <c r="CR1" s="45" t="s">
        <v>516</v>
      </c>
      <c r="CS1" s="45" t="s">
        <v>517</v>
      </c>
      <c r="CT1" s="45" t="s">
        <v>518</v>
      </c>
      <c r="CU1" s="45" t="s">
        <v>519</v>
      </c>
      <c r="CV1" s="45" t="s">
        <v>520</v>
      </c>
      <c r="CW1" s="45" t="s">
        <v>521</v>
      </c>
      <c r="CX1" s="45" t="s">
        <v>308</v>
      </c>
      <c r="CY1" s="45" t="s">
        <v>522</v>
      </c>
      <c r="CZ1" s="45" t="s">
        <v>523</v>
      </c>
      <c r="DA1" s="45" t="s">
        <v>524</v>
      </c>
      <c r="DB1" s="45" t="s">
        <v>525</v>
      </c>
      <c r="DC1" s="45" t="s">
        <v>526</v>
      </c>
      <c r="DD1" s="45" t="s">
        <v>527</v>
      </c>
      <c r="DE1" s="45" t="s">
        <v>528</v>
      </c>
      <c r="DF1" s="45" t="s">
        <v>529</v>
      </c>
      <c r="DG1" s="45" t="s">
        <v>530</v>
      </c>
      <c r="DH1" s="45" t="s">
        <v>531</v>
      </c>
      <c r="DI1" s="45" t="s">
        <v>532</v>
      </c>
      <c r="DJ1" s="45" t="s">
        <v>533</v>
      </c>
      <c r="DK1" s="45" t="s">
        <v>534</v>
      </c>
      <c r="DL1" s="45" t="s">
        <v>535</v>
      </c>
      <c r="DM1" s="45" t="s">
        <v>536</v>
      </c>
      <c r="DN1" s="45" t="s">
        <v>537</v>
      </c>
      <c r="DO1" s="45" t="s">
        <v>538</v>
      </c>
      <c r="DP1" s="45" t="s">
        <v>539</v>
      </c>
      <c r="DQ1" s="45" t="s">
        <v>540</v>
      </c>
      <c r="DR1" s="45" t="s">
        <v>541</v>
      </c>
      <c r="DS1" s="45" t="s">
        <v>542</v>
      </c>
      <c r="DT1" s="45" t="s">
        <v>543</v>
      </c>
      <c r="DU1" s="45" t="s">
        <v>544</v>
      </c>
      <c r="DV1" s="45" t="s">
        <v>545</v>
      </c>
      <c r="DW1" s="45" t="s">
        <v>546</v>
      </c>
      <c r="DX1" s="45" t="s">
        <v>547</v>
      </c>
      <c r="DY1" s="45" t="s">
        <v>548</v>
      </c>
      <c r="DZ1" s="45" t="s">
        <v>549</v>
      </c>
      <c r="EA1" s="45" t="s">
        <v>550</v>
      </c>
      <c r="EB1" s="45" t="s">
        <v>551</v>
      </c>
      <c r="EC1" s="45" t="s">
        <v>552</v>
      </c>
      <c r="ED1" s="45" t="s">
        <v>553</v>
      </c>
      <c r="EE1" s="45" t="s">
        <v>554</v>
      </c>
      <c r="EF1" s="45" t="s">
        <v>555</v>
      </c>
      <c r="EG1" s="45" t="s">
        <v>556</v>
      </c>
      <c r="EH1" s="45" t="s">
        <v>557</v>
      </c>
      <c r="EI1" s="45" t="s">
        <v>558</v>
      </c>
      <c r="EJ1" s="45" t="s">
        <v>559</v>
      </c>
      <c r="EK1" s="45" t="s">
        <v>560</v>
      </c>
      <c r="EL1" s="45" t="s">
        <v>561</v>
      </c>
      <c r="EM1" s="45" t="s">
        <v>562</v>
      </c>
      <c r="EN1" s="45" t="s">
        <v>563</v>
      </c>
      <c r="EO1" s="45" t="s">
        <v>564</v>
      </c>
      <c r="EP1" s="45" t="s">
        <v>565</v>
      </c>
      <c r="EQ1" s="45" t="s">
        <v>566</v>
      </c>
      <c r="ER1" s="45" t="s">
        <v>567</v>
      </c>
      <c r="ES1" s="45" t="s">
        <v>568</v>
      </c>
      <c r="ET1" s="45" t="s">
        <v>569</v>
      </c>
      <c r="EU1" s="45" t="s">
        <v>570</v>
      </c>
      <c r="EV1" s="45" t="s">
        <v>571</v>
      </c>
      <c r="EW1" s="45" t="s">
        <v>572</v>
      </c>
      <c r="EX1" s="45" t="s">
        <v>573</v>
      </c>
      <c r="EY1" s="45" t="s">
        <v>574</v>
      </c>
      <c r="EZ1" s="45" t="s">
        <v>575</v>
      </c>
      <c r="FA1" s="45" t="s">
        <v>576</v>
      </c>
      <c r="FB1" s="45" t="s">
        <v>577</v>
      </c>
      <c r="FC1" s="45" t="s">
        <v>578</v>
      </c>
      <c r="FD1" s="45" t="s">
        <v>579</v>
      </c>
      <c r="FE1" s="45" t="s">
        <v>580</v>
      </c>
      <c r="FF1" s="45" t="s">
        <v>581</v>
      </c>
      <c r="FG1" s="45" t="s">
        <v>582</v>
      </c>
      <c r="FH1" s="45" t="s">
        <v>583</v>
      </c>
      <c r="FI1" s="45" t="s">
        <v>584</v>
      </c>
      <c r="FJ1" s="45" t="s">
        <v>585</v>
      </c>
      <c r="FK1" s="45" t="s">
        <v>586</v>
      </c>
      <c r="FL1" s="45" t="s">
        <v>587</v>
      </c>
      <c r="FM1" s="45" t="s">
        <v>588</v>
      </c>
      <c r="FN1" s="45" t="s">
        <v>589</v>
      </c>
      <c r="FO1" s="45" t="s">
        <v>590</v>
      </c>
      <c r="FP1" s="45" t="s">
        <v>591</v>
      </c>
      <c r="FQ1" s="45" t="s">
        <v>592</v>
      </c>
      <c r="FR1" s="45" t="s">
        <v>593</v>
      </c>
      <c r="FS1" s="45" t="s">
        <v>594</v>
      </c>
    </row>
    <row r="2" spans="1:175" s="8" customFormat="1" ht="54.75" customHeight="1" x14ac:dyDescent="0.25">
      <c r="A2" s="49" t="s">
        <v>1023</v>
      </c>
      <c r="B2" s="50" t="s">
        <v>1024</v>
      </c>
      <c r="C2" s="50" t="s">
        <v>1025</v>
      </c>
      <c r="D2" s="50"/>
      <c r="E2" s="50" t="s">
        <v>1026</v>
      </c>
      <c r="F2" s="50" t="s">
        <v>1027</v>
      </c>
      <c r="G2" s="50"/>
      <c r="H2" s="51" t="s">
        <v>1028</v>
      </c>
      <c r="I2" s="51" t="s">
        <v>1029</v>
      </c>
      <c r="J2" s="51"/>
      <c r="K2" s="51"/>
      <c r="L2" s="51"/>
      <c r="M2" s="50"/>
      <c r="N2" s="51" t="s">
        <v>1031</v>
      </c>
      <c r="O2" s="51" t="s">
        <v>1030</v>
      </c>
      <c r="P2" s="50"/>
      <c r="Q2" s="51"/>
      <c r="R2" s="51"/>
      <c r="S2" s="51"/>
      <c r="T2" s="51"/>
      <c r="U2" s="51"/>
      <c r="V2" s="51"/>
      <c r="W2" s="51"/>
      <c r="X2" s="51"/>
      <c r="Y2" s="50"/>
      <c r="Z2" s="50"/>
      <c r="AA2" s="50"/>
      <c r="AB2" s="50"/>
      <c r="AC2" s="50"/>
      <c r="AD2" s="50"/>
      <c r="AE2" s="50"/>
      <c r="AF2" s="51"/>
      <c r="AG2" s="50"/>
      <c r="AH2" s="51"/>
      <c r="AI2" s="50"/>
      <c r="AJ2" s="51"/>
      <c r="AK2" s="50"/>
      <c r="AL2" s="51"/>
      <c r="AM2" s="50"/>
      <c r="AN2" s="51"/>
      <c r="AO2" s="50"/>
      <c r="AP2" s="50"/>
      <c r="AQ2" s="50"/>
      <c r="AR2" s="50"/>
      <c r="AS2" s="51"/>
      <c r="AT2" s="51"/>
      <c r="AU2" s="51"/>
      <c r="AV2" s="51"/>
      <c r="AW2" s="51"/>
      <c r="AX2" s="51"/>
      <c r="AY2" s="51"/>
      <c r="AZ2" s="51"/>
      <c r="BA2" s="50"/>
      <c r="BB2" s="50"/>
      <c r="BC2" s="50"/>
      <c r="BD2" s="50"/>
      <c r="BE2" s="50"/>
      <c r="BF2" s="50"/>
      <c r="BG2" s="50"/>
      <c r="BH2" s="50"/>
      <c r="BI2" s="50"/>
      <c r="BJ2" s="50"/>
      <c r="BK2" s="51"/>
      <c r="BL2" s="51"/>
      <c r="BM2" s="51"/>
      <c r="BN2" s="51"/>
      <c r="BO2" s="51"/>
      <c r="BP2" s="51"/>
      <c r="BQ2" s="51"/>
      <c r="BR2" s="51"/>
      <c r="BS2" s="51"/>
      <c r="BT2" s="50"/>
      <c r="BU2" s="50"/>
      <c r="BV2" s="50"/>
      <c r="BW2" s="50"/>
      <c r="BX2" s="51"/>
      <c r="BY2" s="51"/>
      <c r="BZ2" s="51"/>
      <c r="CA2" s="51"/>
      <c r="CB2" s="50"/>
      <c r="CC2" s="50"/>
      <c r="CD2" s="50"/>
      <c r="CE2" s="51"/>
      <c r="CF2" s="51"/>
      <c r="CG2" s="51"/>
      <c r="CH2" s="51"/>
      <c r="CI2" s="51"/>
      <c r="CJ2" s="51"/>
      <c r="CK2" s="51"/>
      <c r="CL2" s="50"/>
      <c r="CM2" s="50"/>
      <c r="CN2" s="50"/>
      <c r="CO2" s="51"/>
      <c r="CP2" s="51"/>
      <c r="CQ2" s="51"/>
      <c r="CR2" s="51"/>
      <c r="CS2" s="51"/>
      <c r="CT2" s="51"/>
      <c r="CU2" s="51"/>
      <c r="CV2" s="50"/>
      <c r="CW2" s="50"/>
      <c r="CX2" s="50"/>
      <c r="CY2" s="50"/>
      <c r="CZ2" s="51"/>
      <c r="DA2" s="51"/>
      <c r="DB2" s="51"/>
      <c r="DC2" s="51"/>
      <c r="DD2" s="51"/>
      <c r="DE2" s="51"/>
      <c r="DF2" s="51"/>
      <c r="DG2" s="50"/>
      <c r="DH2" s="50"/>
      <c r="DI2" s="50"/>
      <c r="DJ2" s="51"/>
      <c r="DK2" s="51"/>
      <c r="DL2" s="51"/>
      <c r="DM2" s="51"/>
      <c r="DN2" s="51"/>
      <c r="DO2" s="50"/>
      <c r="DP2" s="50"/>
      <c r="DQ2" s="50"/>
      <c r="DR2" s="50"/>
      <c r="DS2" s="50"/>
      <c r="DT2" s="51"/>
      <c r="DU2" s="51"/>
      <c r="DV2" s="51"/>
      <c r="DW2" s="51"/>
      <c r="DX2" s="51"/>
      <c r="DY2" s="51"/>
      <c r="DZ2" s="51"/>
      <c r="EA2" s="50"/>
      <c r="EB2" s="51"/>
      <c r="EC2" s="51"/>
      <c r="ED2" s="51"/>
      <c r="EE2" s="51"/>
      <c r="EF2" s="51"/>
      <c r="EG2" s="51"/>
      <c r="EH2" s="51"/>
      <c r="EI2" s="51"/>
      <c r="EJ2" s="51"/>
      <c r="EK2" s="51"/>
      <c r="EL2" s="51"/>
      <c r="EM2" s="51"/>
      <c r="EN2" s="50"/>
      <c r="EO2" s="50"/>
      <c r="EP2" s="50"/>
      <c r="EQ2" s="51"/>
      <c r="ER2" s="51"/>
      <c r="ES2" s="51"/>
      <c r="ET2" s="51"/>
      <c r="EU2" s="51"/>
      <c r="EV2" s="51"/>
      <c r="EW2" s="51"/>
      <c r="EX2" s="51"/>
      <c r="EY2" s="51"/>
      <c r="EZ2" s="51"/>
      <c r="FA2" s="51"/>
      <c r="FB2" s="50"/>
      <c r="FC2" s="51"/>
      <c r="FD2" s="50"/>
      <c r="FE2" s="51"/>
      <c r="FF2" s="51"/>
      <c r="FG2" s="51"/>
      <c r="FH2" s="51"/>
      <c r="FI2" s="51"/>
      <c r="FJ2" s="51"/>
      <c r="FK2" s="50"/>
      <c r="FL2" s="50"/>
      <c r="FM2" s="50"/>
      <c r="FN2" s="51"/>
      <c r="FO2" s="51"/>
      <c r="FP2" s="51"/>
      <c r="FQ2" s="50"/>
      <c r="FR2" s="51"/>
      <c r="FS2" s="51"/>
    </row>
    <row r="3" spans="1:175" x14ac:dyDescent="0.25">
      <c r="A3" s="2">
        <v>43776</v>
      </c>
      <c r="B3" s="3" t="s">
        <v>15</v>
      </c>
      <c r="C3" s="3" t="s">
        <v>15</v>
      </c>
      <c r="D3" s="3" t="s">
        <v>11</v>
      </c>
      <c r="E3" s="3" t="s">
        <v>595</v>
      </c>
      <c r="F3" s="3" t="s">
        <v>65</v>
      </c>
      <c r="G3" s="3" t="s">
        <v>596</v>
      </c>
      <c r="H3" s="8">
        <v>4.3642700000000003</v>
      </c>
      <c r="I3" s="8">
        <v>18.558859999999999</v>
      </c>
      <c r="J3" s="8">
        <v>344.43799999999999</v>
      </c>
      <c r="K3" s="8">
        <v>0</v>
      </c>
      <c r="L3" s="8">
        <v>3</v>
      </c>
      <c r="M3" s="3" t="s">
        <v>596</v>
      </c>
      <c r="N3" s="8">
        <v>10</v>
      </c>
      <c r="O3" s="8">
        <v>50</v>
      </c>
      <c r="P3" s="3" t="s">
        <v>597</v>
      </c>
      <c r="Q3" s="8"/>
      <c r="R3" s="8">
        <v>10</v>
      </c>
      <c r="S3" s="8">
        <v>0</v>
      </c>
      <c r="T3" s="8">
        <v>0</v>
      </c>
      <c r="U3" s="8">
        <v>0</v>
      </c>
      <c r="V3" s="8">
        <v>10</v>
      </c>
      <c r="W3" s="8"/>
      <c r="X3" s="8"/>
      <c r="Y3" s="3" t="s">
        <v>159</v>
      </c>
      <c r="Z3" s="3" t="s">
        <v>21</v>
      </c>
      <c r="AA3" s="3" t="s">
        <v>172</v>
      </c>
      <c r="AB3" s="3"/>
      <c r="AC3" s="3"/>
      <c r="AD3" s="3" t="s">
        <v>180</v>
      </c>
      <c r="AE3" s="3" t="s">
        <v>29</v>
      </c>
      <c r="AF3" s="8"/>
      <c r="AG3" s="3" t="s">
        <v>29</v>
      </c>
      <c r="AH3" s="8"/>
      <c r="AI3" s="3" t="s">
        <v>29</v>
      </c>
      <c r="AJ3" s="8"/>
      <c r="AK3" s="3" t="s">
        <v>29</v>
      </c>
      <c r="AL3" s="8"/>
      <c r="AM3" s="3" t="s">
        <v>29</v>
      </c>
      <c r="AN3" s="8"/>
      <c r="AO3" s="3" t="s">
        <v>29</v>
      </c>
      <c r="AP3" s="3"/>
      <c r="AQ3" s="3"/>
      <c r="AR3" s="3"/>
      <c r="AS3" s="8"/>
      <c r="AT3" s="8"/>
      <c r="AU3" s="8"/>
      <c r="AV3" s="8"/>
      <c r="AW3" s="8"/>
      <c r="AX3" s="8"/>
      <c r="AY3" s="8"/>
      <c r="AZ3" s="8"/>
      <c r="BA3" s="3" t="s">
        <v>21</v>
      </c>
      <c r="BB3" s="3" t="s">
        <v>21</v>
      </c>
      <c r="BC3" s="3" t="s">
        <v>21</v>
      </c>
      <c r="BD3" s="3" t="s">
        <v>29</v>
      </c>
      <c r="BE3" s="3" t="s">
        <v>29</v>
      </c>
      <c r="BF3" s="3"/>
      <c r="BG3" s="3"/>
      <c r="BH3" s="3" t="s">
        <v>231</v>
      </c>
      <c r="BI3" s="3"/>
      <c r="BJ3" s="3" t="s">
        <v>598</v>
      </c>
      <c r="BK3" s="8">
        <v>1</v>
      </c>
      <c r="BL3" s="8">
        <v>0</v>
      </c>
      <c r="BM3" s="8">
        <v>0</v>
      </c>
      <c r="BN3" s="8">
        <v>0</v>
      </c>
      <c r="BO3" s="8">
        <v>0</v>
      </c>
      <c r="BP3" s="8">
        <v>1</v>
      </c>
      <c r="BQ3" s="8">
        <v>0</v>
      </c>
      <c r="BR3" s="8">
        <v>0</v>
      </c>
      <c r="BS3" s="8">
        <v>1</v>
      </c>
      <c r="BT3" s="3" t="s">
        <v>256</v>
      </c>
      <c r="BU3" s="3" t="s">
        <v>259</v>
      </c>
      <c r="BV3" s="3" t="s">
        <v>21</v>
      </c>
      <c r="BW3" s="3" t="s">
        <v>599</v>
      </c>
      <c r="BX3" s="8">
        <v>1</v>
      </c>
      <c r="BY3" s="8">
        <v>0</v>
      </c>
      <c r="BZ3" s="8">
        <v>1</v>
      </c>
      <c r="CA3" s="8">
        <v>1</v>
      </c>
      <c r="CB3" s="3" t="s">
        <v>280</v>
      </c>
      <c r="CC3" s="3" t="s">
        <v>29</v>
      </c>
      <c r="CD3" s="3"/>
      <c r="CE3" s="8"/>
      <c r="CF3" s="8"/>
      <c r="CG3" s="8"/>
      <c r="CH3" s="8"/>
      <c r="CI3" s="8"/>
      <c r="CJ3" s="8"/>
      <c r="CK3" s="8"/>
      <c r="CL3" s="3"/>
      <c r="CM3" s="3" t="s">
        <v>281</v>
      </c>
      <c r="CN3" s="3" t="s">
        <v>600</v>
      </c>
      <c r="CO3" s="8">
        <v>0</v>
      </c>
      <c r="CP3" s="8">
        <v>1</v>
      </c>
      <c r="CQ3" s="8">
        <v>0</v>
      </c>
      <c r="CR3" s="8">
        <v>0</v>
      </c>
      <c r="CS3" s="8">
        <v>0</v>
      </c>
      <c r="CT3" s="8">
        <v>0</v>
      </c>
      <c r="CU3" s="8">
        <v>0</v>
      </c>
      <c r="CV3" s="3"/>
      <c r="CW3" s="3" t="s">
        <v>259</v>
      </c>
      <c r="CX3" s="3" t="s">
        <v>21</v>
      </c>
      <c r="CY3" s="3"/>
      <c r="CZ3" s="8"/>
      <c r="DA3" s="8"/>
      <c r="DB3" s="8"/>
      <c r="DC3" s="8"/>
      <c r="DD3" s="8"/>
      <c r="DE3" s="8"/>
      <c r="DF3" s="8"/>
      <c r="DG3" s="3"/>
      <c r="DH3" s="3" t="s">
        <v>29</v>
      </c>
      <c r="DI3" s="3"/>
      <c r="DJ3" s="8"/>
      <c r="DK3" s="8"/>
      <c r="DL3" s="8"/>
      <c r="DM3" s="8"/>
      <c r="DN3" s="8"/>
      <c r="DO3" s="3"/>
      <c r="DP3" s="3"/>
      <c r="DQ3" s="3"/>
      <c r="DR3" s="3"/>
      <c r="DS3" s="3"/>
      <c r="DT3" s="8"/>
      <c r="DU3" s="8"/>
      <c r="DV3" s="8"/>
      <c r="DW3" s="8"/>
      <c r="DX3" s="8"/>
      <c r="DY3" s="8"/>
      <c r="DZ3" s="8"/>
      <c r="EA3" s="3" t="s">
        <v>601</v>
      </c>
      <c r="EB3" s="8">
        <v>1</v>
      </c>
      <c r="EC3" s="8">
        <v>1</v>
      </c>
      <c r="ED3" s="8">
        <v>0</v>
      </c>
      <c r="EE3" s="8">
        <v>0</v>
      </c>
      <c r="EF3" s="8">
        <v>0</v>
      </c>
      <c r="EG3" s="8">
        <v>1</v>
      </c>
      <c r="EH3" s="8">
        <v>0</v>
      </c>
      <c r="EI3" s="8">
        <v>0</v>
      </c>
      <c r="EJ3" s="8">
        <v>0</v>
      </c>
      <c r="EK3" s="8">
        <v>0</v>
      </c>
      <c r="EL3" s="8">
        <v>0</v>
      </c>
      <c r="EM3" s="8">
        <v>0</v>
      </c>
      <c r="EN3" s="3"/>
      <c r="EO3" s="3" t="s">
        <v>352</v>
      </c>
      <c r="EP3" s="3" t="s">
        <v>356</v>
      </c>
      <c r="EQ3" s="8">
        <v>0</v>
      </c>
      <c r="ER3" s="8">
        <v>0</v>
      </c>
      <c r="ES3" s="8">
        <v>0</v>
      </c>
      <c r="ET3" s="8">
        <v>1</v>
      </c>
      <c r="EU3" s="8">
        <v>0</v>
      </c>
      <c r="EV3" s="8">
        <v>0</v>
      </c>
      <c r="EW3" s="8">
        <v>0</v>
      </c>
      <c r="EX3" s="8">
        <v>0</v>
      </c>
      <c r="EY3" s="8">
        <v>0</v>
      </c>
      <c r="EZ3" s="8">
        <v>0</v>
      </c>
      <c r="FA3" s="8">
        <v>0</v>
      </c>
      <c r="FB3" s="3"/>
      <c r="FC3" s="8"/>
      <c r="FD3" s="3" t="s">
        <v>602</v>
      </c>
      <c r="FE3" s="8">
        <v>1</v>
      </c>
      <c r="FF3" s="8">
        <v>0</v>
      </c>
      <c r="FG3" s="8">
        <v>0</v>
      </c>
      <c r="FH3" s="8">
        <v>1</v>
      </c>
      <c r="FI3" s="8">
        <v>0</v>
      </c>
      <c r="FJ3" s="8">
        <v>1</v>
      </c>
      <c r="FK3" s="3" t="s">
        <v>383</v>
      </c>
      <c r="FL3" s="3" t="s">
        <v>385</v>
      </c>
      <c r="FM3" s="3" t="s">
        <v>381</v>
      </c>
      <c r="FN3" s="8"/>
      <c r="FO3" s="8">
        <v>0</v>
      </c>
      <c r="FP3" s="8">
        <v>10</v>
      </c>
      <c r="FQ3" s="3" t="s">
        <v>603</v>
      </c>
      <c r="FR3" s="8">
        <v>1340496</v>
      </c>
      <c r="FS3" s="8">
        <v>39</v>
      </c>
    </row>
    <row r="4" spans="1:175" x14ac:dyDescent="0.25">
      <c r="A4" s="2">
        <v>43776</v>
      </c>
      <c r="B4" s="3" t="s">
        <v>15</v>
      </c>
      <c r="C4" s="3" t="s">
        <v>15</v>
      </c>
      <c r="D4" s="3" t="s">
        <v>11</v>
      </c>
      <c r="E4" s="3" t="s">
        <v>110</v>
      </c>
      <c r="F4" s="3" t="s">
        <v>64</v>
      </c>
      <c r="G4" s="3" t="s">
        <v>596</v>
      </c>
      <c r="H4" s="8">
        <v>4.3584899999999998</v>
      </c>
      <c r="I4" s="8">
        <v>18.556260000000002</v>
      </c>
      <c r="J4" s="8">
        <v>351.92200000000003</v>
      </c>
      <c r="K4" s="8">
        <v>0</v>
      </c>
      <c r="L4" s="8">
        <v>3</v>
      </c>
      <c r="M4" s="3" t="s">
        <v>596</v>
      </c>
      <c r="N4" s="8">
        <v>200</v>
      </c>
      <c r="O4" s="8">
        <v>1000</v>
      </c>
      <c r="P4" s="3" t="s">
        <v>597</v>
      </c>
      <c r="Q4" s="8"/>
      <c r="R4" s="8">
        <v>200</v>
      </c>
      <c r="S4" s="8">
        <v>0</v>
      </c>
      <c r="T4" s="8">
        <v>0</v>
      </c>
      <c r="U4" s="8">
        <v>0</v>
      </c>
      <c r="V4" s="8">
        <v>150</v>
      </c>
      <c r="W4" s="8">
        <v>50</v>
      </c>
      <c r="X4" s="8"/>
      <c r="Y4" s="3" t="s">
        <v>159</v>
      </c>
      <c r="Z4" s="3" t="s">
        <v>21</v>
      </c>
      <c r="AA4" s="3" t="s">
        <v>29</v>
      </c>
      <c r="AB4" s="3"/>
      <c r="AC4" s="3"/>
      <c r="AD4" s="3" t="s">
        <v>178</v>
      </c>
      <c r="AE4" s="3" t="s">
        <v>21</v>
      </c>
      <c r="AF4" s="8">
        <v>200</v>
      </c>
      <c r="AG4" s="3" t="s">
        <v>29</v>
      </c>
      <c r="AH4" s="8"/>
      <c r="AI4" s="3" t="s">
        <v>21</v>
      </c>
      <c r="AJ4" s="8">
        <v>50</v>
      </c>
      <c r="AK4" s="3" t="s">
        <v>29</v>
      </c>
      <c r="AL4" s="8"/>
      <c r="AM4" s="3" t="s">
        <v>29</v>
      </c>
      <c r="AN4" s="8"/>
      <c r="AO4" s="3" t="s">
        <v>21</v>
      </c>
      <c r="AP4" s="3" t="s">
        <v>194</v>
      </c>
      <c r="AQ4" s="3"/>
      <c r="AR4" s="3"/>
      <c r="AS4" s="8"/>
      <c r="AT4" s="8"/>
      <c r="AU4" s="8"/>
      <c r="AV4" s="8"/>
      <c r="AW4" s="8"/>
      <c r="AX4" s="8"/>
      <c r="AY4" s="8"/>
      <c r="AZ4" s="8"/>
      <c r="BA4" s="3" t="s">
        <v>21</v>
      </c>
      <c r="BB4" s="3" t="s">
        <v>21</v>
      </c>
      <c r="BC4" s="3" t="s">
        <v>21</v>
      </c>
      <c r="BD4" s="3" t="s">
        <v>29</v>
      </c>
      <c r="BE4" s="3" t="s">
        <v>21</v>
      </c>
      <c r="BF4" s="3" t="s">
        <v>196</v>
      </c>
      <c r="BG4" s="3"/>
      <c r="BH4" s="3" t="s">
        <v>234</v>
      </c>
      <c r="BI4" s="3"/>
      <c r="BJ4" s="3" t="s">
        <v>604</v>
      </c>
      <c r="BK4" s="8">
        <v>0</v>
      </c>
      <c r="BL4" s="8">
        <v>0</v>
      </c>
      <c r="BM4" s="8">
        <v>0</v>
      </c>
      <c r="BN4" s="8">
        <v>0</v>
      </c>
      <c r="BO4" s="8">
        <v>0</v>
      </c>
      <c r="BP4" s="8">
        <v>1</v>
      </c>
      <c r="BQ4" s="8">
        <v>0</v>
      </c>
      <c r="BR4" s="8">
        <v>0</v>
      </c>
      <c r="BS4" s="8">
        <v>0</v>
      </c>
      <c r="BT4" s="3" t="s">
        <v>256</v>
      </c>
      <c r="BU4" s="3" t="s">
        <v>261</v>
      </c>
      <c r="BV4" s="3" t="s">
        <v>29</v>
      </c>
      <c r="BW4" s="3"/>
      <c r="BX4" s="8"/>
      <c r="BY4" s="8"/>
      <c r="BZ4" s="8"/>
      <c r="CA4" s="8"/>
      <c r="CB4" s="3" t="s">
        <v>277</v>
      </c>
      <c r="CC4" s="3" t="s">
        <v>29</v>
      </c>
      <c r="CD4" s="3"/>
      <c r="CE4" s="8"/>
      <c r="CF4" s="8"/>
      <c r="CG4" s="8"/>
      <c r="CH4" s="8"/>
      <c r="CI4" s="8"/>
      <c r="CJ4" s="8"/>
      <c r="CK4" s="8"/>
      <c r="CL4" s="3"/>
      <c r="CM4" s="3" t="s">
        <v>281</v>
      </c>
      <c r="CN4" s="3" t="s">
        <v>300</v>
      </c>
      <c r="CO4" s="8">
        <v>0</v>
      </c>
      <c r="CP4" s="8">
        <v>0</v>
      </c>
      <c r="CQ4" s="8">
        <v>0</v>
      </c>
      <c r="CR4" s="8">
        <v>0</v>
      </c>
      <c r="CS4" s="8">
        <v>1</v>
      </c>
      <c r="CT4" s="8">
        <v>0</v>
      </c>
      <c r="CU4" s="8">
        <v>0</v>
      </c>
      <c r="CV4" s="3"/>
      <c r="CW4" s="3" t="s">
        <v>259</v>
      </c>
      <c r="CX4" s="3" t="s">
        <v>21</v>
      </c>
      <c r="CY4" s="3"/>
      <c r="CZ4" s="8"/>
      <c r="DA4" s="8"/>
      <c r="DB4" s="8"/>
      <c r="DC4" s="8"/>
      <c r="DD4" s="8"/>
      <c r="DE4" s="8"/>
      <c r="DF4" s="8"/>
      <c r="DG4" s="3"/>
      <c r="DH4" s="3" t="s">
        <v>29</v>
      </c>
      <c r="DI4" s="3"/>
      <c r="DJ4" s="8"/>
      <c r="DK4" s="8"/>
      <c r="DL4" s="8"/>
      <c r="DM4" s="8"/>
      <c r="DN4" s="8"/>
      <c r="DO4" s="3"/>
      <c r="DP4" s="3"/>
      <c r="DQ4" s="3"/>
      <c r="DR4" s="3"/>
      <c r="DS4" s="3"/>
      <c r="DT4" s="8"/>
      <c r="DU4" s="8"/>
      <c r="DV4" s="8"/>
      <c r="DW4" s="8"/>
      <c r="DX4" s="8"/>
      <c r="DY4" s="8"/>
      <c r="DZ4" s="8"/>
      <c r="EA4" s="3" t="s">
        <v>605</v>
      </c>
      <c r="EB4" s="8">
        <v>1</v>
      </c>
      <c r="EC4" s="8">
        <v>1</v>
      </c>
      <c r="ED4" s="8">
        <v>0</v>
      </c>
      <c r="EE4" s="8">
        <v>0</v>
      </c>
      <c r="EF4" s="8">
        <v>0</v>
      </c>
      <c r="EG4" s="8">
        <v>0</v>
      </c>
      <c r="EH4" s="8">
        <v>1</v>
      </c>
      <c r="EI4" s="8">
        <v>0</v>
      </c>
      <c r="EJ4" s="8">
        <v>0</v>
      </c>
      <c r="EK4" s="8">
        <v>0</v>
      </c>
      <c r="EL4" s="8">
        <v>0</v>
      </c>
      <c r="EM4" s="8">
        <v>0</v>
      </c>
      <c r="EN4" s="3"/>
      <c r="EO4" s="3" t="s">
        <v>281</v>
      </c>
      <c r="EP4" s="3" t="s">
        <v>355</v>
      </c>
      <c r="EQ4" s="8">
        <v>0</v>
      </c>
      <c r="ER4" s="8">
        <v>1</v>
      </c>
      <c r="ES4" s="8">
        <v>0</v>
      </c>
      <c r="ET4" s="8">
        <v>0</v>
      </c>
      <c r="EU4" s="8">
        <v>0</v>
      </c>
      <c r="EV4" s="8">
        <v>0</v>
      </c>
      <c r="EW4" s="8">
        <v>0</v>
      </c>
      <c r="EX4" s="8">
        <v>0</v>
      </c>
      <c r="EY4" s="8">
        <v>0</v>
      </c>
      <c r="EZ4" s="8">
        <v>0</v>
      </c>
      <c r="FA4" s="8">
        <v>0</v>
      </c>
      <c r="FB4" s="3"/>
      <c r="FC4" s="8"/>
      <c r="FD4" s="3" t="s">
        <v>606</v>
      </c>
      <c r="FE4" s="8">
        <v>1</v>
      </c>
      <c r="FF4" s="8">
        <v>1</v>
      </c>
      <c r="FG4" s="8">
        <v>0</v>
      </c>
      <c r="FH4" s="8">
        <v>0</v>
      </c>
      <c r="FI4" s="8">
        <v>1</v>
      </c>
      <c r="FJ4" s="8">
        <v>0</v>
      </c>
      <c r="FK4" s="3" t="s">
        <v>380</v>
      </c>
      <c r="FL4" s="3" t="s">
        <v>383</v>
      </c>
      <c r="FM4" s="3" t="s">
        <v>382</v>
      </c>
      <c r="FN4" s="8"/>
      <c r="FO4" s="8">
        <v>0</v>
      </c>
      <c r="FP4" s="8">
        <v>10</v>
      </c>
      <c r="FQ4" s="3" t="s">
        <v>607</v>
      </c>
      <c r="FR4" s="8">
        <v>1340494</v>
      </c>
      <c r="FS4" s="8">
        <v>38</v>
      </c>
    </row>
    <row r="5" spans="1:175" x14ac:dyDescent="0.25">
      <c r="A5" s="2">
        <v>43777</v>
      </c>
      <c r="B5" s="3" t="s">
        <v>15</v>
      </c>
      <c r="C5" s="3" t="s">
        <v>15</v>
      </c>
      <c r="D5" s="3" t="s">
        <v>11</v>
      </c>
      <c r="E5" s="3" t="s">
        <v>608</v>
      </c>
      <c r="F5" s="3" t="s">
        <v>65</v>
      </c>
      <c r="G5" s="3" t="s">
        <v>596</v>
      </c>
      <c r="H5" s="8">
        <v>4.3613159000000001</v>
      </c>
      <c r="I5" s="8">
        <v>18.571140700000001</v>
      </c>
      <c r="J5" s="8">
        <v>350.60000610351563</v>
      </c>
      <c r="K5" s="8">
        <v>9</v>
      </c>
      <c r="L5" s="8">
        <v>3</v>
      </c>
      <c r="M5" s="3" t="s">
        <v>596</v>
      </c>
      <c r="N5" s="8">
        <v>60</v>
      </c>
      <c r="O5" s="8">
        <v>300</v>
      </c>
      <c r="P5" s="3" t="s">
        <v>597</v>
      </c>
      <c r="Q5" s="8"/>
      <c r="R5" s="8">
        <v>60</v>
      </c>
      <c r="S5" s="8">
        <v>0</v>
      </c>
      <c r="T5" s="8">
        <v>0</v>
      </c>
      <c r="U5" s="8">
        <v>0</v>
      </c>
      <c r="V5" s="8">
        <v>60</v>
      </c>
      <c r="W5" s="8"/>
      <c r="X5" s="8"/>
      <c r="Y5" s="3" t="s">
        <v>160</v>
      </c>
      <c r="Z5" s="3" t="s">
        <v>21</v>
      </c>
      <c r="AA5" s="3" t="s">
        <v>172</v>
      </c>
      <c r="AB5" s="3"/>
      <c r="AC5" s="3"/>
      <c r="AD5" s="3" t="s">
        <v>179</v>
      </c>
      <c r="AE5" s="3" t="s">
        <v>21</v>
      </c>
      <c r="AF5" s="8">
        <v>1</v>
      </c>
      <c r="AG5" s="3" t="s">
        <v>29</v>
      </c>
      <c r="AH5" s="8"/>
      <c r="AI5" s="3" t="s">
        <v>21</v>
      </c>
      <c r="AJ5" s="8">
        <v>1</v>
      </c>
      <c r="AK5" s="3" t="s">
        <v>29</v>
      </c>
      <c r="AL5" s="8"/>
      <c r="AM5" s="3" t="s">
        <v>21</v>
      </c>
      <c r="AN5" s="8">
        <v>3</v>
      </c>
      <c r="AO5" s="3" t="s">
        <v>21</v>
      </c>
      <c r="AP5" s="3" t="s">
        <v>193</v>
      </c>
      <c r="AQ5" s="3"/>
      <c r="AR5" s="3"/>
      <c r="AS5" s="8"/>
      <c r="AT5" s="8"/>
      <c r="AU5" s="8"/>
      <c r="AV5" s="8"/>
      <c r="AW5" s="8"/>
      <c r="AX5" s="8"/>
      <c r="AY5" s="8"/>
      <c r="AZ5" s="8"/>
      <c r="BA5" s="3" t="s">
        <v>21</v>
      </c>
      <c r="BB5" s="3" t="s">
        <v>21</v>
      </c>
      <c r="BC5" s="3" t="s">
        <v>21</v>
      </c>
      <c r="BD5" s="3" t="s">
        <v>29</v>
      </c>
      <c r="BE5" s="3" t="s">
        <v>29</v>
      </c>
      <c r="BF5" s="3"/>
      <c r="BG5" s="3"/>
      <c r="BH5" s="3" t="s">
        <v>234</v>
      </c>
      <c r="BI5" s="3"/>
      <c r="BJ5" s="3" t="s">
        <v>609</v>
      </c>
      <c r="BK5" s="8">
        <v>1</v>
      </c>
      <c r="BL5" s="8">
        <v>1</v>
      </c>
      <c r="BM5" s="8">
        <v>0</v>
      </c>
      <c r="BN5" s="8">
        <v>0</v>
      </c>
      <c r="BO5" s="8">
        <v>0</v>
      </c>
      <c r="BP5" s="8">
        <v>0</v>
      </c>
      <c r="BQ5" s="8">
        <v>0</v>
      </c>
      <c r="BR5" s="8">
        <v>1</v>
      </c>
      <c r="BS5" s="8">
        <v>0</v>
      </c>
      <c r="BT5" s="3" t="s">
        <v>254</v>
      </c>
      <c r="BU5" s="3" t="s">
        <v>258</v>
      </c>
      <c r="BV5" s="3" t="s">
        <v>21</v>
      </c>
      <c r="BW5" s="3" t="s">
        <v>599</v>
      </c>
      <c r="BX5" s="8">
        <v>1</v>
      </c>
      <c r="BY5" s="8">
        <v>0</v>
      </c>
      <c r="BZ5" s="8">
        <v>1</v>
      </c>
      <c r="CA5" s="8">
        <v>1</v>
      </c>
      <c r="CB5" s="3" t="s">
        <v>277</v>
      </c>
      <c r="CC5" s="3" t="s">
        <v>29</v>
      </c>
      <c r="CD5" s="3"/>
      <c r="CE5" s="8"/>
      <c r="CF5" s="8"/>
      <c r="CG5" s="8"/>
      <c r="CH5" s="8"/>
      <c r="CI5" s="8"/>
      <c r="CJ5" s="8"/>
      <c r="CK5" s="8"/>
      <c r="CL5" s="3"/>
      <c r="CM5" s="3" t="s">
        <v>279</v>
      </c>
      <c r="CN5" s="3" t="s">
        <v>600</v>
      </c>
      <c r="CO5" s="8">
        <v>0</v>
      </c>
      <c r="CP5" s="8">
        <v>1</v>
      </c>
      <c r="CQ5" s="8">
        <v>0</v>
      </c>
      <c r="CR5" s="8">
        <v>0</v>
      </c>
      <c r="CS5" s="8">
        <v>0</v>
      </c>
      <c r="CT5" s="8">
        <v>0</v>
      </c>
      <c r="CU5" s="8">
        <v>0</v>
      </c>
      <c r="CV5" s="3"/>
      <c r="CW5" s="3" t="s">
        <v>258</v>
      </c>
      <c r="CX5" s="3" t="s">
        <v>21</v>
      </c>
      <c r="CY5" s="3"/>
      <c r="CZ5" s="8"/>
      <c r="DA5" s="8"/>
      <c r="DB5" s="8"/>
      <c r="DC5" s="8"/>
      <c r="DD5" s="8"/>
      <c r="DE5" s="8"/>
      <c r="DF5" s="8"/>
      <c r="DG5" s="3"/>
      <c r="DH5" s="3" t="s">
        <v>29</v>
      </c>
      <c r="DI5" s="3"/>
      <c r="DJ5" s="8"/>
      <c r="DK5" s="8"/>
      <c r="DL5" s="8"/>
      <c r="DM5" s="8"/>
      <c r="DN5" s="8"/>
      <c r="DO5" s="3"/>
      <c r="DP5" s="3"/>
      <c r="DQ5" s="3"/>
      <c r="DR5" s="3"/>
      <c r="DS5" s="3"/>
      <c r="DT5" s="8"/>
      <c r="DU5" s="8"/>
      <c r="DV5" s="8"/>
      <c r="DW5" s="8"/>
      <c r="DX5" s="8"/>
      <c r="DY5" s="8"/>
      <c r="DZ5" s="8"/>
      <c r="EA5" s="3" t="s">
        <v>601</v>
      </c>
      <c r="EB5" s="8">
        <v>1</v>
      </c>
      <c r="EC5" s="8">
        <v>1</v>
      </c>
      <c r="ED5" s="8">
        <v>0</v>
      </c>
      <c r="EE5" s="8">
        <v>0</v>
      </c>
      <c r="EF5" s="8">
        <v>0</v>
      </c>
      <c r="EG5" s="8">
        <v>1</v>
      </c>
      <c r="EH5" s="8">
        <v>0</v>
      </c>
      <c r="EI5" s="8">
        <v>0</v>
      </c>
      <c r="EJ5" s="8">
        <v>0</v>
      </c>
      <c r="EK5" s="8">
        <v>0</v>
      </c>
      <c r="EL5" s="8">
        <v>0</v>
      </c>
      <c r="EM5" s="8">
        <v>0</v>
      </c>
      <c r="EN5" s="3"/>
      <c r="EO5" s="3" t="s">
        <v>279</v>
      </c>
      <c r="EP5" s="3"/>
      <c r="EQ5" s="8"/>
      <c r="ER5" s="8"/>
      <c r="ES5" s="8"/>
      <c r="ET5" s="8"/>
      <c r="EU5" s="8"/>
      <c r="EV5" s="8"/>
      <c r="EW5" s="8"/>
      <c r="EX5" s="8"/>
      <c r="EY5" s="8"/>
      <c r="EZ5" s="8"/>
      <c r="FA5" s="8"/>
      <c r="FB5" s="3"/>
      <c r="FC5" s="8"/>
      <c r="FD5" s="3" t="s">
        <v>388</v>
      </c>
      <c r="FE5" s="8">
        <v>1</v>
      </c>
      <c r="FF5" s="8">
        <v>0</v>
      </c>
      <c r="FG5" s="8">
        <v>0</v>
      </c>
      <c r="FH5" s="8">
        <v>0</v>
      </c>
      <c r="FI5" s="8">
        <v>0</v>
      </c>
      <c r="FJ5" s="8">
        <v>0</v>
      </c>
      <c r="FK5" s="3" t="s">
        <v>380</v>
      </c>
      <c r="FL5" s="3" t="s">
        <v>384</v>
      </c>
      <c r="FM5" s="3" t="s">
        <v>383</v>
      </c>
      <c r="FN5" s="8"/>
      <c r="FO5" s="8">
        <v>0</v>
      </c>
      <c r="FP5" s="8">
        <v>10</v>
      </c>
      <c r="FQ5" s="3" t="s">
        <v>610</v>
      </c>
      <c r="FR5" s="8">
        <v>1349821</v>
      </c>
      <c r="FS5" s="8">
        <v>53</v>
      </c>
    </row>
    <row r="6" spans="1:175" x14ac:dyDescent="0.25">
      <c r="A6" s="2">
        <v>43777</v>
      </c>
      <c r="B6" s="3" t="s">
        <v>15</v>
      </c>
      <c r="C6" s="3" t="s">
        <v>15</v>
      </c>
      <c r="D6" s="3" t="s">
        <v>11</v>
      </c>
      <c r="E6" s="3" t="s">
        <v>611</v>
      </c>
      <c r="F6" s="3" t="s">
        <v>65</v>
      </c>
      <c r="G6" s="3" t="s">
        <v>596</v>
      </c>
      <c r="H6" s="8">
        <v>4.3615104999999996</v>
      </c>
      <c r="I6" s="8">
        <v>18.564477400000001</v>
      </c>
      <c r="J6" s="8">
        <v>349.29998779296875</v>
      </c>
      <c r="K6" s="8">
        <v>7.5</v>
      </c>
      <c r="L6" s="8">
        <v>3</v>
      </c>
      <c r="M6" s="3" t="s">
        <v>596</v>
      </c>
      <c r="N6" s="8">
        <v>25</v>
      </c>
      <c r="O6" s="8">
        <v>125</v>
      </c>
      <c r="P6" s="3" t="s">
        <v>597</v>
      </c>
      <c r="Q6" s="8"/>
      <c r="R6" s="8">
        <v>25</v>
      </c>
      <c r="S6" s="8">
        <v>0</v>
      </c>
      <c r="T6" s="8">
        <v>0</v>
      </c>
      <c r="U6" s="8">
        <v>0</v>
      </c>
      <c r="V6" s="8">
        <v>25</v>
      </c>
      <c r="W6" s="8"/>
      <c r="X6" s="8"/>
      <c r="Y6" s="3" t="s">
        <v>159</v>
      </c>
      <c r="Z6" s="3" t="s">
        <v>21</v>
      </c>
      <c r="AA6" s="3" t="s">
        <v>29</v>
      </c>
      <c r="AB6" s="3"/>
      <c r="AC6" s="3"/>
      <c r="AD6" s="3" t="s">
        <v>179</v>
      </c>
      <c r="AE6" s="3" t="s">
        <v>29</v>
      </c>
      <c r="AF6" s="8"/>
      <c r="AG6" s="3" t="s">
        <v>29</v>
      </c>
      <c r="AH6" s="8"/>
      <c r="AI6" s="3" t="s">
        <v>29</v>
      </c>
      <c r="AJ6" s="8"/>
      <c r="AK6" s="3" t="s">
        <v>29</v>
      </c>
      <c r="AL6" s="8"/>
      <c r="AM6" s="3" t="s">
        <v>21</v>
      </c>
      <c r="AN6" s="8">
        <v>3</v>
      </c>
      <c r="AO6" s="3" t="s">
        <v>21</v>
      </c>
      <c r="AP6" s="3" t="s">
        <v>196</v>
      </c>
      <c r="AQ6" s="3"/>
      <c r="AR6" s="3"/>
      <c r="AS6" s="8"/>
      <c r="AT6" s="8"/>
      <c r="AU6" s="8"/>
      <c r="AV6" s="8"/>
      <c r="AW6" s="8"/>
      <c r="AX6" s="8"/>
      <c r="AY6" s="8"/>
      <c r="AZ6" s="8"/>
      <c r="BA6" s="3" t="s">
        <v>21</v>
      </c>
      <c r="BB6" s="3" t="s">
        <v>21</v>
      </c>
      <c r="BC6" s="3" t="s">
        <v>21</v>
      </c>
      <c r="BD6" s="3" t="s">
        <v>29</v>
      </c>
      <c r="BE6" s="3" t="s">
        <v>21</v>
      </c>
      <c r="BF6" s="3" t="s">
        <v>196</v>
      </c>
      <c r="BG6" s="3"/>
      <c r="BH6" s="3" t="s">
        <v>234</v>
      </c>
      <c r="BI6" s="3"/>
      <c r="BJ6" s="3" t="s">
        <v>612</v>
      </c>
      <c r="BK6" s="8">
        <v>1</v>
      </c>
      <c r="BL6" s="8">
        <v>0</v>
      </c>
      <c r="BM6" s="8">
        <v>1</v>
      </c>
      <c r="BN6" s="8">
        <v>0</v>
      </c>
      <c r="BO6" s="8">
        <v>0</v>
      </c>
      <c r="BP6" s="8">
        <v>0</v>
      </c>
      <c r="BQ6" s="8">
        <v>0</v>
      </c>
      <c r="BR6" s="8">
        <v>1</v>
      </c>
      <c r="BS6" s="8">
        <v>0</v>
      </c>
      <c r="BT6" s="3" t="s">
        <v>256</v>
      </c>
      <c r="BU6" s="3" t="s">
        <v>258</v>
      </c>
      <c r="BV6" s="3" t="s">
        <v>21</v>
      </c>
      <c r="BW6" s="3" t="s">
        <v>613</v>
      </c>
      <c r="BX6" s="8">
        <v>1</v>
      </c>
      <c r="BY6" s="8">
        <v>0</v>
      </c>
      <c r="BZ6" s="8">
        <v>1</v>
      </c>
      <c r="CA6" s="8">
        <v>0</v>
      </c>
      <c r="CB6" s="3" t="s">
        <v>280</v>
      </c>
      <c r="CC6" s="3" t="s">
        <v>29</v>
      </c>
      <c r="CD6" s="3"/>
      <c r="CE6" s="8"/>
      <c r="CF6" s="8"/>
      <c r="CG6" s="8"/>
      <c r="CH6" s="8"/>
      <c r="CI6" s="8"/>
      <c r="CJ6" s="8"/>
      <c r="CK6" s="8"/>
      <c r="CL6" s="3"/>
      <c r="CM6" s="3" t="s">
        <v>281</v>
      </c>
      <c r="CN6" s="3" t="s">
        <v>614</v>
      </c>
      <c r="CO6" s="8">
        <v>1</v>
      </c>
      <c r="CP6" s="8">
        <v>1</v>
      </c>
      <c r="CQ6" s="8">
        <v>0</v>
      </c>
      <c r="CR6" s="8">
        <v>1</v>
      </c>
      <c r="CS6" s="8">
        <v>0</v>
      </c>
      <c r="CT6" s="8">
        <v>0</v>
      </c>
      <c r="CU6" s="8">
        <v>0</v>
      </c>
      <c r="CV6" s="3"/>
      <c r="CW6" s="3" t="s">
        <v>258</v>
      </c>
      <c r="CX6" s="3" t="s">
        <v>21</v>
      </c>
      <c r="CY6" s="3"/>
      <c r="CZ6" s="8"/>
      <c r="DA6" s="8"/>
      <c r="DB6" s="8"/>
      <c r="DC6" s="8"/>
      <c r="DD6" s="8"/>
      <c r="DE6" s="8"/>
      <c r="DF6" s="8"/>
      <c r="DG6" s="3"/>
      <c r="DH6" s="3" t="s">
        <v>21</v>
      </c>
      <c r="DI6" s="3" t="s">
        <v>317</v>
      </c>
      <c r="DJ6" s="8">
        <v>0</v>
      </c>
      <c r="DK6" s="8">
        <v>0</v>
      </c>
      <c r="DL6" s="8">
        <v>0</v>
      </c>
      <c r="DM6" s="8">
        <v>1</v>
      </c>
      <c r="DN6" s="8">
        <v>0</v>
      </c>
      <c r="DO6" s="3"/>
      <c r="DP6" s="3" t="s">
        <v>29</v>
      </c>
      <c r="DQ6" s="3"/>
      <c r="DR6" s="3"/>
      <c r="DS6" s="3"/>
      <c r="DT6" s="8"/>
      <c r="DU6" s="8"/>
      <c r="DV6" s="8"/>
      <c r="DW6" s="8"/>
      <c r="DX6" s="8"/>
      <c r="DY6" s="8"/>
      <c r="DZ6" s="8"/>
      <c r="EA6" s="3" t="s">
        <v>601</v>
      </c>
      <c r="EB6" s="8">
        <v>1</v>
      </c>
      <c r="EC6" s="8">
        <v>1</v>
      </c>
      <c r="ED6" s="8">
        <v>0</v>
      </c>
      <c r="EE6" s="8">
        <v>0</v>
      </c>
      <c r="EF6" s="8">
        <v>0</v>
      </c>
      <c r="EG6" s="8">
        <v>1</v>
      </c>
      <c r="EH6" s="8">
        <v>0</v>
      </c>
      <c r="EI6" s="8">
        <v>0</v>
      </c>
      <c r="EJ6" s="8">
        <v>0</v>
      </c>
      <c r="EK6" s="8">
        <v>0</v>
      </c>
      <c r="EL6" s="8">
        <v>0</v>
      </c>
      <c r="EM6" s="8">
        <v>0</v>
      </c>
      <c r="EN6" s="3"/>
      <c r="EO6" s="3" t="s">
        <v>279</v>
      </c>
      <c r="EP6" s="3"/>
      <c r="EQ6" s="8"/>
      <c r="ER6" s="8"/>
      <c r="ES6" s="8"/>
      <c r="ET6" s="8"/>
      <c r="EU6" s="8"/>
      <c r="EV6" s="8"/>
      <c r="EW6" s="8"/>
      <c r="EX6" s="8"/>
      <c r="EY6" s="8"/>
      <c r="EZ6" s="8"/>
      <c r="FA6" s="8"/>
      <c r="FB6" s="3"/>
      <c r="FC6" s="8"/>
      <c r="FD6" s="3" t="s">
        <v>615</v>
      </c>
      <c r="FE6" s="8">
        <v>1</v>
      </c>
      <c r="FF6" s="8">
        <v>0</v>
      </c>
      <c r="FG6" s="8">
        <v>0</v>
      </c>
      <c r="FH6" s="8">
        <v>0</v>
      </c>
      <c r="FI6" s="8">
        <v>1</v>
      </c>
      <c r="FJ6" s="8">
        <v>1</v>
      </c>
      <c r="FK6" s="3" t="s">
        <v>380</v>
      </c>
      <c r="FL6" s="3" t="s">
        <v>381</v>
      </c>
      <c r="FM6" s="3" t="s">
        <v>382</v>
      </c>
      <c r="FN6" s="8"/>
      <c r="FO6" s="8">
        <v>0</v>
      </c>
      <c r="FP6" s="8">
        <v>10</v>
      </c>
      <c r="FQ6" s="3" t="s">
        <v>616</v>
      </c>
      <c r="FR6" s="8">
        <v>1350000</v>
      </c>
      <c r="FS6" s="8">
        <v>54</v>
      </c>
    </row>
    <row r="7" spans="1:175" x14ac:dyDescent="0.25">
      <c r="A7" s="2">
        <v>43775</v>
      </c>
      <c r="B7" s="3" t="s">
        <v>15</v>
      </c>
      <c r="C7" s="3" t="s">
        <v>15</v>
      </c>
      <c r="D7" s="3" t="s">
        <v>11</v>
      </c>
      <c r="E7" s="3" t="s">
        <v>120</v>
      </c>
      <c r="F7" s="3" t="s">
        <v>67</v>
      </c>
      <c r="G7" s="3" t="s">
        <v>596</v>
      </c>
      <c r="H7" s="8">
        <v>4.3570425000000004</v>
      </c>
      <c r="I7" s="8">
        <v>18.562033499999998</v>
      </c>
      <c r="J7" s="8">
        <v>344.89999389648438</v>
      </c>
      <c r="K7" s="8">
        <v>9</v>
      </c>
      <c r="L7" s="8">
        <v>3</v>
      </c>
      <c r="M7" s="3" t="s">
        <v>596</v>
      </c>
      <c r="N7" s="8">
        <v>300</v>
      </c>
      <c r="O7" s="8">
        <v>534</v>
      </c>
      <c r="P7" s="3" t="s">
        <v>597</v>
      </c>
      <c r="Q7" s="8"/>
      <c r="R7" s="8">
        <v>300</v>
      </c>
      <c r="S7" s="8">
        <v>0</v>
      </c>
      <c r="T7" s="8">
        <v>0</v>
      </c>
      <c r="U7" s="8">
        <v>0</v>
      </c>
      <c r="V7" s="8"/>
      <c r="W7" s="8">
        <v>300</v>
      </c>
      <c r="X7" s="8"/>
      <c r="Y7" s="3" t="s">
        <v>160</v>
      </c>
      <c r="Z7" s="3" t="s">
        <v>21</v>
      </c>
      <c r="AA7" s="3" t="s">
        <v>21</v>
      </c>
      <c r="AB7" s="3" t="s">
        <v>174</v>
      </c>
      <c r="AC7" s="3"/>
      <c r="AD7" s="3" t="s">
        <v>179</v>
      </c>
      <c r="AE7" s="3" t="s">
        <v>21</v>
      </c>
      <c r="AF7" s="8">
        <v>20</v>
      </c>
      <c r="AG7" s="3" t="s">
        <v>29</v>
      </c>
      <c r="AH7" s="8"/>
      <c r="AI7" s="3" t="s">
        <v>21</v>
      </c>
      <c r="AJ7" s="8">
        <v>4</v>
      </c>
      <c r="AK7" s="3" t="s">
        <v>29</v>
      </c>
      <c r="AL7" s="8"/>
      <c r="AM7" s="3" t="s">
        <v>21</v>
      </c>
      <c r="AN7" s="8">
        <v>100</v>
      </c>
      <c r="AO7" s="3" t="s">
        <v>21</v>
      </c>
      <c r="AP7" s="3" t="s">
        <v>195</v>
      </c>
      <c r="AQ7" s="3"/>
      <c r="AR7" s="3"/>
      <c r="AS7" s="8"/>
      <c r="AT7" s="8"/>
      <c r="AU7" s="8"/>
      <c r="AV7" s="8"/>
      <c r="AW7" s="8"/>
      <c r="AX7" s="8"/>
      <c r="AY7" s="8"/>
      <c r="AZ7" s="8"/>
      <c r="BA7" s="3" t="s">
        <v>21</v>
      </c>
      <c r="BB7" s="3" t="s">
        <v>21</v>
      </c>
      <c r="BC7" s="3" t="s">
        <v>21</v>
      </c>
      <c r="BD7" s="3" t="s">
        <v>29</v>
      </c>
      <c r="BE7" s="3" t="s">
        <v>21</v>
      </c>
      <c r="BF7" s="3" t="s">
        <v>196</v>
      </c>
      <c r="BG7" s="3"/>
      <c r="BH7" s="3" t="s">
        <v>234</v>
      </c>
      <c r="BI7" s="3"/>
      <c r="BJ7" s="3" t="s">
        <v>617</v>
      </c>
      <c r="BK7" s="8">
        <v>0</v>
      </c>
      <c r="BL7" s="8">
        <v>0</v>
      </c>
      <c r="BM7" s="8">
        <v>0</v>
      </c>
      <c r="BN7" s="8">
        <v>0</v>
      </c>
      <c r="BO7" s="8">
        <v>1</v>
      </c>
      <c r="BP7" s="8">
        <v>1</v>
      </c>
      <c r="BQ7" s="8">
        <v>0</v>
      </c>
      <c r="BR7" s="8">
        <v>0</v>
      </c>
      <c r="BS7" s="8">
        <v>1</v>
      </c>
      <c r="BT7" s="3" t="s">
        <v>256</v>
      </c>
      <c r="BU7" s="3" t="s">
        <v>258</v>
      </c>
      <c r="BV7" s="3" t="s">
        <v>21</v>
      </c>
      <c r="BW7" s="3" t="s">
        <v>599</v>
      </c>
      <c r="BX7" s="8">
        <v>1</v>
      </c>
      <c r="BY7" s="8">
        <v>0</v>
      </c>
      <c r="BZ7" s="8">
        <v>1</v>
      </c>
      <c r="CA7" s="8">
        <v>1</v>
      </c>
      <c r="CB7" s="3" t="s">
        <v>277</v>
      </c>
      <c r="CC7" s="3" t="s">
        <v>21</v>
      </c>
      <c r="CD7" s="3" t="s">
        <v>618</v>
      </c>
      <c r="CE7" s="8">
        <v>0</v>
      </c>
      <c r="CF7" s="8">
        <v>1</v>
      </c>
      <c r="CG7" s="8">
        <v>0</v>
      </c>
      <c r="CH7" s="8">
        <v>0</v>
      </c>
      <c r="CI7" s="8">
        <v>1</v>
      </c>
      <c r="CJ7" s="8">
        <v>0</v>
      </c>
      <c r="CK7" s="8">
        <v>0</v>
      </c>
      <c r="CL7" s="3"/>
      <c r="CM7" s="3" t="s">
        <v>279</v>
      </c>
      <c r="CN7" s="3" t="s">
        <v>619</v>
      </c>
      <c r="CO7" s="8">
        <v>0</v>
      </c>
      <c r="CP7" s="8">
        <v>1</v>
      </c>
      <c r="CQ7" s="8">
        <v>0</v>
      </c>
      <c r="CR7" s="8">
        <v>1</v>
      </c>
      <c r="CS7" s="8">
        <v>1</v>
      </c>
      <c r="CT7" s="8">
        <v>0</v>
      </c>
      <c r="CU7" s="8">
        <v>0</v>
      </c>
      <c r="CV7" s="3"/>
      <c r="CW7" s="3" t="s">
        <v>258</v>
      </c>
      <c r="CX7" s="3" t="s">
        <v>21</v>
      </c>
      <c r="CY7" s="3"/>
      <c r="CZ7" s="8"/>
      <c r="DA7" s="8"/>
      <c r="DB7" s="8"/>
      <c r="DC7" s="8"/>
      <c r="DD7" s="8"/>
      <c r="DE7" s="8"/>
      <c r="DF7" s="8"/>
      <c r="DG7" s="3"/>
      <c r="DH7" s="3" t="s">
        <v>29</v>
      </c>
      <c r="DI7" s="3"/>
      <c r="DJ7" s="8"/>
      <c r="DK7" s="8"/>
      <c r="DL7" s="8"/>
      <c r="DM7" s="8"/>
      <c r="DN7" s="8"/>
      <c r="DO7" s="3"/>
      <c r="DP7" s="3"/>
      <c r="DQ7" s="3"/>
      <c r="DR7" s="3"/>
      <c r="DS7" s="3"/>
      <c r="DT7" s="8"/>
      <c r="DU7" s="8"/>
      <c r="DV7" s="8"/>
      <c r="DW7" s="8"/>
      <c r="DX7" s="8"/>
      <c r="DY7" s="8"/>
      <c r="DZ7" s="8"/>
      <c r="EA7" s="3" t="s">
        <v>620</v>
      </c>
      <c r="EB7" s="8">
        <v>1</v>
      </c>
      <c r="EC7" s="8">
        <v>1</v>
      </c>
      <c r="ED7" s="8">
        <v>1</v>
      </c>
      <c r="EE7" s="8">
        <v>0</v>
      </c>
      <c r="EF7" s="8">
        <v>0</v>
      </c>
      <c r="EG7" s="8">
        <v>0</v>
      </c>
      <c r="EH7" s="8">
        <v>0</v>
      </c>
      <c r="EI7" s="8">
        <v>0</v>
      </c>
      <c r="EJ7" s="8">
        <v>0</v>
      </c>
      <c r="EK7" s="8">
        <v>0</v>
      </c>
      <c r="EL7" s="8">
        <v>0</v>
      </c>
      <c r="EM7" s="8">
        <v>0</v>
      </c>
      <c r="EN7" s="3"/>
      <c r="EO7" s="3" t="s">
        <v>281</v>
      </c>
      <c r="EP7" s="3" t="s">
        <v>621</v>
      </c>
      <c r="EQ7" s="8">
        <v>0</v>
      </c>
      <c r="ER7" s="8">
        <v>1</v>
      </c>
      <c r="ES7" s="8">
        <v>0</v>
      </c>
      <c r="ET7" s="8">
        <v>0</v>
      </c>
      <c r="EU7" s="8">
        <v>0</v>
      </c>
      <c r="EV7" s="8">
        <v>0</v>
      </c>
      <c r="EW7" s="8">
        <v>1</v>
      </c>
      <c r="EX7" s="8">
        <v>0</v>
      </c>
      <c r="EY7" s="8">
        <v>0</v>
      </c>
      <c r="EZ7" s="8">
        <v>0</v>
      </c>
      <c r="FA7" s="8">
        <v>1</v>
      </c>
      <c r="FB7" s="3" t="s">
        <v>622</v>
      </c>
      <c r="FC7" s="8"/>
      <c r="FD7" s="3" t="s">
        <v>602</v>
      </c>
      <c r="FE7" s="8">
        <v>1</v>
      </c>
      <c r="FF7" s="8">
        <v>0</v>
      </c>
      <c r="FG7" s="8">
        <v>0</v>
      </c>
      <c r="FH7" s="8">
        <v>1</v>
      </c>
      <c r="FI7" s="8">
        <v>0</v>
      </c>
      <c r="FJ7" s="8">
        <v>1</v>
      </c>
      <c r="FK7" s="3" t="s">
        <v>380</v>
      </c>
      <c r="FL7" s="3" t="s">
        <v>383</v>
      </c>
      <c r="FM7" s="3" t="s">
        <v>382</v>
      </c>
      <c r="FN7" s="8"/>
      <c r="FO7" s="8">
        <v>3</v>
      </c>
      <c r="FP7" s="8">
        <v>10</v>
      </c>
      <c r="FQ7" s="3" t="s">
        <v>623</v>
      </c>
      <c r="FR7" s="8">
        <v>1327657</v>
      </c>
      <c r="FS7" s="8">
        <v>13</v>
      </c>
    </row>
    <row r="8" spans="1:175" x14ac:dyDescent="0.25">
      <c r="A8" s="2">
        <v>43775</v>
      </c>
      <c r="B8" s="3" t="s">
        <v>15</v>
      </c>
      <c r="C8" s="3" t="s">
        <v>15</v>
      </c>
      <c r="D8" s="3" t="s">
        <v>11</v>
      </c>
      <c r="E8" s="3" t="s">
        <v>114</v>
      </c>
      <c r="F8" s="3" t="s">
        <v>64</v>
      </c>
      <c r="G8" s="3" t="s">
        <v>596</v>
      </c>
      <c r="H8" s="8">
        <v>4.3548815999999997</v>
      </c>
      <c r="I8" s="8">
        <v>18.550060800000001</v>
      </c>
      <c r="J8" s="8">
        <v>342</v>
      </c>
      <c r="K8" s="8">
        <v>10</v>
      </c>
      <c r="L8" s="8">
        <v>4</v>
      </c>
      <c r="M8" s="3" t="s">
        <v>596</v>
      </c>
      <c r="N8" s="8">
        <v>162</v>
      </c>
      <c r="O8" s="8">
        <v>812</v>
      </c>
      <c r="P8" s="3" t="s">
        <v>597</v>
      </c>
      <c r="Q8" s="8"/>
      <c r="R8" s="8">
        <v>99</v>
      </c>
      <c r="S8" s="8">
        <v>25</v>
      </c>
      <c r="T8" s="8">
        <v>38</v>
      </c>
      <c r="U8" s="8">
        <v>0</v>
      </c>
      <c r="V8" s="8">
        <v>124</v>
      </c>
      <c r="W8" s="8"/>
      <c r="X8" s="8">
        <v>38</v>
      </c>
      <c r="Y8" s="3" t="s">
        <v>160</v>
      </c>
      <c r="Z8" s="3" t="s">
        <v>21</v>
      </c>
      <c r="AA8" s="3" t="s">
        <v>29</v>
      </c>
      <c r="AB8" s="3"/>
      <c r="AC8" s="3"/>
      <c r="AD8" s="3" t="s">
        <v>178</v>
      </c>
      <c r="AE8" s="3" t="s">
        <v>21</v>
      </c>
      <c r="AF8" s="8">
        <v>45</v>
      </c>
      <c r="AG8" s="3" t="s">
        <v>29</v>
      </c>
      <c r="AH8" s="8"/>
      <c r="AI8" s="3" t="s">
        <v>21</v>
      </c>
      <c r="AJ8" s="8">
        <v>24</v>
      </c>
      <c r="AK8" s="3" t="s">
        <v>29</v>
      </c>
      <c r="AL8" s="8"/>
      <c r="AM8" s="3" t="s">
        <v>21</v>
      </c>
      <c r="AN8" s="8">
        <v>27</v>
      </c>
      <c r="AO8" s="3" t="s">
        <v>21</v>
      </c>
      <c r="AP8" s="3" t="s">
        <v>197</v>
      </c>
      <c r="AQ8" s="3"/>
      <c r="AR8" s="3" t="s">
        <v>624</v>
      </c>
      <c r="AS8" s="8">
        <v>1</v>
      </c>
      <c r="AT8" s="8">
        <v>0</v>
      </c>
      <c r="AU8" s="8">
        <v>0</v>
      </c>
      <c r="AV8" s="8">
        <v>0</v>
      </c>
      <c r="AW8" s="8">
        <v>0</v>
      </c>
      <c r="AX8" s="8">
        <v>0</v>
      </c>
      <c r="AY8" s="8">
        <v>0</v>
      </c>
      <c r="AZ8" s="8">
        <v>0</v>
      </c>
      <c r="BA8" s="3" t="s">
        <v>29</v>
      </c>
      <c r="BB8" s="3" t="s">
        <v>29</v>
      </c>
      <c r="BC8" s="3" t="s">
        <v>29</v>
      </c>
      <c r="BD8" s="3" t="s">
        <v>21</v>
      </c>
      <c r="BE8" s="3" t="s">
        <v>21</v>
      </c>
      <c r="BF8" s="3" t="s">
        <v>224</v>
      </c>
      <c r="BG8" s="3"/>
      <c r="BH8" s="3" t="s">
        <v>231</v>
      </c>
      <c r="BI8" s="3"/>
      <c r="BJ8" s="3" t="s">
        <v>625</v>
      </c>
      <c r="BK8" s="8">
        <v>1</v>
      </c>
      <c r="BL8" s="8">
        <v>0</v>
      </c>
      <c r="BM8" s="8">
        <v>0</v>
      </c>
      <c r="BN8" s="8">
        <v>0</v>
      </c>
      <c r="BO8" s="8">
        <v>0</v>
      </c>
      <c r="BP8" s="8">
        <v>1</v>
      </c>
      <c r="BQ8" s="8">
        <v>0</v>
      </c>
      <c r="BR8" s="8">
        <v>1</v>
      </c>
      <c r="BS8" s="8">
        <v>0</v>
      </c>
      <c r="BT8" s="3" t="s">
        <v>254</v>
      </c>
      <c r="BU8" s="3" t="s">
        <v>259</v>
      </c>
      <c r="BV8" s="3" t="s">
        <v>21</v>
      </c>
      <c r="BW8" s="3" t="s">
        <v>599</v>
      </c>
      <c r="BX8" s="8">
        <v>1</v>
      </c>
      <c r="BY8" s="8">
        <v>0</v>
      </c>
      <c r="BZ8" s="8">
        <v>1</v>
      </c>
      <c r="CA8" s="8">
        <v>1</v>
      </c>
      <c r="CB8" s="3" t="s">
        <v>277</v>
      </c>
      <c r="CC8" s="3" t="s">
        <v>21</v>
      </c>
      <c r="CD8" s="3" t="s">
        <v>626</v>
      </c>
      <c r="CE8" s="8">
        <v>0</v>
      </c>
      <c r="CF8" s="8">
        <v>0</v>
      </c>
      <c r="CG8" s="8">
        <v>1</v>
      </c>
      <c r="CH8" s="8">
        <v>1</v>
      </c>
      <c r="CI8" s="8">
        <v>0</v>
      </c>
      <c r="CJ8" s="8">
        <v>0</v>
      </c>
      <c r="CK8" s="8">
        <v>1</v>
      </c>
      <c r="CL8" s="3" t="s">
        <v>627</v>
      </c>
      <c r="CM8" s="3" t="s">
        <v>281</v>
      </c>
      <c r="CN8" s="3" t="s">
        <v>628</v>
      </c>
      <c r="CO8" s="8">
        <v>1</v>
      </c>
      <c r="CP8" s="8">
        <v>0</v>
      </c>
      <c r="CQ8" s="8">
        <v>1</v>
      </c>
      <c r="CR8" s="8">
        <v>0</v>
      </c>
      <c r="CS8" s="8">
        <v>0</v>
      </c>
      <c r="CT8" s="8">
        <v>0</v>
      </c>
      <c r="CU8" s="8">
        <v>0</v>
      </c>
      <c r="CV8" s="3"/>
      <c r="CW8" s="3" t="s">
        <v>259</v>
      </c>
      <c r="CX8" s="3" t="s">
        <v>21</v>
      </c>
      <c r="CY8" s="3"/>
      <c r="CZ8" s="8"/>
      <c r="DA8" s="8"/>
      <c r="DB8" s="8"/>
      <c r="DC8" s="8"/>
      <c r="DD8" s="8"/>
      <c r="DE8" s="8"/>
      <c r="DF8" s="8"/>
      <c r="DG8" s="3"/>
      <c r="DH8" s="3" t="s">
        <v>29</v>
      </c>
      <c r="DI8" s="3"/>
      <c r="DJ8" s="8"/>
      <c r="DK8" s="8"/>
      <c r="DL8" s="8"/>
      <c r="DM8" s="8"/>
      <c r="DN8" s="8"/>
      <c r="DO8" s="3"/>
      <c r="DP8" s="3"/>
      <c r="DQ8" s="3"/>
      <c r="DR8" s="3"/>
      <c r="DS8" s="3"/>
      <c r="DT8" s="8"/>
      <c r="DU8" s="8"/>
      <c r="DV8" s="8"/>
      <c r="DW8" s="8"/>
      <c r="DX8" s="8"/>
      <c r="DY8" s="8"/>
      <c r="DZ8" s="8"/>
      <c r="EA8" s="3" t="s">
        <v>601</v>
      </c>
      <c r="EB8" s="8">
        <v>1</v>
      </c>
      <c r="EC8" s="8">
        <v>1</v>
      </c>
      <c r="ED8" s="8">
        <v>0</v>
      </c>
      <c r="EE8" s="8">
        <v>0</v>
      </c>
      <c r="EF8" s="8">
        <v>0</v>
      </c>
      <c r="EG8" s="8">
        <v>1</v>
      </c>
      <c r="EH8" s="8">
        <v>0</v>
      </c>
      <c r="EI8" s="8">
        <v>0</v>
      </c>
      <c r="EJ8" s="8">
        <v>0</v>
      </c>
      <c r="EK8" s="8">
        <v>0</v>
      </c>
      <c r="EL8" s="8">
        <v>0</v>
      </c>
      <c r="EM8" s="8">
        <v>0</v>
      </c>
      <c r="EN8" s="3"/>
      <c r="EO8" s="3" t="s">
        <v>281</v>
      </c>
      <c r="EP8" s="3" t="s">
        <v>629</v>
      </c>
      <c r="EQ8" s="8">
        <v>0</v>
      </c>
      <c r="ER8" s="8">
        <v>0</v>
      </c>
      <c r="ES8" s="8">
        <v>0</v>
      </c>
      <c r="ET8" s="8">
        <v>1</v>
      </c>
      <c r="EU8" s="8">
        <v>0</v>
      </c>
      <c r="EV8" s="8">
        <v>0</v>
      </c>
      <c r="EW8" s="8">
        <v>1</v>
      </c>
      <c r="EX8" s="8">
        <v>0</v>
      </c>
      <c r="EY8" s="8">
        <v>0</v>
      </c>
      <c r="EZ8" s="8">
        <v>1</v>
      </c>
      <c r="FA8" s="8">
        <v>0</v>
      </c>
      <c r="FB8" s="3"/>
      <c r="FC8" s="8"/>
      <c r="FD8" s="3" t="s">
        <v>630</v>
      </c>
      <c r="FE8" s="8">
        <v>0</v>
      </c>
      <c r="FF8" s="8">
        <v>0</v>
      </c>
      <c r="FG8" s="8">
        <v>0</v>
      </c>
      <c r="FH8" s="8">
        <v>1</v>
      </c>
      <c r="FI8" s="8">
        <v>1</v>
      </c>
      <c r="FJ8" s="8">
        <v>1</v>
      </c>
      <c r="FK8" s="3" t="s">
        <v>385</v>
      </c>
      <c r="FL8" s="3" t="s">
        <v>382</v>
      </c>
      <c r="FM8" s="3" t="s">
        <v>384</v>
      </c>
      <c r="FN8" s="8"/>
      <c r="FO8" s="8">
        <v>1</v>
      </c>
      <c r="FP8" s="8">
        <v>10</v>
      </c>
      <c r="FQ8" s="3" t="s">
        <v>631</v>
      </c>
      <c r="FR8" s="8">
        <v>1327734</v>
      </c>
      <c r="FS8" s="8">
        <v>14</v>
      </c>
    </row>
    <row r="9" spans="1:175" x14ac:dyDescent="0.25">
      <c r="A9" s="2">
        <v>43776</v>
      </c>
      <c r="B9" s="3" t="s">
        <v>15</v>
      </c>
      <c r="C9" s="3" t="s">
        <v>15</v>
      </c>
      <c r="D9" s="3" t="s">
        <v>11</v>
      </c>
      <c r="E9" s="3" t="s">
        <v>632</v>
      </c>
      <c r="F9" s="3" t="s">
        <v>64</v>
      </c>
      <c r="G9" s="3" t="s">
        <v>596</v>
      </c>
      <c r="H9" s="8">
        <v>4.3690699999999998</v>
      </c>
      <c r="I9" s="8">
        <v>18.56775</v>
      </c>
      <c r="J9" s="8">
        <v>357.74200000000002</v>
      </c>
      <c r="K9" s="8">
        <v>0</v>
      </c>
      <c r="L9" s="8">
        <v>3</v>
      </c>
      <c r="M9" s="3" t="s">
        <v>596</v>
      </c>
      <c r="N9" s="8">
        <v>30</v>
      </c>
      <c r="O9" s="8">
        <v>150</v>
      </c>
      <c r="P9" s="3" t="s">
        <v>597</v>
      </c>
      <c r="Q9" s="8"/>
      <c r="R9" s="8">
        <v>30</v>
      </c>
      <c r="S9" s="8">
        <v>0</v>
      </c>
      <c r="T9" s="8">
        <v>0</v>
      </c>
      <c r="U9" s="8">
        <v>0</v>
      </c>
      <c r="V9" s="8"/>
      <c r="W9" s="8">
        <v>30</v>
      </c>
      <c r="X9" s="8"/>
      <c r="Y9" s="3" t="s">
        <v>160</v>
      </c>
      <c r="Z9" s="3" t="s">
        <v>21</v>
      </c>
      <c r="AA9" s="3" t="s">
        <v>172</v>
      </c>
      <c r="AB9" s="3"/>
      <c r="AC9" s="3"/>
      <c r="AD9" s="3" t="s">
        <v>178</v>
      </c>
      <c r="AE9" s="3" t="s">
        <v>29</v>
      </c>
      <c r="AF9" s="8"/>
      <c r="AG9" s="3" t="s">
        <v>29</v>
      </c>
      <c r="AH9" s="8"/>
      <c r="AI9" s="3" t="s">
        <v>172</v>
      </c>
      <c r="AJ9" s="8"/>
      <c r="AK9" s="3" t="s">
        <v>29</v>
      </c>
      <c r="AL9" s="8"/>
      <c r="AM9" s="3" t="s">
        <v>172</v>
      </c>
      <c r="AN9" s="8"/>
      <c r="AO9" s="3" t="s">
        <v>21</v>
      </c>
      <c r="AP9" s="3" t="s">
        <v>196</v>
      </c>
      <c r="AQ9" s="3"/>
      <c r="AR9" s="3"/>
      <c r="AS9" s="8"/>
      <c r="AT9" s="8"/>
      <c r="AU9" s="8"/>
      <c r="AV9" s="8"/>
      <c r="AW9" s="8"/>
      <c r="AX9" s="8"/>
      <c r="AY9" s="8"/>
      <c r="AZ9" s="8"/>
      <c r="BA9" s="3" t="s">
        <v>21</v>
      </c>
      <c r="BB9" s="3" t="s">
        <v>21</v>
      </c>
      <c r="BC9" s="3" t="s">
        <v>21</v>
      </c>
      <c r="BD9" s="3" t="s">
        <v>29</v>
      </c>
      <c r="BE9" s="3" t="s">
        <v>21</v>
      </c>
      <c r="BF9" s="3" t="s">
        <v>196</v>
      </c>
      <c r="BG9" s="3"/>
      <c r="BH9" s="3" t="s">
        <v>231</v>
      </c>
      <c r="BI9" s="3"/>
      <c r="BJ9" s="3" t="s">
        <v>609</v>
      </c>
      <c r="BK9" s="8">
        <v>1</v>
      </c>
      <c r="BL9" s="8">
        <v>1</v>
      </c>
      <c r="BM9" s="8">
        <v>0</v>
      </c>
      <c r="BN9" s="8">
        <v>0</v>
      </c>
      <c r="BO9" s="8">
        <v>0</v>
      </c>
      <c r="BP9" s="8">
        <v>0</v>
      </c>
      <c r="BQ9" s="8">
        <v>0</v>
      </c>
      <c r="BR9" s="8">
        <v>1</v>
      </c>
      <c r="BS9" s="8">
        <v>0</v>
      </c>
      <c r="BT9" s="3" t="s">
        <v>256</v>
      </c>
      <c r="BU9" s="3" t="s">
        <v>258</v>
      </c>
      <c r="BV9" s="3" t="s">
        <v>29</v>
      </c>
      <c r="BW9" s="3"/>
      <c r="BX9" s="8"/>
      <c r="BY9" s="8"/>
      <c r="BZ9" s="8"/>
      <c r="CA9" s="8"/>
      <c r="CB9" s="3" t="s">
        <v>280</v>
      </c>
      <c r="CC9" s="3" t="s">
        <v>29</v>
      </c>
      <c r="CD9" s="3"/>
      <c r="CE9" s="8"/>
      <c r="CF9" s="8"/>
      <c r="CG9" s="8"/>
      <c r="CH9" s="8"/>
      <c r="CI9" s="8"/>
      <c r="CJ9" s="8"/>
      <c r="CK9" s="8"/>
      <c r="CL9" s="3"/>
      <c r="CM9" s="3" t="s">
        <v>279</v>
      </c>
      <c r="CN9" s="3" t="s">
        <v>633</v>
      </c>
      <c r="CO9" s="8">
        <v>0</v>
      </c>
      <c r="CP9" s="8">
        <v>1</v>
      </c>
      <c r="CQ9" s="8">
        <v>0</v>
      </c>
      <c r="CR9" s="8">
        <v>1</v>
      </c>
      <c r="CS9" s="8">
        <v>0</v>
      </c>
      <c r="CT9" s="8">
        <v>0</v>
      </c>
      <c r="CU9" s="8">
        <v>0</v>
      </c>
      <c r="CV9" s="3"/>
      <c r="CW9" s="3" t="s">
        <v>259</v>
      </c>
      <c r="CX9" s="3" t="s">
        <v>21</v>
      </c>
      <c r="CY9" s="3"/>
      <c r="CZ9" s="8"/>
      <c r="DA9" s="8"/>
      <c r="DB9" s="8"/>
      <c r="DC9" s="8"/>
      <c r="DD9" s="8"/>
      <c r="DE9" s="8"/>
      <c r="DF9" s="8"/>
      <c r="DG9" s="3"/>
      <c r="DH9" s="3" t="s">
        <v>21</v>
      </c>
      <c r="DI9" s="3" t="s">
        <v>316</v>
      </c>
      <c r="DJ9" s="8">
        <v>0</v>
      </c>
      <c r="DK9" s="8">
        <v>0</v>
      </c>
      <c r="DL9" s="8">
        <v>1</v>
      </c>
      <c r="DM9" s="8">
        <v>0</v>
      </c>
      <c r="DN9" s="8">
        <v>0</v>
      </c>
      <c r="DO9" s="3"/>
      <c r="DP9" s="3" t="s">
        <v>21</v>
      </c>
      <c r="DQ9" s="3" t="s">
        <v>259</v>
      </c>
      <c r="DR9" s="3" t="s">
        <v>29</v>
      </c>
      <c r="DS9" s="3"/>
      <c r="DT9" s="8"/>
      <c r="DU9" s="8"/>
      <c r="DV9" s="8"/>
      <c r="DW9" s="8"/>
      <c r="DX9" s="8"/>
      <c r="DY9" s="8"/>
      <c r="DZ9" s="8"/>
      <c r="EA9" s="3" t="s">
        <v>601</v>
      </c>
      <c r="EB9" s="8">
        <v>1</v>
      </c>
      <c r="EC9" s="8">
        <v>1</v>
      </c>
      <c r="ED9" s="8">
        <v>0</v>
      </c>
      <c r="EE9" s="8">
        <v>0</v>
      </c>
      <c r="EF9" s="8">
        <v>0</v>
      </c>
      <c r="EG9" s="8">
        <v>1</v>
      </c>
      <c r="EH9" s="8">
        <v>0</v>
      </c>
      <c r="EI9" s="8">
        <v>0</v>
      </c>
      <c r="EJ9" s="8">
        <v>0</v>
      </c>
      <c r="EK9" s="8">
        <v>0</v>
      </c>
      <c r="EL9" s="8">
        <v>0</v>
      </c>
      <c r="EM9" s="8">
        <v>0</v>
      </c>
      <c r="EN9" s="3"/>
      <c r="EO9" s="3" t="s">
        <v>279</v>
      </c>
      <c r="EP9" s="3"/>
      <c r="EQ9" s="8"/>
      <c r="ER9" s="8"/>
      <c r="ES9" s="8"/>
      <c r="ET9" s="8"/>
      <c r="EU9" s="8"/>
      <c r="EV9" s="8"/>
      <c r="EW9" s="8"/>
      <c r="EX9" s="8"/>
      <c r="EY9" s="8"/>
      <c r="EZ9" s="8"/>
      <c r="FA9" s="8"/>
      <c r="FB9" s="3"/>
      <c r="FC9" s="8"/>
      <c r="FD9" s="3" t="s">
        <v>634</v>
      </c>
      <c r="FE9" s="8">
        <v>1</v>
      </c>
      <c r="FF9" s="8">
        <v>0</v>
      </c>
      <c r="FG9" s="8">
        <v>0</v>
      </c>
      <c r="FH9" s="8">
        <v>0</v>
      </c>
      <c r="FI9" s="8">
        <v>0</v>
      </c>
      <c r="FJ9" s="8">
        <v>1</v>
      </c>
      <c r="FK9" s="3" t="s">
        <v>383</v>
      </c>
      <c r="FL9" s="3" t="s">
        <v>380</v>
      </c>
      <c r="FM9" s="3" t="s">
        <v>385</v>
      </c>
      <c r="FN9" s="8"/>
      <c r="FO9" s="8">
        <v>0</v>
      </c>
      <c r="FP9" s="8">
        <v>10</v>
      </c>
      <c r="FQ9" s="3" t="s">
        <v>635</v>
      </c>
      <c r="FR9" s="8">
        <v>1340501</v>
      </c>
      <c r="FS9" s="8">
        <v>40</v>
      </c>
    </row>
    <row r="10" spans="1:175" x14ac:dyDescent="0.25">
      <c r="A10" s="2">
        <v>43777</v>
      </c>
      <c r="B10" s="3" t="s">
        <v>15</v>
      </c>
      <c r="C10" s="3" t="s">
        <v>15</v>
      </c>
      <c r="D10" s="3" t="s">
        <v>11</v>
      </c>
      <c r="E10" s="3" t="s">
        <v>636</v>
      </c>
      <c r="F10" s="3" t="s">
        <v>65</v>
      </c>
      <c r="G10" s="3" t="s">
        <v>596</v>
      </c>
      <c r="H10" s="8">
        <v>4.3588107000000003</v>
      </c>
      <c r="I10" s="8">
        <v>18.552391499999999</v>
      </c>
      <c r="J10" s="8">
        <v>380.39999389648438</v>
      </c>
      <c r="K10" s="8">
        <v>9.5</v>
      </c>
      <c r="L10" s="8">
        <v>3</v>
      </c>
      <c r="M10" s="3" t="s">
        <v>596</v>
      </c>
      <c r="N10" s="8">
        <v>40</v>
      </c>
      <c r="O10" s="8">
        <v>200</v>
      </c>
      <c r="P10" s="3" t="s">
        <v>597</v>
      </c>
      <c r="Q10" s="8"/>
      <c r="R10" s="8">
        <v>38</v>
      </c>
      <c r="S10" s="8">
        <v>2</v>
      </c>
      <c r="T10" s="8">
        <v>0</v>
      </c>
      <c r="U10" s="8">
        <v>0</v>
      </c>
      <c r="V10" s="8"/>
      <c r="W10" s="8">
        <v>40</v>
      </c>
      <c r="X10" s="8"/>
      <c r="Y10" s="3" t="s">
        <v>160</v>
      </c>
      <c r="Z10" s="3" t="s">
        <v>21</v>
      </c>
      <c r="AA10" s="3" t="s">
        <v>29</v>
      </c>
      <c r="AB10" s="3"/>
      <c r="AC10" s="3"/>
      <c r="AD10" s="3" t="s">
        <v>177</v>
      </c>
      <c r="AE10" s="3" t="s">
        <v>21</v>
      </c>
      <c r="AF10" s="8">
        <v>6</v>
      </c>
      <c r="AG10" s="3" t="s">
        <v>29</v>
      </c>
      <c r="AH10" s="8"/>
      <c r="AI10" s="3" t="s">
        <v>29</v>
      </c>
      <c r="AJ10" s="8"/>
      <c r="AK10" s="3" t="s">
        <v>29</v>
      </c>
      <c r="AL10" s="8"/>
      <c r="AM10" s="3" t="s">
        <v>21</v>
      </c>
      <c r="AN10" s="8">
        <v>3</v>
      </c>
      <c r="AO10" s="3" t="s">
        <v>21</v>
      </c>
      <c r="AP10" s="3" t="s">
        <v>197</v>
      </c>
      <c r="AQ10" s="3"/>
      <c r="AR10" s="3" t="s">
        <v>637</v>
      </c>
      <c r="AS10" s="8">
        <v>1</v>
      </c>
      <c r="AT10" s="8">
        <v>0</v>
      </c>
      <c r="AU10" s="8">
        <v>0</v>
      </c>
      <c r="AV10" s="8">
        <v>0</v>
      </c>
      <c r="AW10" s="8">
        <v>1</v>
      </c>
      <c r="AX10" s="8">
        <v>0</v>
      </c>
      <c r="AY10" s="8">
        <v>1</v>
      </c>
      <c r="AZ10" s="8">
        <v>0</v>
      </c>
      <c r="BA10" s="3" t="s">
        <v>29</v>
      </c>
      <c r="BB10" s="3" t="s">
        <v>29</v>
      </c>
      <c r="BC10" s="3" t="s">
        <v>29</v>
      </c>
      <c r="BD10" s="3" t="s">
        <v>29</v>
      </c>
      <c r="BE10" s="3" t="s">
        <v>21</v>
      </c>
      <c r="BF10" s="3" t="s">
        <v>227</v>
      </c>
      <c r="BG10" s="3"/>
      <c r="BH10" s="3" t="s">
        <v>231</v>
      </c>
      <c r="BI10" s="3"/>
      <c r="BJ10" s="3" t="s">
        <v>609</v>
      </c>
      <c r="BK10" s="8">
        <v>1</v>
      </c>
      <c r="BL10" s="8">
        <v>1</v>
      </c>
      <c r="BM10" s="8">
        <v>0</v>
      </c>
      <c r="BN10" s="8">
        <v>0</v>
      </c>
      <c r="BO10" s="8">
        <v>0</v>
      </c>
      <c r="BP10" s="8">
        <v>0</v>
      </c>
      <c r="BQ10" s="8">
        <v>0</v>
      </c>
      <c r="BR10" s="8">
        <v>1</v>
      </c>
      <c r="BS10" s="8">
        <v>0</v>
      </c>
      <c r="BT10" s="3" t="s">
        <v>253</v>
      </c>
      <c r="BU10" s="3" t="s">
        <v>259</v>
      </c>
      <c r="BV10" s="3" t="s">
        <v>21</v>
      </c>
      <c r="BW10" s="3" t="s">
        <v>599</v>
      </c>
      <c r="BX10" s="8">
        <v>1</v>
      </c>
      <c r="BY10" s="8">
        <v>0</v>
      </c>
      <c r="BZ10" s="8">
        <v>1</v>
      </c>
      <c r="CA10" s="8">
        <v>1</v>
      </c>
      <c r="CB10" s="3" t="s">
        <v>277</v>
      </c>
      <c r="CC10" s="3" t="s">
        <v>29</v>
      </c>
      <c r="CD10" s="3"/>
      <c r="CE10" s="8"/>
      <c r="CF10" s="8"/>
      <c r="CG10" s="8"/>
      <c r="CH10" s="8"/>
      <c r="CI10" s="8"/>
      <c r="CJ10" s="8"/>
      <c r="CK10" s="8"/>
      <c r="CL10" s="3"/>
      <c r="CM10" s="3" t="s">
        <v>279</v>
      </c>
      <c r="CN10" s="3" t="s">
        <v>614</v>
      </c>
      <c r="CO10" s="8">
        <v>1</v>
      </c>
      <c r="CP10" s="8">
        <v>1</v>
      </c>
      <c r="CQ10" s="8">
        <v>0</v>
      </c>
      <c r="CR10" s="8">
        <v>1</v>
      </c>
      <c r="CS10" s="8">
        <v>0</v>
      </c>
      <c r="CT10" s="8">
        <v>0</v>
      </c>
      <c r="CU10" s="8">
        <v>0</v>
      </c>
      <c r="CV10" s="3"/>
      <c r="CW10" s="3" t="s">
        <v>260</v>
      </c>
      <c r="CX10" s="3" t="s">
        <v>21</v>
      </c>
      <c r="CY10" s="3"/>
      <c r="CZ10" s="8"/>
      <c r="DA10" s="8"/>
      <c r="DB10" s="8"/>
      <c r="DC10" s="8"/>
      <c r="DD10" s="8"/>
      <c r="DE10" s="8"/>
      <c r="DF10" s="8"/>
      <c r="DG10" s="3"/>
      <c r="DH10" s="3" t="s">
        <v>21</v>
      </c>
      <c r="DI10" s="3" t="s">
        <v>316</v>
      </c>
      <c r="DJ10" s="8">
        <v>0</v>
      </c>
      <c r="DK10" s="8">
        <v>0</v>
      </c>
      <c r="DL10" s="8">
        <v>1</v>
      </c>
      <c r="DM10" s="8">
        <v>0</v>
      </c>
      <c r="DN10" s="8">
        <v>0</v>
      </c>
      <c r="DO10" s="3"/>
      <c r="DP10" s="3" t="s">
        <v>21</v>
      </c>
      <c r="DQ10" s="3" t="s">
        <v>259</v>
      </c>
      <c r="DR10" s="3" t="s">
        <v>29</v>
      </c>
      <c r="DS10" s="3"/>
      <c r="DT10" s="8"/>
      <c r="DU10" s="8"/>
      <c r="DV10" s="8"/>
      <c r="DW10" s="8"/>
      <c r="DX10" s="8"/>
      <c r="DY10" s="8"/>
      <c r="DZ10" s="8"/>
      <c r="EA10" s="3" t="s">
        <v>601</v>
      </c>
      <c r="EB10" s="8">
        <v>1</v>
      </c>
      <c r="EC10" s="8">
        <v>1</v>
      </c>
      <c r="ED10" s="8">
        <v>0</v>
      </c>
      <c r="EE10" s="8">
        <v>0</v>
      </c>
      <c r="EF10" s="8">
        <v>0</v>
      </c>
      <c r="EG10" s="8">
        <v>1</v>
      </c>
      <c r="EH10" s="8">
        <v>0</v>
      </c>
      <c r="EI10" s="8">
        <v>0</v>
      </c>
      <c r="EJ10" s="8">
        <v>0</v>
      </c>
      <c r="EK10" s="8">
        <v>0</v>
      </c>
      <c r="EL10" s="8">
        <v>0</v>
      </c>
      <c r="EM10" s="8">
        <v>0</v>
      </c>
      <c r="EN10" s="3"/>
      <c r="EO10" s="3" t="s">
        <v>281</v>
      </c>
      <c r="EP10" s="3" t="s">
        <v>638</v>
      </c>
      <c r="EQ10" s="8">
        <v>0</v>
      </c>
      <c r="ER10" s="8">
        <v>0</v>
      </c>
      <c r="ES10" s="8">
        <v>0</v>
      </c>
      <c r="ET10" s="8">
        <v>0</v>
      </c>
      <c r="EU10" s="8">
        <v>0</v>
      </c>
      <c r="EV10" s="8">
        <v>0</v>
      </c>
      <c r="EW10" s="8">
        <v>1</v>
      </c>
      <c r="EX10" s="8">
        <v>0</v>
      </c>
      <c r="EY10" s="8">
        <v>0</v>
      </c>
      <c r="EZ10" s="8">
        <v>0</v>
      </c>
      <c r="FA10" s="8">
        <v>0</v>
      </c>
      <c r="FB10" s="3"/>
      <c r="FC10" s="8"/>
      <c r="FD10" s="3" t="s">
        <v>639</v>
      </c>
      <c r="FE10" s="8">
        <v>1</v>
      </c>
      <c r="FF10" s="8">
        <v>0</v>
      </c>
      <c r="FG10" s="8">
        <v>1</v>
      </c>
      <c r="FH10" s="8">
        <v>0</v>
      </c>
      <c r="FI10" s="8">
        <v>0</v>
      </c>
      <c r="FJ10" s="8">
        <v>1</v>
      </c>
      <c r="FK10" s="3" t="s">
        <v>384</v>
      </c>
      <c r="FL10" s="3" t="s">
        <v>380</v>
      </c>
      <c r="FM10" s="3" t="s">
        <v>385</v>
      </c>
      <c r="FN10" s="8"/>
      <c r="FO10" s="8">
        <v>0</v>
      </c>
      <c r="FP10" s="8">
        <v>10</v>
      </c>
      <c r="FQ10" s="3" t="s">
        <v>640</v>
      </c>
      <c r="FR10" s="8">
        <v>1349793</v>
      </c>
      <c r="FS10" s="8">
        <v>52</v>
      </c>
    </row>
    <row r="11" spans="1:175" x14ac:dyDescent="0.25">
      <c r="A11" s="2">
        <v>43776</v>
      </c>
      <c r="B11" s="3" t="s">
        <v>15</v>
      </c>
      <c r="C11" s="3" t="s">
        <v>15</v>
      </c>
      <c r="D11" s="3" t="s">
        <v>11</v>
      </c>
      <c r="E11" s="3" t="s">
        <v>641</v>
      </c>
      <c r="F11" s="3" t="s">
        <v>65</v>
      </c>
      <c r="G11" s="3" t="s">
        <v>596</v>
      </c>
      <c r="H11" s="8">
        <v>4.3631811999999996</v>
      </c>
      <c r="I11" s="8">
        <v>18.5521408</v>
      </c>
      <c r="J11" s="8">
        <v>339.20001220703125</v>
      </c>
      <c r="K11" s="8">
        <v>9.5</v>
      </c>
      <c r="L11" s="8">
        <v>3</v>
      </c>
      <c r="M11" s="3" t="s">
        <v>596</v>
      </c>
      <c r="N11" s="8">
        <v>14</v>
      </c>
      <c r="O11" s="8">
        <v>68</v>
      </c>
      <c r="P11" s="3" t="s">
        <v>597</v>
      </c>
      <c r="Q11" s="8"/>
      <c r="R11" s="8">
        <v>12</v>
      </c>
      <c r="S11" s="8">
        <v>2</v>
      </c>
      <c r="T11" s="8">
        <v>0</v>
      </c>
      <c r="U11" s="8">
        <v>0</v>
      </c>
      <c r="V11" s="8">
        <v>13</v>
      </c>
      <c r="W11" s="8">
        <v>1</v>
      </c>
      <c r="X11" s="8"/>
      <c r="Y11" s="3" t="s">
        <v>159</v>
      </c>
      <c r="Z11" s="3" t="s">
        <v>21</v>
      </c>
      <c r="AA11" s="3" t="s">
        <v>29</v>
      </c>
      <c r="AB11" s="3"/>
      <c r="AC11" s="3"/>
      <c r="AD11" s="3" t="s">
        <v>179</v>
      </c>
      <c r="AE11" s="3" t="s">
        <v>21</v>
      </c>
      <c r="AF11" s="8">
        <v>6</v>
      </c>
      <c r="AG11" s="3" t="s">
        <v>21</v>
      </c>
      <c r="AH11" s="8">
        <v>3</v>
      </c>
      <c r="AI11" s="3" t="s">
        <v>21</v>
      </c>
      <c r="AJ11" s="8">
        <v>2</v>
      </c>
      <c r="AK11" s="3" t="s">
        <v>29</v>
      </c>
      <c r="AL11" s="8"/>
      <c r="AM11" s="3" t="s">
        <v>21</v>
      </c>
      <c r="AN11" s="8">
        <v>4</v>
      </c>
      <c r="AO11" s="3" t="s">
        <v>21</v>
      </c>
      <c r="AP11" s="3" t="s">
        <v>196</v>
      </c>
      <c r="AQ11" s="3"/>
      <c r="AR11" s="3" t="s">
        <v>624</v>
      </c>
      <c r="AS11" s="8">
        <v>1</v>
      </c>
      <c r="AT11" s="8">
        <v>0</v>
      </c>
      <c r="AU11" s="8">
        <v>0</v>
      </c>
      <c r="AV11" s="8">
        <v>0</v>
      </c>
      <c r="AW11" s="8">
        <v>0</v>
      </c>
      <c r="AX11" s="8">
        <v>0</v>
      </c>
      <c r="AY11" s="8">
        <v>0</v>
      </c>
      <c r="AZ11" s="8">
        <v>0</v>
      </c>
      <c r="BA11" s="3" t="s">
        <v>21</v>
      </c>
      <c r="BB11" s="3" t="s">
        <v>21</v>
      </c>
      <c r="BC11" s="3" t="s">
        <v>21</v>
      </c>
      <c r="BD11" s="3" t="s">
        <v>29</v>
      </c>
      <c r="BE11" s="3" t="s">
        <v>21</v>
      </c>
      <c r="BF11" s="3" t="s">
        <v>227</v>
      </c>
      <c r="BG11" s="3"/>
      <c r="BH11" s="3" t="s">
        <v>231</v>
      </c>
      <c r="BI11" s="3"/>
      <c r="BJ11" s="3" t="s">
        <v>625</v>
      </c>
      <c r="BK11" s="8">
        <v>1</v>
      </c>
      <c r="BL11" s="8">
        <v>0</v>
      </c>
      <c r="BM11" s="8">
        <v>0</v>
      </c>
      <c r="BN11" s="8">
        <v>0</v>
      </c>
      <c r="BO11" s="8">
        <v>0</v>
      </c>
      <c r="BP11" s="8">
        <v>1</v>
      </c>
      <c r="BQ11" s="8">
        <v>0</v>
      </c>
      <c r="BR11" s="8">
        <v>1</v>
      </c>
      <c r="BS11" s="8">
        <v>0</v>
      </c>
      <c r="BT11" s="3" t="s">
        <v>254</v>
      </c>
      <c r="BU11" s="3" t="s">
        <v>258</v>
      </c>
      <c r="BV11" s="3" t="s">
        <v>21</v>
      </c>
      <c r="BW11" s="3" t="s">
        <v>599</v>
      </c>
      <c r="BX11" s="8">
        <v>1</v>
      </c>
      <c r="BY11" s="8">
        <v>0</v>
      </c>
      <c r="BZ11" s="8">
        <v>1</v>
      </c>
      <c r="CA11" s="8">
        <v>1</v>
      </c>
      <c r="CB11" s="3" t="s">
        <v>277</v>
      </c>
      <c r="CC11" s="3" t="s">
        <v>29</v>
      </c>
      <c r="CD11" s="3"/>
      <c r="CE11" s="8"/>
      <c r="CF11" s="8"/>
      <c r="CG11" s="8"/>
      <c r="CH11" s="8"/>
      <c r="CI11" s="8"/>
      <c r="CJ11" s="8"/>
      <c r="CK11" s="8"/>
      <c r="CL11" s="3"/>
      <c r="CM11" s="3" t="s">
        <v>279</v>
      </c>
      <c r="CN11" s="3" t="s">
        <v>642</v>
      </c>
      <c r="CO11" s="8">
        <v>1</v>
      </c>
      <c r="CP11" s="8">
        <v>0</v>
      </c>
      <c r="CQ11" s="8">
        <v>0</v>
      </c>
      <c r="CR11" s="8">
        <v>1</v>
      </c>
      <c r="CS11" s="8">
        <v>0</v>
      </c>
      <c r="CT11" s="8">
        <v>0</v>
      </c>
      <c r="CU11" s="8">
        <v>1</v>
      </c>
      <c r="CV11" s="3" t="s">
        <v>643</v>
      </c>
      <c r="CW11" s="3" t="s">
        <v>258</v>
      </c>
      <c r="CX11" s="3" t="s">
        <v>21</v>
      </c>
      <c r="CY11" s="3"/>
      <c r="CZ11" s="8"/>
      <c r="DA11" s="8"/>
      <c r="DB11" s="8"/>
      <c r="DC11" s="8"/>
      <c r="DD11" s="8"/>
      <c r="DE11" s="8"/>
      <c r="DF11" s="8"/>
      <c r="DG11" s="3"/>
      <c r="DH11" s="3" t="s">
        <v>21</v>
      </c>
      <c r="DI11" s="3" t="s">
        <v>320</v>
      </c>
      <c r="DJ11" s="8">
        <v>1</v>
      </c>
      <c r="DK11" s="8">
        <v>0</v>
      </c>
      <c r="DL11" s="8">
        <v>0</v>
      </c>
      <c r="DM11" s="8">
        <v>0</v>
      </c>
      <c r="DN11" s="8">
        <v>0</v>
      </c>
      <c r="DO11" s="3"/>
      <c r="DP11" s="3" t="s">
        <v>21</v>
      </c>
      <c r="DQ11" s="3" t="s">
        <v>258</v>
      </c>
      <c r="DR11" s="3" t="s">
        <v>29</v>
      </c>
      <c r="DS11" s="3"/>
      <c r="DT11" s="8"/>
      <c r="DU11" s="8"/>
      <c r="DV11" s="8"/>
      <c r="DW11" s="8"/>
      <c r="DX11" s="8"/>
      <c r="DY11" s="8"/>
      <c r="DZ11" s="8"/>
      <c r="EA11" s="3" t="s">
        <v>644</v>
      </c>
      <c r="EB11" s="8">
        <v>1</v>
      </c>
      <c r="EC11" s="8">
        <v>1</v>
      </c>
      <c r="ED11" s="8">
        <v>0</v>
      </c>
      <c r="EE11" s="8">
        <v>0</v>
      </c>
      <c r="EF11" s="8">
        <v>0</v>
      </c>
      <c r="EG11" s="8">
        <v>0</v>
      </c>
      <c r="EH11" s="8">
        <v>0</v>
      </c>
      <c r="EI11" s="8">
        <v>1</v>
      </c>
      <c r="EJ11" s="8">
        <v>0</v>
      </c>
      <c r="EK11" s="8">
        <v>0</v>
      </c>
      <c r="EL11" s="8">
        <v>0</v>
      </c>
      <c r="EM11" s="8">
        <v>0</v>
      </c>
      <c r="EN11" s="3"/>
      <c r="EO11" s="3" t="s">
        <v>352</v>
      </c>
      <c r="EP11" s="3" t="s">
        <v>645</v>
      </c>
      <c r="EQ11" s="8">
        <v>0</v>
      </c>
      <c r="ER11" s="8">
        <v>0</v>
      </c>
      <c r="ES11" s="8">
        <v>0</v>
      </c>
      <c r="ET11" s="8">
        <v>0</v>
      </c>
      <c r="EU11" s="8">
        <v>0</v>
      </c>
      <c r="EV11" s="8">
        <v>0</v>
      </c>
      <c r="EW11" s="8">
        <v>1</v>
      </c>
      <c r="EX11" s="8">
        <v>0</v>
      </c>
      <c r="EY11" s="8">
        <v>0</v>
      </c>
      <c r="EZ11" s="8">
        <v>1</v>
      </c>
      <c r="FA11" s="8">
        <v>1</v>
      </c>
      <c r="FB11" s="3" t="s">
        <v>646</v>
      </c>
      <c r="FC11" s="8"/>
      <c r="FD11" s="3" t="s">
        <v>615</v>
      </c>
      <c r="FE11" s="8">
        <v>1</v>
      </c>
      <c r="FF11" s="8">
        <v>0</v>
      </c>
      <c r="FG11" s="8">
        <v>0</v>
      </c>
      <c r="FH11" s="8">
        <v>0</v>
      </c>
      <c r="FI11" s="8">
        <v>1</v>
      </c>
      <c r="FJ11" s="8">
        <v>1</v>
      </c>
      <c r="FK11" s="3" t="s">
        <v>380</v>
      </c>
      <c r="FL11" s="3" t="s">
        <v>383</v>
      </c>
      <c r="FM11" s="3" t="s">
        <v>385</v>
      </c>
      <c r="FN11" s="8"/>
      <c r="FO11" s="8">
        <v>0</v>
      </c>
      <c r="FP11" s="8">
        <v>10</v>
      </c>
      <c r="FQ11" s="3" t="s">
        <v>647</v>
      </c>
      <c r="FR11" s="8">
        <v>1340478</v>
      </c>
      <c r="FS11" s="8">
        <v>37</v>
      </c>
    </row>
    <row r="12" spans="1:175" x14ac:dyDescent="0.25">
      <c r="A12" s="2">
        <v>43775</v>
      </c>
      <c r="B12" s="3" t="s">
        <v>15</v>
      </c>
      <c r="C12" s="3" t="s">
        <v>15</v>
      </c>
      <c r="D12" s="3" t="s">
        <v>11</v>
      </c>
      <c r="E12" s="3" t="s">
        <v>122</v>
      </c>
      <c r="F12" s="3" t="s">
        <v>67</v>
      </c>
      <c r="G12" s="3" t="s">
        <v>596</v>
      </c>
      <c r="H12" s="8">
        <v>4.35853</v>
      </c>
      <c r="I12" s="8">
        <v>18.56249</v>
      </c>
      <c r="J12" s="8">
        <v>0</v>
      </c>
      <c r="K12" s="8">
        <v>0</v>
      </c>
      <c r="L12" s="8">
        <v>3</v>
      </c>
      <c r="M12" s="3" t="s">
        <v>596</v>
      </c>
      <c r="N12" s="8">
        <v>105</v>
      </c>
      <c r="O12" s="8">
        <v>525</v>
      </c>
      <c r="P12" s="3" t="s">
        <v>597</v>
      </c>
      <c r="Q12" s="8"/>
      <c r="R12" s="8">
        <v>105</v>
      </c>
      <c r="S12" s="8">
        <v>0</v>
      </c>
      <c r="T12" s="8">
        <v>0</v>
      </c>
      <c r="U12" s="8">
        <v>0</v>
      </c>
      <c r="V12" s="8">
        <v>105</v>
      </c>
      <c r="W12" s="8"/>
      <c r="X12" s="8"/>
      <c r="Y12" s="3" t="s">
        <v>160</v>
      </c>
      <c r="Z12" s="3" t="s">
        <v>21</v>
      </c>
      <c r="AA12" s="3" t="s">
        <v>21</v>
      </c>
      <c r="AB12" s="3" t="s">
        <v>174</v>
      </c>
      <c r="AC12" s="3"/>
      <c r="AD12" s="3" t="s">
        <v>179</v>
      </c>
      <c r="AE12" s="3" t="s">
        <v>21</v>
      </c>
      <c r="AF12" s="8">
        <v>25</v>
      </c>
      <c r="AG12" s="3" t="s">
        <v>29</v>
      </c>
      <c r="AH12" s="8"/>
      <c r="AI12" s="3" t="s">
        <v>21</v>
      </c>
      <c r="AJ12" s="8">
        <v>40</v>
      </c>
      <c r="AK12" s="3" t="s">
        <v>29</v>
      </c>
      <c r="AL12" s="8"/>
      <c r="AM12" s="3" t="s">
        <v>21</v>
      </c>
      <c r="AN12" s="8">
        <v>28</v>
      </c>
      <c r="AO12" s="3" t="s">
        <v>21</v>
      </c>
      <c r="AP12" s="3" t="s">
        <v>195</v>
      </c>
      <c r="AQ12" s="3"/>
      <c r="AR12" s="3" t="s">
        <v>648</v>
      </c>
      <c r="AS12" s="8">
        <v>0</v>
      </c>
      <c r="AT12" s="8">
        <v>0</v>
      </c>
      <c r="AU12" s="8">
        <v>0</v>
      </c>
      <c r="AV12" s="8">
        <v>1</v>
      </c>
      <c r="AW12" s="8">
        <v>0</v>
      </c>
      <c r="AX12" s="8">
        <v>1</v>
      </c>
      <c r="AY12" s="8">
        <v>1</v>
      </c>
      <c r="AZ12" s="8">
        <v>0</v>
      </c>
      <c r="BA12" s="3" t="s">
        <v>21</v>
      </c>
      <c r="BB12" s="3" t="s">
        <v>21</v>
      </c>
      <c r="BC12" s="3" t="s">
        <v>21</v>
      </c>
      <c r="BD12" s="3" t="s">
        <v>29</v>
      </c>
      <c r="BE12" s="3" t="s">
        <v>21</v>
      </c>
      <c r="BF12" s="3" t="s">
        <v>196</v>
      </c>
      <c r="BG12" s="3"/>
      <c r="BH12" s="3" t="s">
        <v>234</v>
      </c>
      <c r="BI12" s="3"/>
      <c r="BJ12" s="3" t="s">
        <v>604</v>
      </c>
      <c r="BK12" s="8">
        <v>0</v>
      </c>
      <c r="BL12" s="8">
        <v>0</v>
      </c>
      <c r="BM12" s="8">
        <v>0</v>
      </c>
      <c r="BN12" s="8">
        <v>0</v>
      </c>
      <c r="BO12" s="8">
        <v>0</v>
      </c>
      <c r="BP12" s="8">
        <v>1</v>
      </c>
      <c r="BQ12" s="8">
        <v>0</v>
      </c>
      <c r="BR12" s="8">
        <v>0</v>
      </c>
      <c r="BS12" s="8">
        <v>0</v>
      </c>
      <c r="BT12" s="3" t="s">
        <v>256</v>
      </c>
      <c r="BU12" s="3" t="s">
        <v>260</v>
      </c>
      <c r="BV12" s="3" t="s">
        <v>21</v>
      </c>
      <c r="BW12" s="3" t="s">
        <v>613</v>
      </c>
      <c r="BX12" s="8">
        <v>1</v>
      </c>
      <c r="BY12" s="8">
        <v>0</v>
      </c>
      <c r="BZ12" s="8">
        <v>1</v>
      </c>
      <c r="CA12" s="8">
        <v>0</v>
      </c>
      <c r="CB12" s="3" t="s">
        <v>277</v>
      </c>
      <c r="CC12" s="3" t="s">
        <v>21</v>
      </c>
      <c r="CD12" s="3" t="s">
        <v>283</v>
      </c>
      <c r="CE12" s="8">
        <v>0</v>
      </c>
      <c r="CF12" s="8">
        <v>1</v>
      </c>
      <c r="CG12" s="8">
        <v>0</v>
      </c>
      <c r="CH12" s="8">
        <v>0</v>
      </c>
      <c r="CI12" s="8">
        <v>0</v>
      </c>
      <c r="CJ12" s="8">
        <v>0</v>
      </c>
      <c r="CK12" s="8">
        <v>0</v>
      </c>
      <c r="CL12" s="3"/>
      <c r="CM12" s="3" t="s">
        <v>281</v>
      </c>
      <c r="CN12" s="3" t="s">
        <v>520</v>
      </c>
      <c r="CO12" s="8">
        <v>0</v>
      </c>
      <c r="CP12" s="8">
        <v>0</v>
      </c>
      <c r="CQ12" s="8">
        <v>0</v>
      </c>
      <c r="CR12" s="8">
        <v>0</v>
      </c>
      <c r="CS12" s="8">
        <v>0</v>
      </c>
      <c r="CT12" s="8">
        <v>0</v>
      </c>
      <c r="CU12" s="8">
        <v>1</v>
      </c>
      <c r="CV12" s="3" t="s">
        <v>649</v>
      </c>
      <c r="CW12" s="3" t="s">
        <v>260</v>
      </c>
      <c r="CX12" s="3" t="s">
        <v>21</v>
      </c>
      <c r="CY12" s="3"/>
      <c r="CZ12" s="8"/>
      <c r="DA12" s="8"/>
      <c r="DB12" s="8"/>
      <c r="DC12" s="8"/>
      <c r="DD12" s="8"/>
      <c r="DE12" s="8"/>
      <c r="DF12" s="8"/>
      <c r="DG12" s="3"/>
      <c r="DH12" s="3" t="s">
        <v>29</v>
      </c>
      <c r="DI12" s="3"/>
      <c r="DJ12" s="8"/>
      <c r="DK12" s="8"/>
      <c r="DL12" s="8"/>
      <c r="DM12" s="8"/>
      <c r="DN12" s="8"/>
      <c r="DO12" s="3"/>
      <c r="DP12" s="3"/>
      <c r="DQ12" s="3"/>
      <c r="DR12" s="3"/>
      <c r="DS12" s="3"/>
      <c r="DT12" s="8"/>
      <c r="DU12" s="8"/>
      <c r="DV12" s="8"/>
      <c r="DW12" s="8"/>
      <c r="DX12" s="8"/>
      <c r="DY12" s="8"/>
      <c r="DZ12" s="8"/>
      <c r="EA12" s="3" t="s">
        <v>650</v>
      </c>
      <c r="EB12" s="8">
        <v>0</v>
      </c>
      <c r="EC12" s="8">
        <v>1</v>
      </c>
      <c r="ED12" s="8">
        <v>0</v>
      </c>
      <c r="EE12" s="8">
        <v>0</v>
      </c>
      <c r="EF12" s="8">
        <v>0</v>
      </c>
      <c r="EG12" s="8">
        <v>0</v>
      </c>
      <c r="EH12" s="8">
        <v>1</v>
      </c>
      <c r="EI12" s="8">
        <v>0</v>
      </c>
      <c r="EJ12" s="8">
        <v>1</v>
      </c>
      <c r="EK12" s="8">
        <v>0</v>
      </c>
      <c r="EL12" s="8">
        <v>0</v>
      </c>
      <c r="EM12" s="8">
        <v>0</v>
      </c>
      <c r="EN12" s="3"/>
      <c r="EO12" s="3" t="s">
        <v>279</v>
      </c>
      <c r="EP12" s="3"/>
      <c r="EQ12" s="8"/>
      <c r="ER12" s="8"/>
      <c r="ES12" s="8"/>
      <c r="ET12" s="8"/>
      <c r="EU12" s="8"/>
      <c r="EV12" s="8"/>
      <c r="EW12" s="8"/>
      <c r="EX12" s="8"/>
      <c r="EY12" s="8"/>
      <c r="EZ12" s="8"/>
      <c r="FA12" s="8"/>
      <c r="FB12" s="3"/>
      <c r="FC12" s="8"/>
      <c r="FD12" s="3" t="s">
        <v>606</v>
      </c>
      <c r="FE12" s="8">
        <v>1</v>
      </c>
      <c r="FF12" s="8">
        <v>1</v>
      </c>
      <c r="FG12" s="8">
        <v>0</v>
      </c>
      <c r="FH12" s="8">
        <v>0</v>
      </c>
      <c r="FI12" s="8">
        <v>1</v>
      </c>
      <c r="FJ12" s="8">
        <v>0</v>
      </c>
      <c r="FK12" s="3" t="s">
        <v>380</v>
      </c>
      <c r="FL12" s="3" t="s">
        <v>383</v>
      </c>
      <c r="FM12" s="3" t="s">
        <v>382</v>
      </c>
      <c r="FN12" s="8"/>
      <c r="FO12" s="8">
        <v>0</v>
      </c>
      <c r="FP12" s="8">
        <v>10</v>
      </c>
      <c r="FQ12" s="3" t="s">
        <v>651</v>
      </c>
      <c r="FR12" s="8">
        <v>1327632</v>
      </c>
      <c r="FS12" s="8">
        <v>12</v>
      </c>
    </row>
    <row r="13" spans="1:175" x14ac:dyDescent="0.25">
      <c r="A13" s="2">
        <v>43776</v>
      </c>
      <c r="B13" s="3" t="s">
        <v>15</v>
      </c>
      <c r="C13" s="3" t="s">
        <v>15</v>
      </c>
      <c r="D13" s="3" t="s">
        <v>25</v>
      </c>
      <c r="E13" s="3" t="s">
        <v>652</v>
      </c>
      <c r="F13" s="3" t="s">
        <v>65</v>
      </c>
      <c r="G13" s="3" t="s">
        <v>596</v>
      </c>
      <c r="H13" s="8">
        <v>4.3545707</v>
      </c>
      <c r="I13" s="8">
        <v>18.538640399999998</v>
      </c>
      <c r="J13" s="8">
        <v>355</v>
      </c>
      <c r="K13" s="8">
        <v>9.5</v>
      </c>
      <c r="L13" s="8">
        <v>3</v>
      </c>
      <c r="M13" s="3" t="s">
        <v>596</v>
      </c>
      <c r="N13" s="8">
        <v>20</v>
      </c>
      <c r="O13" s="8">
        <v>100</v>
      </c>
      <c r="P13" s="3" t="s">
        <v>597</v>
      </c>
      <c r="Q13" s="8"/>
      <c r="R13" s="8">
        <v>15</v>
      </c>
      <c r="S13" s="8">
        <v>5</v>
      </c>
      <c r="T13" s="8">
        <v>0</v>
      </c>
      <c r="U13" s="8">
        <v>0</v>
      </c>
      <c r="V13" s="8">
        <v>20</v>
      </c>
      <c r="W13" s="8"/>
      <c r="X13" s="8"/>
      <c r="Y13" s="3" t="s">
        <v>159</v>
      </c>
      <c r="Z13" s="3" t="s">
        <v>21</v>
      </c>
      <c r="AA13" s="3" t="s">
        <v>29</v>
      </c>
      <c r="AB13" s="3"/>
      <c r="AC13" s="3"/>
      <c r="AD13" s="3" t="s">
        <v>177</v>
      </c>
      <c r="AE13" s="3" t="s">
        <v>21</v>
      </c>
      <c r="AF13" s="8">
        <v>5</v>
      </c>
      <c r="AG13" s="3" t="s">
        <v>29</v>
      </c>
      <c r="AH13" s="8"/>
      <c r="AI13" s="3" t="s">
        <v>29</v>
      </c>
      <c r="AJ13" s="8"/>
      <c r="AK13" s="3" t="s">
        <v>29</v>
      </c>
      <c r="AL13" s="8"/>
      <c r="AM13" s="3" t="s">
        <v>21</v>
      </c>
      <c r="AN13" s="8">
        <v>5</v>
      </c>
      <c r="AO13" s="3" t="s">
        <v>29</v>
      </c>
      <c r="AP13" s="3"/>
      <c r="AQ13" s="3"/>
      <c r="AR13" s="3" t="s">
        <v>653</v>
      </c>
      <c r="AS13" s="8">
        <v>1</v>
      </c>
      <c r="AT13" s="8">
        <v>0</v>
      </c>
      <c r="AU13" s="8">
        <v>1</v>
      </c>
      <c r="AV13" s="8">
        <v>1</v>
      </c>
      <c r="AW13" s="8">
        <v>0</v>
      </c>
      <c r="AX13" s="8">
        <v>0</v>
      </c>
      <c r="AY13" s="8">
        <v>0</v>
      </c>
      <c r="AZ13" s="8">
        <v>0</v>
      </c>
      <c r="BA13" s="3" t="s">
        <v>29</v>
      </c>
      <c r="BB13" s="3" t="s">
        <v>29</v>
      </c>
      <c r="BC13" s="3" t="s">
        <v>29</v>
      </c>
      <c r="BD13" s="3" t="s">
        <v>21</v>
      </c>
      <c r="BE13" s="3" t="s">
        <v>21</v>
      </c>
      <c r="BF13" s="3" t="s">
        <v>196</v>
      </c>
      <c r="BG13" s="3"/>
      <c r="BH13" s="3" t="s">
        <v>231</v>
      </c>
      <c r="BI13" s="3"/>
      <c r="BJ13" s="3" t="s">
        <v>654</v>
      </c>
      <c r="BK13" s="8">
        <v>1</v>
      </c>
      <c r="BL13" s="8">
        <v>1</v>
      </c>
      <c r="BM13" s="8">
        <v>1</v>
      </c>
      <c r="BN13" s="8">
        <v>0</v>
      </c>
      <c r="BO13" s="8">
        <v>0</v>
      </c>
      <c r="BP13" s="8">
        <v>0</v>
      </c>
      <c r="BQ13" s="8">
        <v>0</v>
      </c>
      <c r="BR13" s="8">
        <v>0</v>
      </c>
      <c r="BS13" s="8">
        <v>0</v>
      </c>
      <c r="BT13" s="3" t="s">
        <v>253</v>
      </c>
      <c r="BU13" s="3" t="s">
        <v>259</v>
      </c>
      <c r="BV13" s="3" t="s">
        <v>21</v>
      </c>
      <c r="BW13" s="3" t="s">
        <v>655</v>
      </c>
      <c r="BX13" s="8">
        <v>1</v>
      </c>
      <c r="BY13" s="8">
        <v>1</v>
      </c>
      <c r="BZ13" s="8">
        <v>0</v>
      </c>
      <c r="CA13" s="8">
        <v>1</v>
      </c>
      <c r="CB13" s="3" t="s">
        <v>277</v>
      </c>
      <c r="CC13" s="3" t="s">
        <v>21</v>
      </c>
      <c r="CD13" s="3" t="s">
        <v>656</v>
      </c>
      <c r="CE13" s="8">
        <v>0</v>
      </c>
      <c r="CF13" s="8">
        <v>1</v>
      </c>
      <c r="CG13" s="8">
        <v>1</v>
      </c>
      <c r="CH13" s="8">
        <v>1</v>
      </c>
      <c r="CI13" s="8">
        <v>0</v>
      </c>
      <c r="CJ13" s="8">
        <v>0</v>
      </c>
      <c r="CK13" s="8">
        <v>0</v>
      </c>
      <c r="CL13" s="3"/>
      <c r="CM13" s="3" t="s">
        <v>281</v>
      </c>
      <c r="CN13" s="3" t="s">
        <v>657</v>
      </c>
      <c r="CO13" s="8">
        <v>0</v>
      </c>
      <c r="CP13" s="8">
        <v>1</v>
      </c>
      <c r="CQ13" s="8">
        <v>0</v>
      </c>
      <c r="CR13" s="8">
        <v>1</v>
      </c>
      <c r="CS13" s="8">
        <v>0</v>
      </c>
      <c r="CT13" s="8">
        <v>1</v>
      </c>
      <c r="CU13" s="8">
        <v>0</v>
      </c>
      <c r="CV13" s="3"/>
      <c r="CW13" s="3" t="s">
        <v>259</v>
      </c>
      <c r="CX13" s="3" t="s">
        <v>21</v>
      </c>
      <c r="CY13" s="3"/>
      <c r="CZ13" s="8"/>
      <c r="DA13" s="8"/>
      <c r="DB13" s="8"/>
      <c r="DC13" s="8"/>
      <c r="DD13" s="8"/>
      <c r="DE13" s="8"/>
      <c r="DF13" s="8"/>
      <c r="DG13" s="3"/>
      <c r="DH13" s="3" t="s">
        <v>29</v>
      </c>
      <c r="DI13" s="3"/>
      <c r="DJ13" s="8"/>
      <c r="DK13" s="8"/>
      <c r="DL13" s="8"/>
      <c r="DM13" s="8"/>
      <c r="DN13" s="8"/>
      <c r="DO13" s="3"/>
      <c r="DP13" s="3"/>
      <c r="DQ13" s="3"/>
      <c r="DR13" s="3"/>
      <c r="DS13" s="3"/>
      <c r="DT13" s="8"/>
      <c r="DU13" s="8"/>
      <c r="DV13" s="8"/>
      <c r="DW13" s="8"/>
      <c r="DX13" s="8"/>
      <c r="DY13" s="8"/>
      <c r="DZ13" s="8"/>
      <c r="EA13" s="3" t="s">
        <v>601</v>
      </c>
      <c r="EB13" s="8">
        <v>1</v>
      </c>
      <c r="EC13" s="8">
        <v>1</v>
      </c>
      <c r="ED13" s="8">
        <v>0</v>
      </c>
      <c r="EE13" s="8">
        <v>0</v>
      </c>
      <c r="EF13" s="8">
        <v>0</v>
      </c>
      <c r="EG13" s="8">
        <v>1</v>
      </c>
      <c r="EH13" s="8">
        <v>0</v>
      </c>
      <c r="EI13" s="8">
        <v>0</v>
      </c>
      <c r="EJ13" s="8">
        <v>0</v>
      </c>
      <c r="EK13" s="8">
        <v>0</v>
      </c>
      <c r="EL13" s="8">
        <v>0</v>
      </c>
      <c r="EM13" s="8">
        <v>0</v>
      </c>
      <c r="EN13" s="3"/>
      <c r="EO13" s="3" t="s">
        <v>281</v>
      </c>
      <c r="EP13" s="3" t="s">
        <v>658</v>
      </c>
      <c r="EQ13" s="8">
        <v>1</v>
      </c>
      <c r="ER13" s="8">
        <v>1</v>
      </c>
      <c r="ES13" s="8">
        <v>0</v>
      </c>
      <c r="ET13" s="8">
        <v>0</v>
      </c>
      <c r="EU13" s="8">
        <v>0</v>
      </c>
      <c r="EV13" s="8">
        <v>0</v>
      </c>
      <c r="EW13" s="8">
        <v>1</v>
      </c>
      <c r="EX13" s="8">
        <v>0</v>
      </c>
      <c r="EY13" s="8">
        <v>0</v>
      </c>
      <c r="EZ13" s="8">
        <v>0</v>
      </c>
      <c r="FA13" s="8">
        <v>0</v>
      </c>
      <c r="FB13" s="3"/>
      <c r="FC13" s="8"/>
      <c r="FD13" s="3" t="s">
        <v>606</v>
      </c>
      <c r="FE13" s="8">
        <v>1</v>
      </c>
      <c r="FF13" s="8">
        <v>1</v>
      </c>
      <c r="FG13" s="8">
        <v>0</v>
      </c>
      <c r="FH13" s="8">
        <v>0</v>
      </c>
      <c r="FI13" s="8">
        <v>1</v>
      </c>
      <c r="FJ13" s="8">
        <v>0</v>
      </c>
      <c r="FK13" s="3" t="s">
        <v>381</v>
      </c>
      <c r="FL13" s="3" t="s">
        <v>384</v>
      </c>
      <c r="FM13" s="3" t="s">
        <v>382</v>
      </c>
      <c r="FN13" s="8"/>
      <c r="FO13" s="8">
        <v>0</v>
      </c>
      <c r="FP13" s="8">
        <v>10</v>
      </c>
      <c r="FQ13" s="3" t="s">
        <v>659</v>
      </c>
      <c r="FR13" s="8">
        <v>1340922</v>
      </c>
      <c r="FS13" s="8">
        <v>46</v>
      </c>
    </row>
    <row r="14" spans="1:175" x14ac:dyDescent="0.25">
      <c r="A14" s="2">
        <v>43775</v>
      </c>
      <c r="B14" s="3" t="s">
        <v>15</v>
      </c>
      <c r="C14" s="3" t="s">
        <v>15</v>
      </c>
      <c r="D14" s="3" t="s">
        <v>25</v>
      </c>
      <c r="E14" s="3" t="s">
        <v>103</v>
      </c>
      <c r="F14" s="3" t="s">
        <v>64</v>
      </c>
      <c r="G14" s="3" t="s">
        <v>596</v>
      </c>
      <c r="H14" s="8">
        <v>4.3336772000000003</v>
      </c>
      <c r="I14" s="8">
        <v>18.5357001</v>
      </c>
      <c r="J14" s="8">
        <v>333.60000610351563</v>
      </c>
      <c r="K14" s="8">
        <v>8</v>
      </c>
      <c r="L14" s="8">
        <v>3</v>
      </c>
      <c r="M14" s="3" t="s">
        <v>596</v>
      </c>
      <c r="N14" s="8">
        <v>320</v>
      </c>
      <c r="O14" s="8">
        <v>1600</v>
      </c>
      <c r="P14" s="3" t="s">
        <v>597</v>
      </c>
      <c r="Q14" s="8"/>
      <c r="R14" s="8">
        <v>200</v>
      </c>
      <c r="S14" s="8">
        <v>50</v>
      </c>
      <c r="T14" s="8">
        <v>20</v>
      </c>
      <c r="U14" s="8">
        <v>50</v>
      </c>
      <c r="V14" s="8">
        <v>120</v>
      </c>
      <c r="W14" s="8">
        <v>200</v>
      </c>
      <c r="X14" s="8"/>
      <c r="Y14" s="3" t="s">
        <v>160</v>
      </c>
      <c r="Z14" s="3" t="s">
        <v>21</v>
      </c>
      <c r="AA14" s="3" t="s">
        <v>172</v>
      </c>
      <c r="AB14" s="3"/>
      <c r="AC14" s="3"/>
      <c r="AD14" s="3" t="s">
        <v>177</v>
      </c>
      <c r="AE14" s="3" t="s">
        <v>21</v>
      </c>
      <c r="AF14" s="8">
        <v>20</v>
      </c>
      <c r="AG14" s="3" t="s">
        <v>29</v>
      </c>
      <c r="AH14" s="8"/>
      <c r="AI14" s="3" t="s">
        <v>21</v>
      </c>
      <c r="AJ14" s="8">
        <v>5</v>
      </c>
      <c r="AK14" s="3" t="s">
        <v>29</v>
      </c>
      <c r="AL14" s="8"/>
      <c r="AM14" s="3" t="s">
        <v>21</v>
      </c>
      <c r="AN14" s="8">
        <v>4</v>
      </c>
      <c r="AO14" s="3" t="s">
        <v>29</v>
      </c>
      <c r="AP14" s="3"/>
      <c r="AQ14" s="3"/>
      <c r="AR14" s="3" t="s">
        <v>660</v>
      </c>
      <c r="AS14" s="8">
        <v>1</v>
      </c>
      <c r="AT14" s="8">
        <v>0</v>
      </c>
      <c r="AU14" s="8">
        <v>1</v>
      </c>
      <c r="AV14" s="8">
        <v>0</v>
      </c>
      <c r="AW14" s="8">
        <v>0</v>
      </c>
      <c r="AX14" s="8">
        <v>0</v>
      </c>
      <c r="AY14" s="8">
        <v>0</v>
      </c>
      <c r="AZ14" s="8">
        <v>0</v>
      </c>
      <c r="BA14" s="3" t="s">
        <v>29</v>
      </c>
      <c r="BB14" s="3" t="s">
        <v>29</v>
      </c>
      <c r="BC14" s="3" t="s">
        <v>29</v>
      </c>
      <c r="BD14" s="3" t="s">
        <v>21</v>
      </c>
      <c r="BE14" s="3" t="s">
        <v>21</v>
      </c>
      <c r="BF14" s="3" t="s">
        <v>173</v>
      </c>
      <c r="BG14" s="3" t="s">
        <v>661</v>
      </c>
      <c r="BH14" s="3" t="s">
        <v>234</v>
      </c>
      <c r="BI14" s="3"/>
      <c r="BJ14" s="3" t="s">
        <v>598</v>
      </c>
      <c r="BK14" s="8">
        <v>1</v>
      </c>
      <c r="BL14" s="8">
        <v>0</v>
      </c>
      <c r="BM14" s="8">
        <v>0</v>
      </c>
      <c r="BN14" s="8">
        <v>0</v>
      </c>
      <c r="BO14" s="8">
        <v>0</v>
      </c>
      <c r="BP14" s="8">
        <v>1</v>
      </c>
      <c r="BQ14" s="8">
        <v>0</v>
      </c>
      <c r="BR14" s="8">
        <v>0</v>
      </c>
      <c r="BS14" s="8">
        <v>1</v>
      </c>
      <c r="BT14" s="3" t="s">
        <v>253</v>
      </c>
      <c r="BU14" s="3" t="s">
        <v>259</v>
      </c>
      <c r="BV14" s="3" t="s">
        <v>21</v>
      </c>
      <c r="BW14" s="3" t="s">
        <v>655</v>
      </c>
      <c r="BX14" s="8">
        <v>1</v>
      </c>
      <c r="BY14" s="8">
        <v>1</v>
      </c>
      <c r="BZ14" s="8">
        <v>0</v>
      </c>
      <c r="CA14" s="8">
        <v>1</v>
      </c>
      <c r="CB14" s="3" t="s">
        <v>277</v>
      </c>
      <c r="CC14" s="3" t="s">
        <v>21</v>
      </c>
      <c r="CD14" s="3" t="s">
        <v>656</v>
      </c>
      <c r="CE14" s="8">
        <v>0</v>
      </c>
      <c r="CF14" s="8">
        <v>1</v>
      </c>
      <c r="CG14" s="8">
        <v>1</v>
      </c>
      <c r="CH14" s="8">
        <v>1</v>
      </c>
      <c r="CI14" s="8">
        <v>0</v>
      </c>
      <c r="CJ14" s="8">
        <v>0</v>
      </c>
      <c r="CK14" s="8">
        <v>0</v>
      </c>
      <c r="CL14" s="3"/>
      <c r="CM14" s="3" t="s">
        <v>281</v>
      </c>
      <c r="CN14" s="3" t="s">
        <v>657</v>
      </c>
      <c r="CO14" s="8">
        <v>0</v>
      </c>
      <c r="CP14" s="8">
        <v>1</v>
      </c>
      <c r="CQ14" s="8">
        <v>0</v>
      </c>
      <c r="CR14" s="8">
        <v>1</v>
      </c>
      <c r="CS14" s="8">
        <v>0</v>
      </c>
      <c r="CT14" s="8">
        <v>1</v>
      </c>
      <c r="CU14" s="8">
        <v>0</v>
      </c>
      <c r="CV14" s="3"/>
      <c r="CW14" s="3" t="s">
        <v>259</v>
      </c>
      <c r="CX14" s="3" t="s">
        <v>21</v>
      </c>
      <c r="CY14" s="3"/>
      <c r="CZ14" s="8"/>
      <c r="DA14" s="8"/>
      <c r="DB14" s="8"/>
      <c r="DC14" s="8"/>
      <c r="DD14" s="8"/>
      <c r="DE14" s="8"/>
      <c r="DF14" s="8"/>
      <c r="DG14" s="3"/>
      <c r="DH14" s="3" t="s">
        <v>29</v>
      </c>
      <c r="DI14" s="3"/>
      <c r="DJ14" s="8"/>
      <c r="DK14" s="8"/>
      <c r="DL14" s="8"/>
      <c r="DM14" s="8"/>
      <c r="DN14" s="8"/>
      <c r="DO14" s="3"/>
      <c r="DP14" s="3"/>
      <c r="DQ14" s="3"/>
      <c r="DR14" s="3"/>
      <c r="DS14" s="3"/>
      <c r="DT14" s="8"/>
      <c r="DU14" s="8"/>
      <c r="DV14" s="8"/>
      <c r="DW14" s="8"/>
      <c r="DX14" s="8"/>
      <c r="DY14" s="8"/>
      <c r="DZ14" s="8"/>
      <c r="EA14" s="3" t="s">
        <v>662</v>
      </c>
      <c r="EB14" s="8">
        <v>1</v>
      </c>
      <c r="EC14" s="8">
        <v>1</v>
      </c>
      <c r="ED14" s="8">
        <v>0</v>
      </c>
      <c r="EE14" s="8">
        <v>0</v>
      </c>
      <c r="EF14" s="8">
        <v>0</v>
      </c>
      <c r="EG14" s="8">
        <v>0</v>
      </c>
      <c r="EH14" s="8">
        <v>0</v>
      </c>
      <c r="EI14" s="8">
        <v>0</v>
      </c>
      <c r="EJ14" s="8">
        <v>1</v>
      </c>
      <c r="EK14" s="8">
        <v>0</v>
      </c>
      <c r="EL14" s="8">
        <v>0</v>
      </c>
      <c r="EM14" s="8">
        <v>0</v>
      </c>
      <c r="EN14" s="3"/>
      <c r="EO14" s="3" t="s">
        <v>352</v>
      </c>
      <c r="EP14" s="3" t="s">
        <v>663</v>
      </c>
      <c r="EQ14" s="8">
        <v>1</v>
      </c>
      <c r="ER14" s="8">
        <v>0</v>
      </c>
      <c r="ES14" s="8">
        <v>0</v>
      </c>
      <c r="ET14" s="8">
        <v>1</v>
      </c>
      <c r="EU14" s="8">
        <v>0</v>
      </c>
      <c r="EV14" s="8">
        <v>0</v>
      </c>
      <c r="EW14" s="8">
        <v>1</v>
      </c>
      <c r="EX14" s="8">
        <v>0</v>
      </c>
      <c r="EY14" s="8">
        <v>0</v>
      </c>
      <c r="EZ14" s="8">
        <v>0</v>
      </c>
      <c r="FA14" s="8">
        <v>0</v>
      </c>
      <c r="FB14" s="3"/>
      <c r="FC14" s="8"/>
      <c r="FD14" s="3" t="s">
        <v>664</v>
      </c>
      <c r="FE14" s="8">
        <v>1</v>
      </c>
      <c r="FF14" s="8">
        <v>1</v>
      </c>
      <c r="FG14" s="8">
        <v>1</v>
      </c>
      <c r="FH14" s="8">
        <v>0</v>
      </c>
      <c r="FI14" s="8">
        <v>0</v>
      </c>
      <c r="FJ14" s="8">
        <v>0</v>
      </c>
      <c r="FK14" s="3" t="s">
        <v>381</v>
      </c>
      <c r="FL14" s="3" t="s">
        <v>384</v>
      </c>
      <c r="FM14" s="3" t="s">
        <v>380</v>
      </c>
      <c r="FN14" s="8"/>
      <c r="FO14" s="8">
        <v>0</v>
      </c>
      <c r="FP14" s="8">
        <v>10</v>
      </c>
      <c r="FQ14" s="3" t="s">
        <v>665</v>
      </c>
      <c r="FR14" s="8">
        <v>1326884</v>
      </c>
      <c r="FS14" s="8">
        <v>3</v>
      </c>
    </row>
    <row r="15" spans="1:175" x14ac:dyDescent="0.25">
      <c r="A15" s="2">
        <v>43777</v>
      </c>
      <c r="B15" s="3" t="s">
        <v>15</v>
      </c>
      <c r="C15" s="3" t="s">
        <v>15</v>
      </c>
      <c r="D15" s="3" t="s">
        <v>25</v>
      </c>
      <c r="E15" s="3" t="s">
        <v>666</v>
      </c>
      <c r="F15" s="3" t="s">
        <v>64</v>
      </c>
      <c r="G15" s="3" t="s">
        <v>596</v>
      </c>
      <c r="H15" s="8">
        <v>4.3620041000000001</v>
      </c>
      <c r="I15" s="8">
        <v>18.540304500000001</v>
      </c>
      <c r="J15" s="8">
        <v>358.39999389648438</v>
      </c>
      <c r="K15" s="8">
        <v>9.5</v>
      </c>
      <c r="L15" s="8">
        <v>3</v>
      </c>
      <c r="M15" s="3" t="s">
        <v>596</v>
      </c>
      <c r="N15" s="8">
        <v>33</v>
      </c>
      <c r="O15" s="8">
        <v>165</v>
      </c>
      <c r="P15" s="3" t="s">
        <v>597</v>
      </c>
      <c r="Q15" s="8"/>
      <c r="R15" s="8">
        <v>33</v>
      </c>
      <c r="S15" s="8">
        <v>0</v>
      </c>
      <c r="T15" s="8">
        <v>0</v>
      </c>
      <c r="U15" s="8">
        <v>0</v>
      </c>
      <c r="V15" s="8">
        <v>33</v>
      </c>
      <c r="W15" s="8"/>
      <c r="X15" s="8"/>
      <c r="Y15" s="3" t="s">
        <v>160</v>
      </c>
      <c r="Z15" s="3" t="s">
        <v>21</v>
      </c>
      <c r="AA15" s="3" t="s">
        <v>21</v>
      </c>
      <c r="AB15" s="3" t="s">
        <v>174</v>
      </c>
      <c r="AC15" s="3"/>
      <c r="AD15" s="3" t="s">
        <v>177</v>
      </c>
      <c r="AE15" s="3" t="s">
        <v>21</v>
      </c>
      <c r="AF15" s="8">
        <v>10</v>
      </c>
      <c r="AG15" s="3" t="s">
        <v>29</v>
      </c>
      <c r="AH15" s="8"/>
      <c r="AI15" s="3" t="s">
        <v>21</v>
      </c>
      <c r="AJ15" s="8">
        <v>5</v>
      </c>
      <c r="AK15" s="3" t="s">
        <v>29</v>
      </c>
      <c r="AL15" s="8"/>
      <c r="AM15" s="3" t="s">
        <v>21</v>
      </c>
      <c r="AN15" s="8">
        <v>9</v>
      </c>
      <c r="AO15" s="3" t="s">
        <v>21</v>
      </c>
      <c r="AP15" s="3" t="s">
        <v>197</v>
      </c>
      <c r="AQ15" s="3"/>
      <c r="AR15" s="3" t="s">
        <v>624</v>
      </c>
      <c r="AS15" s="8">
        <v>1</v>
      </c>
      <c r="AT15" s="8">
        <v>0</v>
      </c>
      <c r="AU15" s="8">
        <v>0</v>
      </c>
      <c r="AV15" s="8">
        <v>0</v>
      </c>
      <c r="AW15" s="8">
        <v>0</v>
      </c>
      <c r="AX15" s="8">
        <v>0</v>
      </c>
      <c r="AY15" s="8">
        <v>0</v>
      </c>
      <c r="AZ15" s="8">
        <v>0</v>
      </c>
      <c r="BA15" s="3" t="s">
        <v>21</v>
      </c>
      <c r="BB15" s="3" t="s">
        <v>21</v>
      </c>
      <c r="BC15" s="3" t="s">
        <v>21</v>
      </c>
      <c r="BD15" s="3" t="s">
        <v>29</v>
      </c>
      <c r="BE15" s="3" t="s">
        <v>29</v>
      </c>
      <c r="BF15" s="3"/>
      <c r="BG15" s="3"/>
      <c r="BH15" s="3" t="s">
        <v>234</v>
      </c>
      <c r="BI15" s="3"/>
      <c r="BJ15" s="3" t="s">
        <v>667</v>
      </c>
      <c r="BK15" s="8">
        <v>0</v>
      </c>
      <c r="BL15" s="8">
        <v>0</v>
      </c>
      <c r="BM15" s="8">
        <v>0</v>
      </c>
      <c r="BN15" s="8">
        <v>0</v>
      </c>
      <c r="BO15" s="8">
        <v>0</v>
      </c>
      <c r="BP15" s="8">
        <v>0</v>
      </c>
      <c r="BQ15" s="8">
        <v>0</v>
      </c>
      <c r="BR15" s="8">
        <v>1</v>
      </c>
      <c r="BS15" s="8">
        <v>1</v>
      </c>
      <c r="BT15" s="3" t="s">
        <v>254</v>
      </c>
      <c r="BU15" s="3" t="s">
        <v>258</v>
      </c>
      <c r="BV15" s="3" t="s">
        <v>21</v>
      </c>
      <c r="BW15" s="3" t="s">
        <v>668</v>
      </c>
      <c r="BX15" s="8">
        <v>0</v>
      </c>
      <c r="BY15" s="8">
        <v>1</v>
      </c>
      <c r="BZ15" s="8">
        <v>1</v>
      </c>
      <c r="CA15" s="8">
        <v>0</v>
      </c>
      <c r="CB15" s="3" t="s">
        <v>277</v>
      </c>
      <c r="CC15" s="3" t="s">
        <v>29</v>
      </c>
      <c r="CD15" s="3"/>
      <c r="CE15" s="8"/>
      <c r="CF15" s="8"/>
      <c r="CG15" s="8"/>
      <c r="CH15" s="8"/>
      <c r="CI15" s="8"/>
      <c r="CJ15" s="8"/>
      <c r="CK15" s="8"/>
      <c r="CL15" s="3"/>
      <c r="CM15" s="3" t="s">
        <v>281</v>
      </c>
      <c r="CN15" s="3" t="s">
        <v>296</v>
      </c>
      <c r="CO15" s="8">
        <v>0</v>
      </c>
      <c r="CP15" s="8">
        <v>0</v>
      </c>
      <c r="CQ15" s="8">
        <v>0</v>
      </c>
      <c r="CR15" s="8">
        <v>1</v>
      </c>
      <c r="CS15" s="8">
        <v>0</v>
      </c>
      <c r="CT15" s="8">
        <v>0</v>
      </c>
      <c r="CU15" s="8">
        <v>0</v>
      </c>
      <c r="CV15" s="3"/>
      <c r="CW15" s="3" t="s">
        <v>259</v>
      </c>
      <c r="CX15" s="3" t="s">
        <v>21</v>
      </c>
      <c r="CY15" s="3"/>
      <c r="CZ15" s="8"/>
      <c r="DA15" s="8"/>
      <c r="DB15" s="8"/>
      <c r="DC15" s="8"/>
      <c r="DD15" s="8"/>
      <c r="DE15" s="8"/>
      <c r="DF15" s="8"/>
      <c r="DG15" s="3"/>
      <c r="DH15" s="3" t="s">
        <v>21</v>
      </c>
      <c r="DI15" s="3" t="s">
        <v>321</v>
      </c>
      <c r="DJ15" s="8">
        <v>0</v>
      </c>
      <c r="DK15" s="8">
        <v>0</v>
      </c>
      <c r="DL15" s="8">
        <v>0</v>
      </c>
      <c r="DM15" s="8">
        <v>0</v>
      </c>
      <c r="DN15" s="8">
        <v>1</v>
      </c>
      <c r="DO15" s="3" t="s">
        <v>669</v>
      </c>
      <c r="DP15" s="3" t="s">
        <v>21</v>
      </c>
      <c r="DQ15" s="3" t="s">
        <v>258</v>
      </c>
      <c r="DR15" s="3" t="s">
        <v>21</v>
      </c>
      <c r="DS15" s="3" t="s">
        <v>670</v>
      </c>
      <c r="DT15" s="8">
        <v>0</v>
      </c>
      <c r="DU15" s="8">
        <v>0</v>
      </c>
      <c r="DV15" s="8">
        <v>1</v>
      </c>
      <c r="DW15" s="8">
        <v>1</v>
      </c>
      <c r="DX15" s="8">
        <v>0</v>
      </c>
      <c r="DY15" s="8">
        <v>0</v>
      </c>
      <c r="DZ15" s="8">
        <v>0</v>
      </c>
      <c r="EA15" s="3" t="s">
        <v>671</v>
      </c>
      <c r="EB15" s="8">
        <v>1</v>
      </c>
      <c r="EC15" s="8">
        <v>1</v>
      </c>
      <c r="ED15" s="8">
        <v>0</v>
      </c>
      <c r="EE15" s="8">
        <v>0</v>
      </c>
      <c r="EF15" s="8">
        <v>1</v>
      </c>
      <c r="EG15" s="8">
        <v>0</v>
      </c>
      <c r="EH15" s="8">
        <v>0</v>
      </c>
      <c r="EI15" s="8">
        <v>0</v>
      </c>
      <c r="EJ15" s="8">
        <v>0</v>
      </c>
      <c r="EK15" s="8">
        <v>0</v>
      </c>
      <c r="EL15" s="8">
        <v>0</v>
      </c>
      <c r="EM15" s="8">
        <v>0</v>
      </c>
      <c r="EN15" s="3"/>
      <c r="EO15" s="3" t="s">
        <v>281</v>
      </c>
      <c r="EP15" s="3" t="s">
        <v>672</v>
      </c>
      <c r="EQ15" s="8">
        <v>0</v>
      </c>
      <c r="ER15" s="8">
        <v>1</v>
      </c>
      <c r="ES15" s="8">
        <v>0</v>
      </c>
      <c r="ET15" s="8">
        <v>0</v>
      </c>
      <c r="EU15" s="8">
        <v>1</v>
      </c>
      <c r="EV15" s="8">
        <v>0</v>
      </c>
      <c r="EW15" s="8">
        <v>1</v>
      </c>
      <c r="EX15" s="8">
        <v>0</v>
      </c>
      <c r="EY15" s="8">
        <v>0</v>
      </c>
      <c r="EZ15" s="8">
        <v>0</v>
      </c>
      <c r="FA15" s="8">
        <v>0</v>
      </c>
      <c r="FB15" s="3"/>
      <c r="FC15" s="8"/>
      <c r="FD15" s="3" t="s">
        <v>664</v>
      </c>
      <c r="FE15" s="8">
        <v>1</v>
      </c>
      <c r="FF15" s="8">
        <v>1</v>
      </c>
      <c r="FG15" s="8">
        <v>1</v>
      </c>
      <c r="FH15" s="8">
        <v>0</v>
      </c>
      <c r="FI15" s="8">
        <v>0</v>
      </c>
      <c r="FJ15" s="8">
        <v>0</v>
      </c>
      <c r="FK15" s="3" t="s">
        <v>381</v>
      </c>
      <c r="FL15" s="3" t="s">
        <v>382</v>
      </c>
      <c r="FM15" s="3" t="s">
        <v>380</v>
      </c>
      <c r="FN15" s="8"/>
      <c r="FO15" s="8">
        <v>0</v>
      </c>
      <c r="FP15" s="8">
        <v>10</v>
      </c>
      <c r="FQ15" s="3" t="s">
        <v>673</v>
      </c>
      <c r="FR15" s="8">
        <v>1349308</v>
      </c>
      <c r="FS15" s="8">
        <v>49</v>
      </c>
    </row>
    <row r="16" spans="1:175" x14ac:dyDescent="0.25">
      <c r="A16" s="2">
        <v>43776</v>
      </c>
      <c r="B16" s="3" t="s">
        <v>15</v>
      </c>
      <c r="C16" s="3" t="s">
        <v>15</v>
      </c>
      <c r="D16" s="3" t="s">
        <v>25</v>
      </c>
      <c r="E16" s="11" t="s">
        <v>674</v>
      </c>
      <c r="F16" s="3" t="s">
        <v>64</v>
      </c>
      <c r="G16" s="3" t="s">
        <v>596</v>
      </c>
      <c r="H16" s="8">
        <v>4.3584531000000002</v>
      </c>
      <c r="I16" s="8">
        <v>18.546765099999998</v>
      </c>
      <c r="J16" s="8">
        <v>334.79998779296875</v>
      </c>
      <c r="K16" s="8">
        <v>10</v>
      </c>
      <c r="L16" s="8">
        <v>3</v>
      </c>
      <c r="M16" s="3" t="s">
        <v>596</v>
      </c>
      <c r="N16" s="8">
        <v>50</v>
      </c>
      <c r="O16" s="8">
        <v>250</v>
      </c>
      <c r="P16" s="3" t="s">
        <v>597</v>
      </c>
      <c r="Q16" s="8"/>
      <c r="R16" s="8">
        <v>50</v>
      </c>
      <c r="S16" s="8">
        <v>0</v>
      </c>
      <c r="T16" s="8">
        <v>0</v>
      </c>
      <c r="U16" s="8">
        <v>0</v>
      </c>
      <c r="V16" s="8">
        <v>50</v>
      </c>
      <c r="W16" s="8"/>
      <c r="X16" s="8"/>
      <c r="Y16" s="3" t="s">
        <v>161</v>
      </c>
      <c r="Z16" s="3" t="s">
        <v>21</v>
      </c>
      <c r="AA16" s="3" t="s">
        <v>21</v>
      </c>
      <c r="AB16" s="3" t="s">
        <v>174</v>
      </c>
      <c r="AC16" s="3"/>
      <c r="AD16" s="3" t="s">
        <v>177</v>
      </c>
      <c r="AE16" s="3" t="s">
        <v>21</v>
      </c>
      <c r="AF16" s="8">
        <v>15</v>
      </c>
      <c r="AG16" s="3" t="s">
        <v>29</v>
      </c>
      <c r="AH16" s="8"/>
      <c r="AI16" s="3" t="s">
        <v>21</v>
      </c>
      <c r="AJ16" s="8">
        <v>10</v>
      </c>
      <c r="AK16" s="3" t="s">
        <v>29</v>
      </c>
      <c r="AL16" s="8"/>
      <c r="AM16" s="3" t="s">
        <v>21</v>
      </c>
      <c r="AN16" s="8">
        <v>10</v>
      </c>
      <c r="AO16" s="3" t="s">
        <v>21</v>
      </c>
      <c r="AP16" s="3" t="s">
        <v>197</v>
      </c>
      <c r="AQ16" s="3"/>
      <c r="AR16" s="3" t="s">
        <v>624</v>
      </c>
      <c r="AS16" s="8">
        <v>1</v>
      </c>
      <c r="AT16" s="8">
        <v>0</v>
      </c>
      <c r="AU16" s="8">
        <v>0</v>
      </c>
      <c r="AV16" s="8">
        <v>0</v>
      </c>
      <c r="AW16" s="8">
        <v>0</v>
      </c>
      <c r="AX16" s="8">
        <v>0</v>
      </c>
      <c r="AY16" s="8">
        <v>0</v>
      </c>
      <c r="AZ16" s="8">
        <v>0</v>
      </c>
      <c r="BA16" s="3" t="s">
        <v>21</v>
      </c>
      <c r="BB16" s="3" t="s">
        <v>21</v>
      </c>
      <c r="BC16" s="3" t="s">
        <v>21</v>
      </c>
      <c r="BD16" s="3" t="s">
        <v>29</v>
      </c>
      <c r="BE16" s="3" t="s">
        <v>29</v>
      </c>
      <c r="BF16" s="3"/>
      <c r="BG16" s="3"/>
      <c r="BH16" s="3" t="s">
        <v>234</v>
      </c>
      <c r="BI16" s="3"/>
      <c r="BJ16" s="3" t="s">
        <v>675</v>
      </c>
      <c r="BK16" s="8">
        <v>1</v>
      </c>
      <c r="BL16" s="8">
        <v>0</v>
      </c>
      <c r="BM16" s="8">
        <v>0</v>
      </c>
      <c r="BN16" s="8">
        <v>0</v>
      </c>
      <c r="BO16" s="8">
        <v>0</v>
      </c>
      <c r="BP16" s="8">
        <v>0</v>
      </c>
      <c r="BQ16" s="8">
        <v>0</v>
      </c>
      <c r="BR16" s="8">
        <v>1</v>
      </c>
      <c r="BS16" s="8">
        <v>1</v>
      </c>
      <c r="BT16" s="3" t="s">
        <v>254</v>
      </c>
      <c r="BU16" s="3" t="s">
        <v>259</v>
      </c>
      <c r="BV16" s="3" t="s">
        <v>21</v>
      </c>
      <c r="BW16" s="3" t="s">
        <v>655</v>
      </c>
      <c r="BX16" s="8">
        <v>1</v>
      </c>
      <c r="BY16" s="8">
        <v>1</v>
      </c>
      <c r="BZ16" s="8">
        <v>0</v>
      </c>
      <c r="CA16" s="8">
        <v>1</v>
      </c>
      <c r="CB16" s="3" t="s">
        <v>277</v>
      </c>
      <c r="CC16" s="3" t="s">
        <v>29</v>
      </c>
      <c r="CD16" s="3"/>
      <c r="CE16" s="8"/>
      <c r="CF16" s="8"/>
      <c r="CG16" s="8"/>
      <c r="CH16" s="8"/>
      <c r="CI16" s="8"/>
      <c r="CJ16" s="8"/>
      <c r="CK16" s="8"/>
      <c r="CL16" s="3"/>
      <c r="CM16" s="3" t="s">
        <v>281</v>
      </c>
      <c r="CN16" s="3" t="s">
        <v>296</v>
      </c>
      <c r="CO16" s="8">
        <v>0</v>
      </c>
      <c r="CP16" s="8">
        <v>0</v>
      </c>
      <c r="CQ16" s="8">
        <v>0</v>
      </c>
      <c r="CR16" s="8">
        <v>1</v>
      </c>
      <c r="CS16" s="8">
        <v>0</v>
      </c>
      <c r="CT16" s="8">
        <v>0</v>
      </c>
      <c r="CU16" s="8">
        <v>0</v>
      </c>
      <c r="CV16" s="3"/>
      <c r="CW16" s="3" t="s">
        <v>259</v>
      </c>
      <c r="CX16" s="3" t="s">
        <v>21</v>
      </c>
      <c r="CY16" s="3"/>
      <c r="CZ16" s="8"/>
      <c r="DA16" s="8"/>
      <c r="DB16" s="8"/>
      <c r="DC16" s="8"/>
      <c r="DD16" s="8"/>
      <c r="DE16" s="8"/>
      <c r="DF16" s="8"/>
      <c r="DG16" s="3"/>
      <c r="DH16" s="3" t="s">
        <v>29</v>
      </c>
      <c r="DI16" s="3"/>
      <c r="DJ16" s="8"/>
      <c r="DK16" s="8"/>
      <c r="DL16" s="8"/>
      <c r="DM16" s="8"/>
      <c r="DN16" s="8"/>
      <c r="DO16" s="3"/>
      <c r="DP16" s="3"/>
      <c r="DQ16" s="3"/>
      <c r="DR16" s="3"/>
      <c r="DS16" s="3"/>
      <c r="DT16" s="8"/>
      <c r="DU16" s="8"/>
      <c r="DV16" s="8"/>
      <c r="DW16" s="8"/>
      <c r="DX16" s="8"/>
      <c r="DY16" s="8"/>
      <c r="DZ16" s="8"/>
      <c r="EA16" s="3" t="s">
        <v>676</v>
      </c>
      <c r="EB16" s="8">
        <v>1</v>
      </c>
      <c r="EC16" s="8">
        <v>1</v>
      </c>
      <c r="ED16" s="8">
        <v>0</v>
      </c>
      <c r="EE16" s="8">
        <v>1</v>
      </c>
      <c r="EF16" s="8">
        <v>0</v>
      </c>
      <c r="EG16" s="8">
        <v>0</v>
      </c>
      <c r="EH16" s="8">
        <v>0</v>
      </c>
      <c r="EI16" s="8">
        <v>0</v>
      </c>
      <c r="EJ16" s="8">
        <v>0</v>
      </c>
      <c r="EK16" s="8">
        <v>0</v>
      </c>
      <c r="EL16" s="8">
        <v>0</v>
      </c>
      <c r="EM16" s="8">
        <v>0</v>
      </c>
      <c r="EN16" s="3"/>
      <c r="EO16" s="3" t="s">
        <v>352</v>
      </c>
      <c r="EP16" s="3" t="s">
        <v>672</v>
      </c>
      <c r="EQ16" s="8">
        <v>0</v>
      </c>
      <c r="ER16" s="8">
        <v>1</v>
      </c>
      <c r="ES16" s="8">
        <v>0</v>
      </c>
      <c r="ET16" s="8">
        <v>0</v>
      </c>
      <c r="EU16" s="8">
        <v>1</v>
      </c>
      <c r="EV16" s="8">
        <v>0</v>
      </c>
      <c r="EW16" s="8">
        <v>1</v>
      </c>
      <c r="EX16" s="8">
        <v>0</v>
      </c>
      <c r="EY16" s="8">
        <v>0</v>
      </c>
      <c r="EZ16" s="8">
        <v>0</v>
      </c>
      <c r="FA16" s="8">
        <v>0</v>
      </c>
      <c r="FB16" s="3"/>
      <c r="FC16" s="8"/>
      <c r="FD16" s="3" t="s">
        <v>677</v>
      </c>
      <c r="FE16" s="8">
        <v>1</v>
      </c>
      <c r="FF16" s="8">
        <v>1</v>
      </c>
      <c r="FG16" s="8">
        <v>0</v>
      </c>
      <c r="FH16" s="8">
        <v>0</v>
      </c>
      <c r="FI16" s="8">
        <v>0</v>
      </c>
      <c r="FJ16" s="8">
        <v>1</v>
      </c>
      <c r="FK16" s="3" t="s">
        <v>381</v>
      </c>
      <c r="FL16" s="3" t="s">
        <v>348</v>
      </c>
      <c r="FM16" s="3" t="s">
        <v>382</v>
      </c>
      <c r="FN16" s="8"/>
      <c r="FO16" s="8">
        <v>0</v>
      </c>
      <c r="FP16" s="8">
        <v>10</v>
      </c>
      <c r="FQ16" s="3" t="s">
        <v>678</v>
      </c>
      <c r="FR16" s="8">
        <v>1340688</v>
      </c>
      <c r="FS16" s="8">
        <v>41</v>
      </c>
    </row>
    <row r="17" spans="1:175" x14ac:dyDescent="0.25">
      <c r="A17" s="2">
        <v>43776</v>
      </c>
      <c r="B17" s="3" t="s">
        <v>15</v>
      </c>
      <c r="C17" s="3" t="s">
        <v>15</v>
      </c>
      <c r="D17" s="3" t="s">
        <v>25</v>
      </c>
      <c r="E17" s="3" t="s">
        <v>679</v>
      </c>
      <c r="F17" s="3" t="s">
        <v>65</v>
      </c>
      <c r="G17" s="3" t="s">
        <v>596</v>
      </c>
      <c r="H17" s="8">
        <v>4.3619649000000003</v>
      </c>
      <c r="I17" s="8">
        <v>18.547013100000001</v>
      </c>
      <c r="J17" s="8">
        <v>354.20001220703125</v>
      </c>
      <c r="K17" s="8">
        <v>10</v>
      </c>
      <c r="L17" s="8">
        <v>3</v>
      </c>
      <c r="M17" s="3" t="s">
        <v>596</v>
      </c>
      <c r="N17" s="8">
        <v>65</v>
      </c>
      <c r="O17" s="8">
        <v>325</v>
      </c>
      <c r="P17" s="3" t="s">
        <v>597</v>
      </c>
      <c r="Q17" s="8"/>
      <c r="R17" s="8">
        <v>65</v>
      </c>
      <c r="S17" s="8">
        <v>0</v>
      </c>
      <c r="T17" s="8">
        <v>0</v>
      </c>
      <c r="U17" s="8">
        <v>0</v>
      </c>
      <c r="V17" s="8">
        <v>65</v>
      </c>
      <c r="W17" s="8"/>
      <c r="X17" s="8"/>
      <c r="Y17" s="3" t="s">
        <v>161</v>
      </c>
      <c r="Z17" s="3" t="s">
        <v>21</v>
      </c>
      <c r="AA17" s="3" t="s">
        <v>21</v>
      </c>
      <c r="AB17" s="3" t="s">
        <v>174</v>
      </c>
      <c r="AC17" s="3"/>
      <c r="AD17" s="3" t="s">
        <v>177</v>
      </c>
      <c r="AE17" s="3" t="s">
        <v>21</v>
      </c>
      <c r="AF17" s="8">
        <v>10</v>
      </c>
      <c r="AG17" s="3" t="s">
        <v>29</v>
      </c>
      <c r="AH17" s="8"/>
      <c r="AI17" s="3" t="s">
        <v>21</v>
      </c>
      <c r="AJ17" s="8">
        <v>15</v>
      </c>
      <c r="AK17" s="3" t="s">
        <v>29</v>
      </c>
      <c r="AL17" s="8"/>
      <c r="AM17" s="3" t="s">
        <v>21</v>
      </c>
      <c r="AN17" s="8">
        <v>20</v>
      </c>
      <c r="AO17" s="3" t="s">
        <v>21</v>
      </c>
      <c r="AP17" s="3" t="s">
        <v>195</v>
      </c>
      <c r="AQ17" s="3"/>
      <c r="AR17" s="3" t="s">
        <v>624</v>
      </c>
      <c r="AS17" s="8">
        <v>1</v>
      </c>
      <c r="AT17" s="8">
        <v>0</v>
      </c>
      <c r="AU17" s="8">
        <v>0</v>
      </c>
      <c r="AV17" s="8">
        <v>0</v>
      </c>
      <c r="AW17" s="8">
        <v>0</v>
      </c>
      <c r="AX17" s="8">
        <v>0</v>
      </c>
      <c r="AY17" s="8">
        <v>0</v>
      </c>
      <c r="AZ17" s="8">
        <v>0</v>
      </c>
      <c r="BA17" s="3" t="s">
        <v>21</v>
      </c>
      <c r="BB17" s="3" t="s">
        <v>21</v>
      </c>
      <c r="BC17" s="3" t="s">
        <v>21</v>
      </c>
      <c r="BD17" s="3" t="s">
        <v>29</v>
      </c>
      <c r="BE17" s="3" t="s">
        <v>29</v>
      </c>
      <c r="BF17" s="3"/>
      <c r="BG17" s="3"/>
      <c r="BH17" s="3" t="s">
        <v>234</v>
      </c>
      <c r="BI17" s="3"/>
      <c r="BJ17" s="3" t="s">
        <v>675</v>
      </c>
      <c r="BK17" s="8">
        <v>1</v>
      </c>
      <c r="BL17" s="8">
        <v>0</v>
      </c>
      <c r="BM17" s="8">
        <v>0</v>
      </c>
      <c r="BN17" s="8">
        <v>0</v>
      </c>
      <c r="BO17" s="8">
        <v>0</v>
      </c>
      <c r="BP17" s="8">
        <v>0</v>
      </c>
      <c r="BQ17" s="8">
        <v>0</v>
      </c>
      <c r="BR17" s="8">
        <v>1</v>
      </c>
      <c r="BS17" s="8">
        <v>1</v>
      </c>
      <c r="BT17" s="3" t="s">
        <v>254</v>
      </c>
      <c r="BU17" s="3" t="s">
        <v>258</v>
      </c>
      <c r="BV17" s="3" t="s">
        <v>21</v>
      </c>
      <c r="BW17" s="3" t="s">
        <v>680</v>
      </c>
      <c r="BX17" s="8">
        <v>1</v>
      </c>
      <c r="BY17" s="8">
        <v>1</v>
      </c>
      <c r="BZ17" s="8">
        <v>1</v>
      </c>
      <c r="CA17" s="8">
        <v>0</v>
      </c>
      <c r="CB17" s="3" t="s">
        <v>277</v>
      </c>
      <c r="CC17" s="3" t="s">
        <v>29</v>
      </c>
      <c r="CD17" s="3"/>
      <c r="CE17" s="8"/>
      <c r="CF17" s="8"/>
      <c r="CG17" s="8"/>
      <c r="CH17" s="8"/>
      <c r="CI17" s="8"/>
      <c r="CJ17" s="8"/>
      <c r="CK17" s="8"/>
      <c r="CL17" s="3"/>
      <c r="CM17" s="3" t="s">
        <v>281</v>
      </c>
      <c r="CN17" s="3" t="s">
        <v>296</v>
      </c>
      <c r="CO17" s="8">
        <v>0</v>
      </c>
      <c r="CP17" s="8">
        <v>0</v>
      </c>
      <c r="CQ17" s="8">
        <v>0</v>
      </c>
      <c r="CR17" s="8">
        <v>1</v>
      </c>
      <c r="CS17" s="8">
        <v>0</v>
      </c>
      <c r="CT17" s="8">
        <v>0</v>
      </c>
      <c r="CU17" s="8">
        <v>0</v>
      </c>
      <c r="CV17" s="3"/>
      <c r="CW17" s="3" t="s">
        <v>259</v>
      </c>
      <c r="CX17" s="3" t="s">
        <v>21</v>
      </c>
      <c r="CY17" s="3"/>
      <c r="CZ17" s="8"/>
      <c r="DA17" s="8"/>
      <c r="DB17" s="8"/>
      <c r="DC17" s="8"/>
      <c r="DD17" s="8"/>
      <c r="DE17" s="8"/>
      <c r="DF17" s="8"/>
      <c r="DG17" s="3"/>
      <c r="DH17" s="3" t="s">
        <v>29</v>
      </c>
      <c r="DI17" s="3"/>
      <c r="DJ17" s="8"/>
      <c r="DK17" s="8"/>
      <c r="DL17" s="8"/>
      <c r="DM17" s="8"/>
      <c r="DN17" s="8"/>
      <c r="DO17" s="3"/>
      <c r="DP17" s="3"/>
      <c r="DQ17" s="3"/>
      <c r="DR17" s="3"/>
      <c r="DS17" s="3"/>
      <c r="DT17" s="8"/>
      <c r="DU17" s="8"/>
      <c r="DV17" s="8"/>
      <c r="DW17" s="8"/>
      <c r="DX17" s="8"/>
      <c r="DY17" s="8"/>
      <c r="DZ17" s="8"/>
      <c r="EA17" s="3" t="s">
        <v>671</v>
      </c>
      <c r="EB17" s="8">
        <v>1</v>
      </c>
      <c r="EC17" s="8">
        <v>1</v>
      </c>
      <c r="ED17" s="8">
        <v>0</v>
      </c>
      <c r="EE17" s="8">
        <v>0</v>
      </c>
      <c r="EF17" s="8">
        <v>1</v>
      </c>
      <c r="EG17" s="8">
        <v>0</v>
      </c>
      <c r="EH17" s="8">
        <v>0</v>
      </c>
      <c r="EI17" s="8">
        <v>0</v>
      </c>
      <c r="EJ17" s="8">
        <v>0</v>
      </c>
      <c r="EK17" s="8">
        <v>0</v>
      </c>
      <c r="EL17" s="8">
        <v>0</v>
      </c>
      <c r="EM17" s="8">
        <v>0</v>
      </c>
      <c r="EN17" s="3"/>
      <c r="EO17" s="3" t="s">
        <v>352</v>
      </c>
      <c r="EP17" s="3" t="s">
        <v>672</v>
      </c>
      <c r="EQ17" s="8">
        <v>0</v>
      </c>
      <c r="ER17" s="8">
        <v>1</v>
      </c>
      <c r="ES17" s="8">
        <v>0</v>
      </c>
      <c r="ET17" s="8">
        <v>0</v>
      </c>
      <c r="EU17" s="8">
        <v>1</v>
      </c>
      <c r="EV17" s="8">
        <v>0</v>
      </c>
      <c r="EW17" s="8">
        <v>1</v>
      </c>
      <c r="EX17" s="8">
        <v>0</v>
      </c>
      <c r="EY17" s="8">
        <v>0</v>
      </c>
      <c r="EZ17" s="8">
        <v>0</v>
      </c>
      <c r="FA17" s="8">
        <v>0</v>
      </c>
      <c r="FB17" s="3"/>
      <c r="FC17" s="8"/>
      <c r="FD17" s="3" t="s">
        <v>677</v>
      </c>
      <c r="FE17" s="8">
        <v>1</v>
      </c>
      <c r="FF17" s="8">
        <v>1</v>
      </c>
      <c r="FG17" s="8">
        <v>0</v>
      </c>
      <c r="FH17" s="8">
        <v>0</v>
      </c>
      <c r="FI17" s="8">
        <v>0</v>
      </c>
      <c r="FJ17" s="8">
        <v>1</v>
      </c>
      <c r="FK17" s="3" t="s">
        <v>381</v>
      </c>
      <c r="FL17" s="3" t="s">
        <v>382</v>
      </c>
      <c r="FM17" s="3" t="s">
        <v>380</v>
      </c>
      <c r="FN17" s="8"/>
      <c r="FO17" s="8">
        <v>0</v>
      </c>
      <c r="FP17" s="8">
        <v>10</v>
      </c>
      <c r="FQ17" s="3" t="s">
        <v>681</v>
      </c>
      <c r="FR17" s="8">
        <v>1340689</v>
      </c>
      <c r="FS17" s="8">
        <v>42</v>
      </c>
    </row>
    <row r="18" spans="1:175" x14ac:dyDescent="0.25">
      <c r="A18" s="2">
        <v>43775</v>
      </c>
      <c r="B18" s="3" t="s">
        <v>15</v>
      </c>
      <c r="C18" s="3" t="s">
        <v>15</v>
      </c>
      <c r="D18" s="3" t="s">
        <v>25</v>
      </c>
      <c r="E18" s="3" t="s">
        <v>682</v>
      </c>
      <c r="F18" s="3" t="s">
        <v>65</v>
      </c>
      <c r="G18" s="3" t="s">
        <v>596</v>
      </c>
      <c r="H18" s="8">
        <v>4.3497309</v>
      </c>
      <c r="I18" s="8">
        <v>18.546975400000001</v>
      </c>
      <c r="J18" s="8">
        <v>338</v>
      </c>
      <c r="K18" s="8">
        <v>9</v>
      </c>
      <c r="L18" s="8">
        <v>3</v>
      </c>
      <c r="M18" s="3" t="s">
        <v>596</v>
      </c>
      <c r="N18" s="8">
        <v>76</v>
      </c>
      <c r="O18" s="8">
        <v>380</v>
      </c>
      <c r="P18" s="3" t="s">
        <v>597</v>
      </c>
      <c r="Q18" s="8"/>
      <c r="R18" s="8">
        <v>76</v>
      </c>
      <c r="S18" s="8">
        <v>0</v>
      </c>
      <c r="T18" s="8">
        <v>0</v>
      </c>
      <c r="U18" s="8">
        <v>0</v>
      </c>
      <c r="V18" s="8">
        <v>26</v>
      </c>
      <c r="W18" s="8">
        <v>50</v>
      </c>
      <c r="X18" s="8"/>
      <c r="Y18" s="3" t="s">
        <v>160</v>
      </c>
      <c r="Z18" s="3" t="s">
        <v>21</v>
      </c>
      <c r="AA18" s="3" t="s">
        <v>21</v>
      </c>
      <c r="AB18" s="3" t="s">
        <v>174</v>
      </c>
      <c r="AC18" s="3"/>
      <c r="AD18" s="3" t="s">
        <v>179</v>
      </c>
      <c r="AE18" s="3" t="s">
        <v>29</v>
      </c>
      <c r="AF18" s="8"/>
      <c r="AG18" s="3" t="s">
        <v>29</v>
      </c>
      <c r="AH18" s="8"/>
      <c r="AI18" s="3" t="s">
        <v>172</v>
      </c>
      <c r="AJ18" s="8"/>
      <c r="AK18" s="3" t="s">
        <v>29</v>
      </c>
      <c r="AL18" s="8"/>
      <c r="AM18" s="3" t="s">
        <v>21</v>
      </c>
      <c r="AN18" s="8">
        <v>15</v>
      </c>
      <c r="AO18" s="3" t="s">
        <v>29</v>
      </c>
      <c r="AP18" s="3"/>
      <c r="AQ18" s="3"/>
      <c r="AR18" s="3" t="s">
        <v>624</v>
      </c>
      <c r="AS18" s="8">
        <v>1</v>
      </c>
      <c r="AT18" s="8">
        <v>0</v>
      </c>
      <c r="AU18" s="8">
        <v>0</v>
      </c>
      <c r="AV18" s="8">
        <v>0</v>
      </c>
      <c r="AW18" s="8">
        <v>0</v>
      </c>
      <c r="AX18" s="8">
        <v>0</v>
      </c>
      <c r="AY18" s="8">
        <v>0</v>
      </c>
      <c r="AZ18" s="8">
        <v>0</v>
      </c>
      <c r="BA18" s="3" t="s">
        <v>29</v>
      </c>
      <c r="BB18" s="3" t="s">
        <v>29</v>
      </c>
      <c r="BC18" s="3" t="s">
        <v>29</v>
      </c>
      <c r="BD18" s="3" t="s">
        <v>29</v>
      </c>
      <c r="BE18" s="3" t="s">
        <v>21</v>
      </c>
      <c r="BF18" s="3" t="s">
        <v>196</v>
      </c>
      <c r="BG18" s="3"/>
      <c r="BH18" s="3" t="s">
        <v>231</v>
      </c>
      <c r="BI18" s="3"/>
      <c r="BJ18" s="3" t="s">
        <v>609</v>
      </c>
      <c r="BK18" s="8">
        <v>1</v>
      </c>
      <c r="BL18" s="8">
        <v>1</v>
      </c>
      <c r="BM18" s="8">
        <v>0</v>
      </c>
      <c r="BN18" s="8">
        <v>0</v>
      </c>
      <c r="BO18" s="8">
        <v>0</v>
      </c>
      <c r="BP18" s="8">
        <v>0</v>
      </c>
      <c r="BQ18" s="8">
        <v>0</v>
      </c>
      <c r="BR18" s="8">
        <v>1</v>
      </c>
      <c r="BS18" s="8">
        <v>0</v>
      </c>
      <c r="BT18" s="3" t="s">
        <v>255</v>
      </c>
      <c r="BU18" s="3" t="s">
        <v>258</v>
      </c>
      <c r="BV18" s="3" t="s">
        <v>21</v>
      </c>
      <c r="BW18" s="3" t="s">
        <v>655</v>
      </c>
      <c r="BX18" s="8">
        <v>1</v>
      </c>
      <c r="BY18" s="8">
        <v>1</v>
      </c>
      <c r="BZ18" s="8">
        <v>0</v>
      </c>
      <c r="CA18" s="8">
        <v>1</v>
      </c>
      <c r="CB18" s="3" t="s">
        <v>278</v>
      </c>
      <c r="CC18" s="3" t="s">
        <v>21</v>
      </c>
      <c r="CD18" s="3" t="s">
        <v>173</v>
      </c>
      <c r="CE18" s="8">
        <v>0</v>
      </c>
      <c r="CF18" s="8">
        <v>0</v>
      </c>
      <c r="CG18" s="8">
        <v>0</v>
      </c>
      <c r="CH18" s="8">
        <v>0</v>
      </c>
      <c r="CI18" s="8">
        <v>0</v>
      </c>
      <c r="CJ18" s="8">
        <v>0</v>
      </c>
      <c r="CK18" s="8">
        <v>1</v>
      </c>
      <c r="CL18" s="3" t="s">
        <v>683</v>
      </c>
      <c r="CM18" s="3" t="s">
        <v>232</v>
      </c>
      <c r="CN18" s="3" t="s">
        <v>684</v>
      </c>
      <c r="CO18" s="8">
        <v>1</v>
      </c>
      <c r="CP18" s="8">
        <v>0</v>
      </c>
      <c r="CQ18" s="8">
        <v>0</v>
      </c>
      <c r="CR18" s="8">
        <v>1</v>
      </c>
      <c r="CS18" s="8">
        <v>0</v>
      </c>
      <c r="CT18" s="8">
        <v>0</v>
      </c>
      <c r="CU18" s="8">
        <v>0</v>
      </c>
      <c r="CV18" s="3"/>
      <c r="CW18" s="3" t="s">
        <v>259</v>
      </c>
      <c r="CX18" s="3" t="s">
        <v>21</v>
      </c>
      <c r="CY18" s="3"/>
      <c r="CZ18" s="8"/>
      <c r="DA18" s="8"/>
      <c r="DB18" s="8"/>
      <c r="DC18" s="8"/>
      <c r="DD18" s="8"/>
      <c r="DE18" s="8"/>
      <c r="DF18" s="8"/>
      <c r="DG18" s="3"/>
      <c r="DH18" s="3" t="s">
        <v>29</v>
      </c>
      <c r="DI18" s="3"/>
      <c r="DJ18" s="8"/>
      <c r="DK18" s="8"/>
      <c r="DL18" s="8"/>
      <c r="DM18" s="8"/>
      <c r="DN18" s="8"/>
      <c r="DO18" s="3"/>
      <c r="DP18" s="3"/>
      <c r="DQ18" s="3"/>
      <c r="DR18" s="3"/>
      <c r="DS18" s="3"/>
      <c r="DT18" s="8"/>
      <c r="DU18" s="8"/>
      <c r="DV18" s="8"/>
      <c r="DW18" s="8"/>
      <c r="DX18" s="8"/>
      <c r="DY18" s="8"/>
      <c r="DZ18" s="8"/>
      <c r="EA18" s="3" t="s">
        <v>601</v>
      </c>
      <c r="EB18" s="8">
        <v>1</v>
      </c>
      <c r="EC18" s="8">
        <v>1</v>
      </c>
      <c r="ED18" s="8">
        <v>0</v>
      </c>
      <c r="EE18" s="8">
        <v>0</v>
      </c>
      <c r="EF18" s="8">
        <v>0</v>
      </c>
      <c r="EG18" s="8">
        <v>1</v>
      </c>
      <c r="EH18" s="8">
        <v>0</v>
      </c>
      <c r="EI18" s="8">
        <v>0</v>
      </c>
      <c r="EJ18" s="8">
        <v>0</v>
      </c>
      <c r="EK18" s="8">
        <v>0</v>
      </c>
      <c r="EL18" s="8">
        <v>0</v>
      </c>
      <c r="EM18" s="8">
        <v>0</v>
      </c>
      <c r="EN18" s="3"/>
      <c r="EO18" s="3" t="s">
        <v>352</v>
      </c>
      <c r="EP18" s="3" t="s">
        <v>685</v>
      </c>
      <c r="EQ18" s="8">
        <v>0</v>
      </c>
      <c r="ER18" s="8">
        <v>1</v>
      </c>
      <c r="ES18" s="8">
        <v>0</v>
      </c>
      <c r="ET18" s="8">
        <v>1</v>
      </c>
      <c r="EU18" s="8">
        <v>0</v>
      </c>
      <c r="EV18" s="8">
        <v>0</v>
      </c>
      <c r="EW18" s="8">
        <v>0</v>
      </c>
      <c r="EX18" s="8">
        <v>0</v>
      </c>
      <c r="EY18" s="8">
        <v>0</v>
      </c>
      <c r="EZ18" s="8">
        <v>0</v>
      </c>
      <c r="FA18" s="8">
        <v>0</v>
      </c>
      <c r="FB18" s="3"/>
      <c r="FC18" s="8"/>
      <c r="FD18" s="3" t="s">
        <v>686</v>
      </c>
      <c r="FE18" s="8">
        <v>1</v>
      </c>
      <c r="FF18" s="8">
        <v>1</v>
      </c>
      <c r="FG18" s="8">
        <v>0</v>
      </c>
      <c r="FH18" s="8">
        <v>1</v>
      </c>
      <c r="FI18" s="8">
        <v>0</v>
      </c>
      <c r="FJ18" s="8">
        <v>0</v>
      </c>
      <c r="FK18" s="3" t="s">
        <v>381</v>
      </c>
      <c r="FL18" s="3" t="s">
        <v>380</v>
      </c>
      <c r="FM18" s="3" t="s">
        <v>384</v>
      </c>
      <c r="FN18" s="8"/>
      <c r="FO18" s="8">
        <v>0</v>
      </c>
      <c r="FP18" s="8">
        <v>10</v>
      </c>
      <c r="FQ18" s="3" t="s">
        <v>687</v>
      </c>
      <c r="FR18" s="8">
        <v>1326901</v>
      </c>
      <c r="FS18" s="8">
        <v>4</v>
      </c>
    </row>
    <row r="19" spans="1:175" x14ac:dyDescent="0.25">
      <c r="A19" s="2">
        <v>43775</v>
      </c>
      <c r="B19" s="3" t="s">
        <v>15</v>
      </c>
      <c r="C19" s="3" t="s">
        <v>15</v>
      </c>
      <c r="D19" s="3" t="s">
        <v>25</v>
      </c>
      <c r="E19" s="3" t="s">
        <v>105</v>
      </c>
      <c r="F19" s="3" t="s">
        <v>64</v>
      </c>
      <c r="G19" s="3" t="s">
        <v>596</v>
      </c>
      <c r="H19" s="8">
        <v>4.3481034000000003</v>
      </c>
      <c r="I19" s="8">
        <v>18.544550000000001</v>
      </c>
      <c r="J19" s="8">
        <v>350</v>
      </c>
      <c r="K19" s="8">
        <v>9</v>
      </c>
      <c r="L19" s="8">
        <v>3</v>
      </c>
      <c r="M19" s="3" t="s">
        <v>596</v>
      </c>
      <c r="N19" s="8">
        <v>278</v>
      </c>
      <c r="O19" s="8">
        <v>1390</v>
      </c>
      <c r="P19" s="3" t="s">
        <v>597</v>
      </c>
      <c r="Q19" s="8"/>
      <c r="R19" s="8">
        <v>200</v>
      </c>
      <c r="S19" s="8">
        <v>78</v>
      </c>
      <c r="T19" s="8">
        <v>0</v>
      </c>
      <c r="U19" s="8">
        <v>0</v>
      </c>
      <c r="V19" s="8">
        <v>150</v>
      </c>
      <c r="W19" s="8">
        <v>128</v>
      </c>
      <c r="X19" s="8"/>
      <c r="Y19" s="3" t="s">
        <v>161</v>
      </c>
      <c r="Z19" s="3" t="s">
        <v>21</v>
      </c>
      <c r="AA19" s="3" t="s">
        <v>21</v>
      </c>
      <c r="AB19" s="3" t="s">
        <v>174</v>
      </c>
      <c r="AC19" s="3"/>
      <c r="AD19" s="3" t="s">
        <v>179</v>
      </c>
      <c r="AE19" s="3" t="s">
        <v>21</v>
      </c>
      <c r="AF19" s="8">
        <v>120</v>
      </c>
      <c r="AG19" s="3" t="s">
        <v>29</v>
      </c>
      <c r="AH19" s="8"/>
      <c r="AI19" s="3" t="s">
        <v>21</v>
      </c>
      <c r="AJ19" s="8">
        <v>25</v>
      </c>
      <c r="AK19" s="3" t="s">
        <v>29</v>
      </c>
      <c r="AL19" s="8"/>
      <c r="AM19" s="3" t="s">
        <v>21</v>
      </c>
      <c r="AN19" s="8">
        <v>90</v>
      </c>
      <c r="AO19" s="3" t="s">
        <v>29</v>
      </c>
      <c r="AP19" s="3"/>
      <c r="AQ19" s="3"/>
      <c r="AR19" s="3" t="s">
        <v>624</v>
      </c>
      <c r="AS19" s="8">
        <v>1</v>
      </c>
      <c r="AT19" s="8">
        <v>0</v>
      </c>
      <c r="AU19" s="8">
        <v>0</v>
      </c>
      <c r="AV19" s="8">
        <v>0</v>
      </c>
      <c r="AW19" s="8">
        <v>0</v>
      </c>
      <c r="AX19" s="8">
        <v>0</v>
      </c>
      <c r="AY19" s="8">
        <v>0</v>
      </c>
      <c r="AZ19" s="8">
        <v>0</v>
      </c>
      <c r="BA19" s="3" t="s">
        <v>29</v>
      </c>
      <c r="BB19" s="3" t="s">
        <v>29</v>
      </c>
      <c r="BC19" s="3" t="s">
        <v>29</v>
      </c>
      <c r="BD19" s="3" t="s">
        <v>29</v>
      </c>
      <c r="BE19" s="3" t="s">
        <v>29</v>
      </c>
      <c r="BF19" s="3"/>
      <c r="BG19" s="3"/>
      <c r="BH19" s="3" t="s">
        <v>234</v>
      </c>
      <c r="BI19" s="3"/>
      <c r="BJ19" s="3" t="s">
        <v>675</v>
      </c>
      <c r="BK19" s="8">
        <v>1</v>
      </c>
      <c r="BL19" s="8">
        <v>0</v>
      </c>
      <c r="BM19" s="8">
        <v>0</v>
      </c>
      <c r="BN19" s="8">
        <v>0</v>
      </c>
      <c r="BO19" s="8">
        <v>0</v>
      </c>
      <c r="BP19" s="8">
        <v>0</v>
      </c>
      <c r="BQ19" s="8">
        <v>0</v>
      </c>
      <c r="BR19" s="8">
        <v>1</v>
      </c>
      <c r="BS19" s="8">
        <v>1</v>
      </c>
      <c r="BT19" s="3" t="s">
        <v>256</v>
      </c>
      <c r="BU19" s="3" t="s">
        <v>261</v>
      </c>
      <c r="BV19" s="3" t="s">
        <v>21</v>
      </c>
      <c r="BW19" s="3" t="s">
        <v>655</v>
      </c>
      <c r="BX19" s="8">
        <v>1</v>
      </c>
      <c r="BY19" s="8">
        <v>1</v>
      </c>
      <c r="BZ19" s="8">
        <v>0</v>
      </c>
      <c r="CA19" s="8">
        <v>1</v>
      </c>
      <c r="CB19" s="3" t="s">
        <v>278</v>
      </c>
      <c r="CC19" s="3" t="s">
        <v>21</v>
      </c>
      <c r="CD19" s="3" t="s">
        <v>688</v>
      </c>
      <c r="CE19" s="8">
        <v>0</v>
      </c>
      <c r="CF19" s="8">
        <v>1</v>
      </c>
      <c r="CG19" s="8">
        <v>0</v>
      </c>
      <c r="CH19" s="8">
        <v>1</v>
      </c>
      <c r="CI19" s="8">
        <v>0</v>
      </c>
      <c r="CJ19" s="8">
        <v>0</v>
      </c>
      <c r="CK19" s="8">
        <v>0</v>
      </c>
      <c r="CL19" s="3"/>
      <c r="CM19" s="3" t="s">
        <v>279</v>
      </c>
      <c r="CN19" s="3" t="s">
        <v>684</v>
      </c>
      <c r="CO19" s="8">
        <v>1</v>
      </c>
      <c r="CP19" s="8">
        <v>0</v>
      </c>
      <c r="CQ19" s="8">
        <v>0</v>
      </c>
      <c r="CR19" s="8">
        <v>1</v>
      </c>
      <c r="CS19" s="8">
        <v>0</v>
      </c>
      <c r="CT19" s="8">
        <v>0</v>
      </c>
      <c r="CU19" s="8">
        <v>0</v>
      </c>
      <c r="CV19" s="3"/>
      <c r="CW19" s="3" t="s">
        <v>260</v>
      </c>
      <c r="CX19" s="3" t="s">
        <v>21</v>
      </c>
      <c r="CY19" s="3"/>
      <c r="CZ19" s="8"/>
      <c r="DA19" s="8"/>
      <c r="DB19" s="8"/>
      <c r="DC19" s="8"/>
      <c r="DD19" s="8"/>
      <c r="DE19" s="8"/>
      <c r="DF19" s="8"/>
      <c r="DG19" s="3"/>
      <c r="DH19" s="3" t="s">
        <v>29</v>
      </c>
      <c r="DI19" s="3"/>
      <c r="DJ19" s="8"/>
      <c r="DK19" s="8"/>
      <c r="DL19" s="8"/>
      <c r="DM19" s="8"/>
      <c r="DN19" s="8"/>
      <c r="DO19" s="3"/>
      <c r="DP19" s="3"/>
      <c r="DQ19" s="3"/>
      <c r="DR19" s="3"/>
      <c r="DS19" s="3"/>
      <c r="DT19" s="8"/>
      <c r="DU19" s="8"/>
      <c r="DV19" s="8"/>
      <c r="DW19" s="8"/>
      <c r="DX19" s="8"/>
      <c r="DY19" s="8"/>
      <c r="DZ19" s="8"/>
      <c r="EA19" s="3" t="s">
        <v>671</v>
      </c>
      <c r="EB19" s="8">
        <v>1</v>
      </c>
      <c r="EC19" s="8">
        <v>1</v>
      </c>
      <c r="ED19" s="8">
        <v>0</v>
      </c>
      <c r="EE19" s="8">
        <v>0</v>
      </c>
      <c r="EF19" s="8">
        <v>1</v>
      </c>
      <c r="EG19" s="8">
        <v>0</v>
      </c>
      <c r="EH19" s="8">
        <v>0</v>
      </c>
      <c r="EI19" s="8">
        <v>0</v>
      </c>
      <c r="EJ19" s="8">
        <v>0</v>
      </c>
      <c r="EK19" s="8">
        <v>0</v>
      </c>
      <c r="EL19" s="8">
        <v>0</v>
      </c>
      <c r="EM19" s="8">
        <v>0</v>
      </c>
      <c r="EN19" s="3"/>
      <c r="EO19" s="3" t="s">
        <v>281</v>
      </c>
      <c r="EP19" s="3" t="s">
        <v>672</v>
      </c>
      <c r="EQ19" s="8">
        <v>0</v>
      </c>
      <c r="ER19" s="8">
        <v>1</v>
      </c>
      <c r="ES19" s="8">
        <v>0</v>
      </c>
      <c r="ET19" s="8">
        <v>0</v>
      </c>
      <c r="EU19" s="8">
        <v>1</v>
      </c>
      <c r="EV19" s="8">
        <v>0</v>
      </c>
      <c r="EW19" s="8">
        <v>1</v>
      </c>
      <c r="EX19" s="8">
        <v>0</v>
      </c>
      <c r="EY19" s="8">
        <v>0</v>
      </c>
      <c r="EZ19" s="8">
        <v>0</v>
      </c>
      <c r="FA19" s="8">
        <v>0</v>
      </c>
      <c r="FB19" s="3"/>
      <c r="FC19" s="8"/>
      <c r="FD19" s="3" t="s">
        <v>677</v>
      </c>
      <c r="FE19" s="8">
        <v>1</v>
      </c>
      <c r="FF19" s="8">
        <v>1</v>
      </c>
      <c r="FG19" s="8">
        <v>0</v>
      </c>
      <c r="FH19" s="8">
        <v>0</v>
      </c>
      <c r="FI19" s="8">
        <v>0</v>
      </c>
      <c r="FJ19" s="8">
        <v>1</v>
      </c>
      <c r="FK19" s="3" t="s">
        <v>382</v>
      </c>
      <c r="FL19" s="3" t="s">
        <v>380</v>
      </c>
      <c r="FM19" s="3" t="s">
        <v>385</v>
      </c>
      <c r="FN19" s="8"/>
      <c r="FO19" s="8">
        <v>0</v>
      </c>
      <c r="FP19" s="8">
        <v>10</v>
      </c>
      <c r="FQ19" s="3" t="s">
        <v>689</v>
      </c>
      <c r="FR19" s="8">
        <v>1326953</v>
      </c>
      <c r="FS19" s="8">
        <v>6</v>
      </c>
    </row>
    <row r="20" spans="1:175" x14ac:dyDescent="0.25">
      <c r="A20" s="2">
        <v>43775</v>
      </c>
      <c r="B20" s="3" t="s">
        <v>15</v>
      </c>
      <c r="C20" s="3" t="s">
        <v>15</v>
      </c>
      <c r="D20" s="3" t="s">
        <v>25</v>
      </c>
      <c r="E20" s="3" t="s">
        <v>107</v>
      </c>
      <c r="F20" s="3" t="s">
        <v>64</v>
      </c>
      <c r="G20" s="3" t="s">
        <v>596</v>
      </c>
      <c r="H20" s="8">
        <v>4.3407254999999996</v>
      </c>
      <c r="I20" s="8">
        <v>18.541369199999998</v>
      </c>
      <c r="J20" s="8">
        <v>355.20001220703125</v>
      </c>
      <c r="K20" s="8">
        <v>10</v>
      </c>
      <c r="L20" s="8">
        <v>3</v>
      </c>
      <c r="M20" s="3" t="s">
        <v>596</v>
      </c>
      <c r="N20" s="8">
        <v>250</v>
      </c>
      <c r="O20" s="8">
        <v>1250</v>
      </c>
      <c r="P20" s="3" t="s">
        <v>597</v>
      </c>
      <c r="Q20" s="8"/>
      <c r="R20" s="8">
        <v>150</v>
      </c>
      <c r="S20" s="8">
        <v>50</v>
      </c>
      <c r="T20" s="8">
        <v>0</v>
      </c>
      <c r="U20" s="8">
        <v>50</v>
      </c>
      <c r="V20" s="8"/>
      <c r="W20" s="8">
        <v>250</v>
      </c>
      <c r="X20" s="8"/>
      <c r="Y20" s="3" t="s">
        <v>160</v>
      </c>
      <c r="Z20" s="3" t="s">
        <v>21</v>
      </c>
      <c r="AA20" s="3" t="s">
        <v>172</v>
      </c>
      <c r="AB20" s="3"/>
      <c r="AC20" s="3"/>
      <c r="AD20" s="3" t="s">
        <v>177</v>
      </c>
      <c r="AE20" s="3" t="s">
        <v>21</v>
      </c>
      <c r="AF20" s="8">
        <v>52</v>
      </c>
      <c r="AG20" s="3" t="s">
        <v>29</v>
      </c>
      <c r="AH20" s="8"/>
      <c r="AI20" s="3" t="s">
        <v>29</v>
      </c>
      <c r="AJ20" s="8"/>
      <c r="AK20" s="3" t="s">
        <v>29</v>
      </c>
      <c r="AL20" s="8"/>
      <c r="AM20" s="3" t="s">
        <v>21</v>
      </c>
      <c r="AN20" s="8">
        <v>8</v>
      </c>
      <c r="AO20" s="3" t="s">
        <v>29</v>
      </c>
      <c r="AP20" s="3"/>
      <c r="AQ20" s="3"/>
      <c r="AR20" s="3" t="s">
        <v>624</v>
      </c>
      <c r="AS20" s="8">
        <v>1</v>
      </c>
      <c r="AT20" s="8">
        <v>0</v>
      </c>
      <c r="AU20" s="8">
        <v>0</v>
      </c>
      <c r="AV20" s="8">
        <v>0</v>
      </c>
      <c r="AW20" s="8">
        <v>0</v>
      </c>
      <c r="AX20" s="8">
        <v>0</v>
      </c>
      <c r="AY20" s="8">
        <v>0</v>
      </c>
      <c r="AZ20" s="8">
        <v>0</v>
      </c>
      <c r="BA20" s="3" t="s">
        <v>29</v>
      </c>
      <c r="BB20" s="3" t="s">
        <v>29</v>
      </c>
      <c r="BC20" s="3" t="s">
        <v>29</v>
      </c>
      <c r="BD20" s="3" t="s">
        <v>21</v>
      </c>
      <c r="BE20" s="3" t="s">
        <v>21</v>
      </c>
      <c r="BF20" s="3" t="s">
        <v>173</v>
      </c>
      <c r="BG20" s="3" t="s">
        <v>690</v>
      </c>
      <c r="BH20" s="3" t="s">
        <v>231</v>
      </c>
      <c r="BI20" s="3"/>
      <c r="BJ20" s="3" t="s">
        <v>691</v>
      </c>
      <c r="BK20" s="8">
        <v>1</v>
      </c>
      <c r="BL20" s="8">
        <v>1</v>
      </c>
      <c r="BM20" s="8">
        <v>0</v>
      </c>
      <c r="BN20" s="8">
        <v>0</v>
      </c>
      <c r="BO20" s="8">
        <v>0</v>
      </c>
      <c r="BP20" s="8">
        <v>0</v>
      </c>
      <c r="BQ20" s="8">
        <v>0</v>
      </c>
      <c r="BR20" s="8">
        <v>0</v>
      </c>
      <c r="BS20" s="8">
        <v>1</v>
      </c>
      <c r="BT20" s="3" t="s">
        <v>253</v>
      </c>
      <c r="BU20" s="3" t="s">
        <v>259</v>
      </c>
      <c r="BV20" s="3" t="s">
        <v>21</v>
      </c>
      <c r="BW20" s="3" t="s">
        <v>655</v>
      </c>
      <c r="BX20" s="8">
        <v>1</v>
      </c>
      <c r="BY20" s="8">
        <v>1</v>
      </c>
      <c r="BZ20" s="8">
        <v>0</v>
      </c>
      <c r="CA20" s="8">
        <v>1</v>
      </c>
      <c r="CB20" s="3" t="s">
        <v>277</v>
      </c>
      <c r="CC20" s="3" t="s">
        <v>21</v>
      </c>
      <c r="CD20" s="3" t="s">
        <v>656</v>
      </c>
      <c r="CE20" s="8">
        <v>0</v>
      </c>
      <c r="CF20" s="8">
        <v>1</v>
      </c>
      <c r="CG20" s="8">
        <v>1</v>
      </c>
      <c r="CH20" s="8">
        <v>1</v>
      </c>
      <c r="CI20" s="8">
        <v>0</v>
      </c>
      <c r="CJ20" s="8">
        <v>0</v>
      </c>
      <c r="CK20" s="8">
        <v>0</v>
      </c>
      <c r="CL20" s="3"/>
      <c r="CM20" s="3" t="s">
        <v>281</v>
      </c>
      <c r="CN20" s="3" t="s">
        <v>657</v>
      </c>
      <c r="CO20" s="8">
        <v>0</v>
      </c>
      <c r="CP20" s="8">
        <v>1</v>
      </c>
      <c r="CQ20" s="8">
        <v>0</v>
      </c>
      <c r="CR20" s="8">
        <v>1</v>
      </c>
      <c r="CS20" s="8">
        <v>0</v>
      </c>
      <c r="CT20" s="8">
        <v>1</v>
      </c>
      <c r="CU20" s="8">
        <v>0</v>
      </c>
      <c r="CV20" s="3"/>
      <c r="CW20" s="3" t="s">
        <v>259</v>
      </c>
      <c r="CX20" s="3" t="s">
        <v>21</v>
      </c>
      <c r="CY20" s="3"/>
      <c r="CZ20" s="8"/>
      <c r="DA20" s="8"/>
      <c r="DB20" s="8"/>
      <c r="DC20" s="8"/>
      <c r="DD20" s="8"/>
      <c r="DE20" s="8"/>
      <c r="DF20" s="8"/>
      <c r="DG20" s="3"/>
      <c r="DH20" s="3" t="s">
        <v>29</v>
      </c>
      <c r="DI20" s="3"/>
      <c r="DJ20" s="8"/>
      <c r="DK20" s="8"/>
      <c r="DL20" s="8"/>
      <c r="DM20" s="8"/>
      <c r="DN20" s="8"/>
      <c r="DO20" s="3"/>
      <c r="DP20" s="3"/>
      <c r="DQ20" s="3"/>
      <c r="DR20" s="3"/>
      <c r="DS20" s="3"/>
      <c r="DT20" s="8"/>
      <c r="DU20" s="8"/>
      <c r="DV20" s="8"/>
      <c r="DW20" s="8"/>
      <c r="DX20" s="8"/>
      <c r="DY20" s="8"/>
      <c r="DZ20" s="8"/>
      <c r="EA20" s="3" t="s">
        <v>692</v>
      </c>
      <c r="EB20" s="8">
        <v>0</v>
      </c>
      <c r="EC20" s="8">
        <v>1</v>
      </c>
      <c r="ED20" s="8">
        <v>0</v>
      </c>
      <c r="EE20" s="8">
        <v>0</v>
      </c>
      <c r="EF20" s="8">
        <v>1</v>
      </c>
      <c r="EG20" s="8">
        <v>0</v>
      </c>
      <c r="EH20" s="8">
        <v>0</v>
      </c>
      <c r="EI20" s="8">
        <v>0</v>
      </c>
      <c r="EJ20" s="8">
        <v>1</v>
      </c>
      <c r="EK20" s="8">
        <v>0</v>
      </c>
      <c r="EL20" s="8">
        <v>0</v>
      </c>
      <c r="EM20" s="8">
        <v>0</v>
      </c>
      <c r="EN20" s="3"/>
      <c r="EO20" s="3" t="s">
        <v>281</v>
      </c>
      <c r="EP20" s="3" t="s">
        <v>663</v>
      </c>
      <c r="EQ20" s="8">
        <v>1</v>
      </c>
      <c r="ER20" s="8">
        <v>0</v>
      </c>
      <c r="ES20" s="8">
        <v>0</v>
      </c>
      <c r="ET20" s="8">
        <v>1</v>
      </c>
      <c r="EU20" s="8">
        <v>0</v>
      </c>
      <c r="EV20" s="8">
        <v>0</v>
      </c>
      <c r="EW20" s="8">
        <v>1</v>
      </c>
      <c r="EX20" s="8">
        <v>0</v>
      </c>
      <c r="EY20" s="8">
        <v>0</v>
      </c>
      <c r="EZ20" s="8">
        <v>0</v>
      </c>
      <c r="FA20" s="8">
        <v>0</v>
      </c>
      <c r="FB20" s="3"/>
      <c r="FC20" s="8"/>
      <c r="FD20" s="3" t="s">
        <v>693</v>
      </c>
      <c r="FE20" s="8">
        <v>1</v>
      </c>
      <c r="FF20" s="8">
        <v>0</v>
      </c>
      <c r="FG20" s="8">
        <v>1</v>
      </c>
      <c r="FH20" s="8">
        <v>0</v>
      </c>
      <c r="FI20" s="8">
        <v>1</v>
      </c>
      <c r="FJ20" s="8">
        <v>0</v>
      </c>
      <c r="FK20" s="3" t="s">
        <v>382</v>
      </c>
      <c r="FL20" s="3" t="s">
        <v>383</v>
      </c>
      <c r="FM20" s="3" t="s">
        <v>348</v>
      </c>
      <c r="FN20" s="8"/>
      <c r="FO20" s="8">
        <v>2</v>
      </c>
      <c r="FP20" s="8">
        <v>10</v>
      </c>
      <c r="FQ20" s="3" t="s">
        <v>694</v>
      </c>
      <c r="FR20" s="8">
        <v>1326812</v>
      </c>
      <c r="FS20" s="8">
        <v>2</v>
      </c>
    </row>
    <row r="21" spans="1:175" x14ac:dyDescent="0.25">
      <c r="A21" s="2">
        <v>43776</v>
      </c>
      <c r="B21" s="3" t="s">
        <v>15</v>
      </c>
      <c r="C21" s="3" t="s">
        <v>15</v>
      </c>
      <c r="D21" s="3" t="s">
        <v>25</v>
      </c>
      <c r="E21" s="3" t="s">
        <v>695</v>
      </c>
      <c r="F21" s="3" t="s">
        <v>64</v>
      </c>
      <c r="G21" s="3" t="s">
        <v>596</v>
      </c>
      <c r="H21" s="8">
        <v>4.3410618999999997</v>
      </c>
      <c r="I21" s="8">
        <v>18.537826299999999</v>
      </c>
      <c r="J21" s="8">
        <v>353.5</v>
      </c>
      <c r="K21" s="8">
        <v>10</v>
      </c>
      <c r="L21" s="8">
        <v>3</v>
      </c>
      <c r="M21" s="3" t="s">
        <v>596</v>
      </c>
      <c r="N21" s="8">
        <v>45</v>
      </c>
      <c r="O21" s="8">
        <v>225</v>
      </c>
      <c r="P21" s="3" t="s">
        <v>597</v>
      </c>
      <c r="Q21" s="8"/>
      <c r="R21" s="8">
        <v>40</v>
      </c>
      <c r="S21" s="8">
        <v>5</v>
      </c>
      <c r="T21" s="8">
        <v>0</v>
      </c>
      <c r="U21" s="8">
        <v>0</v>
      </c>
      <c r="V21" s="8">
        <v>45</v>
      </c>
      <c r="W21" s="8"/>
      <c r="X21" s="8"/>
      <c r="Y21" s="3" t="s">
        <v>159</v>
      </c>
      <c r="Z21" s="3" t="s">
        <v>21</v>
      </c>
      <c r="AA21" s="3" t="s">
        <v>21</v>
      </c>
      <c r="AB21" s="3" t="s">
        <v>174</v>
      </c>
      <c r="AC21" s="3"/>
      <c r="AD21" s="3" t="s">
        <v>177</v>
      </c>
      <c r="AE21" s="3" t="s">
        <v>21</v>
      </c>
      <c r="AF21" s="8">
        <v>7</v>
      </c>
      <c r="AG21" s="3" t="s">
        <v>29</v>
      </c>
      <c r="AH21" s="8"/>
      <c r="AI21" s="3" t="s">
        <v>21</v>
      </c>
      <c r="AJ21" s="8">
        <v>3</v>
      </c>
      <c r="AK21" s="3" t="s">
        <v>29</v>
      </c>
      <c r="AL21" s="8"/>
      <c r="AM21" s="3" t="s">
        <v>21</v>
      </c>
      <c r="AN21" s="8">
        <v>4</v>
      </c>
      <c r="AO21" s="3" t="s">
        <v>21</v>
      </c>
      <c r="AP21" s="3" t="s">
        <v>196</v>
      </c>
      <c r="AQ21" s="3"/>
      <c r="AR21" s="3" t="s">
        <v>653</v>
      </c>
      <c r="AS21" s="8">
        <v>1</v>
      </c>
      <c r="AT21" s="8">
        <v>0</v>
      </c>
      <c r="AU21" s="8">
        <v>1</v>
      </c>
      <c r="AV21" s="8">
        <v>1</v>
      </c>
      <c r="AW21" s="8">
        <v>0</v>
      </c>
      <c r="AX21" s="8">
        <v>0</v>
      </c>
      <c r="AY21" s="8">
        <v>0</v>
      </c>
      <c r="AZ21" s="8">
        <v>0</v>
      </c>
      <c r="BA21" s="3" t="s">
        <v>21</v>
      </c>
      <c r="BB21" s="3" t="s">
        <v>21</v>
      </c>
      <c r="BC21" s="3" t="s">
        <v>21</v>
      </c>
      <c r="BD21" s="3" t="s">
        <v>29</v>
      </c>
      <c r="BE21" s="3" t="s">
        <v>21</v>
      </c>
      <c r="BF21" s="3" t="s">
        <v>196</v>
      </c>
      <c r="BG21" s="3"/>
      <c r="BH21" s="3" t="s">
        <v>234</v>
      </c>
      <c r="BI21" s="3"/>
      <c r="BJ21" s="3" t="s">
        <v>691</v>
      </c>
      <c r="BK21" s="8">
        <v>1</v>
      </c>
      <c r="BL21" s="8">
        <v>1</v>
      </c>
      <c r="BM21" s="8">
        <v>0</v>
      </c>
      <c r="BN21" s="8">
        <v>0</v>
      </c>
      <c r="BO21" s="8">
        <v>0</v>
      </c>
      <c r="BP21" s="8">
        <v>0</v>
      </c>
      <c r="BQ21" s="8">
        <v>0</v>
      </c>
      <c r="BR21" s="8">
        <v>0</v>
      </c>
      <c r="BS21" s="8">
        <v>1</v>
      </c>
      <c r="BT21" s="3" t="s">
        <v>253</v>
      </c>
      <c r="BU21" s="3" t="s">
        <v>259</v>
      </c>
      <c r="BV21" s="3" t="s">
        <v>21</v>
      </c>
      <c r="BW21" s="3" t="s">
        <v>655</v>
      </c>
      <c r="BX21" s="8">
        <v>1</v>
      </c>
      <c r="BY21" s="8">
        <v>1</v>
      </c>
      <c r="BZ21" s="8">
        <v>0</v>
      </c>
      <c r="CA21" s="8">
        <v>1</v>
      </c>
      <c r="CB21" s="3" t="s">
        <v>280</v>
      </c>
      <c r="CC21" s="3" t="s">
        <v>21</v>
      </c>
      <c r="CD21" s="3" t="s">
        <v>656</v>
      </c>
      <c r="CE21" s="8">
        <v>0</v>
      </c>
      <c r="CF21" s="8">
        <v>1</v>
      </c>
      <c r="CG21" s="8">
        <v>1</v>
      </c>
      <c r="CH21" s="8">
        <v>1</v>
      </c>
      <c r="CI21" s="8">
        <v>0</v>
      </c>
      <c r="CJ21" s="8">
        <v>0</v>
      </c>
      <c r="CK21" s="8">
        <v>0</v>
      </c>
      <c r="CL21" s="3"/>
      <c r="CM21" s="3" t="s">
        <v>279</v>
      </c>
      <c r="CN21" s="3" t="s">
        <v>657</v>
      </c>
      <c r="CO21" s="8">
        <v>0</v>
      </c>
      <c r="CP21" s="8">
        <v>1</v>
      </c>
      <c r="CQ21" s="8">
        <v>0</v>
      </c>
      <c r="CR21" s="8">
        <v>1</v>
      </c>
      <c r="CS21" s="8">
        <v>0</v>
      </c>
      <c r="CT21" s="8">
        <v>1</v>
      </c>
      <c r="CU21" s="8">
        <v>0</v>
      </c>
      <c r="CV21" s="3"/>
      <c r="CW21" s="3" t="s">
        <v>259</v>
      </c>
      <c r="CX21" s="3" t="s">
        <v>21</v>
      </c>
      <c r="CY21" s="3"/>
      <c r="CZ21" s="8"/>
      <c r="DA21" s="8"/>
      <c r="DB21" s="8"/>
      <c r="DC21" s="8"/>
      <c r="DD21" s="8"/>
      <c r="DE21" s="8"/>
      <c r="DF21" s="8"/>
      <c r="DG21" s="3"/>
      <c r="DH21" s="3" t="s">
        <v>21</v>
      </c>
      <c r="DI21" s="3" t="s">
        <v>696</v>
      </c>
      <c r="DJ21" s="8">
        <v>0</v>
      </c>
      <c r="DK21" s="8">
        <v>1</v>
      </c>
      <c r="DL21" s="8">
        <v>1</v>
      </c>
      <c r="DM21" s="8">
        <v>1</v>
      </c>
      <c r="DN21" s="8">
        <v>0</v>
      </c>
      <c r="DO21" s="3"/>
      <c r="DP21" s="3" t="s">
        <v>21</v>
      </c>
      <c r="DQ21" s="3" t="s">
        <v>259</v>
      </c>
      <c r="DR21" s="3" t="s">
        <v>21</v>
      </c>
      <c r="DS21" s="3" t="s">
        <v>697</v>
      </c>
      <c r="DT21" s="8">
        <v>0</v>
      </c>
      <c r="DU21" s="8">
        <v>1</v>
      </c>
      <c r="DV21" s="8">
        <v>1</v>
      </c>
      <c r="DW21" s="8">
        <v>0</v>
      </c>
      <c r="DX21" s="8">
        <v>0</v>
      </c>
      <c r="DY21" s="8">
        <v>1</v>
      </c>
      <c r="DZ21" s="8">
        <v>0</v>
      </c>
      <c r="EA21" s="3" t="s">
        <v>662</v>
      </c>
      <c r="EB21" s="8">
        <v>1</v>
      </c>
      <c r="EC21" s="8">
        <v>1</v>
      </c>
      <c r="ED21" s="8">
        <v>0</v>
      </c>
      <c r="EE21" s="8">
        <v>0</v>
      </c>
      <c r="EF21" s="8">
        <v>0</v>
      </c>
      <c r="EG21" s="8">
        <v>0</v>
      </c>
      <c r="EH21" s="8">
        <v>0</v>
      </c>
      <c r="EI21" s="8">
        <v>0</v>
      </c>
      <c r="EJ21" s="8">
        <v>1</v>
      </c>
      <c r="EK21" s="8">
        <v>0</v>
      </c>
      <c r="EL21" s="8">
        <v>0</v>
      </c>
      <c r="EM21" s="8">
        <v>0</v>
      </c>
      <c r="EN21" s="3"/>
      <c r="EO21" s="3" t="s">
        <v>281</v>
      </c>
      <c r="EP21" s="3" t="s">
        <v>663</v>
      </c>
      <c r="EQ21" s="8">
        <v>1</v>
      </c>
      <c r="ER21" s="8">
        <v>0</v>
      </c>
      <c r="ES21" s="8">
        <v>0</v>
      </c>
      <c r="ET21" s="8">
        <v>1</v>
      </c>
      <c r="EU21" s="8">
        <v>0</v>
      </c>
      <c r="EV21" s="8">
        <v>0</v>
      </c>
      <c r="EW21" s="8">
        <v>1</v>
      </c>
      <c r="EX21" s="8">
        <v>0</v>
      </c>
      <c r="EY21" s="8">
        <v>0</v>
      </c>
      <c r="EZ21" s="8">
        <v>0</v>
      </c>
      <c r="FA21" s="8">
        <v>0</v>
      </c>
      <c r="FB21" s="3"/>
      <c r="FC21" s="8"/>
      <c r="FD21" s="3" t="s">
        <v>693</v>
      </c>
      <c r="FE21" s="8">
        <v>1</v>
      </c>
      <c r="FF21" s="8">
        <v>0</v>
      </c>
      <c r="FG21" s="8">
        <v>1</v>
      </c>
      <c r="FH21" s="8">
        <v>0</v>
      </c>
      <c r="FI21" s="8">
        <v>1</v>
      </c>
      <c r="FJ21" s="8">
        <v>0</v>
      </c>
      <c r="FK21" s="3" t="s">
        <v>383</v>
      </c>
      <c r="FL21" s="3" t="s">
        <v>382</v>
      </c>
      <c r="FM21" s="3" t="s">
        <v>348</v>
      </c>
      <c r="FN21" s="8"/>
      <c r="FO21" s="8">
        <v>1</v>
      </c>
      <c r="FP21" s="8">
        <v>10</v>
      </c>
      <c r="FQ21" s="3" t="s">
        <v>698</v>
      </c>
      <c r="FR21" s="8">
        <v>1340921</v>
      </c>
      <c r="FS21" s="8">
        <v>45</v>
      </c>
    </row>
    <row r="22" spans="1:175" x14ac:dyDescent="0.25">
      <c r="A22" s="2">
        <v>43775</v>
      </c>
      <c r="B22" s="3" t="s">
        <v>15</v>
      </c>
      <c r="C22" s="3" t="s">
        <v>15</v>
      </c>
      <c r="D22" s="3" t="s">
        <v>25</v>
      </c>
      <c r="E22" s="3" t="s">
        <v>699</v>
      </c>
      <c r="F22" s="3" t="s">
        <v>64</v>
      </c>
      <c r="G22" s="3" t="s">
        <v>596</v>
      </c>
      <c r="H22" s="8">
        <v>4.3473842999999999</v>
      </c>
      <c r="I22" s="8">
        <v>18.536430500000002</v>
      </c>
      <c r="J22" s="8">
        <v>354.10000610351563</v>
      </c>
      <c r="K22" s="8">
        <v>9</v>
      </c>
      <c r="L22" s="8">
        <v>3</v>
      </c>
      <c r="M22" s="3" t="s">
        <v>596</v>
      </c>
      <c r="N22" s="8">
        <v>21</v>
      </c>
      <c r="O22" s="8">
        <v>105</v>
      </c>
      <c r="P22" s="3" t="s">
        <v>597</v>
      </c>
      <c r="Q22" s="8"/>
      <c r="R22" s="8">
        <v>21</v>
      </c>
      <c r="S22" s="8">
        <v>0</v>
      </c>
      <c r="T22" s="8">
        <v>0</v>
      </c>
      <c r="U22" s="8">
        <v>0</v>
      </c>
      <c r="V22" s="8">
        <v>21</v>
      </c>
      <c r="W22" s="8"/>
      <c r="X22" s="8"/>
      <c r="Y22" s="3" t="s">
        <v>159</v>
      </c>
      <c r="Z22" s="3" t="s">
        <v>21</v>
      </c>
      <c r="AA22" s="3" t="s">
        <v>21</v>
      </c>
      <c r="AB22" s="3" t="s">
        <v>174</v>
      </c>
      <c r="AC22" s="3"/>
      <c r="AD22" s="3" t="s">
        <v>179</v>
      </c>
      <c r="AE22" s="3" t="s">
        <v>21</v>
      </c>
      <c r="AF22" s="8">
        <v>4</v>
      </c>
      <c r="AG22" s="3" t="s">
        <v>29</v>
      </c>
      <c r="AH22" s="8"/>
      <c r="AI22" s="3" t="s">
        <v>29</v>
      </c>
      <c r="AJ22" s="8"/>
      <c r="AK22" s="3" t="s">
        <v>29</v>
      </c>
      <c r="AL22" s="8"/>
      <c r="AM22" s="3" t="s">
        <v>21</v>
      </c>
      <c r="AN22" s="8">
        <v>5</v>
      </c>
      <c r="AO22" s="3" t="s">
        <v>21</v>
      </c>
      <c r="AP22" s="3" t="s">
        <v>195</v>
      </c>
      <c r="AQ22" s="3"/>
      <c r="AR22" s="3" t="s">
        <v>624</v>
      </c>
      <c r="AS22" s="8">
        <v>1</v>
      </c>
      <c r="AT22" s="8">
        <v>0</v>
      </c>
      <c r="AU22" s="8">
        <v>0</v>
      </c>
      <c r="AV22" s="8">
        <v>0</v>
      </c>
      <c r="AW22" s="8">
        <v>0</v>
      </c>
      <c r="AX22" s="8">
        <v>0</v>
      </c>
      <c r="AY22" s="8">
        <v>0</v>
      </c>
      <c r="AZ22" s="8">
        <v>0</v>
      </c>
      <c r="BA22" s="3" t="s">
        <v>21</v>
      </c>
      <c r="BB22" s="3" t="s">
        <v>21</v>
      </c>
      <c r="BC22" s="3" t="s">
        <v>21</v>
      </c>
      <c r="BD22" s="3" t="s">
        <v>172</v>
      </c>
      <c r="BE22" s="3" t="s">
        <v>21</v>
      </c>
      <c r="BF22" s="3" t="s">
        <v>227</v>
      </c>
      <c r="BG22" s="3"/>
      <c r="BH22" s="3" t="s">
        <v>231</v>
      </c>
      <c r="BI22" s="3"/>
      <c r="BJ22" s="3" t="s">
        <v>609</v>
      </c>
      <c r="BK22" s="8">
        <v>1</v>
      </c>
      <c r="BL22" s="8">
        <v>1</v>
      </c>
      <c r="BM22" s="8">
        <v>0</v>
      </c>
      <c r="BN22" s="8">
        <v>0</v>
      </c>
      <c r="BO22" s="8">
        <v>0</v>
      </c>
      <c r="BP22" s="8">
        <v>0</v>
      </c>
      <c r="BQ22" s="8">
        <v>0</v>
      </c>
      <c r="BR22" s="8">
        <v>1</v>
      </c>
      <c r="BS22" s="8">
        <v>0</v>
      </c>
      <c r="BT22" s="3" t="s">
        <v>254</v>
      </c>
      <c r="BU22" s="3" t="s">
        <v>258</v>
      </c>
      <c r="BV22" s="3" t="s">
        <v>21</v>
      </c>
      <c r="BW22" s="3" t="s">
        <v>599</v>
      </c>
      <c r="BX22" s="8">
        <v>1</v>
      </c>
      <c r="BY22" s="8">
        <v>0</v>
      </c>
      <c r="BZ22" s="8">
        <v>1</v>
      </c>
      <c r="CA22" s="8">
        <v>1</v>
      </c>
      <c r="CB22" s="3" t="s">
        <v>278</v>
      </c>
      <c r="CC22" s="3" t="s">
        <v>29</v>
      </c>
      <c r="CD22" s="3"/>
      <c r="CE22" s="8"/>
      <c r="CF22" s="8"/>
      <c r="CG22" s="8"/>
      <c r="CH22" s="8"/>
      <c r="CI22" s="8"/>
      <c r="CJ22" s="8"/>
      <c r="CK22" s="8"/>
      <c r="CL22" s="3"/>
      <c r="CM22" s="3" t="s">
        <v>279</v>
      </c>
      <c r="CN22" s="3" t="s">
        <v>614</v>
      </c>
      <c r="CO22" s="8">
        <v>1</v>
      </c>
      <c r="CP22" s="8">
        <v>1</v>
      </c>
      <c r="CQ22" s="8">
        <v>0</v>
      </c>
      <c r="CR22" s="8">
        <v>1</v>
      </c>
      <c r="CS22" s="8">
        <v>0</v>
      </c>
      <c r="CT22" s="8">
        <v>0</v>
      </c>
      <c r="CU22" s="8">
        <v>0</v>
      </c>
      <c r="CV22" s="3"/>
      <c r="CW22" s="3" t="s">
        <v>258</v>
      </c>
      <c r="CX22" s="3" t="s">
        <v>21</v>
      </c>
      <c r="CY22" s="3"/>
      <c r="CZ22" s="8"/>
      <c r="DA22" s="8"/>
      <c r="DB22" s="8"/>
      <c r="DC22" s="8"/>
      <c r="DD22" s="8"/>
      <c r="DE22" s="8"/>
      <c r="DF22" s="8"/>
      <c r="DG22" s="3"/>
      <c r="DH22" s="3" t="s">
        <v>29</v>
      </c>
      <c r="DI22" s="3"/>
      <c r="DJ22" s="8"/>
      <c r="DK22" s="8"/>
      <c r="DL22" s="8"/>
      <c r="DM22" s="8"/>
      <c r="DN22" s="8"/>
      <c r="DO22" s="3"/>
      <c r="DP22" s="3"/>
      <c r="DQ22" s="3"/>
      <c r="DR22" s="3"/>
      <c r="DS22" s="3"/>
      <c r="DT22" s="8"/>
      <c r="DU22" s="8"/>
      <c r="DV22" s="8"/>
      <c r="DW22" s="8"/>
      <c r="DX22" s="8"/>
      <c r="DY22" s="8"/>
      <c r="DZ22" s="8"/>
      <c r="EA22" s="3" t="s">
        <v>601</v>
      </c>
      <c r="EB22" s="8">
        <v>1</v>
      </c>
      <c r="EC22" s="8">
        <v>1</v>
      </c>
      <c r="ED22" s="8">
        <v>0</v>
      </c>
      <c r="EE22" s="8">
        <v>0</v>
      </c>
      <c r="EF22" s="8">
        <v>0</v>
      </c>
      <c r="EG22" s="8">
        <v>1</v>
      </c>
      <c r="EH22" s="8">
        <v>0</v>
      </c>
      <c r="EI22" s="8">
        <v>0</v>
      </c>
      <c r="EJ22" s="8">
        <v>0</v>
      </c>
      <c r="EK22" s="8">
        <v>0</v>
      </c>
      <c r="EL22" s="8">
        <v>0</v>
      </c>
      <c r="EM22" s="8">
        <v>0</v>
      </c>
      <c r="EN22" s="3"/>
      <c r="EO22" s="3" t="s">
        <v>279</v>
      </c>
      <c r="EP22" s="3"/>
      <c r="EQ22" s="8"/>
      <c r="ER22" s="8"/>
      <c r="ES22" s="8"/>
      <c r="ET22" s="8"/>
      <c r="EU22" s="8"/>
      <c r="EV22" s="8"/>
      <c r="EW22" s="8"/>
      <c r="EX22" s="8"/>
      <c r="EY22" s="8"/>
      <c r="EZ22" s="8"/>
      <c r="FA22" s="8"/>
      <c r="FB22" s="3"/>
      <c r="FC22" s="8"/>
      <c r="FD22" s="3" t="s">
        <v>606</v>
      </c>
      <c r="FE22" s="8">
        <v>1</v>
      </c>
      <c r="FF22" s="8">
        <v>1</v>
      </c>
      <c r="FG22" s="8">
        <v>0</v>
      </c>
      <c r="FH22" s="8">
        <v>0</v>
      </c>
      <c r="FI22" s="8">
        <v>1</v>
      </c>
      <c r="FJ22" s="8">
        <v>0</v>
      </c>
      <c r="FK22" s="3" t="s">
        <v>382</v>
      </c>
      <c r="FL22" s="3" t="s">
        <v>384</v>
      </c>
      <c r="FM22" s="3" t="s">
        <v>380</v>
      </c>
      <c r="FN22" s="8"/>
      <c r="FO22" s="8">
        <v>0</v>
      </c>
      <c r="FP22" s="8">
        <v>10</v>
      </c>
      <c r="FQ22" s="3" t="s">
        <v>700</v>
      </c>
      <c r="FR22" s="8">
        <v>1326768</v>
      </c>
      <c r="FS22" s="8">
        <v>1</v>
      </c>
    </row>
    <row r="23" spans="1:175" x14ac:dyDescent="0.25">
      <c r="A23" s="2">
        <v>43776</v>
      </c>
      <c r="B23" s="3" t="s">
        <v>15</v>
      </c>
      <c r="C23" s="3" t="s">
        <v>15</v>
      </c>
      <c r="D23" s="3" t="s">
        <v>25</v>
      </c>
      <c r="E23" s="3" t="s">
        <v>701</v>
      </c>
      <c r="F23" s="3" t="s">
        <v>64</v>
      </c>
      <c r="G23" s="3" t="s">
        <v>596</v>
      </c>
      <c r="H23" s="8">
        <v>4.3563096999999997</v>
      </c>
      <c r="I23" s="8">
        <v>18.538808100000001</v>
      </c>
      <c r="J23" s="8">
        <v>402.39999389648438</v>
      </c>
      <c r="K23" s="8">
        <v>10</v>
      </c>
      <c r="L23" s="8">
        <v>3</v>
      </c>
      <c r="M23" s="3" t="s">
        <v>596</v>
      </c>
      <c r="N23" s="8">
        <v>28</v>
      </c>
      <c r="O23" s="8">
        <v>140</v>
      </c>
      <c r="P23" s="3" t="s">
        <v>597</v>
      </c>
      <c r="Q23" s="8"/>
      <c r="R23" s="8">
        <v>23</v>
      </c>
      <c r="S23" s="8">
        <v>5</v>
      </c>
      <c r="T23" s="8">
        <v>0</v>
      </c>
      <c r="U23" s="8">
        <v>0</v>
      </c>
      <c r="V23" s="8">
        <v>28</v>
      </c>
      <c r="W23" s="8"/>
      <c r="X23" s="8"/>
      <c r="Y23" s="3" t="s">
        <v>159</v>
      </c>
      <c r="Z23" s="3" t="s">
        <v>21</v>
      </c>
      <c r="AA23" s="3" t="s">
        <v>21</v>
      </c>
      <c r="AB23" s="3" t="s">
        <v>174</v>
      </c>
      <c r="AC23" s="3"/>
      <c r="AD23" s="3" t="s">
        <v>177</v>
      </c>
      <c r="AE23" s="3" t="s">
        <v>21</v>
      </c>
      <c r="AF23" s="8">
        <v>5</v>
      </c>
      <c r="AG23" s="3" t="s">
        <v>29</v>
      </c>
      <c r="AH23" s="8"/>
      <c r="AI23" s="3" t="s">
        <v>21</v>
      </c>
      <c r="AJ23" s="8">
        <v>2</v>
      </c>
      <c r="AK23" s="3" t="s">
        <v>29</v>
      </c>
      <c r="AL23" s="8"/>
      <c r="AM23" s="3" t="s">
        <v>21</v>
      </c>
      <c r="AN23" s="8">
        <v>6</v>
      </c>
      <c r="AO23" s="3" t="s">
        <v>21</v>
      </c>
      <c r="AP23" s="3" t="s">
        <v>196</v>
      </c>
      <c r="AQ23" s="3"/>
      <c r="AR23" s="3" t="s">
        <v>653</v>
      </c>
      <c r="AS23" s="8">
        <v>1</v>
      </c>
      <c r="AT23" s="8">
        <v>0</v>
      </c>
      <c r="AU23" s="8">
        <v>1</v>
      </c>
      <c r="AV23" s="8">
        <v>1</v>
      </c>
      <c r="AW23" s="8">
        <v>0</v>
      </c>
      <c r="AX23" s="8">
        <v>0</v>
      </c>
      <c r="AY23" s="8">
        <v>0</v>
      </c>
      <c r="AZ23" s="8">
        <v>0</v>
      </c>
      <c r="BA23" s="3" t="s">
        <v>21</v>
      </c>
      <c r="BB23" s="3" t="s">
        <v>21</v>
      </c>
      <c r="BC23" s="3" t="s">
        <v>21</v>
      </c>
      <c r="BD23" s="3" t="s">
        <v>29</v>
      </c>
      <c r="BE23" s="3" t="s">
        <v>21</v>
      </c>
      <c r="BF23" s="3" t="s">
        <v>196</v>
      </c>
      <c r="BG23" s="3"/>
      <c r="BH23" s="3" t="s">
        <v>234</v>
      </c>
      <c r="BI23" s="3"/>
      <c r="BJ23" s="3" t="s">
        <v>702</v>
      </c>
      <c r="BK23" s="8">
        <v>0</v>
      </c>
      <c r="BL23" s="8">
        <v>1</v>
      </c>
      <c r="BM23" s="8">
        <v>0</v>
      </c>
      <c r="BN23" s="8">
        <v>0</v>
      </c>
      <c r="BO23" s="8">
        <v>0</v>
      </c>
      <c r="BP23" s="8">
        <v>1</v>
      </c>
      <c r="BQ23" s="8">
        <v>0</v>
      </c>
      <c r="BR23" s="8">
        <v>1</v>
      </c>
      <c r="BS23" s="8">
        <v>0</v>
      </c>
      <c r="BT23" s="3" t="s">
        <v>253</v>
      </c>
      <c r="BU23" s="3" t="s">
        <v>259</v>
      </c>
      <c r="BV23" s="3" t="s">
        <v>21</v>
      </c>
      <c r="BW23" s="3" t="s">
        <v>655</v>
      </c>
      <c r="BX23" s="8">
        <v>1</v>
      </c>
      <c r="BY23" s="8">
        <v>1</v>
      </c>
      <c r="BZ23" s="8">
        <v>0</v>
      </c>
      <c r="CA23" s="8">
        <v>1</v>
      </c>
      <c r="CB23" s="3" t="s">
        <v>280</v>
      </c>
      <c r="CC23" s="3" t="s">
        <v>29</v>
      </c>
      <c r="CD23" s="3"/>
      <c r="CE23" s="8"/>
      <c r="CF23" s="8"/>
      <c r="CG23" s="8"/>
      <c r="CH23" s="8"/>
      <c r="CI23" s="8"/>
      <c r="CJ23" s="8"/>
      <c r="CK23" s="8"/>
      <c r="CL23" s="3"/>
      <c r="CM23" s="3" t="s">
        <v>279</v>
      </c>
      <c r="CN23" s="3" t="s">
        <v>703</v>
      </c>
      <c r="CO23" s="8">
        <v>0</v>
      </c>
      <c r="CP23" s="8">
        <v>0</v>
      </c>
      <c r="CQ23" s="8">
        <v>0</v>
      </c>
      <c r="CR23" s="8">
        <v>1</v>
      </c>
      <c r="CS23" s="8">
        <v>1</v>
      </c>
      <c r="CT23" s="8">
        <v>1</v>
      </c>
      <c r="CU23" s="8">
        <v>0</v>
      </c>
      <c r="CV23" s="3"/>
      <c r="CW23" s="3" t="s">
        <v>259</v>
      </c>
      <c r="CX23" s="3" t="s">
        <v>21</v>
      </c>
      <c r="CY23" s="3"/>
      <c r="CZ23" s="8"/>
      <c r="DA23" s="8"/>
      <c r="DB23" s="8"/>
      <c r="DC23" s="8"/>
      <c r="DD23" s="8"/>
      <c r="DE23" s="8"/>
      <c r="DF23" s="8"/>
      <c r="DG23" s="3"/>
      <c r="DH23" s="3" t="s">
        <v>21</v>
      </c>
      <c r="DI23" s="3" t="s">
        <v>696</v>
      </c>
      <c r="DJ23" s="8">
        <v>0</v>
      </c>
      <c r="DK23" s="8">
        <v>1</v>
      </c>
      <c r="DL23" s="8">
        <v>1</v>
      </c>
      <c r="DM23" s="8">
        <v>1</v>
      </c>
      <c r="DN23" s="8">
        <v>0</v>
      </c>
      <c r="DO23" s="3"/>
      <c r="DP23" s="3" t="s">
        <v>21</v>
      </c>
      <c r="DQ23" s="3" t="s">
        <v>259</v>
      </c>
      <c r="DR23" s="3" t="s">
        <v>21</v>
      </c>
      <c r="DS23" s="3" t="s">
        <v>697</v>
      </c>
      <c r="DT23" s="8">
        <v>0</v>
      </c>
      <c r="DU23" s="8">
        <v>1</v>
      </c>
      <c r="DV23" s="8">
        <v>1</v>
      </c>
      <c r="DW23" s="8">
        <v>0</v>
      </c>
      <c r="DX23" s="8">
        <v>0</v>
      </c>
      <c r="DY23" s="8">
        <v>1</v>
      </c>
      <c r="DZ23" s="8">
        <v>0</v>
      </c>
      <c r="EA23" s="3" t="s">
        <v>662</v>
      </c>
      <c r="EB23" s="8">
        <v>1</v>
      </c>
      <c r="EC23" s="8">
        <v>1</v>
      </c>
      <c r="ED23" s="8">
        <v>0</v>
      </c>
      <c r="EE23" s="8">
        <v>0</v>
      </c>
      <c r="EF23" s="8">
        <v>0</v>
      </c>
      <c r="EG23" s="8">
        <v>0</v>
      </c>
      <c r="EH23" s="8">
        <v>0</v>
      </c>
      <c r="EI23" s="8">
        <v>0</v>
      </c>
      <c r="EJ23" s="8">
        <v>1</v>
      </c>
      <c r="EK23" s="8">
        <v>0</v>
      </c>
      <c r="EL23" s="8">
        <v>0</v>
      </c>
      <c r="EM23" s="8">
        <v>0</v>
      </c>
      <c r="EN23" s="3"/>
      <c r="EO23" s="3" t="s">
        <v>281</v>
      </c>
      <c r="EP23" s="3" t="s">
        <v>663</v>
      </c>
      <c r="EQ23" s="8">
        <v>1</v>
      </c>
      <c r="ER23" s="8">
        <v>0</v>
      </c>
      <c r="ES23" s="8">
        <v>0</v>
      </c>
      <c r="ET23" s="8">
        <v>1</v>
      </c>
      <c r="EU23" s="8">
        <v>0</v>
      </c>
      <c r="EV23" s="8">
        <v>0</v>
      </c>
      <c r="EW23" s="8">
        <v>1</v>
      </c>
      <c r="EX23" s="8">
        <v>0</v>
      </c>
      <c r="EY23" s="8">
        <v>0</v>
      </c>
      <c r="EZ23" s="8">
        <v>0</v>
      </c>
      <c r="FA23" s="8">
        <v>0</v>
      </c>
      <c r="FB23" s="3"/>
      <c r="FC23" s="8"/>
      <c r="FD23" s="3" t="s">
        <v>704</v>
      </c>
      <c r="FE23" s="8">
        <v>0</v>
      </c>
      <c r="FF23" s="8">
        <v>1</v>
      </c>
      <c r="FG23" s="8">
        <v>0</v>
      </c>
      <c r="FH23" s="8">
        <v>0</v>
      </c>
      <c r="FI23" s="8">
        <v>1</v>
      </c>
      <c r="FJ23" s="8">
        <v>1</v>
      </c>
      <c r="FK23" s="3" t="s">
        <v>381</v>
      </c>
      <c r="FL23" s="3" t="s">
        <v>382</v>
      </c>
      <c r="FM23" s="3" t="s">
        <v>385</v>
      </c>
      <c r="FN23" s="8"/>
      <c r="FO23" s="8">
        <v>0</v>
      </c>
      <c r="FP23" s="8">
        <v>10</v>
      </c>
      <c r="FQ23" s="3" t="s">
        <v>705</v>
      </c>
      <c r="FR23" s="8">
        <v>1340905</v>
      </c>
      <c r="FS23" s="8">
        <v>44</v>
      </c>
    </row>
    <row r="24" spans="1:175" x14ac:dyDescent="0.25">
      <c r="A24" s="2">
        <v>43776</v>
      </c>
      <c r="B24" s="3" t="s">
        <v>15</v>
      </c>
      <c r="C24" s="3" t="s">
        <v>15</v>
      </c>
      <c r="D24" s="3" t="s">
        <v>25</v>
      </c>
      <c r="E24" s="3" t="s">
        <v>118</v>
      </c>
      <c r="F24" s="3" t="s">
        <v>64</v>
      </c>
      <c r="G24" s="3" t="s">
        <v>596</v>
      </c>
      <c r="H24" s="8">
        <v>4.3456491000000002</v>
      </c>
      <c r="I24" s="8">
        <v>18.543981299999999</v>
      </c>
      <c r="J24" s="8">
        <v>352</v>
      </c>
      <c r="K24" s="8">
        <v>10</v>
      </c>
      <c r="L24" s="8">
        <v>3</v>
      </c>
      <c r="M24" s="3" t="s">
        <v>596</v>
      </c>
      <c r="N24" s="8">
        <v>120</v>
      </c>
      <c r="O24" s="8">
        <v>600</v>
      </c>
      <c r="P24" s="3" t="s">
        <v>597</v>
      </c>
      <c r="Q24" s="8"/>
      <c r="R24" s="8">
        <v>100</v>
      </c>
      <c r="S24" s="8">
        <v>0</v>
      </c>
      <c r="T24" s="8">
        <v>14</v>
      </c>
      <c r="U24" s="8">
        <v>6</v>
      </c>
      <c r="V24" s="8">
        <v>100</v>
      </c>
      <c r="W24" s="8">
        <v>20</v>
      </c>
      <c r="X24" s="8"/>
      <c r="Y24" s="3" t="s">
        <v>160</v>
      </c>
      <c r="Z24" s="3" t="s">
        <v>21</v>
      </c>
      <c r="AA24" s="3" t="s">
        <v>21</v>
      </c>
      <c r="AB24" s="3" t="s">
        <v>174</v>
      </c>
      <c r="AC24" s="3"/>
      <c r="AD24" s="3" t="s">
        <v>177</v>
      </c>
      <c r="AE24" s="3" t="s">
        <v>21</v>
      </c>
      <c r="AF24" s="8">
        <v>25</v>
      </c>
      <c r="AG24" s="3" t="s">
        <v>29</v>
      </c>
      <c r="AH24" s="8"/>
      <c r="AI24" s="3" t="s">
        <v>21</v>
      </c>
      <c r="AJ24" s="8">
        <v>4</v>
      </c>
      <c r="AK24" s="3" t="s">
        <v>29</v>
      </c>
      <c r="AL24" s="8"/>
      <c r="AM24" s="3" t="s">
        <v>21</v>
      </c>
      <c r="AN24" s="8">
        <v>3</v>
      </c>
      <c r="AO24" s="3" t="s">
        <v>21</v>
      </c>
      <c r="AP24" s="3" t="s">
        <v>196</v>
      </c>
      <c r="AQ24" s="3"/>
      <c r="AR24" s="3" t="s">
        <v>706</v>
      </c>
      <c r="AS24" s="8">
        <v>1</v>
      </c>
      <c r="AT24" s="8">
        <v>0</v>
      </c>
      <c r="AU24" s="8">
        <v>1</v>
      </c>
      <c r="AV24" s="8">
        <v>0</v>
      </c>
      <c r="AW24" s="8">
        <v>1</v>
      </c>
      <c r="AX24" s="8">
        <v>0</v>
      </c>
      <c r="AY24" s="8">
        <v>0</v>
      </c>
      <c r="AZ24" s="8">
        <v>0</v>
      </c>
      <c r="BA24" s="3" t="s">
        <v>21</v>
      </c>
      <c r="BB24" s="3" t="s">
        <v>21</v>
      </c>
      <c r="BC24" s="3" t="s">
        <v>21</v>
      </c>
      <c r="BD24" s="3" t="s">
        <v>29</v>
      </c>
      <c r="BE24" s="3" t="s">
        <v>21</v>
      </c>
      <c r="BF24" s="3" t="s">
        <v>196</v>
      </c>
      <c r="BG24" s="3"/>
      <c r="BH24" s="3" t="s">
        <v>234</v>
      </c>
      <c r="BI24" s="3"/>
      <c r="BJ24" s="3" t="s">
        <v>675</v>
      </c>
      <c r="BK24" s="8">
        <v>1</v>
      </c>
      <c r="BL24" s="8">
        <v>0</v>
      </c>
      <c r="BM24" s="8">
        <v>0</v>
      </c>
      <c r="BN24" s="8">
        <v>0</v>
      </c>
      <c r="BO24" s="8">
        <v>0</v>
      </c>
      <c r="BP24" s="8">
        <v>0</v>
      </c>
      <c r="BQ24" s="8">
        <v>0</v>
      </c>
      <c r="BR24" s="8">
        <v>1</v>
      </c>
      <c r="BS24" s="8">
        <v>1</v>
      </c>
      <c r="BT24" s="3" t="s">
        <v>253</v>
      </c>
      <c r="BU24" s="3" t="s">
        <v>259</v>
      </c>
      <c r="BV24" s="3" t="s">
        <v>21</v>
      </c>
      <c r="BW24" s="3" t="s">
        <v>655</v>
      </c>
      <c r="BX24" s="8">
        <v>1</v>
      </c>
      <c r="BY24" s="8">
        <v>1</v>
      </c>
      <c r="BZ24" s="8">
        <v>0</v>
      </c>
      <c r="CA24" s="8">
        <v>1</v>
      </c>
      <c r="CB24" s="3" t="s">
        <v>277</v>
      </c>
      <c r="CC24" s="3" t="s">
        <v>21</v>
      </c>
      <c r="CD24" s="3" t="s">
        <v>656</v>
      </c>
      <c r="CE24" s="8">
        <v>0</v>
      </c>
      <c r="CF24" s="8">
        <v>1</v>
      </c>
      <c r="CG24" s="8">
        <v>1</v>
      </c>
      <c r="CH24" s="8">
        <v>1</v>
      </c>
      <c r="CI24" s="8">
        <v>0</v>
      </c>
      <c r="CJ24" s="8">
        <v>0</v>
      </c>
      <c r="CK24" s="8">
        <v>0</v>
      </c>
      <c r="CL24" s="3"/>
      <c r="CM24" s="3" t="s">
        <v>279</v>
      </c>
      <c r="CN24" s="3" t="s">
        <v>657</v>
      </c>
      <c r="CO24" s="8">
        <v>0</v>
      </c>
      <c r="CP24" s="8">
        <v>1</v>
      </c>
      <c r="CQ24" s="8">
        <v>0</v>
      </c>
      <c r="CR24" s="8">
        <v>1</v>
      </c>
      <c r="CS24" s="8">
        <v>0</v>
      </c>
      <c r="CT24" s="8">
        <v>1</v>
      </c>
      <c r="CU24" s="8">
        <v>0</v>
      </c>
      <c r="CV24" s="3"/>
      <c r="CW24" s="3" t="s">
        <v>259</v>
      </c>
      <c r="CX24" s="3" t="s">
        <v>21</v>
      </c>
      <c r="CY24" s="3"/>
      <c r="CZ24" s="8"/>
      <c r="DA24" s="8"/>
      <c r="DB24" s="8"/>
      <c r="DC24" s="8"/>
      <c r="DD24" s="8"/>
      <c r="DE24" s="8"/>
      <c r="DF24" s="8"/>
      <c r="DG24" s="3"/>
      <c r="DH24" s="3" t="s">
        <v>21</v>
      </c>
      <c r="DI24" s="3" t="s">
        <v>696</v>
      </c>
      <c r="DJ24" s="8">
        <v>0</v>
      </c>
      <c r="DK24" s="8">
        <v>1</v>
      </c>
      <c r="DL24" s="8">
        <v>1</v>
      </c>
      <c r="DM24" s="8">
        <v>1</v>
      </c>
      <c r="DN24" s="8">
        <v>0</v>
      </c>
      <c r="DO24" s="3"/>
      <c r="DP24" s="3" t="s">
        <v>21</v>
      </c>
      <c r="DQ24" s="3" t="s">
        <v>259</v>
      </c>
      <c r="DR24" s="3" t="s">
        <v>21</v>
      </c>
      <c r="DS24" s="3" t="s">
        <v>697</v>
      </c>
      <c r="DT24" s="8">
        <v>0</v>
      </c>
      <c r="DU24" s="8">
        <v>1</v>
      </c>
      <c r="DV24" s="8">
        <v>1</v>
      </c>
      <c r="DW24" s="8">
        <v>0</v>
      </c>
      <c r="DX24" s="8">
        <v>0</v>
      </c>
      <c r="DY24" s="8">
        <v>1</v>
      </c>
      <c r="DZ24" s="8">
        <v>0</v>
      </c>
      <c r="EA24" s="3" t="s">
        <v>692</v>
      </c>
      <c r="EB24" s="8">
        <v>0</v>
      </c>
      <c r="EC24" s="8">
        <v>1</v>
      </c>
      <c r="ED24" s="8">
        <v>0</v>
      </c>
      <c r="EE24" s="8">
        <v>0</v>
      </c>
      <c r="EF24" s="8">
        <v>1</v>
      </c>
      <c r="EG24" s="8">
        <v>0</v>
      </c>
      <c r="EH24" s="8">
        <v>0</v>
      </c>
      <c r="EI24" s="8">
        <v>0</v>
      </c>
      <c r="EJ24" s="8">
        <v>1</v>
      </c>
      <c r="EK24" s="8">
        <v>0</v>
      </c>
      <c r="EL24" s="8">
        <v>0</v>
      </c>
      <c r="EM24" s="8">
        <v>0</v>
      </c>
      <c r="EN24" s="3"/>
      <c r="EO24" s="3" t="s">
        <v>281</v>
      </c>
      <c r="EP24" s="3" t="s">
        <v>663</v>
      </c>
      <c r="EQ24" s="8">
        <v>1</v>
      </c>
      <c r="ER24" s="8">
        <v>0</v>
      </c>
      <c r="ES24" s="8">
        <v>0</v>
      </c>
      <c r="ET24" s="8">
        <v>1</v>
      </c>
      <c r="EU24" s="8">
        <v>0</v>
      </c>
      <c r="EV24" s="8">
        <v>0</v>
      </c>
      <c r="EW24" s="8">
        <v>1</v>
      </c>
      <c r="EX24" s="8">
        <v>0</v>
      </c>
      <c r="EY24" s="8">
        <v>0</v>
      </c>
      <c r="EZ24" s="8">
        <v>0</v>
      </c>
      <c r="FA24" s="8">
        <v>0</v>
      </c>
      <c r="FB24" s="3"/>
      <c r="FC24" s="8"/>
      <c r="FD24" s="3" t="s">
        <v>707</v>
      </c>
      <c r="FE24" s="8">
        <v>0</v>
      </c>
      <c r="FF24" s="8">
        <v>1</v>
      </c>
      <c r="FG24" s="8">
        <v>1</v>
      </c>
      <c r="FH24" s="8">
        <v>0</v>
      </c>
      <c r="FI24" s="8">
        <v>1</v>
      </c>
      <c r="FJ24" s="8">
        <v>0</v>
      </c>
      <c r="FK24" s="3" t="s">
        <v>382</v>
      </c>
      <c r="FL24" s="3" t="s">
        <v>385</v>
      </c>
      <c r="FM24" s="3" t="s">
        <v>348</v>
      </c>
      <c r="FN24" s="8"/>
      <c r="FO24" s="8">
        <v>0</v>
      </c>
      <c r="FP24" s="8">
        <v>10</v>
      </c>
      <c r="FQ24" s="3" t="s">
        <v>708</v>
      </c>
      <c r="FR24" s="8">
        <v>1340900</v>
      </c>
      <c r="FS24" s="8">
        <v>43</v>
      </c>
    </row>
    <row r="25" spans="1:175" x14ac:dyDescent="0.25">
      <c r="A25" s="2">
        <v>43777</v>
      </c>
      <c r="B25" s="3" t="s">
        <v>15</v>
      </c>
      <c r="C25" s="3" t="s">
        <v>15</v>
      </c>
      <c r="D25" s="3" t="s">
        <v>25</v>
      </c>
      <c r="E25" s="3" t="s">
        <v>709</v>
      </c>
      <c r="F25" s="3" t="s">
        <v>65</v>
      </c>
      <c r="G25" s="3" t="s">
        <v>596</v>
      </c>
      <c r="H25" s="8">
        <v>4.3595790000000001</v>
      </c>
      <c r="I25" s="8">
        <v>18.536813299999999</v>
      </c>
      <c r="J25" s="8">
        <v>359.89999389648438</v>
      </c>
      <c r="K25" s="8">
        <v>9</v>
      </c>
      <c r="L25" s="8">
        <v>3</v>
      </c>
      <c r="M25" s="3" t="s">
        <v>596</v>
      </c>
      <c r="N25" s="8">
        <v>40</v>
      </c>
      <c r="O25" s="8">
        <v>200</v>
      </c>
      <c r="P25" s="3" t="s">
        <v>597</v>
      </c>
      <c r="Q25" s="8"/>
      <c r="R25" s="8">
        <v>35</v>
      </c>
      <c r="S25" s="8">
        <v>5</v>
      </c>
      <c r="T25" s="8">
        <v>0</v>
      </c>
      <c r="U25" s="8">
        <v>0</v>
      </c>
      <c r="V25" s="8">
        <v>40</v>
      </c>
      <c r="W25" s="8"/>
      <c r="X25" s="8"/>
      <c r="Y25" s="3" t="s">
        <v>159</v>
      </c>
      <c r="Z25" s="3" t="s">
        <v>21</v>
      </c>
      <c r="AA25" s="3" t="s">
        <v>29</v>
      </c>
      <c r="AB25" s="3"/>
      <c r="AC25" s="3"/>
      <c r="AD25" s="3" t="s">
        <v>177</v>
      </c>
      <c r="AE25" s="3" t="s">
        <v>21</v>
      </c>
      <c r="AF25" s="8">
        <v>25</v>
      </c>
      <c r="AG25" s="3" t="s">
        <v>29</v>
      </c>
      <c r="AH25" s="8"/>
      <c r="AI25" s="3" t="s">
        <v>21</v>
      </c>
      <c r="AJ25" s="8">
        <v>5</v>
      </c>
      <c r="AK25" s="3" t="s">
        <v>29</v>
      </c>
      <c r="AL25" s="8"/>
      <c r="AM25" s="3" t="s">
        <v>21</v>
      </c>
      <c r="AN25" s="8">
        <v>5</v>
      </c>
      <c r="AO25" s="3" t="s">
        <v>21</v>
      </c>
      <c r="AP25" s="3" t="s">
        <v>196</v>
      </c>
      <c r="AQ25" s="3"/>
      <c r="AR25" s="3" t="s">
        <v>653</v>
      </c>
      <c r="AS25" s="8">
        <v>1</v>
      </c>
      <c r="AT25" s="8">
        <v>0</v>
      </c>
      <c r="AU25" s="8">
        <v>1</v>
      </c>
      <c r="AV25" s="8">
        <v>1</v>
      </c>
      <c r="AW25" s="8">
        <v>0</v>
      </c>
      <c r="AX25" s="8">
        <v>0</v>
      </c>
      <c r="AY25" s="8">
        <v>0</v>
      </c>
      <c r="AZ25" s="8">
        <v>0</v>
      </c>
      <c r="BA25" s="3" t="s">
        <v>29</v>
      </c>
      <c r="BB25" s="3" t="s">
        <v>29</v>
      </c>
      <c r="BC25" s="3" t="s">
        <v>29</v>
      </c>
      <c r="BD25" s="3" t="s">
        <v>21</v>
      </c>
      <c r="BE25" s="3" t="s">
        <v>21</v>
      </c>
      <c r="BF25" s="3" t="s">
        <v>196</v>
      </c>
      <c r="BG25" s="3"/>
      <c r="BH25" s="3" t="s">
        <v>231</v>
      </c>
      <c r="BI25" s="3"/>
      <c r="BJ25" s="3" t="s">
        <v>691</v>
      </c>
      <c r="BK25" s="8">
        <v>1</v>
      </c>
      <c r="BL25" s="8">
        <v>1</v>
      </c>
      <c r="BM25" s="8">
        <v>0</v>
      </c>
      <c r="BN25" s="8">
        <v>0</v>
      </c>
      <c r="BO25" s="8">
        <v>0</v>
      </c>
      <c r="BP25" s="8">
        <v>0</v>
      </c>
      <c r="BQ25" s="8">
        <v>0</v>
      </c>
      <c r="BR25" s="8">
        <v>0</v>
      </c>
      <c r="BS25" s="8">
        <v>1</v>
      </c>
      <c r="BT25" s="3" t="s">
        <v>256</v>
      </c>
      <c r="BU25" s="3" t="s">
        <v>258</v>
      </c>
      <c r="BV25" s="3" t="s">
        <v>29</v>
      </c>
      <c r="BW25" s="3"/>
      <c r="BX25" s="8"/>
      <c r="BY25" s="8"/>
      <c r="BZ25" s="8"/>
      <c r="CA25" s="8"/>
      <c r="CB25" s="3" t="s">
        <v>280</v>
      </c>
      <c r="CC25" s="3" t="s">
        <v>21</v>
      </c>
      <c r="CD25" s="3" t="s">
        <v>688</v>
      </c>
      <c r="CE25" s="8">
        <v>0</v>
      </c>
      <c r="CF25" s="8">
        <v>1</v>
      </c>
      <c r="CG25" s="8">
        <v>0</v>
      </c>
      <c r="CH25" s="8">
        <v>1</v>
      </c>
      <c r="CI25" s="8">
        <v>0</v>
      </c>
      <c r="CJ25" s="8">
        <v>0</v>
      </c>
      <c r="CK25" s="8">
        <v>0</v>
      </c>
      <c r="CL25" s="3"/>
      <c r="CM25" s="3" t="s">
        <v>281</v>
      </c>
      <c r="CN25" s="3" t="s">
        <v>710</v>
      </c>
      <c r="CO25" s="8">
        <v>0</v>
      </c>
      <c r="CP25" s="8">
        <v>1</v>
      </c>
      <c r="CQ25" s="8">
        <v>1</v>
      </c>
      <c r="CR25" s="8">
        <v>0</v>
      </c>
      <c r="CS25" s="8">
        <v>0</v>
      </c>
      <c r="CT25" s="8">
        <v>1</v>
      </c>
      <c r="CU25" s="8">
        <v>0</v>
      </c>
      <c r="CV25" s="3"/>
      <c r="CW25" s="3" t="s">
        <v>259</v>
      </c>
      <c r="CX25" s="3" t="s">
        <v>21</v>
      </c>
      <c r="CY25" s="3"/>
      <c r="CZ25" s="8"/>
      <c r="DA25" s="8"/>
      <c r="DB25" s="8"/>
      <c r="DC25" s="8"/>
      <c r="DD25" s="8"/>
      <c r="DE25" s="8"/>
      <c r="DF25" s="8"/>
      <c r="DG25" s="3"/>
      <c r="DH25" s="3" t="s">
        <v>21</v>
      </c>
      <c r="DI25" s="3" t="s">
        <v>317</v>
      </c>
      <c r="DJ25" s="8">
        <v>0</v>
      </c>
      <c r="DK25" s="8">
        <v>0</v>
      </c>
      <c r="DL25" s="8">
        <v>0</v>
      </c>
      <c r="DM25" s="8">
        <v>1</v>
      </c>
      <c r="DN25" s="8">
        <v>0</v>
      </c>
      <c r="DO25" s="3"/>
      <c r="DP25" s="3" t="s">
        <v>21</v>
      </c>
      <c r="DQ25" s="3" t="s">
        <v>259</v>
      </c>
      <c r="DR25" s="3" t="s">
        <v>21</v>
      </c>
      <c r="DS25" s="3" t="s">
        <v>711</v>
      </c>
      <c r="DT25" s="8">
        <v>0</v>
      </c>
      <c r="DU25" s="8">
        <v>0</v>
      </c>
      <c r="DV25" s="8">
        <v>1</v>
      </c>
      <c r="DW25" s="8">
        <v>0</v>
      </c>
      <c r="DX25" s="8">
        <v>0</v>
      </c>
      <c r="DY25" s="8">
        <v>0</v>
      </c>
      <c r="DZ25" s="8">
        <v>1</v>
      </c>
      <c r="EA25" s="3" t="s">
        <v>601</v>
      </c>
      <c r="EB25" s="8">
        <v>1</v>
      </c>
      <c r="EC25" s="8">
        <v>1</v>
      </c>
      <c r="ED25" s="8">
        <v>0</v>
      </c>
      <c r="EE25" s="8">
        <v>0</v>
      </c>
      <c r="EF25" s="8">
        <v>0</v>
      </c>
      <c r="EG25" s="8">
        <v>1</v>
      </c>
      <c r="EH25" s="8">
        <v>0</v>
      </c>
      <c r="EI25" s="8">
        <v>0</v>
      </c>
      <c r="EJ25" s="8">
        <v>0</v>
      </c>
      <c r="EK25" s="8">
        <v>0</v>
      </c>
      <c r="EL25" s="8">
        <v>0</v>
      </c>
      <c r="EM25" s="8">
        <v>0</v>
      </c>
      <c r="EN25" s="3"/>
      <c r="EO25" s="3" t="s">
        <v>352</v>
      </c>
      <c r="EP25" s="3" t="s">
        <v>663</v>
      </c>
      <c r="EQ25" s="8">
        <v>1</v>
      </c>
      <c r="ER25" s="8">
        <v>0</v>
      </c>
      <c r="ES25" s="8">
        <v>0</v>
      </c>
      <c r="ET25" s="8">
        <v>1</v>
      </c>
      <c r="EU25" s="8">
        <v>0</v>
      </c>
      <c r="EV25" s="8">
        <v>0</v>
      </c>
      <c r="EW25" s="8">
        <v>1</v>
      </c>
      <c r="EX25" s="8">
        <v>0</v>
      </c>
      <c r="EY25" s="8">
        <v>0</v>
      </c>
      <c r="EZ25" s="8">
        <v>0</v>
      </c>
      <c r="FA25" s="8">
        <v>0</v>
      </c>
      <c r="FB25" s="3"/>
      <c r="FC25" s="8"/>
      <c r="FD25" s="3" t="s">
        <v>606</v>
      </c>
      <c r="FE25" s="8">
        <v>1</v>
      </c>
      <c r="FF25" s="8">
        <v>1</v>
      </c>
      <c r="FG25" s="8">
        <v>0</v>
      </c>
      <c r="FH25" s="8">
        <v>0</v>
      </c>
      <c r="FI25" s="8">
        <v>1</v>
      </c>
      <c r="FJ25" s="8">
        <v>0</v>
      </c>
      <c r="FK25" s="3" t="s">
        <v>380</v>
      </c>
      <c r="FL25" s="3" t="s">
        <v>381</v>
      </c>
      <c r="FM25" s="3" t="s">
        <v>382</v>
      </c>
      <c r="FN25" s="8"/>
      <c r="FO25" s="8">
        <v>0</v>
      </c>
      <c r="FP25" s="8">
        <v>10</v>
      </c>
      <c r="FQ25" s="3" t="s">
        <v>712</v>
      </c>
      <c r="FR25" s="8">
        <v>1349330</v>
      </c>
      <c r="FS25" s="8">
        <v>51</v>
      </c>
    </row>
    <row r="26" spans="1:175" x14ac:dyDescent="0.25">
      <c r="A26" s="2">
        <v>43775</v>
      </c>
      <c r="B26" s="3" t="s">
        <v>15</v>
      </c>
      <c r="C26" s="3" t="s">
        <v>15</v>
      </c>
      <c r="D26" s="3" t="s">
        <v>25</v>
      </c>
      <c r="E26" s="3" t="s">
        <v>713</v>
      </c>
      <c r="F26" s="3" t="s">
        <v>67</v>
      </c>
      <c r="G26" s="3" t="s">
        <v>596</v>
      </c>
      <c r="H26" s="8">
        <v>4.3490634000000004</v>
      </c>
      <c r="I26" s="8">
        <v>18.5504754</v>
      </c>
      <c r="J26" s="8">
        <v>332.89999389648438</v>
      </c>
      <c r="K26" s="8">
        <v>10</v>
      </c>
      <c r="L26" s="8">
        <v>3</v>
      </c>
      <c r="M26" s="3" t="s">
        <v>596</v>
      </c>
      <c r="N26" s="8">
        <v>96</v>
      </c>
      <c r="O26" s="8">
        <v>480</v>
      </c>
      <c r="P26" s="3" t="s">
        <v>597</v>
      </c>
      <c r="Q26" s="8"/>
      <c r="R26" s="8">
        <v>56</v>
      </c>
      <c r="S26" s="8">
        <v>0</v>
      </c>
      <c r="T26" s="8">
        <v>40</v>
      </c>
      <c r="U26" s="8">
        <v>0</v>
      </c>
      <c r="V26" s="8">
        <v>56</v>
      </c>
      <c r="W26" s="8">
        <v>40</v>
      </c>
      <c r="X26" s="8"/>
      <c r="Y26" s="3" t="s">
        <v>161</v>
      </c>
      <c r="Z26" s="3" t="s">
        <v>21</v>
      </c>
      <c r="AA26" s="3" t="s">
        <v>21</v>
      </c>
      <c r="AB26" s="3" t="s">
        <v>173</v>
      </c>
      <c r="AC26" s="3" t="s">
        <v>714</v>
      </c>
      <c r="AD26" s="3" t="s">
        <v>181</v>
      </c>
      <c r="AE26" s="3" t="s">
        <v>21</v>
      </c>
      <c r="AF26" s="8">
        <v>20</v>
      </c>
      <c r="AG26" s="3" t="s">
        <v>29</v>
      </c>
      <c r="AH26" s="8"/>
      <c r="AI26" s="3" t="s">
        <v>21</v>
      </c>
      <c r="AJ26" s="8">
        <v>15</v>
      </c>
      <c r="AK26" s="3" t="s">
        <v>29</v>
      </c>
      <c r="AL26" s="8"/>
      <c r="AM26" s="3" t="s">
        <v>21</v>
      </c>
      <c r="AN26" s="8">
        <v>25</v>
      </c>
      <c r="AO26" s="3" t="s">
        <v>29</v>
      </c>
      <c r="AP26" s="3"/>
      <c r="AQ26" s="3"/>
      <c r="AR26" s="3" t="s">
        <v>624</v>
      </c>
      <c r="AS26" s="8">
        <v>1</v>
      </c>
      <c r="AT26" s="8">
        <v>0</v>
      </c>
      <c r="AU26" s="8">
        <v>0</v>
      </c>
      <c r="AV26" s="8">
        <v>0</v>
      </c>
      <c r="AW26" s="8">
        <v>0</v>
      </c>
      <c r="AX26" s="8">
        <v>0</v>
      </c>
      <c r="AY26" s="8">
        <v>0</v>
      </c>
      <c r="AZ26" s="8">
        <v>0</v>
      </c>
      <c r="BA26" s="3" t="s">
        <v>29</v>
      </c>
      <c r="BB26" s="3" t="s">
        <v>29</v>
      </c>
      <c r="BC26" s="3" t="s">
        <v>29</v>
      </c>
      <c r="BD26" s="3" t="s">
        <v>29</v>
      </c>
      <c r="BE26" s="3" t="s">
        <v>29</v>
      </c>
      <c r="BF26" s="3"/>
      <c r="BG26" s="3"/>
      <c r="BH26" s="3" t="s">
        <v>234</v>
      </c>
      <c r="BI26" s="3"/>
      <c r="BJ26" s="3" t="s">
        <v>715</v>
      </c>
      <c r="BK26" s="8">
        <v>1</v>
      </c>
      <c r="BL26" s="8">
        <v>0</v>
      </c>
      <c r="BM26" s="8">
        <v>0</v>
      </c>
      <c r="BN26" s="8">
        <v>0</v>
      </c>
      <c r="BO26" s="8">
        <v>1</v>
      </c>
      <c r="BP26" s="8">
        <v>0</v>
      </c>
      <c r="BQ26" s="8">
        <v>0</v>
      </c>
      <c r="BR26" s="8">
        <v>0</v>
      </c>
      <c r="BS26" s="8">
        <v>1</v>
      </c>
      <c r="BT26" s="3" t="s">
        <v>253</v>
      </c>
      <c r="BU26" s="3" t="s">
        <v>258</v>
      </c>
      <c r="BV26" s="3" t="s">
        <v>21</v>
      </c>
      <c r="BW26" s="3" t="s">
        <v>655</v>
      </c>
      <c r="BX26" s="8">
        <v>1</v>
      </c>
      <c r="BY26" s="8">
        <v>1</v>
      </c>
      <c r="BZ26" s="8">
        <v>0</v>
      </c>
      <c r="CA26" s="8">
        <v>1</v>
      </c>
      <c r="CB26" s="3" t="s">
        <v>277</v>
      </c>
      <c r="CC26" s="3" t="s">
        <v>29</v>
      </c>
      <c r="CD26" s="3"/>
      <c r="CE26" s="8"/>
      <c r="CF26" s="8"/>
      <c r="CG26" s="8"/>
      <c r="CH26" s="8"/>
      <c r="CI26" s="8"/>
      <c r="CJ26" s="8"/>
      <c r="CK26" s="8"/>
      <c r="CL26" s="3"/>
      <c r="CM26" s="3" t="s">
        <v>232</v>
      </c>
      <c r="CN26" s="3" t="s">
        <v>296</v>
      </c>
      <c r="CO26" s="8">
        <v>0</v>
      </c>
      <c r="CP26" s="8">
        <v>0</v>
      </c>
      <c r="CQ26" s="8">
        <v>0</v>
      </c>
      <c r="CR26" s="8">
        <v>1</v>
      </c>
      <c r="CS26" s="8">
        <v>0</v>
      </c>
      <c r="CT26" s="8">
        <v>0</v>
      </c>
      <c r="CU26" s="8">
        <v>0</v>
      </c>
      <c r="CV26" s="3"/>
      <c r="CW26" s="3" t="s">
        <v>258</v>
      </c>
      <c r="CX26" s="3" t="s">
        <v>21</v>
      </c>
      <c r="CY26" s="3"/>
      <c r="CZ26" s="8"/>
      <c r="DA26" s="8"/>
      <c r="DB26" s="8"/>
      <c r="DC26" s="8"/>
      <c r="DD26" s="8"/>
      <c r="DE26" s="8"/>
      <c r="DF26" s="8"/>
      <c r="DG26" s="3"/>
      <c r="DH26" s="3" t="s">
        <v>29</v>
      </c>
      <c r="DI26" s="3"/>
      <c r="DJ26" s="8"/>
      <c r="DK26" s="8"/>
      <c r="DL26" s="8"/>
      <c r="DM26" s="8"/>
      <c r="DN26" s="8"/>
      <c r="DO26" s="3"/>
      <c r="DP26" s="3"/>
      <c r="DQ26" s="3"/>
      <c r="DR26" s="3"/>
      <c r="DS26" s="3"/>
      <c r="DT26" s="8"/>
      <c r="DU26" s="8"/>
      <c r="DV26" s="8"/>
      <c r="DW26" s="8"/>
      <c r="DX26" s="8"/>
      <c r="DY26" s="8"/>
      <c r="DZ26" s="8"/>
      <c r="EA26" s="3" t="s">
        <v>671</v>
      </c>
      <c r="EB26" s="8">
        <v>1</v>
      </c>
      <c r="EC26" s="8">
        <v>1</v>
      </c>
      <c r="ED26" s="8">
        <v>0</v>
      </c>
      <c r="EE26" s="8">
        <v>0</v>
      </c>
      <c r="EF26" s="8">
        <v>1</v>
      </c>
      <c r="EG26" s="8">
        <v>0</v>
      </c>
      <c r="EH26" s="8">
        <v>0</v>
      </c>
      <c r="EI26" s="8">
        <v>0</v>
      </c>
      <c r="EJ26" s="8">
        <v>0</v>
      </c>
      <c r="EK26" s="8">
        <v>0</v>
      </c>
      <c r="EL26" s="8">
        <v>0</v>
      </c>
      <c r="EM26" s="8">
        <v>0</v>
      </c>
      <c r="EN26" s="3"/>
      <c r="EO26" s="3" t="s">
        <v>281</v>
      </c>
      <c r="EP26" s="3" t="s">
        <v>672</v>
      </c>
      <c r="EQ26" s="8">
        <v>0</v>
      </c>
      <c r="ER26" s="8">
        <v>1</v>
      </c>
      <c r="ES26" s="8">
        <v>0</v>
      </c>
      <c r="ET26" s="8">
        <v>0</v>
      </c>
      <c r="EU26" s="8">
        <v>1</v>
      </c>
      <c r="EV26" s="8">
        <v>0</v>
      </c>
      <c r="EW26" s="8">
        <v>1</v>
      </c>
      <c r="EX26" s="8">
        <v>0</v>
      </c>
      <c r="EY26" s="8">
        <v>0</v>
      </c>
      <c r="EZ26" s="8">
        <v>0</v>
      </c>
      <c r="FA26" s="8">
        <v>0</v>
      </c>
      <c r="FB26" s="3"/>
      <c r="FC26" s="8"/>
      <c r="FD26" s="3" t="s">
        <v>677</v>
      </c>
      <c r="FE26" s="8">
        <v>1</v>
      </c>
      <c r="FF26" s="8">
        <v>1</v>
      </c>
      <c r="FG26" s="8">
        <v>0</v>
      </c>
      <c r="FH26" s="8">
        <v>0</v>
      </c>
      <c r="FI26" s="8">
        <v>0</v>
      </c>
      <c r="FJ26" s="8">
        <v>1</v>
      </c>
      <c r="FK26" s="3" t="s">
        <v>381</v>
      </c>
      <c r="FL26" s="3" t="s">
        <v>384</v>
      </c>
      <c r="FM26" s="3" t="s">
        <v>382</v>
      </c>
      <c r="FN26" s="8"/>
      <c r="FO26" s="8">
        <v>0</v>
      </c>
      <c r="FP26" s="8">
        <v>10</v>
      </c>
      <c r="FQ26" s="3" t="s">
        <v>716</v>
      </c>
      <c r="FR26" s="8">
        <v>1326952</v>
      </c>
      <c r="FS26" s="8">
        <v>5</v>
      </c>
    </row>
    <row r="27" spans="1:175" x14ac:dyDescent="0.25">
      <c r="A27" s="2">
        <v>43777</v>
      </c>
      <c r="B27" s="3" t="s">
        <v>15</v>
      </c>
      <c r="C27" s="3" t="s">
        <v>15</v>
      </c>
      <c r="D27" s="3" t="s">
        <v>25</v>
      </c>
      <c r="E27" s="3" t="s">
        <v>717</v>
      </c>
      <c r="F27" s="3" t="s">
        <v>64</v>
      </c>
      <c r="G27" s="3" t="s">
        <v>596</v>
      </c>
      <c r="H27" s="8">
        <v>4.3604165000000004</v>
      </c>
      <c r="I27" s="8">
        <v>18.5372849</v>
      </c>
      <c r="J27" s="8">
        <v>373.5</v>
      </c>
      <c r="K27" s="8">
        <v>10</v>
      </c>
      <c r="L27" s="8">
        <v>3</v>
      </c>
      <c r="M27" s="3" t="s">
        <v>596</v>
      </c>
      <c r="N27" s="8">
        <v>80</v>
      </c>
      <c r="O27" s="8">
        <v>400</v>
      </c>
      <c r="P27" s="3" t="s">
        <v>597</v>
      </c>
      <c r="Q27" s="8"/>
      <c r="R27" s="8">
        <v>50</v>
      </c>
      <c r="S27" s="8">
        <v>25</v>
      </c>
      <c r="T27" s="8">
        <v>0</v>
      </c>
      <c r="U27" s="8">
        <v>5</v>
      </c>
      <c r="V27" s="8">
        <v>70</v>
      </c>
      <c r="W27" s="8">
        <v>10</v>
      </c>
      <c r="X27" s="8"/>
      <c r="Y27" s="3" t="s">
        <v>159</v>
      </c>
      <c r="Z27" s="3" t="s">
        <v>21</v>
      </c>
      <c r="AA27" s="3" t="s">
        <v>21</v>
      </c>
      <c r="AB27" s="3" t="s">
        <v>174</v>
      </c>
      <c r="AC27" s="3"/>
      <c r="AD27" s="3" t="s">
        <v>177</v>
      </c>
      <c r="AE27" s="3" t="s">
        <v>21</v>
      </c>
      <c r="AF27" s="8">
        <v>50</v>
      </c>
      <c r="AG27" s="3" t="s">
        <v>29</v>
      </c>
      <c r="AH27" s="8"/>
      <c r="AI27" s="3" t="s">
        <v>21</v>
      </c>
      <c r="AJ27" s="8">
        <v>4</v>
      </c>
      <c r="AK27" s="3" t="s">
        <v>29</v>
      </c>
      <c r="AL27" s="8"/>
      <c r="AM27" s="3" t="s">
        <v>21</v>
      </c>
      <c r="AN27" s="8">
        <v>12</v>
      </c>
      <c r="AO27" s="3" t="s">
        <v>29</v>
      </c>
      <c r="AP27" s="3"/>
      <c r="AQ27" s="3"/>
      <c r="AR27" s="3" t="s">
        <v>653</v>
      </c>
      <c r="AS27" s="8">
        <v>1</v>
      </c>
      <c r="AT27" s="8">
        <v>0</v>
      </c>
      <c r="AU27" s="8">
        <v>1</v>
      </c>
      <c r="AV27" s="8">
        <v>1</v>
      </c>
      <c r="AW27" s="8">
        <v>0</v>
      </c>
      <c r="AX27" s="8">
        <v>0</v>
      </c>
      <c r="AY27" s="8">
        <v>0</v>
      </c>
      <c r="AZ27" s="8">
        <v>0</v>
      </c>
      <c r="BA27" s="3" t="s">
        <v>29</v>
      </c>
      <c r="BB27" s="3" t="s">
        <v>29</v>
      </c>
      <c r="BC27" s="3" t="s">
        <v>29</v>
      </c>
      <c r="BD27" s="3" t="s">
        <v>29</v>
      </c>
      <c r="BE27" s="3" t="s">
        <v>21</v>
      </c>
      <c r="BF27" s="3" t="s">
        <v>196</v>
      </c>
      <c r="BG27" s="3"/>
      <c r="BH27" s="3" t="s">
        <v>234</v>
      </c>
      <c r="BI27" s="3"/>
      <c r="BJ27" s="3" t="s">
        <v>675</v>
      </c>
      <c r="BK27" s="8">
        <v>1</v>
      </c>
      <c r="BL27" s="8">
        <v>0</v>
      </c>
      <c r="BM27" s="8">
        <v>0</v>
      </c>
      <c r="BN27" s="8">
        <v>0</v>
      </c>
      <c r="BO27" s="8">
        <v>0</v>
      </c>
      <c r="BP27" s="8">
        <v>0</v>
      </c>
      <c r="BQ27" s="8">
        <v>0</v>
      </c>
      <c r="BR27" s="8">
        <v>1</v>
      </c>
      <c r="BS27" s="8">
        <v>1</v>
      </c>
      <c r="BT27" s="3" t="s">
        <v>253</v>
      </c>
      <c r="BU27" s="3" t="s">
        <v>259</v>
      </c>
      <c r="BV27" s="3" t="s">
        <v>21</v>
      </c>
      <c r="BW27" s="3" t="s">
        <v>655</v>
      </c>
      <c r="BX27" s="8">
        <v>1</v>
      </c>
      <c r="BY27" s="8">
        <v>1</v>
      </c>
      <c r="BZ27" s="8">
        <v>0</v>
      </c>
      <c r="CA27" s="8">
        <v>1</v>
      </c>
      <c r="CB27" s="3" t="s">
        <v>280</v>
      </c>
      <c r="CC27" s="3" t="s">
        <v>29</v>
      </c>
      <c r="CD27" s="3"/>
      <c r="CE27" s="8"/>
      <c r="CF27" s="8"/>
      <c r="CG27" s="8"/>
      <c r="CH27" s="8"/>
      <c r="CI27" s="8"/>
      <c r="CJ27" s="8"/>
      <c r="CK27" s="8"/>
      <c r="CL27" s="3"/>
      <c r="CM27" s="3" t="s">
        <v>279</v>
      </c>
      <c r="CN27" s="3" t="s">
        <v>703</v>
      </c>
      <c r="CO27" s="8">
        <v>0</v>
      </c>
      <c r="CP27" s="8">
        <v>0</v>
      </c>
      <c r="CQ27" s="8">
        <v>0</v>
      </c>
      <c r="CR27" s="8">
        <v>1</v>
      </c>
      <c r="CS27" s="8">
        <v>1</v>
      </c>
      <c r="CT27" s="8">
        <v>1</v>
      </c>
      <c r="CU27" s="8">
        <v>0</v>
      </c>
      <c r="CV27" s="3"/>
      <c r="CW27" s="3" t="s">
        <v>259</v>
      </c>
      <c r="CX27" s="3" t="s">
        <v>21</v>
      </c>
      <c r="CY27" s="3"/>
      <c r="CZ27" s="8"/>
      <c r="DA27" s="8"/>
      <c r="DB27" s="8"/>
      <c r="DC27" s="8"/>
      <c r="DD27" s="8"/>
      <c r="DE27" s="8"/>
      <c r="DF27" s="8"/>
      <c r="DG27" s="3"/>
      <c r="DH27" s="3" t="s">
        <v>21</v>
      </c>
      <c r="DI27" s="3" t="s">
        <v>696</v>
      </c>
      <c r="DJ27" s="8">
        <v>0</v>
      </c>
      <c r="DK27" s="8">
        <v>1</v>
      </c>
      <c r="DL27" s="8">
        <v>1</v>
      </c>
      <c r="DM27" s="8">
        <v>1</v>
      </c>
      <c r="DN27" s="8">
        <v>0</v>
      </c>
      <c r="DO27" s="3"/>
      <c r="DP27" s="3" t="s">
        <v>21</v>
      </c>
      <c r="DQ27" s="3" t="s">
        <v>259</v>
      </c>
      <c r="DR27" s="3" t="s">
        <v>21</v>
      </c>
      <c r="DS27" s="3" t="s">
        <v>697</v>
      </c>
      <c r="DT27" s="8">
        <v>0</v>
      </c>
      <c r="DU27" s="8">
        <v>1</v>
      </c>
      <c r="DV27" s="8">
        <v>1</v>
      </c>
      <c r="DW27" s="8">
        <v>0</v>
      </c>
      <c r="DX27" s="8">
        <v>0</v>
      </c>
      <c r="DY27" s="8">
        <v>1</v>
      </c>
      <c r="DZ27" s="8">
        <v>0</v>
      </c>
      <c r="EA27" s="3" t="s">
        <v>662</v>
      </c>
      <c r="EB27" s="8">
        <v>1</v>
      </c>
      <c r="EC27" s="8">
        <v>1</v>
      </c>
      <c r="ED27" s="8">
        <v>0</v>
      </c>
      <c r="EE27" s="8">
        <v>0</v>
      </c>
      <c r="EF27" s="8">
        <v>0</v>
      </c>
      <c r="EG27" s="8">
        <v>0</v>
      </c>
      <c r="EH27" s="8">
        <v>0</v>
      </c>
      <c r="EI27" s="8">
        <v>0</v>
      </c>
      <c r="EJ27" s="8">
        <v>1</v>
      </c>
      <c r="EK27" s="8">
        <v>0</v>
      </c>
      <c r="EL27" s="8">
        <v>0</v>
      </c>
      <c r="EM27" s="8">
        <v>0</v>
      </c>
      <c r="EN27" s="3"/>
      <c r="EO27" s="3" t="s">
        <v>352</v>
      </c>
      <c r="EP27" s="3" t="s">
        <v>718</v>
      </c>
      <c r="EQ27" s="8">
        <v>0</v>
      </c>
      <c r="ER27" s="8">
        <v>0</v>
      </c>
      <c r="ES27" s="8">
        <v>0</v>
      </c>
      <c r="ET27" s="8">
        <v>1</v>
      </c>
      <c r="EU27" s="8">
        <v>0</v>
      </c>
      <c r="EV27" s="8">
        <v>0</v>
      </c>
      <c r="EW27" s="8">
        <v>1</v>
      </c>
      <c r="EX27" s="8">
        <v>0</v>
      </c>
      <c r="EY27" s="8">
        <v>0</v>
      </c>
      <c r="EZ27" s="8">
        <v>0</v>
      </c>
      <c r="FA27" s="8">
        <v>1</v>
      </c>
      <c r="FB27" s="3" t="s">
        <v>719</v>
      </c>
      <c r="FC27" s="8"/>
      <c r="FD27" s="3" t="s">
        <v>704</v>
      </c>
      <c r="FE27" s="8">
        <v>0</v>
      </c>
      <c r="FF27" s="8">
        <v>1</v>
      </c>
      <c r="FG27" s="8">
        <v>0</v>
      </c>
      <c r="FH27" s="8">
        <v>0</v>
      </c>
      <c r="FI27" s="8">
        <v>1</v>
      </c>
      <c r="FJ27" s="8">
        <v>1</v>
      </c>
      <c r="FK27" s="3" t="s">
        <v>382</v>
      </c>
      <c r="FL27" s="3" t="s">
        <v>385</v>
      </c>
      <c r="FM27" s="3" t="s">
        <v>348</v>
      </c>
      <c r="FN27" s="8"/>
      <c r="FO27" s="8">
        <v>0</v>
      </c>
      <c r="FP27" s="8">
        <v>10</v>
      </c>
      <c r="FQ27" s="3" t="s">
        <v>720</v>
      </c>
      <c r="FR27" s="8">
        <v>1349317</v>
      </c>
      <c r="FS27" s="8">
        <v>50</v>
      </c>
    </row>
    <row r="28" spans="1:175" x14ac:dyDescent="0.25">
      <c r="A28" s="2">
        <v>43776</v>
      </c>
      <c r="B28" s="3" t="s">
        <v>15</v>
      </c>
      <c r="C28" s="3" t="s">
        <v>15</v>
      </c>
      <c r="D28" s="3" t="s">
        <v>39</v>
      </c>
      <c r="E28" s="3" t="s">
        <v>721</v>
      </c>
      <c r="F28" s="3" t="s">
        <v>67</v>
      </c>
      <c r="G28" s="3" t="s">
        <v>596</v>
      </c>
      <c r="H28" s="8">
        <v>4.3733490000000002</v>
      </c>
      <c r="I28" s="8">
        <v>18.6085423</v>
      </c>
      <c r="J28" s="8">
        <v>323.5</v>
      </c>
      <c r="K28" s="8">
        <v>8.5</v>
      </c>
      <c r="L28" s="8">
        <v>3</v>
      </c>
      <c r="M28" s="3" t="s">
        <v>596</v>
      </c>
      <c r="N28" s="8">
        <v>60</v>
      </c>
      <c r="O28" s="8">
        <v>300</v>
      </c>
      <c r="P28" s="3" t="s">
        <v>597</v>
      </c>
      <c r="Q28" s="8"/>
      <c r="R28" s="8">
        <v>30</v>
      </c>
      <c r="S28" s="8">
        <v>5</v>
      </c>
      <c r="T28" s="8">
        <v>25</v>
      </c>
      <c r="U28" s="8">
        <v>0</v>
      </c>
      <c r="V28" s="8">
        <v>35</v>
      </c>
      <c r="W28" s="8"/>
      <c r="X28" s="8">
        <v>25</v>
      </c>
      <c r="Y28" s="3" t="s">
        <v>161</v>
      </c>
      <c r="Z28" s="3" t="s">
        <v>21</v>
      </c>
      <c r="AA28" s="3" t="s">
        <v>21</v>
      </c>
      <c r="AB28" s="3" t="s">
        <v>174</v>
      </c>
      <c r="AC28" s="3"/>
      <c r="AD28" s="3" t="s">
        <v>178</v>
      </c>
      <c r="AE28" s="3" t="s">
        <v>29</v>
      </c>
      <c r="AF28" s="8"/>
      <c r="AG28" s="3" t="s">
        <v>21</v>
      </c>
      <c r="AH28" s="8">
        <v>22</v>
      </c>
      <c r="AI28" s="3" t="s">
        <v>29</v>
      </c>
      <c r="AJ28" s="8"/>
      <c r="AK28" s="3" t="s">
        <v>29</v>
      </c>
      <c r="AL28" s="8"/>
      <c r="AM28" s="3" t="s">
        <v>21</v>
      </c>
      <c r="AN28" s="8">
        <v>10</v>
      </c>
      <c r="AO28" s="3" t="s">
        <v>29</v>
      </c>
      <c r="AP28" s="3"/>
      <c r="AQ28" s="3"/>
      <c r="AR28" s="3"/>
      <c r="AS28" s="8"/>
      <c r="AT28" s="8"/>
      <c r="AU28" s="8"/>
      <c r="AV28" s="8"/>
      <c r="AW28" s="8"/>
      <c r="AX28" s="8"/>
      <c r="AY28" s="8"/>
      <c r="AZ28" s="8"/>
      <c r="BA28" s="3" t="s">
        <v>29</v>
      </c>
      <c r="BB28" s="3" t="s">
        <v>29</v>
      </c>
      <c r="BC28" s="3" t="s">
        <v>29</v>
      </c>
      <c r="BD28" s="3" t="s">
        <v>29</v>
      </c>
      <c r="BE28" s="3" t="s">
        <v>29</v>
      </c>
      <c r="BF28" s="3"/>
      <c r="BG28" s="3"/>
      <c r="BH28" s="3" t="s">
        <v>233</v>
      </c>
      <c r="BI28" s="3" t="s">
        <v>722</v>
      </c>
      <c r="BJ28" s="3" t="s">
        <v>723</v>
      </c>
      <c r="BK28" s="8">
        <v>0</v>
      </c>
      <c r="BL28" s="8">
        <v>1</v>
      </c>
      <c r="BM28" s="8">
        <v>0</v>
      </c>
      <c r="BN28" s="8">
        <v>0</v>
      </c>
      <c r="BO28" s="8">
        <v>1</v>
      </c>
      <c r="BP28" s="8">
        <v>0</v>
      </c>
      <c r="BQ28" s="8">
        <v>0</v>
      </c>
      <c r="BR28" s="8">
        <v>0</v>
      </c>
      <c r="BS28" s="8">
        <v>0</v>
      </c>
      <c r="BT28" s="3" t="s">
        <v>256</v>
      </c>
      <c r="BU28" s="3" t="s">
        <v>258</v>
      </c>
      <c r="BV28" s="3" t="s">
        <v>21</v>
      </c>
      <c r="BW28" s="3" t="s">
        <v>269</v>
      </c>
      <c r="BX28" s="8">
        <v>0</v>
      </c>
      <c r="BY28" s="8">
        <v>0</v>
      </c>
      <c r="BZ28" s="8">
        <v>0</v>
      </c>
      <c r="CA28" s="8">
        <v>1</v>
      </c>
      <c r="CB28" s="3" t="s">
        <v>277</v>
      </c>
      <c r="CC28" s="3" t="s">
        <v>29</v>
      </c>
      <c r="CD28" s="3"/>
      <c r="CE28" s="8"/>
      <c r="CF28" s="8"/>
      <c r="CG28" s="8"/>
      <c r="CH28" s="8"/>
      <c r="CI28" s="8"/>
      <c r="CJ28" s="8"/>
      <c r="CK28" s="8"/>
      <c r="CL28" s="3"/>
      <c r="CM28" s="3" t="s">
        <v>281</v>
      </c>
      <c r="CN28" s="3" t="s">
        <v>684</v>
      </c>
      <c r="CO28" s="8">
        <v>1</v>
      </c>
      <c r="CP28" s="8">
        <v>0</v>
      </c>
      <c r="CQ28" s="8">
        <v>0</v>
      </c>
      <c r="CR28" s="8">
        <v>1</v>
      </c>
      <c r="CS28" s="8">
        <v>0</v>
      </c>
      <c r="CT28" s="8">
        <v>0</v>
      </c>
      <c r="CU28" s="8">
        <v>0</v>
      </c>
      <c r="CV28" s="3"/>
      <c r="CW28" s="3" t="s">
        <v>261</v>
      </c>
      <c r="CX28" s="3" t="s">
        <v>21</v>
      </c>
      <c r="CY28" s="3"/>
      <c r="CZ28" s="8"/>
      <c r="DA28" s="8"/>
      <c r="DB28" s="8"/>
      <c r="DC28" s="8"/>
      <c r="DD28" s="8"/>
      <c r="DE28" s="8"/>
      <c r="DF28" s="8"/>
      <c r="DG28" s="3"/>
      <c r="DH28" s="3" t="s">
        <v>29</v>
      </c>
      <c r="DI28" s="3"/>
      <c r="DJ28" s="8"/>
      <c r="DK28" s="8"/>
      <c r="DL28" s="8"/>
      <c r="DM28" s="8"/>
      <c r="DN28" s="8"/>
      <c r="DO28" s="3"/>
      <c r="DP28" s="3"/>
      <c r="DQ28" s="3"/>
      <c r="DR28" s="3"/>
      <c r="DS28" s="3"/>
      <c r="DT28" s="8"/>
      <c r="DU28" s="8"/>
      <c r="DV28" s="8"/>
      <c r="DW28" s="8"/>
      <c r="DX28" s="8"/>
      <c r="DY28" s="8"/>
      <c r="DZ28" s="8"/>
      <c r="EA28" s="3" t="s">
        <v>724</v>
      </c>
      <c r="EB28" s="8">
        <v>0</v>
      </c>
      <c r="EC28" s="8">
        <v>1</v>
      </c>
      <c r="ED28" s="8">
        <v>1</v>
      </c>
      <c r="EE28" s="8">
        <v>0</v>
      </c>
      <c r="EF28" s="8">
        <v>0</v>
      </c>
      <c r="EG28" s="8">
        <v>1</v>
      </c>
      <c r="EH28" s="8">
        <v>0</v>
      </c>
      <c r="EI28" s="8">
        <v>0</v>
      </c>
      <c r="EJ28" s="8">
        <v>0</v>
      </c>
      <c r="EK28" s="8">
        <v>0</v>
      </c>
      <c r="EL28" s="8">
        <v>0</v>
      </c>
      <c r="EM28" s="8">
        <v>0</v>
      </c>
      <c r="EN28" s="3"/>
      <c r="EO28" s="3" t="s">
        <v>279</v>
      </c>
      <c r="EP28" s="3"/>
      <c r="EQ28" s="8"/>
      <c r="ER28" s="8"/>
      <c r="ES28" s="8"/>
      <c r="ET28" s="8"/>
      <c r="EU28" s="8"/>
      <c r="EV28" s="8"/>
      <c r="EW28" s="8"/>
      <c r="EX28" s="8"/>
      <c r="EY28" s="8"/>
      <c r="EZ28" s="8"/>
      <c r="FA28" s="8"/>
      <c r="FB28" s="3"/>
      <c r="FC28" s="8"/>
      <c r="FD28" s="3" t="s">
        <v>725</v>
      </c>
      <c r="FE28" s="8">
        <v>1</v>
      </c>
      <c r="FF28" s="8">
        <v>0</v>
      </c>
      <c r="FG28" s="8">
        <v>0</v>
      </c>
      <c r="FH28" s="8">
        <v>0</v>
      </c>
      <c r="FI28" s="8">
        <v>1</v>
      </c>
      <c r="FJ28" s="8">
        <v>0</v>
      </c>
      <c r="FK28" s="3" t="s">
        <v>380</v>
      </c>
      <c r="FL28" s="3" t="s">
        <v>383</v>
      </c>
      <c r="FM28" s="3" t="s">
        <v>381</v>
      </c>
      <c r="FN28" s="8"/>
      <c r="FO28" s="8">
        <v>1</v>
      </c>
      <c r="FP28" s="8">
        <v>10</v>
      </c>
      <c r="FQ28" s="3" t="s">
        <v>726</v>
      </c>
      <c r="FR28" s="8">
        <v>1340341</v>
      </c>
      <c r="FS28" s="8">
        <v>32</v>
      </c>
    </row>
    <row r="29" spans="1:175" x14ac:dyDescent="0.25">
      <c r="A29" s="2">
        <v>43777</v>
      </c>
      <c r="B29" s="3" t="s">
        <v>15</v>
      </c>
      <c r="C29" s="3" t="s">
        <v>15</v>
      </c>
      <c r="D29" s="3" t="s">
        <v>39</v>
      </c>
      <c r="E29" s="3" t="s">
        <v>727</v>
      </c>
      <c r="F29" s="3" t="s">
        <v>65</v>
      </c>
      <c r="G29" s="3" t="s">
        <v>596</v>
      </c>
      <c r="H29" s="8">
        <v>4.3674670000000004</v>
      </c>
      <c r="I29" s="8">
        <v>18.621865499999998</v>
      </c>
      <c r="J29" s="8">
        <v>382.20001220703125</v>
      </c>
      <c r="K29" s="8">
        <v>7</v>
      </c>
      <c r="L29" s="8">
        <v>3</v>
      </c>
      <c r="M29" s="3" t="s">
        <v>596</v>
      </c>
      <c r="N29" s="8">
        <v>25</v>
      </c>
      <c r="O29" s="8">
        <v>125</v>
      </c>
      <c r="P29" s="3" t="s">
        <v>597</v>
      </c>
      <c r="Q29" s="8"/>
      <c r="R29" s="8">
        <v>20</v>
      </c>
      <c r="S29" s="8">
        <v>5</v>
      </c>
      <c r="T29" s="8">
        <v>0</v>
      </c>
      <c r="U29" s="8">
        <v>0</v>
      </c>
      <c r="V29" s="8">
        <v>25</v>
      </c>
      <c r="W29" s="8"/>
      <c r="X29" s="8"/>
      <c r="Y29" s="3" t="s">
        <v>161</v>
      </c>
      <c r="Z29" s="3" t="s">
        <v>21</v>
      </c>
      <c r="AA29" s="3" t="s">
        <v>21</v>
      </c>
      <c r="AB29" s="3" t="s">
        <v>174</v>
      </c>
      <c r="AC29" s="3"/>
      <c r="AD29" s="3" t="s">
        <v>177</v>
      </c>
      <c r="AE29" s="3" t="s">
        <v>21</v>
      </c>
      <c r="AF29" s="8">
        <v>21</v>
      </c>
      <c r="AG29" s="3" t="s">
        <v>29</v>
      </c>
      <c r="AH29" s="8"/>
      <c r="AI29" s="3" t="s">
        <v>29</v>
      </c>
      <c r="AJ29" s="8"/>
      <c r="AK29" s="3" t="s">
        <v>29</v>
      </c>
      <c r="AL29" s="8"/>
      <c r="AM29" s="3" t="s">
        <v>29</v>
      </c>
      <c r="AN29" s="8"/>
      <c r="AO29" s="3" t="s">
        <v>21</v>
      </c>
      <c r="AP29" s="3" t="s">
        <v>197</v>
      </c>
      <c r="AQ29" s="3"/>
      <c r="AR29" s="3" t="s">
        <v>706</v>
      </c>
      <c r="AS29" s="8">
        <v>1</v>
      </c>
      <c r="AT29" s="8">
        <v>0</v>
      </c>
      <c r="AU29" s="8">
        <v>1</v>
      </c>
      <c r="AV29" s="8">
        <v>0</v>
      </c>
      <c r="AW29" s="8">
        <v>1</v>
      </c>
      <c r="AX29" s="8">
        <v>0</v>
      </c>
      <c r="AY29" s="8">
        <v>0</v>
      </c>
      <c r="AZ29" s="8">
        <v>0</v>
      </c>
      <c r="BA29" s="3" t="s">
        <v>21</v>
      </c>
      <c r="BB29" s="3" t="s">
        <v>21</v>
      </c>
      <c r="BC29" s="3" t="s">
        <v>21</v>
      </c>
      <c r="BD29" s="3" t="s">
        <v>29</v>
      </c>
      <c r="BE29" s="3" t="s">
        <v>21</v>
      </c>
      <c r="BF29" s="3" t="s">
        <v>227</v>
      </c>
      <c r="BG29" s="3"/>
      <c r="BH29" s="3" t="s">
        <v>232</v>
      </c>
      <c r="BI29" s="3"/>
      <c r="BJ29" s="3" t="s">
        <v>598</v>
      </c>
      <c r="BK29" s="8">
        <v>1</v>
      </c>
      <c r="BL29" s="8">
        <v>0</v>
      </c>
      <c r="BM29" s="8">
        <v>0</v>
      </c>
      <c r="BN29" s="8">
        <v>0</v>
      </c>
      <c r="BO29" s="8">
        <v>0</v>
      </c>
      <c r="BP29" s="8">
        <v>1</v>
      </c>
      <c r="BQ29" s="8">
        <v>0</v>
      </c>
      <c r="BR29" s="8">
        <v>0</v>
      </c>
      <c r="BS29" s="8">
        <v>1</v>
      </c>
      <c r="BT29" s="3" t="s">
        <v>253</v>
      </c>
      <c r="BU29" s="3" t="s">
        <v>261</v>
      </c>
      <c r="BV29" s="3" t="s">
        <v>21</v>
      </c>
      <c r="BW29" s="3" t="s">
        <v>655</v>
      </c>
      <c r="BX29" s="8">
        <v>1</v>
      </c>
      <c r="BY29" s="8">
        <v>1</v>
      </c>
      <c r="BZ29" s="8">
        <v>0</v>
      </c>
      <c r="CA29" s="8">
        <v>1</v>
      </c>
      <c r="CB29" s="3" t="s">
        <v>277</v>
      </c>
      <c r="CC29" s="3" t="s">
        <v>29</v>
      </c>
      <c r="CD29" s="3"/>
      <c r="CE29" s="8"/>
      <c r="CF29" s="8"/>
      <c r="CG29" s="8"/>
      <c r="CH29" s="8"/>
      <c r="CI29" s="8"/>
      <c r="CJ29" s="8"/>
      <c r="CK29" s="8"/>
      <c r="CL29" s="3"/>
      <c r="CM29" s="3" t="s">
        <v>281</v>
      </c>
      <c r="CN29" s="3" t="s">
        <v>728</v>
      </c>
      <c r="CO29" s="8">
        <v>1</v>
      </c>
      <c r="CP29" s="8">
        <v>0</v>
      </c>
      <c r="CQ29" s="8">
        <v>0</v>
      </c>
      <c r="CR29" s="8">
        <v>1</v>
      </c>
      <c r="CS29" s="8">
        <v>0</v>
      </c>
      <c r="CT29" s="8">
        <v>1</v>
      </c>
      <c r="CU29" s="8">
        <v>0</v>
      </c>
      <c r="CV29" s="3"/>
      <c r="CW29" s="3" t="s">
        <v>259</v>
      </c>
      <c r="CX29" s="3" t="s">
        <v>21</v>
      </c>
      <c r="CY29" s="3"/>
      <c r="CZ29" s="8"/>
      <c r="DA29" s="8"/>
      <c r="DB29" s="8"/>
      <c r="DC29" s="8"/>
      <c r="DD29" s="8"/>
      <c r="DE29" s="8"/>
      <c r="DF29" s="8"/>
      <c r="DG29" s="3"/>
      <c r="DH29" s="3" t="s">
        <v>29</v>
      </c>
      <c r="DI29" s="3"/>
      <c r="DJ29" s="8"/>
      <c r="DK29" s="8"/>
      <c r="DL29" s="8"/>
      <c r="DM29" s="8"/>
      <c r="DN29" s="8"/>
      <c r="DO29" s="3"/>
      <c r="DP29" s="3"/>
      <c r="DQ29" s="3"/>
      <c r="DR29" s="3"/>
      <c r="DS29" s="3"/>
      <c r="DT29" s="8"/>
      <c r="DU29" s="8"/>
      <c r="DV29" s="8"/>
      <c r="DW29" s="8"/>
      <c r="DX29" s="8"/>
      <c r="DY29" s="8"/>
      <c r="DZ29" s="8"/>
      <c r="EA29" s="3" t="s">
        <v>601</v>
      </c>
      <c r="EB29" s="8">
        <v>1</v>
      </c>
      <c r="EC29" s="8">
        <v>1</v>
      </c>
      <c r="ED29" s="8">
        <v>0</v>
      </c>
      <c r="EE29" s="8">
        <v>0</v>
      </c>
      <c r="EF29" s="8">
        <v>0</v>
      </c>
      <c r="EG29" s="8">
        <v>1</v>
      </c>
      <c r="EH29" s="8">
        <v>0</v>
      </c>
      <c r="EI29" s="8">
        <v>0</v>
      </c>
      <c r="EJ29" s="8">
        <v>0</v>
      </c>
      <c r="EK29" s="8">
        <v>0</v>
      </c>
      <c r="EL29" s="8">
        <v>0</v>
      </c>
      <c r="EM29" s="8">
        <v>0</v>
      </c>
      <c r="EN29" s="3"/>
      <c r="EO29" s="3" t="s">
        <v>281</v>
      </c>
      <c r="EP29" s="3" t="s">
        <v>729</v>
      </c>
      <c r="EQ29" s="8">
        <v>0</v>
      </c>
      <c r="ER29" s="8">
        <v>0</v>
      </c>
      <c r="ES29" s="8">
        <v>0</v>
      </c>
      <c r="ET29" s="8">
        <v>1</v>
      </c>
      <c r="EU29" s="8">
        <v>0</v>
      </c>
      <c r="EV29" s="8">
        <v>0</v>
      </c>
      <c r="EW29" s="8">
        <v>1</v>
      </c>
      <c r="EX29" s="8">
        <v>1</v>
      </c>
      <c r="EY29" s="8">
        <v>0</v>
      </c>
      <c r="EZ29" s="8">
        <v>0</v>
      </c>
      <c r="FA29" s="8">
        <v>0</v>
      </c>
      <c r="FB29" s="3"/>
      <c r="FC29" s="8"/>
      <c r="FD29" s="3" t="s">
        <v>664</v>
      </c>
      <c r="FE29" s="8">
        <v>1</v>
      </c>
      <c r="FF29" s="8">
        <v>1</v>
      </c>
      <c r="FG29" s="8">
        <v>1</v>
      </c>
      <c r="FH29" s="8">
        <v>0</v>
      </c>
      <c r="FI29" s="8">
        <v>0</v>
      </c>
      <c r="FJ29" s="8">
        <v>0</v>
      </c>
      <c r="FK29" s="3" t="s">
        <v>381</v>
      </c>
      <c r="FL29" s="3" t="s">
        <v>380</v>
      </c>
      <c r="FM29" s="3" t="s">
        <v>382</v>
      </c>
      <c r="FN29" s="8"/>
      <c r="FO29" s="8">
        <v>0</v>
      </c>
      <c r="FP29" s="8">
        <v>10</v>
      </c>
      <c r="FQ29" s="3" t="s">
        <v>730</v>
      </c>
      <c r="FR29" s="8">
        <v>1350486</v>
      </c>
      <c r="FS29" s="8">
        <v>58</v>
      </c>
    </row>
    <row r="30" spans="1:175" x14ac:dyDescent="0.25">
      <c r="A30" s="2">
        <v>43776</v>
      </c>
      <c r="B30" s="3" t="s">
        <v>15</v>
      </c>
      <c r="C30" s="3" t="s">
        <v>15</v>
      </c>
      <c r="D30" s="3" t="s">
        <v>39</v>
      </c>
      <c r="E30" s="3" t="s">
        <v>731</v>
      </c>
      <c r="F30" s="3" t="s">
        <v>65</v>
      </c>
      <c r="G30" s="3" t="s">
        <v>596</v>
      </c>
      <c r="H30" s="8">
        <v>4.3774708999999996</v>
      </c>
      <c r="I30" s="8">
        <v>18.617961699999999</v>
      </c>
      <c r="J30" s="8">
        <v>349.39999389648438</v>
      </c>
      <c r="K30" s="8">
        <v>10</v>
      </c>
      <c r="L30" s="8">
        <v>3</v>
      </c>
      <c r="M30" s="3" t="s">
        <v>596</v>
      </c>
      <c r="N30" s="8">
        <v>5</v>
      </c>
      <c r="O30" s="8">
        <v>23</v>
      </c>
      <c r="P30" s="3" t="s">
        <v>597</v>
      </c>
      <c r="Q30" s="8"/>
      <c r="R30" s="8">
        <v>5</v>
      </c>
      <c r="S30" s="8">
        <v>0</v>
      </c>
      <c r="T30" s="8">
        <v>0</v>
      </c>
      <c r="U30" s="8">
        <v>0</v>
      </c>
      <c r="V30" s="8"/>
      <c r="W30" s="8">
        <v>5</v>
      </c>
      <c r="X30" s="8"/>
      <c r="Y30" s="3" t="s">
        <v>159</v>
      </c>
      <c r="Z30" s="3" t="s">
        <v>21</v>
      </c>
      <c r="AA30" s="3" t="s">
        <v>29</v>
      </c>
      <c r="AB30" s="3"/>
      <c r="AC30" s="3"/>
      <c r="AD30" s="3" t="s">
        <v>179</v>
      </c>
      <c r="AE30" s="3" t="s">
        <v>21</v>
      </c>
      <c r="AF30" s="8">
        <v>2</v>
      </c>
      <c r="AG30" s="3" t="s">
        <v>29</v>
      </c>
      <c r="AH30" s="8"/>
      <c r="AI30" s="3" t="s">
        <v>29</v>
      </c>
      <c r="AJ30" s="8"/>
      <c r="AK30" s="3" t="s">
        <v>29</v>
      </c>
      <c r="AL30" s="8"/>
      <c r="AM30" s="3" t="s">
        <v>29</v>
      </c>
      <c r="AN30" s="8"/>
      <c r="AO30" s="3" t="s">
        <v>172</v>
      </c>
      <c r="AP30" s="3"/>
      <c r="AQ30" s="3"/>
      <c r="AR30" s="3" t="s">
        <v>732</v>
      </c>
      <c r="AS30" s="8">
        <v>1</v>
      </c>
      <c r="AT30" s="8">
        <v>0</v>
      </c>
      <c r="AU30" s="8">
        <v>0</v>
      </c>
      <c r="AV30" s="8">
        <v>1</v>
      </c>
      <c r="AW30" s="8">
        <v>0</v>
      </c>
      <c r="AX30" s="8">
        <v>0</v>
      </c>
      <c r="AY30" s="8">
        <v>0</v>
      </c>
      <c r="AZ30" s="8">
        <v>1</v>
      </c>
      <c r="BA30" s="3" t="s">
        <v>172</v>
      </c>
      <c r="BB30" s="3" t="s">
        <v>172</v>
      </c>
      <c r="BC30" s="3" t="s">
        <v>172</v>
      </c>
      <c r="BD30" s="3" t="s">
        <v>29</v>
      </c>
      <c r="BE30" s="3" t="s">
        <v>21</v>
      </c>
      <c r="BF30" s="3" t="s">
        <v>225</v>
      </c>
      <c r="BG30" s="3"/>
      <c r="BH30" s="3" t="s">
        <v>231</v>
      </c>
      <c r="BI30" s="3"/>
      <c r="BJ30" s="3" t="s">
        <v>691</v>
      </c>
      <c r="BK30" s="8">
        <v>1</v>
      </c>
      <c r="BL30" s="8">
        <v>1</v>
      </c>
      <c r="BM30" s="8">
        <v>0</v>
      </c>
      <c r="BN30" s="8">
        <v>0</v>
      </c>
      <c r="BO30" s="8">
        <v>0</v>
      </c>
      <c r="BP30" s="8">
        <v>0</v>
      </c>
      <c r="BQ30" s="8">
        <v>0</v>
      </c>
      <c r="BR30" s="8">
        <v>0</v>
      </c>
      <c r="BS30" s="8">
        <v>1</v>
      </c>
      <c r="BT30" s="3" t="s">
        <v>253</v>
      </c>
      <c r="BU30" s="3" t="s">
        <v>259</v>
      </c>
      <c r="BV30" s="3" t="s">
        <v>172</v>
      </c>
      <c r="BW30" s="3"/>
      <c r="BX30" s="8"/>
      <c r="BY30" s="8"/>
      <c r="BZ30" s="8"/>
      <c r="CA30" s="8"/>
      <c r="CB30" s="3" t="s">
        <v>277</v>
      </c>
      <c r="CC30" s="3" t="s">
        <v>29</v>
      </c>
      <c r="CD30" s="3"/>
      <c r="CE30" s="8"/>
      <c r="CF30" s="8"/>
      <c r="CG30" s="8"/>
      <c r="CH30" s="8"/>
      <c r="CI30" s="8"/>
      <c r="CJ30" s="8"/>
      <c r="CK30" s="8"/>
      <c r="CL30" s="3"/>
      <c r="CM30" s="3" t="s">
        <v>232</v>
      </c>
      <c r="CN30" s="3" t="s">
        <v>733</v>
      </c>
      <c r="CO30" s="8">
        <v>1</v>
      </c>
      <c r="CP30" s="8">
        <v>0</v>
      </c>
      <c r="CQ30" s="8">
        <v>1</v>
      </c>
      <c r="CR30" s="8">
        <v>1</v>
      </c>
      <c r="CS30" s="8">
        <v>0</v>
      </c>
      <c r="CT30" s="8">
        <v>0</v>
      </c>
      <c r="CU30" s="8">
        <v>0</v>
      </c>
      <c r="CV30" s="3"/>
      <c r="CW30" s="3" t="s">
        <v>260</v>
      </c>
      <c r="CX30" s="3" t="s">
        <v>21</v>
      </c>
      <c r="CY30" s="3"/>
      <c r="CZ30" s="8"/>
      <c r="DA30" s="8"/>
      <c r="DB30" s="8"/>
      <c r="DC30" s="8"/>
      <c r="DD30" s="8"/>
      <c r="DE30" s="8"/>
      <c r="DF30" s="8"/>
      <c r="DG30" s="3"/>
      <c r="DH30" s="3" t="s">
        <v>29</v>
      </c>
      <c r="DI30" s="3"/>
      <c r="DJ30" s="8"/>
      <c r="DK30" s="8"/>
      <c r="DL30" s="8"/>
      <c r="DM30" s="8"/>
      <c r="DN30" s="8"/>
      <c r="DO30" s="3"/>
      <c r="DP30" s="3"/>
      <c r="DQ30" s="3"/>
      <c r="DR30" s="3"/>
      <c r="DS30" s="3"/>
      <c r="DT30" s="8"/>
      <c r="DU30" s="8"/>
      <c r="DV30" s="8"/>
      <c r="DW30" s="8"/>
      <c r="DX30" s="8"/>
      <c r="DY30" s="8"/>
      <c r="DZ30" s="8"/>
      <c r="EA30" s="3" t="s">
        <v>644</v>
      </c>
      <c r="EB30" s="8">
        <v>1</v>
      </c>
      <c r="EC30" s="8">
        <v>1</v>
      </c>
      <c r="ED30" s="8">
        <v>0</v>
      </c>
      <c r="EE30" s="8">
        <v>0</v>
      </c>
      <c r="EF30" s="8">
        <v>0</v>
      </c>
      <c r="EG30" s="8">
        <v>0</v>
      </c>
      <c r="EH30" s="8">
        <v>0</v>
      </c>
      <c r="EI30" s="8">
        <v>1</v>
      </c>
      <c r="EJ30" s="8">
        <v>0</v>
      </c>
      <c r="EK30" s="8">
        <v>0</v>
      </c>
      <c r="EL30" s="8">
        <v>0</v>
      </c>
      <c r="EM30" s="8">
        <v>0</v>
      </c>
      <c r="EN30" s="3"/>
      <c r="EO30" s="3" t="s">
        <v>352</v>
      </c>
      <c r="EP30" s="3" t="s">
        <v>629</v>
      </c>
      <c r="EQ30" s="8">
        <v>0</v>
      </c>
      <c r="ER30" s="8">
        <v>0</v>
      </c>
      <c r="ES30" s="8">
        <v>0</v>
      </c>
      <c r="ET30" s="8">
        <v>1</v>
      </c>
      <c r="EU30" s="8">
        <v>0</v>
      </c>
      <c r="EV30" s="8">
        <v>0</v>
      </c>
      <c r="EW30" s="8">
        <v>1</v>
      </c>
      <c r="EX30" s="8">
        <v>0</v>
      </c>
      <c r="EY30" s="8">
        <v>0</v>
      </c>
      <c r="EZ30" s="8">
        <v>1</v>
      </c>
      <c r="FA30" s="8">
        <v>0</v>
      </c>
      <c r="FB30" s="3"/>
      <c r="FC30" s="8"/>
      <c r="FD30" s="3" t="s">
        <v>677</v>
      </c>
      <c r="FE30" s="8">
        <v>1</v>
      </c>
      <c r="FF30" s="8">
        <v>1</v>
      </c>
      <c r="FG30" s="8">
        <v>0</v>
      </c>
      <c r="FH30" s="8">
        <v>0</v>
      </c>
      <c r="FI30" s="8">
        <v>0</v>
      </c>
      <c r="FJ30" s="8">
        <v>1</v>
      </c>
      <c r="FK30" s="3" t="s">
        <v>380</v>
      </c>
      <c r="FL30" s="3" t="s">
        <v>382</v>
      </c>
      <c r="FM30" s="3" t="s">
        <v>734</v>
      </c>
      <c r="FN30" s="8"/>
      <c r="FO30" s="8">
        <v>0</v>
      </c>
      <c r="FP30" s="8">
        <v>5</v>
      </c>
      <c r="FQ30" s="3" t="s">
        <v>735</v>
      </c>
      <c r="FR30" s="8">
        <v>1340353</v>
      </c>
      <c r="FS30" s="8">
        <v>34</v>
      </c>
    </row>
    <row r="31" spans="1:175" x14ac:dyDescent="0.25">
      <c r="A31" s="2">
        <v>43777</v>
      </c>
      <c r="B31" s="3" t="s">
        <v>15</v>
      </c>
      <c r="C31" s="3" t="s">
        <v>15</v>
      </c>
      <c r="D31" s="3" t="s">
        <v>39</v>
      </c>
      <c r="E31" s="3" t="s">
        <v>736</v>
      </c>
      <c r="F31" s="3" t="s">
        <v>64</v>
      </c>
      <c r="G31" s="3" t="s">
        <v>596</v>
      </c>
      <c r="H31" s="8">
        <v>4.3747724999999997</v>
      </c>
      <c r="I31" s="8">
        <v>18.613215400000001</v>
      </c>
      <c r="J31" s="8">
        <v>370.60000610351563</v>
      </c>
      <c r="K31" s="8">
        <v>10</v>
      </c>
      <c r="L31" s="8">
        <v>3</v>
      </c>
      <c r="M31" s="3" t="s">
        <v>596</v>
      </c>
      <c r="N31" s="8">
        <v>1</v>
      </c>
      <c r="O31" s="8">
        <v>5</v>
      </c>
      <c r="P31" s="3" t="s">
        <v>597</v>
      </c>
      <c r="Q31" s="8"/>
      <c r="R31" s="8">
        <v>1</v>
      </c>
      <c r="S31" s="8">
        <v>0</v>
      </c>
      <c r="T31" s="8">
        <v>0</v>
      </c>
      <c r="U31" s="8">
        <v>0</v>
      </c>
      <c r="V31" s="8">
        <v>1</v>
      </c>
      <c r="W31" s="8"/>
      <c r="X31" s="8"/>
      <c r="Y31" s="3" t="s">
        <v>159</v>
      </c>
      <c r="Z31" s="3" t="s">
        <v>21</v>
      </c>
      <c r="AA31" s="3" t="s">
        <v>29</v>
      </c>
      <c r="AB31" s="3"/>
      <c r="AC31" s="3"/>
      <c r="AD31" s="3" t="s">
        <v>179</v>
      </c>
      <c r="AE31" s="3" t="s">
        <v>29</v>
      </c>
      <c r="AF31" s="8"/>
      <c r="AG31" s="3" t="s">
        <v>29</v>
      </c>
      <c r="AH31" s="8"/>
      <c r="AI31" s="3" t="s">
        <v>29</v>
      </c>
      <c r="AJ31" s="8"/>
      <c r="AK31" s="3" t="s">
        <v>29</v>
      </c>
      <c r="AL31" s="8"/>
      <c r="AM31" s="3" t="s">
        <v>21</v>
      </c>
      <c r="AN31" s="8">
        <v>1</v>
      </c>
      <c r="AO31" s="3" t="s">
        <v>21</v>
      </c>
      <c r="AP31" s="3" t="s">
        <v>196</v>
      </c>
      <c r="AQ31" s="3"/>
      <c r="AR31" s="3" t="s">
        <v>737</v>
      </c>
      <c r="AS31" s="8">
        <v>1</v>
      </c>
      <c r="AT31" s="8">
        <v>0</v>
      </c>
      <c r="AU31" s="8">
        <v>0</v>
      </c>
      <c r="AV31" s="8">
        <v>0</v>
      </c>
      <c r="AW31" s="8">
        <v>0</v>
      </c>
      <c r="AX31" s="8">
        <v>0</v>
      </c>
      <c r="AY31" s="8">
        <v>0</v>
      </c>
      <c r="AZ31" s="8">
        <v>1</v>
      </c>
      <c r="BA31" s="3" t="s">
        <v>21</v>
      </c>
      <c r="BB31" s="3" t="s">
        <v>21</v>
      </c>
      <c r="BC31" s="3" t="s">
        <v>21</v>
      </c>
      <c r="BD31" s="3" t="s">
        <v>29</v>
      </c>
      <c r="BE31" s="3" t="s">
        <v>21</v>
      </c>
      <c r="BF31" s="3" t="s">
        <v>193</v>
      </c>
      <c r="BG31" s="3"/>
      <c r="BH31" s="3" t="s">
        <v>234</v>
      </c>
      <c r="BI31" s="3"/>
      <c r="BJ31" s="3" t="s">
        <v>738</v>
      </c>
      <c r="BK31" s="8">
        <v>1</v>
      </c>
      <c r="BL31" s="8">
        <v>0</v>
      </c>
      <c r="BM31" s="8">
        <v>0</v>
      </c>
      <c r="BN31" s="8">
        <v>0</v>
      </c>
      <c r="BO31" s="8">
        <v>0</v>
      </c>
      <c r="BP31" s="8">
        <v>0</v>
      </c>
      <c r="BQ31" s="8">
        <v>0</v>
      </c>
      <c r="BR31" s="8">
        <v>0</v>
      </c>
      <c r="BS31" s="8">
        <v>1</v>
      </c>
      <c r="BT31" s="3" t="s">
        <v>254</v>
      </c>
      <c r="BU31" s="3" t="s">
        <v>259</v>
      </c>
      <c r="BV31" s="3" t="s">
        <v>21</v>
      </c>
      <c r="BW31" s="3" t="s">
        <v>739</v>
      </c>
      <c r="BX31" s="8">
        <v>0</v>
      </c>
      <c r="BY31" s="8">
        <v>1</v>
      </c>
      <c r="BZ31" s="8">
        <v>0</v>
      </c>
      <c r="CA31" s="8">
        <v>1</v>
      </c>
      <c r="CB31" s="3" t="s">
        <v>280</v>
      </c>
      <c r="CC31" s="3" t="s">
        <v>29</v>
      </c>
      <c r="CD31" s="3"/>
      <c r="CE31" s="8"/>
      <c r="CF31" s="8"/>
      <c r="CG31" s="8"/>
      <c r="CH31" s="8"/>
      <c r="CI31" s="8"/>
      <c r="CJ31" s="8"/>
      <c r="CK31" s="8"/>
      <c r="CL31" s="3"/>
      <c r="CM31" s="3" t="s">
        <v>281</v>
      </c>
      <c r="CN31" s="3" t="s">
        <v>740</v>
      </c>
      <c r="CO31" s="8">
        <v>1</v>
      </c>
      <c r="CP31" s="8">
        <v>0</v>
      </c>
      <c r="CQ31" s="8">
        <v>0</v>
      </c>
      <c r="CR31" s="8">
        <v>0</v>
      </c>
      <c r="CS31" s="8">
        <v>1</v>
      </c>
      <c r="CT31" s="8">
        <v>0</v>
      </c>
      <c r="CU31" s="8">
        <v>0</v>
      </c>
      <c r="CV31" s="3"/>
      <c r="CW31" s="3" t="s">
        <v>260</v>
      </c>
      <c r="CX31" s="3" t="s">
        <v>21</v>
      </c>
      <c r="CY31" s="3"/>
      <c r="CZ31" s="8"/>
      <c r="DA31" s="8"/>
      <c r="DB31" s="8"/>
      <c r="DC31" s="8"/>
      <c r="DD31" s="8"/>
      <c r="DE31" s="8"/>
      <c r="DF31" s="8"/>
      <c r="DG31" s="3"/>
      <c r="DH31" s="3" t="s">
        <v>21</v>
      </c>
      <c r="DI31" s="3" t="s">
        <v>316</v>
      </c>
      <c r="DJ31" s="8">
        <v>0</v>
      </c>
      <c r="DK31" s="8">
        <v>0</v>
      </c>
      <c r="DL31" s="8">
        <v>1</v>
      </c>
      <c r="DM31" s="8">
        <v>0</v>
      </c>
      <c r="DN31" s="8">
        <v>0</v>
      </c>
      <c r="DO31" s="3"/>
      <c r="DP31" s="3" t="s">
        <v>21</v>
      </c>
      <c r="DQ31" s="3" t="s">
        <v>259</v>
      </c>
      <c r="DR31" s="3" t="s">
        <v>21</v>
      </c>
      <c r="DS31" s="3" t="s">
        <v>711</v>
      </c>
      <c r="DT31" s="8">
        <v>0</v>
      </c>
      <c r="DU31" s="8">
        <v>0</v>
      </c>
      <c r="DV31" s="8">
        <v>1</v>
      </c>
      <c r="DW31" s="8">
        <v>0</v>
      </c>
      <c r="DX31" s="8">
        <v>0</v>
      </c>
      <c r="DY31" s="8">
        <v>0</v>
      </c>
      <c r="DZ31" s="8">
        <v>1</v>
      </c>
      <c r="EA31" s="3" t="s">
        <v>741</v>
      </c>
      <c r="EB31" s="8">
        <v>0</v>
      </c>
      <c r="EC31" s="8">
        <v>1</v>
      </c>
      <c r="ED31" s="8">
        <v>0</v>
      </c>
      <c r="EE31" s="8">
        <v>0</v>
      </c>
      <c r="EF31" s="8">
        <v>0</v>
      </c>
      <c r="EG31" s="8">
        <v>1</v>
      </c>
      <c r="EH31" s="8">
        <v>0</v>
      </c>
      <c r="EI31" s="8">
        <v>0</v>
      </c>
      <c r="EJ31" s="8">
        <v>0</v>
      </c>
      <c r="EK31" s="8">
        <v>0</v>
      </c>
      <c r="EL31" s="8">
        <v>1</v>
      </c>
      <c r="EM31" s="8">
        <v>0</v>
      </c>
      <c r="EN31" s="3"/>
      <c r="EO31" s="3" t="s">
        <v>279</v>
      </c>
      <c r="EP31" s="3"/>
      <c r="EQ31" s="8"/>
      <c r="ER31" s="8"/>
      <c r="ES31" s="8"/>
      <c r="ET31" s="8"/>
      <c r="EU31" s="8"/>
      <c r="EV31" s="8"/>
      <c r="EW31" s="8"/>
      <c r="EX31" s="8"/>
      <c r="EY31" s="8"/>
      <c r="EZ31" s="8"/>
      <c r="FA31" s="8"/>
      <c r="FB31" s="3"/>
      <c r="FC31" s="8"/>
      <c r="FD31" s="3" t="s">
        <v>634</v>
      </c>
      <c r="FE31" s="8">
        <v>1</v>
      </c>
      <c r="FF31" s="8">
        <v>0</v>
      </c>
      <c r="FG31" s="8">
        <v>0</v>
      </c>
      <c r="FH31" s="8">
        <v>0</v>
      </c>
      <c r="FI31" s="8">
        <v>0</v>
      </c>
      <c r="FJ31" s="8">
        <v>1</v>
      </c>
      <c r="FK31" s="3" t="s">
        <v>381</v>
      </c>
      <c r="FL31" s="3" t="s">
        <v>734</v>
      </c>
      <c r="FM31" s="3" t="s">
        <v>383</v>
      </c>
      <c r="FN31" s="8"/>
      <c r="FO31" s="8">
        <v>0</v>
      </c>
      <c r="FP31" s="8">
        <v>1</v>
      </c>
      <c r="FQ31" s="3" t="s">
        <v>742</v>
      </c>
      <c r="FR31" s="8">
        <v>1350461</v>
      </c>
      <c r="FS31" s="8">
        <v>57</v>
      </c>
    </row>
    <row r="32" spans="1:175" x14ac:dyDescent="0.25">
      <c r="A32" s="2">
        <v>43777</v>
      </c>
      <c r="B32" s="3" t="s">
        <v>15</v>
      </c>
      <c r="C32" s="3" t="s">
        <v>15</v>
      </c>
      <c r="D32" s="3" t="s">
        <v>39</v>
      </c>
      <c r="E32" s="3" t="s">
        <v>743</v>
      </c>
      <c r="F32" s="3" t="s">
        <v>64</v>
      </c>
      <c r="G32" s="3" t="s">
        <v>596</v>
      </c>
      <c r="H32" s="8">
        <v>4.3769115000000003</v>
      </c>
      <c r="I32" s="8">
        <v>18.604423600000001</v>
      </c>
      <c r="J32" s="8">
        <v>353.79998779296875</v>
      </c>
      <c r="K32" s="8">
        <v>9</v>
      </c>
      <c r="L32" s="8">
        <v>3</v>
      </c>
      <c r="M32" s="3" t="s">
        <v>596</v>
      </c>
      <c r="N32" s="8">
        <v>45</v>
      </c>
      <c r="O32" s="8">
        <v>225</v>
      </c>
      <c r="P32" s="3" t="s">
        <v>597</v>
      </c>
      <c r="Q32" s="8"/>
      <c r="R32" s="8">
        <v>25</v>
      </c>
      <c r="S32" s="8">
        <v>20</v>
      </c>
      <c r="T32" s="8">
        <v>0</v>
      </c>
      <c r="U32" s="8">
        <v>0</v>
      </c>
      <c r="V32" s="8">
        <v>25</v>
      </c>
      <c r="W32" s="8"/>
      <c r="X32" s="8">
        <v>20</v>
      </c>
      <c r="Y32" s="3" t="s">
        <v>159</v>
      </c>
      <c r="Z32" s="3" t="s">
        <v>21</v>
      </c>
      <c r="AA32" s="3" t="s">
        <v>21</v>
      </c>
      <c r="AB32" s="3" t="s">
        <v>13</v>
      </c>
      <c r="AC32" s="3"/>
      <c r="AD32" s="3" t="s">
        <v>177</v>
      </c>
      <c r="AE32" s="3" t="s">
        <v>172</v>
      </c>
      <c r="AF32" s="8"/>
      <c r="AG32" s="3" t="s">
        <v>29</v>
      </c>
      <c r="AH32" s="8"/>
      <c r="AI32" s="3" t="s">
        <v>29</v>
      </c>
      <c r="AJ32" s="8"/>
      <c r="AK32" s="3" t="s">
        <v>29</v>
      </c>
      <c r="AL32" s="8"/>
      <c r="AM32" s="3" t="s">
        <v>21</v>
      </c>
      <c r="AN32" s="8">
        <v>7</v>
      </c>
      <c r="AO32" s="3" t="s">
        <v>29</v>
      </c>
      <c r="AP32" s="3"/>
      <c r="AQ32" s="3"/>
      <c r="AR32" s="3"/>
      <c r="AS32" s="8"/>
      <c r="AT32" s="8"/>
      <c r="AU32" s="8"/>
      <c r="AV32" s="8"/>
      <c r="AW32" s="8"/>
      <c r="AX32" s="8"/>
      <c r="AY32" s="8"/>
      <c r="AZ32" s="8"/>
      <c r="BA32" s="3" t="s">
        <v>21</v>
      </c>
      <c r="BB32" s="3" t="s">
        <v>21</v>
      </c>
      <c r="BC32" s="3" t="s">
        <v>21</v>
      </c>
      <c r="BD32" s="3" t="s">
        <v>29</v>
      </c>
      <c r="BE32" s="3" t="s">
        <v>29</v>
      </c>
      <c r="BF32" s="3"/>
      <c r="BG32" s="3"/>
      <c r="BH32" s="3" t="s">
        <v>231</v>
      </c>
      <c r="BI32" s="3"/>
      <c r="BJ32" s="3" t="s">
        <v>744</v>
      </c>
      <c r="BK32" s="8">
        <v>0</v>
      </c>
      <c r="BL32" s="8">
        <v>1</v>
      </c>
      <c r="BM32" s="8">
        <v>0</v>
      </c>
      <c r="BN32" s="8">
        <v>0</v>
      </c>
      <c r="BO32" s="8">
        <v>0</v>
      </c>
      <c r="BP32" s="8">
        <v>0</v>
      </c>
      <c r="BQ32" s="8">
        <v>0</v>
      </c>
      <c r="BR32" s="8">
        <v>0</v>
      </c>
      <c r="BS32" s="8">
        <v>0</v>
      </c>
      <c r="BT32" s="3" t="s">
        <v>256</v>
      </c>
      <c r="BU32" s="3" t="s">
        <v>258</v>
      </c>
      <c r="BV32" s="3" t="s">
        <v>29</v>
      </c>
      <c r="BW32" s="3"/>
      <c r="BX32" s="8"/>
      <c r="BY32" s="8"/>
      <c r="BZ32" s="8"/>
      <c r="CA32" s="8"/>
      <c r="CB32" s="3" t="s">
        <v>277</v>
      </c>
      <c r="CC32" s="3" t="s">
        <v>21</v>
      </c>
      <c r="CD32" s="3" t="s">
        <v>173</v>
      </c>
      <c r="CE32" s="8">
        <v>0</v>
      </c>
      <c r="CF32" s="8">
        <v>0</v>
      </c>
      <c r="CG32" s="8">
        <v>0</v>
      </c>
      <c r="CH32" s="8">
        <v>0</v>
      </c>
      <c r="CI32" s="8">
        <v>0</v>
      </c>
      <c r="CJ32" s="8">
        <v>0</v>
      </c>
      <c r="CK32" s="8">
        <v>1</v>
      </c>
      <c r="CL32" s="3" t="s">
        <v>745</v>
      </c>
      <c r="CM32" s="3" t="s">
        <v>279</v>
      </c>
      <c r="CN32" s="3" t="s">
        <v>733</v>
      </c>
      <c r="CO32" s="8">
        <v>1</v>
      </c>
      <c r="CP32" s="8">
        <v>0</v>
      </c>
      <c r="CQ32" s="8">
        <v>1</v>
      </c>
      <c r="CR32" s="8">
        <v>1</v>
      </c>
      <c r="CS32" s="8">
        <v>0</v>
      </c>
      <c r="CT32" s="8">
        <v>0</v>
      </c>
      <c r="CU32" s="8">
        <v>0</v>
      </c>
      <c r="CV32" s="3"/>
      <c r="CW32" s="3" t="s">
        <v>261</v>
      </c>
      <c r="CX32" s="3" t="s">
        <v>21</v>
      </c>
      <c r="CY32" s="3"/>
      <c r="CZ32" s="8"/>
      <c r="DA32" s="8"/>
      <c r="DB32" s="8"/>
      <c r="DC32" s="8"/>
      <c r="DD32" s="8"/>
      <c r="DE32" s="8"/>
      <c r="DF32" s="8"/>
      <c r="DG32" s="3"/>
      <c r="DH32" s="3" t="s">
        <v>21</v>
      </c>
      <c r="DI32" s="3" t="s">
        <v>316</v>
      </c>
      <c r="DJ32" s="8">
        <v>0</v>
      </c>
      <c r="DK32" s="8">
        <v>0</v>
      </c>
      <c r="DL32" s="8">
        <v>1</v>
      </c>
      <c r="DM32" s="8">
        <v>0</v>
      </c>
      <c r="DN32" s="8">
        <v>0</v>
      </c>
      <c r="DO32" s="3"/>
      <c r="DP32" s="3" t="s">
        <v>21</v>
      </c>
      <c r="DQ32" s="3" t="s">
        <v>259</v>
      </c>
      <c r="DR32" s="3" t="s">
        <v>29</v>
      </c>
      <c r="DS32" s="3"/>
      <c r="DT32" s="8"/>
      <c r="DU32" s="8"/>
      <c r="DV32" s="8"/>
      <c r="DW32" s="8"/>
      <c r="DX32" s="8"/>
      <c r="DY32" s="8"/>
      <c r="DZ32" s="8"/>
      <c r="EA32" s="3" t="s">
        <v>746</v>
      </c>
      <c r="EB32" s="8">
        <v>0</v>
      </c>
      <c r="EC32" s="8">
        <v>1</v>
      </c>
      <c r="ED32" s="8">
        <v>0</v>
      </c>
      <c r="EE32" s="8">
        <v>0</v>
      </c>
      <c r="EF32" s="8">
        <v>0</v>
      </c>
      <c r="EG32" s="8">
        <v>1</v>
      </c>
      <c r="EH32" s="8">
        <v>0</v>
      </c>
      <c r="EI32" s="8">
        <v>0</v>
      </c>
      <c r="EJ32" s="8">
        <v>0</v>
      </c>
      <c r="EK32" s="8">
        <v>0</v>
      </c>
      <c r="EL32" s="8">
        <v>0</v>
      </c>
      <c r="EM32" s="8">
        <v>1</v>
      </c>
      <c r="EN32" s="3" t="s">
        <v>747</v>
      </c>
      <c r="EO32" s="3" t="s">
        <v>279</v>
      </c>
      <c r="EP32" s="3"/>
      <c r="EQ32" s="8"/>
      <c r="ER32" s="8"/>
      <c r="ES32" s="8"/>
      <c r="ET32" s="8"/>
      <c r="EU32" s="8"/>
      <c r="EV32" s="8"/>
      <c r="EW32" s="8"/>
      <c r="EX32" s="8"/>
      <c r="EY32" s="8"/>
      <c r="EZ32" s="8"/>
      <c r="FA32" s="8"/>
      <c r="FB32" s="3"/>
      <c r="FC32" s="8"/>
      <c r="FD32" s="3" t="s">
        <v>606</v>
      </c>
      <c r="FE32" s="8">
        <v>1</v>
      </c>
      <c r="FF32" s="8">
        <v>1</v>
      </c>
      <c r="FG32" s="8">
        <v>0</v>
      </c>
      <c r="FH32" s="8">
        <v>0</v>
      </c>
      <c r="FI32" s="8">
        <v>1</v>
      </c>
      <c r="FJ32" s="8">
        <v>0</v>
      </c>
      <c r="FK32" s="3" t="s">
        <v>381</v>
      </c>
      <c r="FL32" s="3" t="s">
        <v>385</v>
      </c>
      <c r="FM32" s="3" t="s">
        <v>380</v>
      </c>
      <c r="FN32" s="8"/>
      <c r="FO32" s="8">
        <v>3</v>
      </c>
      <c r="FP32" s="8">
        <v>10</v>
      </c>
      <c r="FQ32" s="3" t="s">
        <v>748</v>
      </c>
      <c r="FR32" s="8">
        <v>1350390</v>
      </c>
      <c r="FS32" s="8">
        <v>56</v>
      </c>
    </row>
    <row r="33" spans="1:175" x14ac:dyDescent="0.25">
      <c r="A33" s="2">
        <v>43775</v>
      </c>
      <c r="B33" s="3" t="s">
        <v>15</v>
      </c>
      <c r="C33" s="3" t="s">
        <v>15</v>
      </c>
      <c r="D33" s="3" t="s">
        <v>39</v>
      </c>
      <c r="E33" s="3" t="s">
        <v>749</v>
      </c>
      <c r="F33" s="3" t="s">
        <v>65</v>
      </c>
      <c r="G33" s="3" t="s">
        <v>596</v>
      </c>
      <c r="H33" s="8">
        <v>4.3653488999999999</v>
      </c>
      <c r="I33" s="8">
        <v>18.620463099999998</v>
      </c>
      <c r="J33" s="8">
        <v>364.70001220703125</v>
      </c>
      <c r="K33" s="8">
        <v>10</v>
      </c>
      <c r="L33" s="8">
        <v>3</v>
      </c>
      <c r="M33" s="3" t="s">
        <v>596</v>
      </c>
      <c r="N33" s="8">
        <v>6</v>
      </c>
      <c r="O33" s="8">
        <v>30</v>
      </c>
      <c r="P33" s="3" t="s">
        <v>597</v>
      </c>
      <c r="Q33" s="8"/>
      <c r="R33" s="8">
        <v>6</v>
      </c>
      <c r="S33" s="8">
        <v>0</v>
      </c>
      <c r="T33" s="8">
        <v>0</v>
      </c>
      <c r="U33" s="8">
        <v>0</v>
      </c>
      <c r="V33" s="8">
        <v>6</v>
      </c>
      <c r="W33" s="8"/>
      <c r="X33" s="8"/>
      <c r="Y33" s="3" t="s">
        <v>159</v>
      </c>
      <c r="Z33" s="3" t="s">
        <v>172</v>
      </c>
      <c r="AA33" s="3"/>
      <c r="AB33" s="3"/>
      <c r="AC33" s="3"/>
      <c r="AD33" s="3" t="s">
        <v>177</v>
      </c>
      <c r="AE33" s="3" t="s">
        <v>29</v>
      </c>
      <c r="AF33" s="8"/>
      <c r="AG33" s="3" t="s">
        <v>29</v>
      </c>
      <c r="AH33" s="8"/>
      <c r="AI33" s="3" t="s">
        <v>21</v>
      </c>
      <c r="AJ33" s="8">
        <v>2</v>
      </c>
      <c r="AK33" s="3" t="s">
        <v>29</v>
      </c>
      <c r="AL33" s="8"/>
      <c r="AM33" s="3" t="s">
        <v>21</v>
      </c>
      <c r="AN33" s="8">
        <v>1</v>
      </c>
      <c r="AO33" s="3" t="s">
        <v>29</v>
      </c>
      <c r="AP33" s="3"/>
      <c r="AQ33" s="3"/>
      <c r="AR33" s="3"/>
      <c r="AS33" s="8"/>
      <c r="AT33" s="8"/>
      <c r="AU33" s="8"/>
      <c r="AV33" s="8"/>
      <c r="AW33" s="8"/>
      <c r="AX33" s="8"/>
      <c r="AY33" s="8"/>
      <c r="AZ33" s="8"/>
      <c r="BA33" s="3" t="s">
        <v>21</v>
      </c>
      <c r="BB33" s="3" t="s">
        <v>21</v>
      </c>
      <c r="BC33" s="3" t="s">
        <v>21</v>
      </c>
      <c r="BD33" s="3" t="s">
        <v>29</v>
      </c>
      <c r="BE33" s="3" t="s">
        <v>29</v>
      </c>
      <c r="BF33" s="3"/>
      <c r="BG33" s="3"/>
      <c r="BH33" s="3" t="s">
        <v>231</v>
      </c>
      <c r="BI33" s="3"/>
      <c r="BJ33" s="3" t="s">
        <v>723</v>
      </c>
      <c r="BK33" s="8">
        <v>0</v>
      </c>
      <c r="BL33" s="8">
        <v>1</v>
      </c>
      <c r="BM33" s="8">
        <v>0</v>
      </c>
      <c r="BN33" s="8">
        <v>0</v>
      </c>
      <c r="BO33" s="8">
        <v>1</v>
      </c>
      <c r="BP33" s="8">
        <v>0</v>
      </c>
      <c r="BQ33" s="8">
        <v>0</v>
      </c>
      <c r="BR33" s="8">
        <v>0</v>
      </c>
      <c r="BS33" s="8">
        <v>0</v>
      </c>
      <c r="BT33" s="3" t="s">
        <v>256</v>
      </c>
      <c r="BU33" s="3" t="s">
        <v>259</v>
      </c>
      <c r="BV33" s="3" t="s">
        <v>29</v>
      </c>
      <c r="BW33" s="3"/>
      <c r="BX33" s="8"/>
      <c r="BY33" s="8"/>
      <c r="BZ33" s="8"/>
      <c r="CA33" s="8"/>
      <c r="CB33" s="3" t="s">
        <v>280</v>
      </c>
      <c r="CC33" s="3" t="s">
        <v>29</v>
      </c>
      <c r="CD33" s="3"/>
      <c r="CE33" s="8"/>
      <c r="CF33" s="8"/>
      <c r="CG33" s="8"/>
      <c r="CH33" s="8"/>
      <c r="CI33" s="8"/>
      <c r="CJ33" s="8"/>
      <c r="CK33" s="8"/>
      <c r="CL33" s="3"/>
      <c r="CM33" s="3" t="s">
        <v>281</v>
      </c>
      <c r="CN33" s="3" t="s">
        <v>684</v>
      </c>
      <c r="CO33" s="8">
        <v>1</v>
      </c>
      <c r="CP33" s="8">
        <v>0</v>
      </c>
      <c r="CQ33" s="8">
        <v>0</v>
      </c>
      <c r="CR33" s="8">
        <v>1</v>
      </c>
      <c r="CS33" s="8">
        <v>0</v>
      </c>
      <c r="CT33" s="8">
        <v>0</v>
      </c>
      <c r="CU33" s="8">
        <v>0</v>
      </c>
      <c r="CV33" s="3"/>
      <c r="CW33" s="3" t="s">
        <v>259</v>
      </c>
      <c r="CX33" s="3" t="s">
        <v>21</v>
      </c>
      <c r="CY33" s="3"/>
      <c r="CZ33" s="8"/>
      <c r="DA33" s="8"/>
      <c r="DB33" s="8"/>
      <c r="DC33" s="8"/>
      <c r="DD33" s="8"/>
      <c r="DE33" s="8"/>
      <c r="DF33" s="8"/>
      <c r="DG33" s="3"/>
      <c r="DH33" s="3" t="s">
        <v>29</v>
      </c>
      <c r="DI33" s="3"/>
      <c r="DJ33" s="8"/>
      <c r="DK33" s="8"/>
      <c r="DL33" s="8"/>
      <c r="DM33" s="8"/>
      <c r="DN33" s="8"/>
      <c r="DO33" s="3"/>
      <c r="DP33" s="3"/>
      <c r="DQ33" s="3"/>
      <c r="DR33" s="3"/>
      <c r="DS33" s="3"/>
      <c r="DT33" s="8"/>
      <c r="DU33" s="8"/>
      <c r="DV33" s="8"/>
      <c r="DW33" s="8"/>
      <c r="DX33" s="8"/>
      <c r="DY33" s="8"/>
      <c r="DZ33" s="8"/>
      <c r="EA33" s="3" t="s">
        <v>644</v>
      </c>
      <c r="EB33" s="8">
        <v>1</v>
      </c>
      <c r="EC33" s="8">
        <v>1</v>
      </c>
      <c r="ED33" s="8">
        <v>0</v>
      </c>
      <c r="EE33" s="8">
        <v>0</v>
      </c>
      <c r="EF33" s="8">
        <v>0</v>
      </c>
      <c r="EG33" s="8">
        <v>0</v>
      </c>
      <c r="EH33" s="8">
        <v>0</v>
      </c>
      <c r="EI33" s="8">
        <v>1</v>
      </c>
      <c r="EJ33" s="8">
        <v>0</v>
      </c>
      <c r="EK33" s="8">
        <v>0</v>
      </c>
      <c r="EL33" s="8">
        <v>0</v>
      </c>
      <c r="EM33" s="8">
        <v>0</v>
      </c>
      <c r="EN33" s="3"/>
      <c r="EO33" s="3" t="s">
        <v>279</v>
      </c>
      <c r="EP33" s="3"/>
      <c r="EQ33" s="8"/>
      <c r="ER33" s="8"/>
      <c r="ES33" s="8"/>
      <c r="ET33" s="8"/>
      <c r="EU33" s="8"/>
      <c r="EV33" s="8"/>
      <c r="EW33" s="8"/>
      <c r="EX33" s="8"/>
      <c r="EY33" s="8"/>
      <c r="EZ33" s="8"/>
      <c r="FA33" s="8"/>
      <c r="FB33" s="3"/>
      <c r="FC33" s="8"/>
      <c r="FD33" s="3" t="s">
        <v>606</v>
      </c>
      <c r="FE33" s="8">
        <v>1</v>
      </c>
      <c r="FF33" s="8">
        <v>1</v>
      </c>
      <c r="FG33" s="8">
        <v>0</v>
      </c>
      <c r="FH33" s="8">
        <v>0</v>
      </c>
      <c r="FI33" s="8">
        <v>1</v>
      </c>
      <c r="FJ33" s="8">
        <v>0</v>
      </c>
      <c r="FK33" s="3" t="s">
        <v>381</v>
      </c>
      <c r="FL33" s="3" t="s">
        <v>380</v>
      </c>
      <c r="FM33" s="3" t="s">
        <v>383</v>
      </c>
      <c r="FN33" s="8"/>
      <c r="FO33" s="8">
        <v>0</v>
      </c>
      <c r="FP33" s="8">
        <v>6</v>
      </c>
      <c r="FQ33" s="3" t="s">
        <v>750</v>
      </c>
      <c r="FR33" s="8">
        <v>1328118</v>
      </c>
      <c r="FS33" s="8">
        <v>16</v>
      </c>
    </row>
    <row r="34" spans="1:175" x14ac:dyDescent="0.25">
      <c r="A34" s="2">
        <v>43776</v>
      </c>
      <c r="B34" s="3" t="s">
        <v>15</v>
      </c>
      <c r="C34" s="3" t="s">
        <v>15</v>
      </c>
      <c r="D34" s="3" t="s">
        <v>39</v>
      </c>
      <c r="E34" s="3" t="s">
        <v>751</v>
      </c>
      <c r="F34" s="3" t="s">
        <v>64</v>
      </c>
      <c r="G34" s="3" t="s">
        <v>596</v>
      </c>
      <c r="H34" s="8">
        <v>4.3614300000000004</v>
      </c>
      <c r="I34" s="8">
        <v>18.625720000000001</v>
      </c>
      <c r="J34" s="8">
        <v>356.21499999999997</v>
      </c>
      <c r="K34" s="8">
        <v>0</v>
      </c>
      <c r="L34" s="8">
        <v>3</v>
      </c>
      <c r="M34" s="3" t="s">
        <v>596</v>
      </c>
      <c r="N34" s="8">
        <v>10</v>
      </c>
      <c r="O34" s="8">
        <v>50</v>
      </c>
      <c r="P34" s="3" t="s">
        <v>597</v>
      </c>
      <c r="Q34" s="8"/>
      <c r="R34" s="8">
        <v>10</v>
      </c>
      <c r="S34" s="8">
        <v>0</v>
      </c>
      <c r="T34" s="8">
        <v>0</v>
      </c>
      <c r="U34" s="8">
        <v>0</v>
      </c>
      <c r="V34" s="8">
        <v>10</v>
      </c>
      <c r="W34" s="8"/>
      <c r="X34" s="8"/>
      <c r="Y34" s="3" t="s">
        <v>160</v>
      </c>
      <c r="Z34" s="3" t="s">
        <v>21</v>
      </c>
      <c r="AA34" s="3" t="s">
        <v>21</v>
      </c>
      <c r="AB34" s="3" t="s">
        <v>174</v>
      </c>
      <c r="AC34" s="3"/>
      <c r="AD34" s="3" t="s">
        <v>178</v>
      </c>
      <c r="AE34" s="3" t="s">
        <v>21</v>
      </c>
      <c r="AF34" s="8">
        <v>8</v>
      </c>
      <c r="AG34" s="3" t="s">
        <v>29</v>
      </c>
      <c r="AH34" s="8"/>
      <c r="AI34" s="3" t="s">
        <v>29</v>
      </c>
      <c r="AJ34" s="8"/>
      <c r="AK34" s="3" t="s">
        <v>29</v>
      </c>
      <c r="AL34" s="8"/>
      <c r="AM34" s="3" t="s">
        <v>29</v>
      </c>
      <c r="AN34" s="8"/>
      <c r="AO34" s="3" t="s">
        <v>21</v>
      </c>
      <c r="AP34" s="3" t="s">
        <v>193</v>
      </c>
      <c r="AQ34" s="3"/>
      <c r="AR34" s="3" t="s">
        <v>752</v>
      </c>
      <c r="AS34" s="8">
        <v>1</v>
      </c>
      <c r="AT34" s="8">
        <v>0</v>
      </c>
      <c r="AU34" s="8">
        <v>0</v>
      </c>
      <c r="AV34" s="8">
        <v>1</v>
      </c>
      <c r="AW34" s="8">
        <v>0</v>
      </c>
      <c r="AX34" s="8">
        <v>0</v>
      </c>
      <c r="AY34" s="8">
        <v>0</v>
      </c>
      <c r="AZ34" s="8">
        <v>0</v>
      </c>
      <c r="BA34" s="3" t="s">
        <v>21</v>
      </c>
      <c r="BB34" s="3" t="s">
        <v>21</v>
      </c>
      <c r="BC34" s="3" t="s">
        <v>21</v>
      </c>
      <c r="BD34" s="3" t="s">
        <v>29</v>
      </c>
      <c r="BE34" s="3" t="s">
        <v>29</v>
      </c>
      <c r="BF34" s="3"/>
      <c r="BG34" s="3"/>
      <c r="BH34" s="3" t="s">
        <v>232</v>
      </c>
      <c r="BI34" s="3"/>
      <c r="BJ34" s="3" t="s">
        <v>753</v>
      </c>
      <c r="BK34" s="8">
        <v>1</v>
      </c>
      <c r="BL34" s="8">
        <v>1</v>
      </c>
      <c r="BM34" s="8">
        <v>0</v>
      </c>
      <c r="BN34" s="8">
        <v>0</v>
      </c>
      <c r="BO34" s="8">
        <v>0</v>
      </c>
      <c r="BP34" s="8">
        <v>1</v>
      </c>
      <c r="BQ34" s="8">
        <v>0</v>
      </c>
      <c r="BR34" s="8">
        <v>0</v>
      </c>
      <c r="BS34" s="8">
        <v>0</v>
      </c>
      <c r="BT34" s="3" t="s">
        <v>253</v>
      </c>
      <c r="BU34" s="3" t="s">
        <v>261</v>
      </c>
      <c r="BV34" s="3" t="s">
        <v>21</v>
      </c>
      <c r="BW34" s="3" t="s">
        <v>655</v>
      </c>
      <c r="BX34" s="8">
        <v>1</v>
      </c>
      <c r="BY34" s="8">
        <v>1</v>
      </c>
      <c r="BZ34" s="8">
        <v>0</v>
      </c>
      <c r="CA34" s="8">
        <v>1</v>
      </c>
      <c r="CB34" s="3" t="s">
        <v>277</v>
      </c>
      <c r="CC34" s="3" t="s">
        <v>29</v>
      </c>
      <c r="CD34" s="3"/>
      <c r="CE34" s="8"/>
      <c r="CF34" s="8"/>
      <c r="CG34" s="8"/>
      <c r="CH34" s="8"/>
      <c r="CI34" s="8"/>
      <c r="CJ34" s="8"/>
      <c r="CK34" s="8"/>
      <c r="CL34" s="3"/>
      <c r="CM34" s="3" t="s">
        <v>279</v>
      </c>
      <c r="CN34" s="3" t="s">
        <v>733</v>
      </c>
      <c r="CO34" s="8">
        <v>1</v>
      </c>
      <c r="CP34" s="8">
        <v>0</v>
      </c>
      <c r="CQ34" s="8">
        <v>1</v>
      </c>
      <c r="CR34" s="8">
        <v>1</v>
      </c>
      <c r="CS34" s="8">
        <v>0</v>
      </c>
      <c r="CT34" s="8">
        <v>0</v>
      </c>
      <c r="CU34" s="8">
        <v>0</v>
      </c>
      <c r="CV34" s="3"/>
      <c r="CW34" s="3" t="s">
        <v>260</v>
      </c>
      <c r="CX34" s="3" t="s">
        <v>21</v>
      </c>
      <c r="CY34" s="3"/>
      <c r="CZ34" s="8"/>
      <c r="DA34" s="8"/>
      <c r="DB34" s="8"/>
      <c r="DC34" s="8"/>
      <c r="DD34" s="8"/>
      <c r="DE34" s="8"/>
      <c r="DF34" s="8"/>
      <c r="DG34" s="3"/>
      <c r="DH34" s="3" t="s">
        <v>29</v>
      </c>
      <c r="DI34" s="3"/>
      <c r="DJ34" s="8"/>
      <c r="DK34" s="8"/>
      <c r="DL34" s="8"/>
      <c r="DM34" s="8"/>
      <c r="DN34" s="8"/>
      <c r="DO34" s="3"/>
      <c r="DP34" s="3"/>
      <c r="DQ34" s="3"/>
      <c r="DR34" s="3"/>
      <c r="DS34" s="3"/>
      <c r="DT34" s="8"/>
      <c r="DU34" s="8"/>
      <c r="DV34" s="8"/>
      <c r="DW34" s="8"/>
      <c r="DX34" s="8"/>
      <c r="DY34" s="8"/>
      <c r="DZ34" s="8"/>
      <c r="EA34" s="3" t="s">
        <v>601</v>
      </c>
      <c r="EB34" s="8">
        <v>1</v>
      </c>
      <c r="EC34" s="8">
        <v>1</v>
      </c>
      <c r="ED34" s="8">
        <v>0</v>
      </c>
      <c r="EE34" s="8">
        <v>0</v>
      </c>
      <c r="EF34" s="8">
        <v>0</v>
      </c>
      <c r="EG34" s="8">
        <v>1</v>
      </c>
      <c r="EH34" s="8">
        <v>0</v>
      </c>
      <c r="EI34" s="8">
        <v>0</v>
      </c>
      <c r="EJ34" s="8">
        <v>0</v>
      </c>
      <c r="EK34" s="8">
        <v>0</v>
      </c>
      <c r="EL34" s="8">
        <v>0</v>
      </c>
      <c r="EM34" s="8">
        <v>0</v>
      </c>
      <c r="EN34" s="3"/>
      <c r="EO34" s="3" t="s">
        <v>279</v>
      </c>
      <c r="EP34" s="3"/>
      <c r="EQ34" s="8"/>
      <c r="ER34" s="8"/>
      <c r="ES34" s="8"/>
      <c r="ET34" s="8"/>
      <c r="EU34" s="8"/>
      <c r="EV34" s="8"/>
      <c r="EW34" s="8"/>
      <c r="EX34" s="8"/>
      <c r="EY34" s="8"/>
      <c r="EZ34" s="8"/>
      <c r="FA34" s="8"/>
      <c r="FB34" s="3"/>
      <c r="FC34" s="8"/>
      <c r="FD34" s="3" t="s">
        <v>664</v>
      </c>
      <c r="FE34" s="8">
        <v>1</v>
      </c>
      <c r="FF34" s="8">
        <v>1</v>
      </c>
      <c r="FG34" s="8">
        <v>1</v>
      </c>
      <c r="FH34" s="8">
        <v>0</v>
      </c>
      <c r="FI34" s="8">
        <v>0</v>
      </c>
      <c r="FJ34" s="8">
        <v>0</v>
      </c>
      <c r="FK34" s="3" t="s">
        <v>381</v>
      </c>
      <c r="FL34" s="3" t="s">
        <v>380</v>
      </c>
      <c r="FM34" s="3" t="s">
        <v>382</v>
      </c>
      <c r="FN34" s="8"/>
      <c r="FO34" s="8">
        <v>0</v>
      </c>
      <c r="FP34" s="8">
        <v>10</v>
      </c>
      <c r="FQ34" s="3" t="s">
        <v>754</v>
      </c>
      <c r="FR34" s="8">
        <v>1340354</v>
      </c>
      <c r="FS34" s="8">
        <v>35</v>
      </c>
    </row>
    <row r="35" spans="1:175" x14ac:dyDescent="0.25">
      <c r="A35" s="2">
        <v>43775</v>
      </c>
      <c r="B35" s="3" t="s">
        <v>15</v>
      </c>
      <c r="C35" s="3" t="s">
        <v>15</v>
      </c>
      <c r="D35" s="3" t="s">
        <v>39</v>
      </c>
      <c r="E35" s="3" t="s">
        <v>755</v>
      </c>
      <c r="F35" s="3" t="s">
        <v>64</v>
      </c>
      <c r="G35" s="3" t="s">
        <v>596</v>
      </c>
      <c r="H35" s="8">
        <v>4.3618519999999998</v>
      </c>
      <c r="I35" s="8">
        <v>18.628812499999999</v>
      </c>
      <c r="J35" s="8">
        <v>339.79998779296875</v>
      </c>
      <c r="K35" s="8">
        <v>9.5</v>
      </c>
      <c r="L35" s="8">
        <v>3</v>
      </c>
      <c r="M35" s="3" t="s">
        <v>596</v>
      </c>
      <c r="N35" s="8">
        <v>70</v>
      </c>
      <c r="O35" s="8">
        <v>350</v>
      </c>
      <c r="P35" s="3" t="s">
        <v>597</v>
      </c>
      <c r="Q35" s="8"/>
      <c r="R35" s="8">
        <v>40</v>
      </c>
      <c r="S35" s="8">
        <v>30</v>
      </c>
      <c r="T35" s="8">
        <v>0</v>
      </c>
      <c r="U35" s="8">
        <v>0</v>
      </c>
      <c r="V35" s="8">
        <v>69</v>
      </c>
      <c r="W35" s="8">
        <v>1</v>
      </c>
      <c r="X35" s="8"/>
      <c r="Y35" s="3" t="s">
        <v>160</v>
      </c>
      <c r="Z35" s="3" t="s">
        <v>21</v>
      </c>
      <c r="AA35" s="3" t="s">
        <v>21</v>
      </c>
      <c r="AB35" s="3" t="s">
        <v>174</v>
      </c>
      <c r="AC35" s="3"/>
      <c r="AD35" s="3" t="s">
        <v>177</v>
      </c>
      <c r="AE35" s="3" t="s">
        <v>21</v>
      </c>
      <c r="AF35" s="8">
        <v>40</v>
      </c>
      <c r="AG35" s="3" t="s">
        <v>29</v>
      </c>
      <c r="AH35" s="8"/>
      <c r="AI35" s="3" t="s">
        <v>21</v>
      </c>
      <c r="AJ35" s="8">
        <v>20</v>
      </c>
      <c r="AK35" s="3" t="s">
        <v>29</v>
      </c>
      <c r="AL35" s="8"/>
      <c r="AM35" s="3" t="s">
        <v>21</v>
      </c>
      <c r="AN35" s="8">
        <v>10</v>
      </c>
      <c r="AO35" s="3" t="s">
        <v>29</v>
      </c>
      <c r="AP35" s="3"/>
      <c r="AQ35" s="3"/>
      <c r="AR35" s="3" t="s">
        <v>624</v>
      </c>
      <c r="AS35" s="8">
        <v>1</v>
      </c>
      <c r="AT35" s="8">
        <v>0</v>
      </c>
      <c r="AU35" s="8">
        <v>0</v>
      </c>
      <c r="AV35" s="8">
        <v>0</v>
      </c>
      <c r="AW35" s="8">
        <v>0</v>
      </c>
      <c r="AX35" s="8">
        <v>0</v>
      </c>
      <c r="AY35" s="8">
        <v>0</v>
      </c>
      <c r="AZ35" s="8">
        <v>0</v>
      </c>
      <c r="BA35" s="3" t="s">
        <v>29</v>
      </c>
      <c r="BB35" s="3" t="s">
        <v>21</v>
      </c>
      <c r="BC35" s="3" t="s">
        <v>21</v>
      </c>
      <c r="BD35" s="3" t="s">
        <v>21</v>
      </c>
      <c r="BE35" s="3" t="s">
        <v>29</v>
      </c>
      <c r="BF35" s="3"/>
      <c r="BG35" s="3"/>
      <c r="BH35" s="3" t="s">
        <v>234</v>
      </c>
      <c r="BI35" s="3"/>
      <c r="BJ35" s="3" t="s">
        <v>756</v>
      </c>
      <c r="BK35" s="8">
        <v>0</v>
      </c>
      <c r="BL35" s="8">
        <v>0</v>
      </c>
      <c r="BM35" s="8">
        <v>0</v>
      </c>
      <c r="BN35" s="8">
        <v>0</v>
      </c>
      <c r="BO35" s="8">
        <v>1</v>
      </c>
      <c r="BP35" s="8">
        <v>0</v>
      </c>
      <c r="BQ35" s="8">
        <v>0</v>
      </c>
      <c r="BR35" s="8">
        <v>1</v>
      </c>
      <c r="BS35" s="8">
        <v>0</v>
      </c>
      <c r="BT35" s="3" t="s">
        <v>256</v>
      </c>
      <c r="BU35" s="3" t="s">
        <v>258</v>
      </c>
      <c r="BV35" s="3" t="s">
        <v>21</v>
      </c>
      <c r="BW35" s="3" t="s">
        <v>757</v>
      </c>
      <c r="BX35" s="8">
        <v>0</v>
      </c>
      <c r="BY35" s="8">
        <v>0</v>
      </c>
      <c r="BZ35" s="8">
        <v>1</v>
      </c>
      <c r="CA35" s="8">
        <v>1</v>
      </c>
      <c r="CB35" s="3" t="s">
        <v>278</v>
      </c>
      <c r="CC35" s="3" t="s">
        <v>29</v>
      </c>
      <c r="CD35" s="3"/>
      <c r="CE35" s="8"/>
      <c r="CF35" s="8"/>
      <c r="CG35" s="8"/>
      <c r="CH35" s="8"/>
      <c r="CI35" s="8"/>
      <c r="CJ35" s="8"/>
      <c r="CK35" s="8"/>
      <c r="CL35" s="3"/>
      <c r="CM35" s="3" t="s">
        <v>232</v>
      </c>
      <c r="CN35" s="3" t="s">
        <v>758</v>
      </c>
      <c r="CO35" s="8">
        <v>0</v>
      </c>
      <c r="CP35" s="8">
        <v>0</v>
      </c>
      <c r="CQ35" s="8">
        <v>1</v>
      </c>
      <c r="CR35" s="8">
        <v>0</v>
      </c>
      <c r="CS35" s="8">
        <v>0</v>
      </c>
      <c r="CT35" s="8">
        <v>0</v>
      </c>
      <c r="CU35" s="8">
        <v>1</v>
      </c>
      <c r="CV35" s="3" t="s">
        <v>759</v>
      </c>
      <c r="CW35" s="3" t="s">
        <v>259</v>
      </c>
      <c r="CX35" s="3" t="s">
        <v>21</v>
      </c>
      <c r="CY35" s="3"/>
      <c r="CZ35" s="8"/>
      <c r="DA35" s="8"/>
      <c r="DB35" s="8"/>
      <c r="DC35" s="8"/>
      <c r="DD35" s="8"/>
      <c r="DE35" s="8"/>
      <c r="DF35" s="8"/>
      <c r="DG35" s="3"/>
      <c r="DH35" s="3" t="s">
        <v>29</v>
      </c>
      <c r="DI35" s="3"/>
      <c r="DJ35" s="8"/>
      <c r="DK35" s="8"/>
      <c r="DL35" s="8"/>
      <c r="DM35" s="8"/>
      <c r="DN35" s="8"/>
      <c r="DO35" s="3"/>
      <c r="DP35" s="3"/>
      <c r="DQ35" s="3"/>
      <c r="DR35" s="3"/>
      <c r="DS35" s="3"/>
      <c r="DT35" s="8"/>
      <c r="DU35" s="8"/>
      <c r="DV35" s="8"/>
      <c r="DW35" s="8"/>
      <c r="DX35" s="8"/>
      <c r="DY35" s="8"/>
      <c r="DZ35" s="8"/>
      <c r="EA35" s="3" t="s">
        <v>760</v>
      </c>
      <c r="EB35" s="8">
        <v>0</v>
      </c>
      <c r="EC35" s="8">
        <v>1</v>
      </c>
      <c r="ED35" s="8">
        <v>0</v>
      </c>
      <c r="EE35" s="8">
        <v>0</v>
      </c>
      <c r="EF35" s="8">
        <v>0</v>
      </c>
      <c r="EG35" s="8">
        <v>1</v>
      </c>
      <c r="EH35" s="8">
        <v>0</v>
      </c>
      <c r="EI35" s="8">
        <v>0</v>
      </c>
      <c r="EJ35" s="8">
        <v>1</v>
      </c>
      <c r="EK35" s="8">
        <v>0</v>
      </c>
      <c r="EL35" s="8">
        <v>0</v>
      </c>
      <c r="EM35" s="8">
        <v>0</v>
      </c>
      <c r="EN35" s="3"/>
      <c r="EO35" s="3" t="s">
        <v>281</v>
      </c>
      <c r="EP35" s="3" t="s">
        <v>761</v>
      </c>
      <c r="EQ35" s="8">
        <v>0</v>
      </c>
      <c r="ER35" s="8">
        <v>0</v>
      </c>
      <c r="ES35" s="8">
        <v>0</v>
      </c>
      <c r="ET35" s="8">
        <v>1</v>
      </c>
      <c r="EU35" s="8">
        <v>0</v>
      </c>
      <c r="EV35" s="8">
        <v>0</v>
      </c>
      <c r="EW35" s="8">
        <v>1</v>
      </c>
      <c r="EX35" s="8">
        <v>0</v>
      </c>
      <c r="EY35" s="8">
        <v>1</v>
      </c>
      <c r="EZ35" s="8">
        <v>0</v>
      </c>
      <c r="FA35" s="8">
        <v>0</v>
      </c>
      <c r="FB35" s="3"/>
      <c r="FC35" s="8"/>
      <c r="FD35" s="3" t="s">
        <v>630</v>
      </c>
      <c r="FE35" s="8">
        <v>0</v>
      </c>
      <c r="FF35" s="8">
        <v>0</v>
      </c>
      <c r="FG35" s="8">
        <v>0</v>
      </c>
      <c r="FH35" s="8">
        <v>1</v>
      </c>
      <c r="FI35" s="8">
        <v>1</v>
      </c>
      <c r="FJ35" s="8">
        <v>1</v>
      </c>
      <c r="FK35" s="3" t="s">
        <v>380</v>
      </c>
      <c r="FL35" s="3" t="s">
        <v>381</v>
      </c>
      <c r="FM35" s="3" t="s">
        <v>382</v>
      </c>
      <c r="FN35" s="8"/>
      <c r="FO35" s="8">
        <v>3</v>
      </c>
      <c r="FP35" s="8">
        <v>10</v>
      </c>
      <c r="FQ35" s="3" t="s">
        <v>762</v>
      </c>
      <c r="FR35" s="8">
        <v>1328121</v>
      </c>
      <c r="FS35" s="8">
        <v>17</v>
      </c>
    </row>
    <row r="36" spans="1:175" x14ac:dyDescent="0.25">
      <c r="A36" s="2">
        <v>43775</v>
      </c>
      <c r="B36" s="3" t="s">
        <v>15</v>
      </c>
      <c r="C36" s="3" t="s">
        <v>15</v>
      </c>
      <c r="D36" s="3" t="s">
        <v>39</v>
      </c>
      <c r="E36" s="3" t="s">
        <v>763</v>
      </c>
      <c r="F36" s="3" t="s">
        <v>65</v>
      </c>
      <c r="G36" s="3" t="s">
        <v>596</v>
      </c>
      <c r="H36" s="8">
        <v>4.3641113999999996</v>
      </c>
      <c r="I36" s="8">
        <v>18.623371500000001</v>
      </c>
      <c r="J36" s="8">
        <v>352.39999389648438</v>
      </c>
      <c r="K36" s="8">
        <v>8</v>
      </c>
      <c r="L36" s="8">
        <v>5</v>
      </c>
      <c r="M36" s="3" t="s">
        <v>596</v>
      </c>
      <c r="N36" s="8">
        <v>35</v>
      </c>
      <c r="O36" s="8">
        <v>175</v>
      </c>
      <c r="P36" s="3" t="s">
        <v>597</v>
      </c>
      <c r="Q36" s="8"/>
      <c r="R36" s="8">
        <v>33</v>
      </c>
      <c r="S36" s="8">
        <v>2</v>
      </c>
      <c r="T36" s="8">
        <v>0</v>
      </c>
      <c r="U36" s="8">
        <v>0</v>
      </c>
      <c r="V36" s="8">
        <v>25</v>
      </c>
      <c r="W36" s="8">
        <v>10</v>
      </c>
      <c r="X36" s="8"/>
      <c r="Y36" s="3" t="s">
        <v>159</v>
      </c>
      <c r="Z36" s="3" t="s">
        <v>21</v>
      </c>
      <c r="AA36" s="3" t="s">
        <v>29</v>
      </c>
      <c r="AB36" s="3"/>
      <c r="AC36" s="3"/>
      <c r="AD36" s="3" t="s">
        <v>179</v>
      </c>
      <c r="AE36" s="3" t="s">
        <v>21</v>
      </c>
      <c r="AF36" s="8">
        <v>24</v>
      </c>
      <c r="AG36" s="3" t="s">
        <v>29</v>
      </c>
      <c r="AH36" s="8"/>
      <c r="AI36" s="3" t="s">
        <v>21</v>
      </c>
      <c r="AJ36" s="8">
        <v>2</v>
      </c>
      <c r="AK36" s="3" t="s">
        <v>29</v>
      </c>
      <c r="AL36" s="8"/>
      <c r="AM36" s="3" t="s">
        <v>21</v>
      </c>
      <c r="AN36" s="8">
        <v>8</v>
      </c>
      <c r="AO36" s="3" t="s">
        <v>21</v>
      </c>
      <c r="AP36" s="3" t="s">
        <v>195</v>
      </c>
      <c r="AQ36" s="3"/>
      <c r="AR36" s="3" t="s">
        <v>624</v>
      </c>
      <c r="AS36" s="8">
        <v>1</v>
      </c>
      <c r="AT36" s="8">
        <v>0</v>
      </c>
      <c r="AU36" s="8">
        <v>0</v>
      </c>
      <c r="AV36" s="8">
        <v>0</v>
      </c>
      <c r="AW36" s="8">
        <v>0</v>
      </c>
      <c r="AX36" s="8">
        <v>0</v>
      </c>
      <c r="AY36" s="8">
        <v>0</v>
      </c>
      <c r="AZ36" s="8">
        <v>0</v>
      </c>
      <c r="BA36" s="3" t="s">
        <v>21</v>
      </c>
      <c r="BB36" s="3" t="s">
        <v>21</v>
      </c>
      <c r="BC36" s="3" t="s">
        <v>21</v>
      </c>
      <c r="BD36" s="3" t="s">
        <v>29</v>
      </c>
      <c r="BE36" s="3" t="s">
        <v>21</v>
      </c>
      <c r="BF36" s="3" t="s">
        <v>225</v>
      </c>
      <c r="BG36" s="3"/>
      <c r="BH36" s="3" t="s">
        <v>234</v>
      </c>
      <c r="BI36" s="3"/>
      <c r="BJ36" s="3" t="s">
        <v>764</v>
      </c>
      <c r="BK36" s="8">
        <v>0</v>
      </c>
      <c r="BL36" s="8">
        <v>0</v>
      </c>
      <c r="BM36" s="8">
        <v>0</v>
      </c>
      <c r="BN36" s="8">
        <v>0</v>
      </c>
      <c r="BO36" s="8">
        <v>0</v>
      </c>
      <c r="BP36" s="8">
        <v>0</v>
      </c>
      <c r="BQ36" s="8">
        <v>0</v>
      </c>
      <c r="BR36" s="8">
        <v>1</v>
      </c>
      <c r="BS36" s="8">
        <v>0</v>
      </c>
      <c r="BT36" s="3" t="s">
        <v>256</v>
      </c>
      <c r="BU36" s="3" t="s">
        <v>258</v>
      </c>
      <c r="BV36" s="3" t="s">
        <v>29</v>
      </c>
      <c r="BW36" s="3"/>
      <c r="BX36" s="8"/>
      <c r="BY36" s="8"/>
      <c r="BZ36" s="8"/>
      <c r="CA36" s="8"/>
      <c r="CB36" s="3" t="s">
        <v>280</v>
      </c>
      <c r="CC36" s="3" t="s">
        <v>29</v>
      </c>
      <c r="CD36" s="3"/>
      <c r="CE36" s="8"/>
      <c r="CF36" s="8"/>
      <c r="CG36" s="8"/>
      <c r="CH36" s="8"/>
      <c r="CI36" s="8"/>
      <c r="CJ36" s="8"/>
      <c r="CK36" s="8"/>
      <c r="CL36" s="3"/>
      <c r="CM36" s="3" t="s">
        <v>279</v>
      </c>
      <c r="CN36" s="3" t="s">
        <v>765</v>
      </c>
      <c r="CO36" s="8">
        <v>0</v>
      </c>
      <c r="CP36" s="8">
        <v>1</v>
      </c>
      <c r="CQ36" s="8">
        <v>0</v>
      </c>
      <c r="CR36" s="8">
        <v>1</v>
      </c>
      <c r="CS36" s="8">
        <v>0</v>
      </c>
      <c r="CT36" s="8">
        <v>0</v>
      </c>
      <c r="CU36" s="8">
        <v>1</v>
      </c>
      <c r="CV36" s="3" t="s">
        <v>766</v>
      </c>
      <c r="CW36" s="3" t="s">
        <v>258</v>
      </c>
      <c r="CX36" s="3" t="s">
        <v>21</v>
      </c>
      <c r="CY36" s="3"/>
      <c r="CZ36" s="8"/>
      <c r="DA36" s="8"/>
      <c r="DB36" s="8"/>
      <c r="DC36" s="8"/>
      <c r="DD36" s="8"/>
      <c r="DE36" s="8"/>
      <c r="DF36" s="8"/>
      <c r="DG36" s="3"/>
      <c r="DH36" s="3" t="s">
        <v>21</v>
      </c>
      <c r="DI36" s="3" t="s">
        <v>767</v>
      </c>
      <c r="DJ36" s="8">
        <v>0</v>
      </c>
      <c r="DK36" s="8">
        <v>1</v>
      </c>
      <c r="DL36" s="8">
        <v>1</v>
      </c>
      <c r="DM36" s="8">
        <v>0</v>
      </c>
      <c r="DN36" s="8">
        <v>0</v>
      </c>
      <c r="DO36" s="3"/>
      <c r="DP36" s="3" t="s">
        <v>21</v>
      </c>
      <c r="DQ36" s="3" t="s">
        <v>258</v>
      </c>
      <c r="DR36" s="3" t="s">
        <v>21</v>
      </c>
      <c r="DS36" s="3" t="s">
        <v>328</v>
      </c>
      <c r="DT36" s="8">
        <v>0</v>
      </c>
      <c r="DU36" s="8">
        <v>0</v>
      </c>
      <c r="DV36" s="8">
        <v>1</v>
      </c>
      <c r="DW36" s="8">
        <v>0</v>
      </c>
      <c r="DX36" s="8">
        <v>0</v>
      </c>
      <c r="DY36" s="8">
        <v>0</v>
      </c>
      <c r="DZ36" s="8">
        <v>0</v>
      </c>
      <c r="EA36" s="3" t="s">
        <v>662</v>
      </c>
      <c r="EB36" s="8">
        <v>1</v>
      </c>
      <c r="EC36" s="8">
        <v>1</v>
      </c>
      <c r="ED36" s="8">
        <v>0</v>
      </c>
      <c r="EE36" s="8">
        <v>0</v>
      </c>
      <c r="EF36" s="8">
        <v>0</v>
      </c>
      <c r="EG36" s="8">
        <v>0</v>
      </c>
      <c r="EH36" s="8">
        <v>0</v>
      </c>
      <c r="EI36" s="8">
        <v>0</v>
      </c>
      <c r="EJ36" s="8">
        <v>1</v>
      </c>
      <c r="EK36" s="8">
        <v>0</v>
      </c>
      <c r="EL36" s="8">
        <v>0</v>
      </c>
      <c r="EM36" s="8">
        <v>0</v>
      </c>
      <c r="EN36" s="3"/>
      <c r="EO36" s="3" t="s">
        <v>352</v>
      </c>
      <c r="EP36" s="3" t="s">
        <v>768</v>
      </c>
      <c r="EQ36" s="8">
        <v>0</v>
      </c>
      <c r="ER36" s="8">
        <v>0</v>
      </c>
      <c r="ES36" s="8">
        <v>0</v>
      </c>
      <c r="ET36" s="8">
        <v>0</v>
      </c>
      <c r="EU36" s="8">
        <v>0</v>
      </c>
      <c r="EV36" s="8">
        <v>0</v>
      </c>
      <c r="EW36" s="8">
        <v>1</v>
      </c>
      <c r="EX36" s="8">
        <v>0</v>
      </c>
      <c r="EY36" s="8">
        <v>0</v>
      </c>
      <c r="EZ36" s="8">
        <v>0</v>
      </c>
      <c r="FA36" s="8">
        <v>1</v>
      </c>
      <c r="FB36" s="3" t="s">
        <v>769</v>
      </c>
      <c r="FC36" s="8"/>
      <c r="FD36" s="3" t="s">
        <v>602</v>
      </c>
      <c r="FE36" s="8">
        <v>1</v>
      </c>
      <c r="FF36" s="8">
        <v>0</v>
      </c>
      <c r="FG36" s="8">
        <v>0</v>
      </c>
      <c r="FH36" s="8">
        <v>1</v>
      </c>
      <c r="FI36" s="8">
        <v>0</v>
      </c>
      <c r="FJ36" s="8">
        <v>1</v>
      </c>
      <c r="FK36" s="3" t="s">
        <v>380</v>
      </c>
      <c r="FL36" s="3" t="s">
        <v>383</v>
      </c>
      <c r="FM36" s="3" t="s">
        <v>348</v>
      </c>
      <c r="FN36" s="8"/>
      <c r="FO36" s="8">
        <v>0</v>
      </c>
      <c r="FP36" s="8">
        <v>10</v>
      </c>
      <c r="FQ36" s="3" t="s">
        <v>770</v>
      </c>
      <c r="FR36" s="8">
        <v>1328122</v>
      </c>
      <c r="FS36" s="8">
        <v>18</v>
      </c>
    </row>
    <row r="37" spans="1:175" x14ac:dyDescent="0.25">
      <c r="A37" s="2">
        <v>43776</v>
      </c>
      <c r="B37" s="3" t="s">
        <v>15</v>
      </c>
      <c r="C37" s="3" t="s">
        <v>15</v>
      </c>
      <c r="D37" s="3" t="s">
        <v>39</v>
      </c>
      <c r="E37" s="3" t="s">
        <v>771</v>
      </c>
      <c r="F37" s="3" t="s">
        <v>64</v>
      </c>
      <c r="G37" s="3" t="s">
        <v>596</v>
      </c>
      <c r="H37" s="8">
        <v>4.3653164000000002</v>
      </c>
      <c r="I37" s="8">
        <v>18.626486799999999</v>
      </c>
      <c r="J37" s="8">
        <v>291.39999389648438</v>
      </c>
      <c r="K37" s="8">
        <v>9</v>
      </c>
      <c r="L37" s="8">
        <v>3</v>
      </c>
      <c r="M37" s="3" t="s">
        <v>596</v>
      </c>
      <c r="N37" s="8">
        <v>20</v>
      </c>
      <c r="O37" s="8">
        <v>112</v>
      </c>
      <c r="P37" s="3" t="s">
        <v>597</v>
      </c>
      <c r="Q37" s="8"/>
      <c r="R37" s="8">
        <v>20</v>
      </c>
      <c r="S37" s="8">
        <v>0</v>
      </c>
      <c r="T37" s="8">
        <v>0</v>
      </c>
      <c r="U37" s="8">
        <v>0</v>
      </c>
      <c r="V37" s="8">
        <v>20</v>
      </c>
      <c r="W37" s="8"/>
      <c r="X37" s="8"/>
      <c r="Y37" s="3" t="s">
        <v>159</v>
      </c>
      <c r="Z37" s="3" t="s">
        <v>21</v>
      </c>
      <c r="AA37" s="3" t="s">
        <v>29</v>
      </c>
      <c r="AB37" s="3"/>
      <c r="AC37" s="3"/>
      <c r="AD37" s="3" t="s">
        <v>180</v>
      </c>
      <c r="AE37" s="3" t="s">
        <v>21</v>
      </c>
      <c r="AF37" s="8">
        <v>9</v>
      </c>
      <c r="AG37" s="3" t="s">
        <v>29</v>
      </c>
      <c r="AH37" s="8"/>
      <c r="AI37" s="3" t="s">
        <v>21</v>
      </c>
      <c r="AJ37" s="8">
        <v>4</v>
      </c>
      <c r="AK37" s="3" t="s">
        <v>29</v>
      </c>
      <c r="AL37" s="8"/>
      <c r="AM37" s="3" t="s">
        <v>21</v>
      </c>
      <c r="AN37" s="8">
        <v>3</v>
      </c>
      <c r="AO37" s="3" t="s">
        <v>21</v>
      </c>
      <c r="AP37" s="3" t="s">
        <v>197</v>
      </c>
      <c r="AQ37" s="3"/>
      <c r="AR37" s="3" t="s">
        <v>732</v>
      </c>
      <c r="AS37" s="8">
        <v>1</v>
      </c>
      <c r="AT37" s="8">
        <v>0</v>
      </c>
      <c r="AU37" s="8">
        <v>0</v>
      </c>
      <c r="AV37" s="8">
        <v>1</v>
      </c>
      <c r="AW37" s="8">
        <v>0</v>
      </c>
      <c r="AX37" s="8">
        <v>0</v>
      </c>
      <c r="AY37" s="8">
        <v>0</v>
      </c>
      <c r="AZ37" s="8">
        <v>1</v>
      </c>
      <c r="BA37" s="3" t="s">
        <v>21</v>
      </c>
      <c r="BB37" s="3" t="s">
        <v>21</v>
      </c>
      <c r="BC37" s="3" t="s">
        <v>21</v>
      </c>
      <c r="BD37" s="3" t="s">
        <v>29</v>
      </c>
      <c r="BE37" s="3" t="s">
        <v>21</v>
      </c>
      <c r="BF37" s="3" t="s">
        <v>227</v>
      </c>
      <c r="BG37" s="3"/>
      <c r="BH37" s="3" t="s">
        <v>231</v>
      </c>
      <c r="BI37" s="3"/>
      <c r="BJ37" s="3" t="s">
        <v>675</v>
      </c>
      <c r="BK37" s="8">
        <v>1</v>
      </c>
      <c r="BL37" s="8">
        <v>0</v>
      </c>
      <c r="BM37" s="8">
        <v>0</v>
      </c>
      <c r="BN37" s="8">
        <v>0</v>
      </c>
      <c r="BO37" s="8">
        <v>0</v>
      </c>
      <c r="BP37" s="8">
        <v>0</v>
      </c>
      <c r="BQ37" s="8">
        <v>0</v>
      </c>
      <c r="BR37" s="8">
        <v>1</v>
      </c>
      <c r="BS37" s="8">
        <v>1</v>
      </c>
      <c r="BT37" s="3" t="s">
        <v>254</v>
      </c>
      <c r="BU37" s="3" t="s">
        <v>260</v>
      </c>
      <c r="BV37" s="3" t="s">
        <v>21</v>
      </c>
      <c r="BW37" s="3" t="s">
        <v>599</v>
      </c>
      <c r="BX37" s="8">
        <v>1</v>
      </c>
      <c r="BY37" s="8">
        <v>0</v>
      </c>
      <c r="BZ37" s="8">
        <v>1</v>
      </c>
      <c r="CA37" s="8">
        <v>1</v>
      </c>
      <c r="CB37" s="3" t="s">
        <v>278</v>
      </c>
      <c r="CC37" s="3" t="s">
        <v>29</v>
      </c>
      <c r="CD37" s="3"/>
      <c r="CE37" s="8"/>
      <c r="CF37" s="8"/>
      <c r="CG37" s="8"/>
      <c r="CH37" s="8"/>
      <c r="CI37" s="8"/>
      <c r="CJ37" s="8"/>
      <c r="CK37" s="8"/>
      <c r="CL37" s="3"/>
      <c r="CM37" s="3" t="s">
        <v>232</v>
      </c>
      <c r="CN37" s="3" t="s">
        <v>772</v>
      </c>
      <c r="CO37" s="8">
        <v>1</v>
      </c>
      <c r="CP37" s="8">
        <v>1</v>
      </c>
      <c r="CQ37" s="8">
        <v>1</v>
      </c>
      <c r="CR37" s="8">
        <v>0</v>
      </c>
      <c r="CS37" s="8">
        <v>0</v>
      </c>
      <c r="CT37" s="8">
        <v>0</v>
      </c>
      <c r="CU37" s="8">
        <v>0</v>
      </c>
      <c r="CV37" s="3"/>
      <c r="CW37" s="3" t="s">
        <v>259</v>
      </c>
      <c r="CX37" s="3" t="s">
        <v>21</v>
      </c>
      <c r="CY37" s="3"/>
      <c r="CZ37" s="8"/>
      <c r="DA37" s="8"/>
      <c r="DB37" s="8"/>
      <c r="DC37" s="8"/>
      <c r="DD37" s="8"/>
      <c r="DE37" s="8"/>
      <c r="DF37" s="8"/>
      <c r="DG37" s="3"/>
      <c r="DH37" s="3" t="s">
        <v>21</v>
      </c>
      <c r="DI37" s="3" t="s">
        <v>696</v>
      </c>
      <c r="DJ37" s="8">
        <v>0</v>
      </c>
      <c r="DK37" s="8">
        <v>1</v>
      </c>
      <c r="DL37" s="8">
        <v>1</v>
      </c>
      <c r="DM37" s="8">
        <v>1</v>
      </c>
      <c r="DN37" s="8">
        <v>0</v>
      </c>
      <c r="DO37" s="3"/>
      <c r="DP37" s="3" t="s">
        <v>21</v>
      </c>
      <c r="DQ37" s="3" t="s">
        <v>259</v>
      </c>
      <c r="DR37" s="3" t="s">
        <v>29</v>
      </c>
      <c r="DS37" s="3"/>
      <c r="DT37" s="8"/>
      <c r="DU37" s="8"/>
      <c r="DV37" s="8"/>
      <c r="DW37" s="8"/>
      <c r="DX37" s="8"/>
      <c r="DY37" s="8"/>
      <c r="DZ37" s="8"/>
      <c r="EA37" s="3" t="s">
        <v>644</v>
      </c>
      <c r="EB37" s="8">
        <v>1</v>
      </c>
      <c r="EC37" s="8">
        <v>1</v>
      </c>
      <c r="ED37" s="8">
        <v>0</v>
      </c>
      <c r="EE37" s="8">
        <v>0</v>
      </c>
      <c r="EF37" s="8">
        <v>0</v>
      </c>
      <c r="EG37" s="8">
        <v>0</v>
      </c>
      <c r="EH37" s="8">
        <v>0</v>
      </c>
      <c r="EI37" s="8">
        <v>1</v>
      </c>
      <c r="EJ37" s="8">
        <v>0</v>
      </c>
      <c r="EK37" s="8">
        <v>0</v>
      </c>
      <c r="EL37" s="8">
        <v>0</v>
      </c>
      <c r="EM37" s="8">
        <v>0</v>
      </c>
      <c r="EN37" s="3"/>
      <c r="EO37" s="3" t="s">
        <v>279</v>
      </c>
      <c r="EP37" s="3"/>
      <c r="EQ37" s="8"/>
      <c r="ER37" s="8"/>
      <c r="ES37" s="8"/>
      <c r="ET37" s="8"/>
      <c r="EU37" s="8"/>
      <c r="EV37" s="8"/>
      <c r="EW37" s="8"/>
      <c r="EX37" s="8"/>
      <c r="EY37" s="8"/>
      <c r="EZ37" s="8"/>
      <c r="FA37" s="8"/>
      <c r="FB37" s="3"/>
      <c r="FC37" s="8"/>
      <c r="FD37" s="3" t="s">
        <v>615</v>
      </c>
      <c r="FE37" s="8">
        <v>1</v>
      </c>
      <c r="FF37" s="8">
        <v>0</v>
      </c>
      <c r="FG37" s="8">
        <v>0</v>
      </c>
      <c r="FH37" s="8">
        <v>0</v>
      </c>
      <c r="FI37" s="8">
        <v>1</v>
      </c>
      <c r="FJ37" s="8">
        <v>1</v>
      </c>
      <c r="FK37" s="3" t="s">
        <v>382</v>
      </c>
      <c r="FL37" s="3" t="s">
        <v>380</v>
      </c>
      <c r="FM37" s="3" t="s">
        <v>383</v>
      </c>
      <c r="FN37" s="8"/>
      <c r="FO37" s="8">
        <v>0</v>
      </c>
      <c r="FP37" s="8">
        <v>10</v>
      </c>
      <c r="FQ37" s="3" t="s">
        <v>773</v>
      </c>
      <c r="FR37" s="8">
        <v>1340352</v>
      </c>
      <c r="FS37" s="8">
        <v>33</v>
      </c>
    </row>
    <row r="38" spans="1:175" x14ac:dyDescent="0.25">
      <c r="A38" s="2">
        <v>43775</v>
      </c>
      <c r="B38" s="3" t="s">
        <v>15</v>
      </c>
      <c r="C38" s="3" t="s">
        <v>15</v>
      </c>
      <c r="D38" s="3" t="s">
        <v>39</v>
      </c>
      <c r="E38" s="3" t="s">
        <v>774</v>
      </c>
      <c r="F38" s="3" t="s">
        <v>64</v>
      </c>
      <c r="G38" s="3" t="s">
        <v>596</v>
      </c>
      <c r="H38" s="8">
        <v>4.3612077999999999</v>
      </c>
      <c r="I38" s="8">
        <v>18.625927399999998</v>
      </c>
      <c r="J38" s="8">
        <v>339.20001220703125</v>
      </c>
      <c r="K38" s="8">
        <v>10</v>
      </c>
      <c r="L38" s="8">
        <v>3</v>
      </c>
      <c r="M38" s="3" t="s">
        <v>596</v>
      </c>
      <c r="N38" s="8">
        <v>26</v>
      </c>
      <c r="O38" s="8">
        <v>156</v>
      </c>
      <c r="P38" s="3" t="s">
        <v>597</v>
      </c>
      <c r="Q38" s="8"/>
      <c r="R38" s="8">
        <v>18</v>
      </c>
      <c r="S38" s="8">
        <v>8</v>
      </c>
      <c r="T38" s="8">
        <v>0</v>
      </c>
      <c r="U38" s="8">
        <v>0</v>
      </c>
      <c r="V38" s="8">
        <v>26</v>
      </c>
      <c r="W38" s="8"/>
      <c r="X38" s="8"/>
      <c r="Y38" s="3" t="s">
        <v>160</v>
      </c>
      <c r="Z38" s="3" t="s">
        <v>21</v>
      </c>
      <c r="AA38" s="3" t="s">
        <v>172</v>
      </c>
      <c r="AB38" s="3"/>
      <c r="AC38" s="3"/>
      <c r="AD38" s="3" t="s">
        <v>177</v>
      </c>
      <c r="AE38" s="3" t="s">
        <v>21</v>
      </c>
      <c r="AF38" s="8">
        <v>6</v>
      </c>
      <c r="AG38" s="3" t="s">
        <v>29</v>
      </c>
      <c r="AH38" s="8"/>
      <c r="AI38" s="3" t="s">
        <v>21</v>
      </c>
      <c r="AJ38" s="8">
        <v>6</v>
      </c>
      <c r="AK38" s="3" t="s">
        <v>29</v>
      </c>
      <c r="AL38" s="8"/>
      <c r="AM38" s="3" t="s">
        <v>21</v>
      </c>
      <c r="AN38" s="8">
        <v>4</v>
      </c>
      <c r="AO38" s="3" t="s">
        <v>21</v>
      </c>
      <c r="AP38" s="3" t="s">
        <v>196</v>
      </c>
      <c r="AQ38" s="3"/>
      <c r="AR38" s="3" t="s">
        <v>732</v>
      </c>
      <c r="AS38" s="8">
        <v>1</v>
      </c>
      <c r="AT38" s="8">
        <v>0</v>
      </c>
      <c r="AU38" s="8">
        <v>0</v>
      </c>
      <c r="AV38" s="8">
        <v>1</v>
      </c>
      <c r="AW38" s="8">
        <v>0</v>
      </c>
      <c r="AX38" s="8">
        <v>0</v>
      </c>
      <c r="AY38" s="8">
        <v>0</v>
      </c>
      <c r="AZ38" s="8">
        <v>1</v>
      </c>
      <c r="BA38" s="3" t="s">
        <v>21</v>
      </c>
      <c r="BB38" s="3" t="s">
        <v>21</v>
      </c>
      <c r="BC38" s="3" t="s">
        <v>21</v>
      </c>
      <c r="BD38" s="3" t="s">
        <v>29</v>
      </c>
      <c r="BE38" s="3" t="s">
        <v>21</v>
      </c>
      <c r="BF38" s="3" t="s">
        <v>196</v>
      </c>
      <c r="BG38" s="3"/>
      <c r="BH38" s="3" t="s">
        <v>231</v>
      </c>
      <c r="BI38" s="3"/>
      <c r="BJ38" s="3" t="s">
        <v>775</v>
      </c>
      <c r="BK38" s="8">
        <v>1</v>
      </c>
      <c r="BL38" s="8">
        <v>1</v>
      </c>
      <c r="BM38" s="8">
        <v>0</v>
      </c>
      <c r="BN38" s="8">
        <v>0</v>
      </c>
      <c r="BO38" s="8">
        <v>1</v>
      </c>
      <c r="BP38" s="8">
        <v>0</v>
      </c>
      <c r="BQ38" s="8">
        <v>0</v>
      </c>
      <c r="BR38" s="8">
        <v>0</v>
      </c>
      <c r="BS38" s="8">
        <v>0</v>
      </c>
      <c r="BT38" s="3" t="s">
        <v>256</v>
      </c>
      <c r="BU38" s="3" t="s">
        <v>259</v>
      </c>
      <c r="BV38" s="3" t="s">
        <v>29</v>
      </c>
      <c r="BW38" s="3"/>
      <c r="BX38" s="8"/>
      <c r="BY38" s="8"/>
      <c r="BZ38" s="8"/>
      <c r="CA38" s="8"/>
      <c r="CB38" s="3" t="s">
        <v>277</v>
      </c>
      <c r="CC38" s="3" t="s">
        <v>29</v>
      </c>
      <c r="CD38" s="3"/>
      <c r="CE38" s="8"/>
      <c r="CF38" s="8"/>
      <c r="CG38" s="8"/>
      <c r="CH38" s="8"/>
      <c r="CI38" s="8"/>
      <c r="CJ38" s="8"/>
      <c r="CK38" s="8"/>
      <c r="CL38" s="3"/>
      <c r="CM38" s="3" t="s">
        <v>232</v>
      </c>
      <c r="CN38" s="3" t="s">
        <v>733</v>
      </c>
      <c r="CO38" s="8">
        <v>1</v>
      </c>
      <c r="CP38" s="8">
        <v>0</v>
      </c>
      <c r="CQ38" s="8">
        <v>1</v>
      </c>
      <c r="CR38" s="8">
        <v>1</v>
      </c>
      <c r="CS38" s="8">
        <v>0</v>
      </c>
      <c r="CT38" s="8">
        <v>0</v>
      </c>
      <c r="CU38" s="8">
        <v>0</v>
      </c>
      <c r="CV38" s="3"/>
      <c r="CW38" s="3" t="s">
        <v>258</v>
      </c>
      <c r="CX38" s="3" t="s">
        <v>21</v>
      </c>
      <c r="CY38" s="3"/>
      <c r="CZ38" s="8"/>
      <c r="DA38" s="8"/>
      <c r="DB38" s="8"/>
      <c r="DC38" s="8"/>
      <c r="DD38" s="8"/>
      <c r="DE38" s="8"/>
      <c r="DF38" s="8"/>
      <c r="DG38" s="3"/>
      <c r="DH38" s="3" t="s">
        <v>21</v>
      </c>
      <c r="DI38" s="3" t="s">
        <v>776</v>
      </c>
      <c r="DJ38" s="8">
        <v>0</v>
      </c>
      <c r="DK38" s="8">
        <v>0</v>
      </c>
      <c r="DL38" s="8">
        <v>1</v>
      </c>
      <c r="DM38" s="8">
        <v>1</v>
      </c>
      <c r="DN38" s="8">
        <v>1</v>
      </c>
      <c r="DO38" s="3" t="s">
        <v>777</v>
      </c>
      <c r="DP38" s="3" t="s">
        <v>21</v>
      </c>
      <c r="DQ38" s="3" t="s">
        <v>259</v>
      </c>
      <c r="DR38" s="3" t="s">
        <v>21</v>
      </c>
      <c r="DS38" s="3" t="s">
        <v>778</v>
      </c>
      <c r="DT38" s="8">
        <v>0</v>
      </c>
      <c r="DU38" s="8">
        <v>0</v>
      </c>
      <c r="DV38" s="8">
        <v>1</v>
      </c>
      <c r="DW38" s="8">
        <v>0</v>
      </c>
      <c r="DX38" s="8">
        <v>0</v>
      </c>
      <c r="DY38" s="8">
        <v>1</v>
      </c>
      <c r="DZ38" s="8">
        <v>1</v>
      </c>
      <c r="EA38" s="3" t="s">
        <v>662</v>
      </c>
      <c r="EB38" s="8">
        <v>1</v>
      </c>
      <c r="EC38" s="8">
        <v>1</v>
      </c>
      <c r="ED38" s="8">
        <v>0</v>
      </c>
      <c r="EE38" s="8">
        <v>0</v>
      </c>
      <c r="EF38" s="8">
        <v>0</v>
      </c>
      <c r="EG38" s="8">
        <v>0</v>
      </c>
      <c r="EH38" s="8">
        <v>0</v>
      </c>
      <c r="EI38" s="8">
        <v>0</v>
      </c>
      <c r="EJ38" s="8">
        <v>1</v>
      </c>
      <c r="EK38" s="8">
        <v>0</v>
      </c>
      <c r="EL38" s="8">
        <v>0</v>
      </c>
      <c r="EM38" s="8">
        <v>0</v>
      </c>
      <c r="EN38" s="3"/>
      <c r="EO38" s="3" t="s">
        <v>279</v>
      </c>
      <c r="EP38" s="3"/>
      <c r="EQ38" s="8"/>
      <c r="ER38" s="8"/>
      <c r="ES38" s="8"/>
      <c r="ET38" s="8"/>
      <c r="EU38" s="8"/>
      <c r="EV38" s="8"/>
      <c r="EW38" s="8"/>
      <c r="EX38" s="8"/>
      <c r="EY38" s="8"/>
      <c r="EZ38" s="8"/>
      <c r="FA38" s="8"/>
      <c r="FB38" s="3"/>
      <c r="FC38" s="8"/>
      <c r="FD38" s="3" t="s">
        <v>615</v>
      </c>
      <c r="FE38" s="8">
        <v>1</v>
      </c>
      <c r="FF38" s="8">
        <v>0</v>
      </c>
      <c r="FG38" s="8">
        <v>0</v>
      </c>
      <c r="FH38" s="8">
        <v>0</v>
      </c>
      <c r="FI38" s="8">
        <v>1</v>
      </c>
      <c r="FJ38" s="8">
        <v>1</v>
      </c>
      <c r="FK38" s="3" t="s">
        <v>382</v>
      </c>
      <c r="FL38" s="3" t="s">
        <v>385</v>
      </c>
      <c r="FM38" s="3" t="s">
        <v>383</v>
      </c>
      <c r="FN38" s="8"/>
      <c r="FO38" s="8">
        <v>1</v>
      </c>
      <c r="FP38" s="8">
        <v>10</v>
      </c>
      <c r="FQ38" s="3" t="s">
        <v>779</v>
      </c>
      <c r="FR38" s="8">
        <v>1327822</v>
      </c>
      <c r="FS38" s="8">
        <v>15</v>
      </c>
    </row>
    <row r="39" spans="1:175" x14ac:dyDescent="0.25">
      <c r="A39" s="2">
        <v>43775</v>
      </c>
      <c r="B39" s="3" t="s">
        <v>15</v>
      </c>
      <c r="C39" s="3" t="s">
        <v>15</v>
      </c>
      <c r="D39" s="3" t="s">
        <v>39</v>
      </c>
      <c r="E39" s="3" t="s">
        <v>780</v>
      </c>
      <c r="F39" s="3" t="s">
        <v>64</v>
      </c>
      <c r="G39" s="3" t="s">
        <v>596</v>
      </c>
      <c r="H39" s="8">
        <v>4.3616992999999997</v>
      </c>
      <c r="I39" s="8">
        <v>18.620280900000001</v>
      </c>
      <c r="J39" s="8">
        <v>354.5</v>
      </c>
      <c r="K39" s="8">
        <v>9.5</v>
      </c>
      <c r="L39" s="8">
        <v>3</v>
      </c>
      <c r="M39" s="3" t="s">
        <v>596</v>
      </c>
      <c r="N39" s="8">
        <v>3</v>
      </c>
      <c r="O39" s="8">
        <v>15</v>
      </c>
      <c r="P39" s="3" t="s">
        <v>597</v>
      </c>
      <c r="Q39" s="8"/>
      <c r="R39" s="8">
        <v>2</v>
      </c>
      <c r="S39" s="8">
        <v>1</v>
      </c>
      <c r="T39" s="8">
        <v>0</v>
      </c>
      <c r="U39" s="8">
        <v>0</v>
      </c>
      <c r="V39" s="8">
        <v>3</v>
      </c>
      <c r="W39" s="8"/>
      <c r="X39" s="8"/>
      <c r="Y39" s="3" t="s">
        <v>159</v>
      </c>
      <c r="Z39" s="3" t="s">
        <v>21</v>
      </c>
      <c r="AA39" s="3" t="s">
        <v>172</v>
      </c>
      <c r="AB39" s="3"/>
      <c r="AC39" s="3"/>
      <c r="AD39" s="3" t="s">
        <v>179</v>
      </c>
      <c r="AE39" s="3" t="s">
        <v>21</v>
      </c>
      <c r="AF39" s="8">
        <v>1</v>
      </c>
      <c r="AG39" s="3" t="s">
        <v>172</v>
      </c>
      <c r="AH39" s="8"/>
      <c r="AI39" s="3" t="s">
        <v>29</v>
      </c>
      <c r="AJ39" s="8"/>
      <c r="AK39" s="3" t="s">
        <v>172</v>
      </c>
      <c r="AL39" s="8"/>
      <c r="AM39" s="3" t="s">
        <v>29</v>
      </c>
      <c r="AN39" s="8"/>
      <c r="AO39" s="3" t="s">
        <v>21</v>
      </c>
      <c r="AP39" s="3" t="s">
        <v>192</v>
      </c>
      <c r="AQ39" s="3"/>
      <c r="AR39" s="3" t="s">
        <v>737</v>
      </c>
      <c r="AS39" s="8">
        <v>1</v>
      </c>
      <c r="AT39" s="8">
        <v>0</v>
      </c>
      <c r="AU39" s="8">
        <v>0</v>
      </c>
      <c r="AV39" s="8">
        <v>0</v>
      </c>
      <c r="AW39" s="8">
        <v>0</v>
      </c>
      <c r="AX39" s="8">
        <v>0</v>
      </c>
      <c r="AY39" s="8">
        <v>0</v>
      </c>
      <c r="AZ39" s="8">
        <v>1</v>
      </c>
      <c r="BA39" s="3" t="s">
        <v>21</v>
      </c>
      <c r="BB39" s="3" t="s">
        <v>21</v>
      </c>
      <c r="BC39" s="3" t="s">
        <v>21</v>
      </c>
      <c r="BD39" s="3" t="s">
        <v>29</v>
      </c>
      <c r="BE39" s="3" t="s">
        <v>21</v>
      </c>
      <c r="BF39" s="3" t="s">
        <v>192</v>
      </c>
      <c r="BG39" s="3"/>
      <c r="BH39" s="3" t="s">
        <v>231</v>
      </c>
      <c r="BI39" s="3"/>
      <c r="BJ39" s="3" t="s">
        <v>598</v>
      </c>
      <c r="BK39" s="8">
        <v>1</v>
      </c>
      <c r="BL39" s="8">
        <v>0</v>
      </c>
      <c r="BM39" s="8">
        <v>0</v>
      </c>
      <c r="BN39" s="8">
        <v>0</v>
      </c>
      <c r="BO39" s="8">
        <v>0</v>
      </c>
      <c r="BP39" s="8">
        <v>1</v>
      </c>
      <c r="BQ39" s="8">
        <v>0</v>
      </c>
      <c r="BR39" s="8">
        <v>0</v>
      </c>
      <c r="BS39" s="8">
        <v>1</v>
      </c>
      <c r="BT39" s="3" t="s">
        <v>254</v>
      </c>
      <c r="BU39" s="3" t="s">
        <v>258</v>
      </c>
      <c r="BV39" s="3" t="s">
        <v>21</v>
      </c>
      <c r="BW39" s="3" t="s">
        <v>655</v>
      </c>
      <c r="BX39" s="8">
        <v>1</v>
      </c>
      <c r="BY39" s="8">
        <v>1</v>
      </c>
      <c r="BZ39" s="8">
        <v>0</v>
      </c>
      <c r="CA39" s="8">
        <v>1</v>
      </c>
      <c r="CB39" s="3" t="s">
        <v>277</v>
      </c>
      <c r="CC39" s="3" t="s">
        <v>29</v>
      </c>
      <c r="CD39" s="3"/>
      <c r="CE39" s="8"/>
      <c r="CF39" s="8"/>
      <c r="CG39" s="8"/>
      <c r="CH39" s="8"/>
      <c r="CI39" s="8"/>
      <c r="CJ39" s="8"/>
      <c r="CK39" s="8"/>
      <c r="CL39" s="3"/>
      <c r="CM39" s="3" t="s">
        <v>232</v>
      </c>
      <c r="CN39" s="3" t="s">
        <v>781</v>
      </c>
      <c r="CO39" s="8">
        <v>1</v>
      </c>
      <c r="CP39" s="8">
        <v>0</v>
      </c>
      <c r="CQ39" s="8">
        <v>0</v>
      </c>
      <c r="CR39" s="8">
        <v>1</v>
      </c>
      <c r="CS39" s="8">
        <v>1</v>
      </c>
      <c r="CT39" s="8">
        <v>0</v>
      </c>
      <c r="CU39" s="8">
        <v>0</v>
      </c>
      <c r="CV39" s="3"/>
      <c r="CW39" s="3" t="s">
        <v>258</v>
      </c>
      <c r="CX39" s="3" t="s">
        <v>21</v>
      </c>
      <c r="CY39" s="3"/>
      <c r="CZ39" s="8"/>
      <c r="DA39" s="8"/>
      <c r="DB39" s="8"/>
      <c r="DC39" s="8"/>
      <c r="DD39" s="8"/>
      <c r="DE39" s="8"/>
      <c r="DF39" s="8"/>
      <c r="DG39" s="3"/>
      <c r="DH39" s="3" t="s">
        <v>29</v>
      </c>
      <c r="DI39" s="3"/>
      <c r="DJ39" s="8"/>
      <c r="DK39" s="8"/>
      <c r="DL39" s="8"/>
      <c r="DM39" s="8"/>
      <c r="DN39" s="8"/>
      <c r="DO39" s="3"/>
      <c r="DP39" s="3"/>
      <c r="DQ39" s="3"/>
      <c r="DR39" s="3"/>
      <c r="DS39" s="3"/>
      <c r="DT39" s="8"/>
      <c r="DU39" s="8"/>
      <c r="DV39" s="8"/>
      <c r="DW39" s="8"/>
      <c r="DX39" s="8"/>
      <c r="DY39" s="8"/>
      <c r="DZ39" s="8"/>
      <c r="EA39" s="3" t="s">
        <v>601</v>
      </c>
      <c r="EB39" s="8">
        <v>1</v>
      </c>
      <c r="EC39" s="8">
        <v>1</v>
      </c>
      <c r="ED39" s="8">
        <v>0</v>
      </c>
      <c r="EE39" s="8">
        <v>0</v>
      </c>
      <c r="EF39" s="8">
        <v>0</v>
      </c>
      <c r="EG39" s="8">
        <v>1</v>
      </c>
      <c r="EH39" s="8">
        <v>0</v>
      </c>
      <c r="EI39" s="8">
        <v>0</v>
      </c>
      <c r="EJ39" s="8">
        <v>0</v>
      </c>
      <c r="EK39" s="8">
        <v>0</v>
      </c>
      <c r="EL39" s="8">
        <v>0</v>
      </c>
      <c r="EM39" s="8">
        <v>0</v>
      </c>
      <c r="EN39" s="3"/>
      <c r="EO39" s="3" t="s">
        <v>279</v>
      </c>
      <c r="EP39" s="3"/>
      <c r="EQ39" s="8"/>
      <c r="ER39" s="8"/>
      <c r="ES39" s="8"/>
      <c r="ET39" s="8"/>
      <c r="EU39" s="8"/>
      <c r="EV39" s="8"/>
      <c r="EW39" s="8"/>
      <c r="EX39" s="8"/>
      <c r="EY39" s="8"/>
      <c r="EZ39" s="8"/>
      <c r="FA39" s="8"/>
      <c r="FB39" s="3"/>
      <c r="FC39" s="8"/>
      <c r="FD39" s="3" t="s">
        <v>677</v>
      </c>
      <c r="FE39" s="8">
        <v>1</v>
      </c>
      <c r="FF39" s="8">
        <v>1</v>
      </c>
      <c r="FG39" s="8">
        <v>0</v>
      </c>
      <c r="FH39" s="8">
        <v>0</v>
      </c>
      <c r="FI39" s="8">
        <v>0</v>
      </c>
      <c r="FJ39" s="8">
        <v>1</v>
      </c>
      <c r="FK39" s="3" t="s">
        <v>381</v>
      </c>
      <c r="FL39" s="3" t="s">
        <v>734</v>
      </c>
      <c r="FM39" s="3" t="s">
        <v>380</v>
      </c>
      <c r="FN39" s="8"/>
      <c r="FO39" s="8">
        <v>0</v>
      </c>
      <c r="FP39" s="8">
        <v>3</v>
      </c>
      <c r="FQ39" s="3" t="s">
        <v>782</v>
      </c>
      <c r="FR39" s="8">
        <v>1327527</v>
      </c>
      <c r="FS39" s="8">
        <v>11</v>
      </c>
    </row>
    <row r="40" spans="1:175" x14ac:dyDescent="0.25">
      <c r="A40" s="2">
        <v>43775</v>
      </c>
      <c r="B40" s="3" t="s">
        <v>15</v>
      </c>
      <c r="C40" s="3" t="s">
        <v>15</v>
      </c>
      <c r="D40" s="3" t="s">
        <v>39</v>
      </c>
      <c r="E40" s="3" t="s">
        <v>783</v>
      </c>
      <c r="F40" s="3" t="s">
        <v>64</v>
      </c>
      <c r="G40" s="3" t="s">
        <v>596</v>
      </c>
      <c r="H40" s="8">
        <v>4.3677099999999998</v>
      </c>
      <c r="I40" s="8">
        <v>18.618220000000001</v>
      </c>
      <c r="J40" s="8">
        <v>364.69</v>
      </c>
      <c r="K40" s="8">
        <v>0</v>
      </c>
      <c r="L40" s="8">
        <v>3</v>
      </c>
      <c r="M40" s="3" t="s">
        <v>596</v>
      </c>
      <c r="N40" s="8">
        <v>30</v>
      </c>
      <c r="O40" s="8">
        <v>150</v>
      </c>
      <c r="P40" s="3" t="s">
        <v>597</v>
      </c>
      <c r="Q40" s="8"/>
      <c r="R40" s="8">
        <v>30</v>
      </c>
      <c r="S40" s="8">
        <v>0</v>
      </c>
      <c r="T40" s="8">
        <v>0</v>
      </c>
      <c r="U40" s="8">
        <v>0</v>
      </c>
      <c r="V40" s="8">
        <v>30</v>
      </c>
      <c r="W40" s="8"/>
      <c r="X40" s="8"/>
      <c r="Y40" s="3" t="s">
        <v>160</v>
      </c>
      <c r="Z40" s="3" t="s">
        <v>21</v>
      </c>
      <c r="AA40" s="3" t="s">
        <v>21</v>
      </c>
      <c r="AB40" s="3" t="s">
        <v>13</v>
      </c>
      <c r="AC40" s="3"/>
      <c r="AD40" s="3" t="s">
        <v>177</v>
      </c>
      <c r="AE40" s="3" t="s">
        <v>21</v>
      </c>
      <c r="AF40" s="8">
        <v>14</v>
      </c>
      <c r="AG40" s="3" t="s">
        <v>29</v>
      </c>
      <c r="AH40" s="8"/>
      <c r="AI40" s="3" t="s">
        <v>29</v>
      </c>
      <c r="AJ40" s="8"/>
      <c r="AK40" s="3" t="s">
        <v>29</v>
      </c>
      <c r="AL40" s="8"/>
      <c r="AM40" s="3" t="s">
        <v>29</v>
      </c>
      <c r="AN40" s="8"/>
      <c r="AO40" s="3" t="s">
        <v>21</v>
      </c>
      <c r="AP40" s="3" t="s">
        <v>197</v>
      </c>
      <c r="AQ40" s="3"/>
      <c r="AR40" s="3" t="s">
        <v>784</v>
      </c>
      <c r="AS40" s="8">
        <v>0</v>
      </c>
      <c r="AT40" s="8">
        <v>1</v>
      </c>
      <c r="AU40" s="8">
        <v>1</v>
      </c>
      <c r="AV40" s="8">
        <v>0</v>
      </c>
      <c r="AW40" s="8">
        <v>1</v>
      </c>
      <c r="AX40" s="8">
        <v>0</v>
      </c>
      <c r="AY40" s="8">
        <v>0</v>
      </c>
      <c r="AZ40" s="8">
        <v>0</v>
      </c>
      <c r="BA40" s="3" t="s">
        <v>21</v>
      </c>
      <c r="BB40" s="3" t="s">
        <v>21</v>
      </c>
      <c r="BC40" s="3" t="s">
        <v>21</v>
      </c>
      <c r="BD40" s="3" t="s">
        <v>29</v>
      </c>
      <c r="BE40" s="3" t="s">
        <v>21</v>
      </c>
      <c r="BF40" s="3" t="s">
        <v>225</v>
      </c>
      <c r="BG40" s="3"/>
      <c r="BH40" s="3" t="s">
        <v>232</v>
      </c>
      <c r="BI40" s="3"/>
      <c r="BJ40" s="3" t="s">
        <v>598</v>
      </c>
      <c r="BK40" s="8">
        <v>1</v>
      </c>
      <c r="BL40" s="8">
        <v>0</v>
      </c>
      <c r="BM40" s="8">
        <v>0</v>
      </c>
      <c r="BN40" s="8">
        <v>0</v>
      </c>
      <c r="BO40" s="8">
        <v>0</v>
      </c>
      <c r="BP40" s="8">
        <v>1</v>
      </c>
      <c r="BQ40" s="8">
        <v>0</v>
      </c>
      <c r="BR40" s="8">
        <v>0</v>
      </c>
      <c r="BS40" s="8">
        <v>1</v>
      </c>
      <c r="BT40" s="3" t="s">
        <v>253</v>
      </c>
      <c r="BU40" s="3" t="s">
        <v>261</v>
      </c>
      <c r="BV40" s="3" t="s">
        <v>21</v>
      </c>
      <c r="BW40" s="3" t="s">
        <v>655</v>
      </c>
      <c r="BX40" s="8">
        <v>1</v>
      </c>
      <c r="BY40" s="8">
        <v>1</v>
      </c>
      <c r="BZ40" s="8">
        <v>0</v>
      </c>
      <c r="CA40" s="8">
        <v>1</v>
      </c>
      <c r="CB40" s="3" t="s">
        <v>277</v>
      </c>
      <c r="CC40" s="3" t="s">
        <v>29</v>
      </c>
      <c r="CD40" s="3"/>
      <c r="CE40" s="8"/>
      <c r="CF40" s="8"/>
      <c r="CG40" s="8"/>
      <c r="CH40" s="8"/>
      <c r="CI40" s="8"/>
      <c r="CJ40" s="8"/>
      <c r="CK40" s="8"/>
      <c r="CL40" s="3"/>
      <c r="CM40" s="3" t="s">
        <v>281</v>
      </c>
      <c r="CN40" s="3" t="s">
        <v>614</v>
      </c>
      <c r="CO40" s="8">
        <v>1</v>
      </c>
      <c r="CP40" s="8">
        <v>1</v>
      </c>
      <c r="CQ40" s="8">
        <v>0</v>
      </c>
      <c r="CR40" s="8">
        <v>1</v>
      </c>
      <c r="CS40" s="8">
        <v>0</v>
      </c>
      <c r="CT40" s="8">
        <v>0</v>
      </c>
      <c r="CU40" s="8">
        <v>0</v>
      </c>
      <c r="CV40" s="3"/>
      <c r="CW40" s="3" t="s">
        <v>260</v>
      </c>
      <c r="CX40" s="3" t="s">
        <v>21</v>
      </c>
      <c r="CY40" s="3"/>
      <c r="CZ40" s="8"/>
      <c r="DA40" s="8"/>
      <c r="DB40" s="8"/>
      <c r="DC40" s="8"/>
      <c r="DD40" s="8"/>
      <c r="DE40" s="8"/>
      <c r="DF40" s="8"/>
      <c r="DG40" s="3"/>
      <c r="DH40" s="3" t="s">
        <v>21</v>
      </c>
      <c r="DI40" s="3" t="s">
        <v>785</v>
      </c>
      <c r="DJ40" s="8">
        <v>0</v>
      </c>
      <c r="DK40" s="8">
        <v>0</v>
      </c>
      <c r="DL40" s="8">
        <v>1</v>
      </c>
      <c r="DM40" s="8">
        <v>1</v>
      </c>
      <c r="DN40" s="8">
        <v>0</v>
      </c>
      <c r="DO40" s="3"/>
      <c r="DP40" s="3" t="s">
        <v>29</v>
      </c>
      <c r="DQ40" s="3"/>
      <c r="DR40" s="3"/>
      <c r="DS40" s="3"/>
      <c r="DT40" s="8"/>
      <c r="DU40" s="8"/>
      <c r="DV40" s="8"/>
      <c r="DW40" s="8"/>
      <c r="DX40" s="8"/>
      <c r="DY40" s="8"/>
      <c r="DZ40" s="8"/>
      <c r="EA40" s="3" t="s">
        <v>601</v>
      </c>
      <c r="EB40" s="8">
        <v>1</v>
      </c>
      <c r="EC40" s="8">
        <v>1</v>
      </c>
      <c r="ED40" s="8">
        <v>0</v>
      </c>
      <c r="EE40" s="8">
        <v>0</v>
      </c>
      <c r="EF40" s="8">
        <v>0</v>
      </c>
      <c r="EG40" s="8">
        <v>1</v>
      </c>
      <c r="EH40" s="8">
        <v>0</v>
      </c>
      <c r="EI40" s="8">
        <v>0</v>
      </c>
      <c r="EJ40" s="8">
        <v>0</v>
      </c>
      <c r="EK40" s="8">
        <v>0</v>
      </c>
      <c r="EL40" s="8">
        <v>0</v>
      </c>
      <c r="EM40" s="8">
        <v>0</v>
      </c>
      <c r="EN40" s="3"/>
      <c r="EO40" s="3" t="s">
        <v>281</v>
      </c>
      <c r="EP40" s="3" t="s">
        <v>629</v>
      </c>
      <c r="EQ40" s="8">
        <v>0</v>
      </c>
      <c r="ER40" s="8">
        <v>0</v>
      </c>
      <c r="ES40" s="8">
        <v>0</v>
      </c>
      <c r="ET40" s="8">
        <v>1</v>
      </c>
      <c r="EU40" s="8">
        <v>0</v>
      </c>
      <c r="EV40" s="8">
        <v>0</v>
      </c>
      <c r="EW40" s="8">
        <v>1</v>
      </c>
      <c r="EX40" s="8">
        <v>0</v>
      </c>
      <c r="EY40" s="8">
        <v>0</v>
      </c>
      <c r="EZ40" s="8">
        <v>1</v>
      </c>
      <c r="FA40" s="8">
        <v>0</v>
      </c>
      <c r="FB40" s="3"/>
      <c r="FC40" s="8"/>
      <c r="FD40" s="3" t="s">
        <v>606</v>
      </c>
      <c r="FE40" s="8">
        <v>1</v>
      </c>
      <c r="FF40" s="8">
        <v>1</v>
      </c>
      <c r="FG40" s="8">
        <v>0</v>
      </c>
      <c r="FH40" s="8">
        <v>0</v>
      </c>
      <c r="FI40" s="8">
        <v>1</v>
      </c>
      <c r="FJ40" s="8">
        <v>0</v>
      </c>
      <c r="FK40" s="3" t="s">
        <v>348</v>
      </c>
      <c r="FL40" s="3" t="s">
        <v>380</v>
      </c>
      <c r="FM40" s="3" t="s">
        <v>385</v>
      </c>
      <c r="FN40" s="8"/>
      <c r="FO40" s="8">
        <v>0</v>
      </c>
      <c r="FP40" s="8">
        <v>10</v>
      </c>
      <c r="FQ40" s="3" t="s">
        <v>786</v>
      </c>
      <c r="FR40" s="8">
        <v>1328124</v>
      </c>
      <c r="FS40" s="8">
        <v>20</v>
      </c>
    </row>
    <row r="41" spans="1:175" x14ac:dyDescent="0.25">
      <c r="A41" s="2">
        <v>43777</v>
      </c>
      <c r="B41" s="3" t="s">
        <v>15</v>
      </c>
      <c r="C41" s="3" t="s">
        <v>15</v>
      </c>
      <c r="D41" s="3" t="s">
        <v>39</v>
      </c>
      <c r="E41" s="3" t="s">
        <v>787</v>
      </c>
      <c r="F41" s="3" t="s">
        <v>65</v>
      </c>
      <c r="G41" s="3" t="s">
        <v>596</v>
      </c>
      <c r="H41" s="8">
        <v>4.3800087999999997</v>
      </c>
      <c r="I41" s="8">
        <v>18.601122499999999</v>
      </c>
      <c r="J41" s="8">
        <v>362.29998779296875</v>
      </c>
      <c r="K41" s="8">
        <v>8.5</v>
      </c>
      <c r="L41" s="8">
        <v>3</v>
      </c>
      <c r="M41" s="3" t="s">
        <v>596</v>
      </c>
      <c r="N41" s="8">
        <v>10</v>
      </c>
      <c r="O41" s="8">
        <v>50</v>
      </c>
      <c r="P41" s="3" t="s">
        <v>597</v>
      </c>
      <c r="Q41" s="8"/>
      <c r="R41" s="8">
        <v>4</v>
      </c>
      <c r="S41" s="8">
        <v>6</v>
      </c>
      <c r="T41" s="8">
        <v>0</v>
      </c>
      <c r="U41" s="8">
        <v>0</v>
      </c>
      <c r="V41" s="8">
        <v>10</v>
      </c>
      <c r="W41" s="8"/>
      <c r="X41" s="8"/>
      <c r="Y41" s="3" t="s">
        <v>159</v>
      </c>
      <c r="Z41" s="3" t="s">
        <v>21</v>
      </c>
      <c r="AA41" s="3" t="s">
        <v>21</v>
      </c>
      <c r="AB41" s="3" t="s">
        <v>174</v>
      </c>
      <c r="AC41" s="3"/>
      <c r="AD41" s="3" t="s">
        <v>177</v>
      </c>
      <c r="AE41" s="3" t="s">
        <v>21</v>
      </c>
      <c r="AF41" s="8">
        <v>3</v>
      </c>
      <c r="AG41" s="3" t="s">
        <v>29</v>
      </c>
      <c r="AH41" s="8"/>
      <c r="AI41" s="3" t="s">
        <v>29</v>
      </c>
      <c r="AJ41" s="8"/>
      <c r="AK41" s="3" t="s">
        <v>29</v>
      </c>
      <c r="AL41" s="8"/>
      <c r="AM41" s="3" t="s">
        <v>21</v>
      </c>
      <c r="AN41" s="8">
        <v>2</v>
      </c>
      <c r="AO41" s="3" t="s">
        <v>21</v>
      </c>
      <c r="AP41" s="3" t="s">
        <v>195</v>
      </c>
      <c r="AQ41" s="3"/>
      <c r="AR41" s="3" t="s">
        <v>624</v>
      </c>
      <c r="AS41" s="8">
        <v>1</v>
      </c>
      <c r="AT41" s="8">
        <v>0</v>
      </c>
      <c r="AU41" s="8">
        <v>0</v>
      </c>
      <c r="AV41" s="8">
        <v>0</v>
      </c>
      <c r="AW41" s="8">
        <v>0</v>
      </c>
      <c r="AX41" s="8">
        <v>0</v>
      </c>
      <c r="AY41" s="8">
        <v>0</v>
      </c>
      <c r="AZ41" s="8">
        <v>0</v>
      </c>
      <c r="BA41" s="3" t="s">
        <v>21</v>
      </c>
      <c r="BB41" s="3" t="s">
        <v>21</v>
      </c>
      <c r="BC41" s="3" t="s">
        <v>21</v>
      </c>
      <c r="BD41" s="3" t="s">
        <v>29</v>
      </c>
      <c r="BE41" s="3" t="s">
        <v>21</v>
      </c>
      <c r="BF41" s="3" t="s">
        <v>225</v>
      </c>
      <c r="BG41" s="3"/>
      <c r="BH41" s="3" t="s">
        <v>234</v>
      </c>
      <c r="BI41" s="3"/>
      <c r="BJ41" s="3" t="s">
        <v>788</v>
      </c>
      <c r="BK41" s="8">
        <v>1</v>
      </c>
      <c r="BL41" s="8">
        <v>0</v>
      </c>
      <c r="BM41" s="8">
        <v>0</v>
      </c>
      <c r="BN41" s="8">
        <v>0</v>
      </c>
      <c r="BO41" s="8">
        <v>0</v>
      </c>
      <c r="BP41" s="8">
        <v>0</v>
      </c>
      <c r="BQ41" s="8">
        <v>0</v>
      </c>
      <c r="BR41" s="8">
        <v>1</v>
      </c>
      <c r="BS41" s="8">
        <v>0</v>
      </c>
      <c r="BT41" s="3" t="s">
        <v>256</v>
      </c>
      <c r="BU41" s="3" t="s">
        <v>258</v>
      </c>
      <c r="BV41" s="3" t="s">
        <v>29</v>
      </c>
      <c r="BW41" s="3"/>
      <c r="BX41" s="8"/>
      <c r="BY41" s="8"/>
      <c r="BZ41" s="8"/>
      <c r="CA41" s="8"/>
      <c r="CB41" s="3" t="s">
        <v>280</v>
      </c>
      <c r="CC41" s="3" t="s">
        <v>29</v>
      </c>
      <c r="CD41" s="3"/>
      <c r="CE41" s="8"/>
      <c r="CF41" s="8"/>
      <c r="CG41" s="8"/>
      <c r="CH41" s="8"/>
      <c r="CI41" s="8"/>
      <c r="CJ41" s="8"/>
      <c r="CK41" s="8"/>
      <c r="CL41" s="3"/>
      <c r="CM41" s="3" t="s">
        <v>232</v>
      </c>
      <c r="CN41" s="3" t="s">
        <v>296</v>
      </c>
      <c r="CO41" s="8">
        <v>0</v>
      </c>
      <c r="CP41" s="8">
        <v>0</v>
      </c>
      <c r="CQ41" s="8">
        <v>0</v>
      </c>
      <c r="CR41" s="8">
        <v>1</v>
      </c>
      <c r="CS41" s="8">
        <v>0</v>
      </c>
      <c r="CT41" s="8">
        <v>0</v>
      </c>
      <c r="CU41" s="8">
        <v>0</v>
      </c>
      <c r="CV41" s="3"/>
      <c r="CW41" s="3" t="s">
        <v>258</v>
      </c>
      <c r="CX41" s="3" t="s">
        <v>21</v>
      </c>
      <c r="CY41" s="3"/>
      <c r="CZ41" s="8"/>
      <c r="DA41" s="8"/>
      <c r="DB41" s="8"/>
      <c r="DC41" s="8"/>
      <c r="DD41" s="8"/>
      <c r="DE41" s="8"/>
      <c r="DF41" s="8"/>
      <c r="DG41" s="3"/>
      <c r="DH41" s="3" t="s">
        <v>21</v>
      </c>
      <c r="DI41" s="3" t="s">
        <v>789</v>
      </c>
      <c r="DJ41" s="8">
        <v>0</v>
      </c>
      <c r="DK41" s="8">
        <v>0</v>
      </c>
      <c r="DL41" s="8">
        <v>0</v>
      </c>
      <c r="DM41" s="8">
        <v>1</v>
      </c>
      <c r="DN41" s="8">
        <v>1</v>
      </c>
      <c r="DO41" s="3" t="s">
        <v>790</v>
      </c>
      <c r="DP41" s="3" t="s">
        <v>21</v>
      </c>
      <c r="DQ41" s="3" t="s">
        <v>258</v>
      </c>
      <c r="DR41" s="3" t="s">
        <v>29</v>
      </c>
      <c r="DS41" s="3"/>
      <c r="DT41" s="8"/>
      <c r="DU41" s="8"/>
      <c r="DV41" s="8"/>
      <c r="DW41" s="8"/>
      <c r="DX41" s="8"/>
      <c r="DY41" s="8"/>
      <c r="DZ41" s="8"/>
      <c r="EA41" s="3" t="s">
        <v>760</v>
      </c>
      <c r="EB41" s="8">
        <v>0</v>
      </c>
      <c r="EC41" s="8">
        <v>1</v>
      </c>
      <c r="ED41" s="8">
        <v>0</v>
      </c>
      <c r="EE41" s="8">
        <v>0</v>
      </c>
      <c r="EF41" s="8">
        <v>0</v>
      </c>
      <c r="EG41" s="8">
        <v>1</v>
      </c>
      <c r="EH41" s="8">
        <v>0</v>
      </c>
      <c r="EI41" s="8">
        <v>0</v>
      </c>
      <c r="EJ41" s="8">
        <v>1</v>
      </c>
      <c r="EK41" s="8">
        <v>0</v>
      </c>
      <c r="EL41" s="8">
        <v>0</v>
      </c>
      <c r="EM41" s="8">
        <v>0</v>
      </c>
      <c r="EN41" s="3"/>
      <c r="EO41" s="3" t="s">
        <v>281</v>
      </c>
      <c r="EP41" s="3" t="s">
        <v>791</v>
      </c>
      <c r="EQ41" s="8">
        <v>0</v>
      </c>
      <c r="ER41" s="8">
        <v>0</v>
      </c>
      <c r="ES41" s="8">
        <v>0</v>
      </c>
      <c r="ET41" s="8">
        <v>1</v>
      </c>
      <c r="EU41" s="8">
        <v>0</v>
      </c>
      <c r="EV41" s="8">
        <v>0</v>
      </c>
      <c r="EW41" s="8">
        <v>1</v>
      </c>
      <c r="EX41" s="8">
        <v>0</v>
      </c>
      <c r="EY41" s="8">
        <v>0</v>
      </c>
      <c r="EZ41" s="8">
        <v>0</v>
      </c>
      <c r="FA41" s="8">
        <v>0</v>
      </c>
      <c r="FB41" s="3"/>
      <c r="FC41" s="8"/>
      <c r="FD41" s="3" t="s">
        <v>602</v>
      </c>
      <c r="FE41" s="8">
        <v>1</v>
      </c>
      <c r="FF41" s="8">
        <v>0</v>
      </c>
      <c r="FG41" s="8">
        <v>0</v>
      </c>
      <c r="FH41" s="8">
        <v>1</v>
      </c>
      <c r="FI41" s="8">
        <v>0</v>
      </c>
      <c r="FJ41" s="8">
        <v>1</v>
      </c>
      <c r="FK41" s="3" t="s">
        <v>348</v>
      </c>
      <c r="FL41" s="3" t="s">
        <v>380</v>
      </c>
      <c r="FM41" s="3" t="s">
        <v>383</v>
      </c>
      <c r="FN41" s="8"/>
      <c r="FO41" s="8">
        <v>0</v>
      </c>
      <c r="FP41" s="8">
        <v>10</v>
      </c>
      <c r="FQ41" s="3" t="s">
        <v>792</v>
      </c>
      <c r="FR41" s="8">
        <v>1350318</v>
      </c>
      <c r="FS41" s="8">
        <v>55</v>
      </c>
    </row>
    <row r="42" spans="1:175" x14ac:dyDescent="0.25">
      <c r="A42" s="2">
        <v>43776</v>
      </c>
      <c r="B42" s="3" t="s">
        <v>15</v>
      </c>
      <c r="C42" s="3" t="s">
        <v>15</v>
      </c>
      <c r="D42" s="3" t="s">
        <v>39</v>
      </c>
      <c r="E42" s="3" t="s">
        <v>793</v>
      </c>
      <c r="F42" s="3" t="s">
        <v>64</v>
      </c>
      <c r="G42" s="3" t="s">
        <v>596</v>
      </c>
      <c r="H42" s="8">
        <v>4.3745323000000003</v>
      </c>
      <c r="I42" s="8">
        <v>18.615364400000001</v>
      </c>
      <c r="J42" s="8">
        <v>397.79998779296875</v>
      </c>
      <c r="K42" s="8">
        <v>9.5</v>
      </c>
      <c r="L42" s="8">
        <v>3</v>
      </c>
      <c r="M42" s="3" t="s">
        <v>596</v>
      </c>
      <c r="N42" s="8">
        <v>2</v>
      </c>
      <c r="O42" s="8">
        <v>10</v>
      </c>
      <c r="P42" s="3" t="s">
        <v>597</v>
      </c>
      <c r="Q42" s="8"/>
      <c r="R42" s="8">
        <v>2</v>
      </c>
      <c r="S42" s="8">
        <v>0</v>
      </c>
      <c r="T42" s="8">
        <v>0</v>
      </c>
      <c r="U42" s="8">
        <v>0</v>
      </c>
      <c r="V42" s="8">
        <v>2</v>
      </c>
      <c r="W42" s="8"/>
      <c r="X42" s="8"/>
      <c r="Y42" s="3" t="s">
        <v>159</v>
      </c>
      <c r="Z42" s="3" t="s">
        <v>21</v>
      </c>
      <c r="AA42" s="3" t="s">
        <v>29</v>
      </c>
      <c r="AB42" s="3"/>
      <c r="AC42" s="3"/>
      <c r="AD42" s="3" t="s">
        <v>179</v>
      </c>
      <c r="AE42" s="3" t="s">
        <v>29</v>
      </c>
      <c r="AF42" s="8"/>
      <c r="AG42" s="3" t="s">
        <v>29</v>
      </c>
      <c r="AH42" s="8"/>
      <c r="AI42" s="3" t="s">
        <v>29</v>
      </c>
      <c r="AJ42" s="8"/>
      <c r="AK42" s="3" t="s">
        <v>172</v>
      </c>
      <c r="AL42" s="8"/>
      <c r="AM42" s="3" t="s">
        <v>21</v>
      </c>
      <c r="AN42" s="8">
        <v>1</v>
      </c>
      <c r="AO42" s="3" t="s">
        <v>21</v>
      </c>
      <c r="AP42" s="3" t="s">
        <v>196</v>
      </c>
      <c r="AQ42" s="3"/>
      <c r="AR42" s="3" t="s">
        <v>624</v>
      </c>
      <c r="AS42" s="8">
        <v>1</v>
      </c>
      <c r="AT42" s="8">
        <v>0</v>
      </c>
      <c r="AU42" s="8">
        <v>0</v>
      </c>
      <c r="AV42" s="8">
        <v>0</v>
      </c>
      <c r="AW42" s="8">
        <v>0</v>
      </c>
      <c r="AX42" s="8">
        <v>0</v>
      </c>
      <c r="AY42" s="8">
        <v>0</v>
      </c>
      <c r="AZ42" s="8">
        <v>0</v>
      </c>
      <c r="BA42" s="3" t="s">
        <v>21</v>
      </c>
      <c r="BB42" s="3" t="s">
        <v>21</v>
      </c>
      <c r="BC42" s="3" t="s">
        <v>21</v>
      </c>
      <c r="BD42" s="3" t="s">
        <v>29</v>
      </c>
      <c r="BE42" s="3" t="s">
        <v>21</v>
      </c>
      <c r="BF42" s="3" t="s">
        <v>225</v>
      </c>
      <c r="BG42" s="3"/>
      <c r="BH42" s="3" t="s">
        <v>231</v>
      </c>
      <c r="BI42" s="3"/>
      <c r="BJ42" s="3" t="s">
        <v>738</v>
      </c>
      <c r="BK42" s="8">
        <v>1</v>
      </c>
      <c r="BL42" s="8">
        <v>0</v>
      </c>
      <c r="BM42" s="8">
        <v>0</v>
      </c>
      <c r="BN42" s="8">
        <v>0</v>
      </c>
      <c r="BO42" s="8">
        <v>0</v>
      </c>
      <c r="BP42" s="8">
        <v>0</v>
      </c>
      <c r="BQ42" s="8">
        <v>0</v>
      </c>
      <c r="BR42" s="8">
        <v>0</v>
      </c>
      <c r="BS42" s="8">
        <v>1</v>
      </c>
      <c r="BT42" s="3" t="s">
        <v>254</v>
      </c>
      <c r="BU42" s="3" t="s">
        <v>258</v>
      </c>
      <c r="BV42" s="3" t="s">
        <v>21</v>
      </c>
      <c r="BW42" s="3" t="s">
        <v>269</v>
      </c>
      <c r="BX42" s="8">
        <v>0</v>
      </c>
      <c r="BY42" s="8">
        <v>0</v>
      </c>
      <c r="BZ42" s="8">
        <v>0</v>
      </c>
      <c r="CA42" s="8">
        <v>1</v>
      </c>
      <c r="CB42" s="3" t="s">
        <v>280</v>
      </c>
      <c r="CC42" s="3" t="s">
        <v>29</v>
      </c>
      <c r="CD42" s="3"/>
      <c r="CE42" s="8"/>
      <c r="CF42" s="8"/>
      <c r="CG42" s="8"/>
      <c r="CH42" s="8"/>
      <c r="CI42" s="8"/>
      <c r="CJ42" s="8"/>
      <c r="CK42" s="8"/>
      <c r="CL42" s="3"/>
      <c r="CM42" s="3" t="s">
        <v>232</v>
      </c>
      <c r="CN42" s="3" t="s">
        <v>740</v>
      </c>
      <c r="CO42" s="8">
        <v>1</v>
      </c>
      <c r="CP42" s="8">
        <v>0</v>
      </c>
      <c r="CQ42" s="8">
        <v>0</v>
      </c>
      <c r="CR42" s="8">
        <v>0</v>
      </c>
      <c r="CS42" s="8">
        <v>1</v>
      </c>
      <c r="CT42" s="8">
        <v>0</v>
      </c>
      <c r="CU42" s="8">
        <v>0</v>
      </c>
      <c r="CV42" s="3"/>
      <c r="CW42" s="3" t="s">
        <v>259</v>
      </c>
      <c r="CX42" s="3" t="s">
        <v>21</v>
      </c>
      <c r="CY42" s="3"/>
      <c r="CZ42" s="8"/>
      <c r="DA42" s="8"/>
      <c r="DB42" s="8"/>
      <c r="DC42" s="8"/>
      <c r="DD42" s="8"/>
      <c r="DE42" s="8"/>
      <c r="DF42" s="8"/>
      <c r="DG42" s="3"/>
      <c r="DH42" s="3" t="s">
        <v>21</v>
      </c>
      <c r="DI42" s="3" t="s">
        <v>794</v>
      </c>
      <c r="DJ42" s="8">
        <v>1</v>
      </c>
      <c r="DK42" s="8">
        <v>0</v>
      </c>
      <c r="DL42" s="8">
        <v>1</v>
      </c>
      <c r="DM42" s="8">
        <v>0</v>
      </c>
      <c r="DN42" s="8">
        <v>0</v>
      </c>
      <c r="DO42" s="3"/>
      <c r="DP42" s="3" t="s">
        <v>21</v>
      </c>
      <c r="DQ42" s="3" t="s">
        <v>259</v>
      </c>
      <c r="DR42" s="3" t="s">
        <v>21</v>
      </c>
      <c r="DS42" s="3" t="s">
        <v>711</v>
      </c>
      <c r="DT42" s="8">
        <v>0</v>
      </c>
      <c r="DU42" s="8">
        <v>0</v>
      </c>
      <c r="DV42" s="8">
        <v>1</v>
      </c>
      <c r="DW42" s="8">
        <v>0</v>
      </c>
      <c r="DX42" s="8">
        <v>0</v>
      </c>
      <c r="DY42" s="8">
        <v>0</v>
      </c>
      <c r="DZ42" s="8">
        <v>1</v>
      </c>
      <c r="EA42" s="3" t="s">
        <v>741</v>
      </c>
      <c r="EB42" s="8">
        <v>0</v>
      </c>
      <c r="EC42" s="8">
        <v>1</v>
      </c>
      <c r="ED42" s="8">
        <v>0</v>
      </c>
      <c r="EE42" s="8">
        <v>0</v>
      </c>
      <c r="EF42" s="8">
        <v>0</v>
      </c>
      <c r="EG42" s="8">
        <v>1</v>
      </c>
      <c r="EH42" s="8">
        <v>0</v>
      </c>
      <c r="EI42" s="8">
        <v>0</v>
      </c>
      <c r="EJ42" s="8">
        <v>0</v>
      </c>
      <c r="EK42" s="8">
        <v>0</v>
      </c>
      <c r="EL42" s="8">
        <v>1</v>
      </c>
      <c r="EM42" s="8">
        <v>0</v>
      </c>
      <c r="EN42" s="3"/>
      <c r="EO42" s="3" t="s">
        <v>279</v>
      </c>
      <c r="EP42" s="3"/>
      <c r="EQ42" s="8"/>
      <c r="ER42" s="8"/>
      <c r="ES42" s="8"/>
      <c r="ET42" s="8"/>
      <c r="EU42" s="8"/>
      <c r="EV42" s="8"/>
      <c r="EW42" s="8"/>
      <c r="EX42" s="8"/>
      <c r="EY42" s="8"/>
      <c r="EZ42" s="8"/>
      <c r="FA42" s="8"/>
      <c r="FB42" s="3"/>
      <c r="FC42" s="8"/>
      <c r="FD42" s="3" t="s">
        <v>795</v>
      </c>
      <c r="FE42" s="8">
        <v>1</v>
      </c>
      <c r="FF42" s="8">
        <v>1</v>
      </c>
      <c r="FG42" s="8">
        <v>0</v>
      </c>
      <c r="FH42" s="8">
        <v>0</v>
      </c>
      <c r="FI42" s="8">
        <v>0</v>
      </c>
      <c r="FJ42" s="8">
        <v>0</v>
      </c>
      <c r="FK42" s="3" t="s">
        <v>381</v>
      </c>
      <c r="FL42" s="3" t="s">
        <v>383</v>
      </c>
      <c r="FM42" s="3" t="s">
        <v>734</v>
      </c>
      <c r="FN42" s="8"/>
      <c r="FO42" s="8">
        <v>1</v>
      </c>
      <c r="FP42" s="8">
        <v>2</v>
      </c>
      <c r="FQ42" s="3" t="s">
        <v>796</v>
      </c>
      <c r="FR42" s="8">
        <v>1340340</v>
      </c>
      <c r="FS42" s="8">
        <v>31</v>
      </c>
    </row>
    <row r="43" spans="1:175" x14ac:dyDescent="0.25">
      <c r="A43" s="2">
        <v>43775</v>
      </c>
      <c r="B43" s="3" t="s">
        <v>15</v>
      </c>
      <c r="C43" s="3" t="s">
        <v>15</v>
      </c>
      <c r="D43" s="3" t="s">
        <v>39</v>
      </c>
      <c r="E43" s="3" t="s">
        <v>797</v>
      </c>
      <c r="F43" s="3" t="s">
        <v>65</v>
      </c>
      <c r="G43" s="3" t="s">
        <v>596</v>
      </c>
      <c r="H43" s="8">
        <v>4.3615146999999999</v>
      </c>
      <c r="I43" s="8">
        <v>18.625190700000001</v>
      </c>
      <c r="J43" s="8">
        <v>372.79998779296875</v>
      </c>
      <c r="K43" s="8">
        <v>10</v>
      </c>
      <c r="L43" s="8">
        <v>3</v>
      </c>
      <c r="M43" s="3" t="s">
        <v>596</v>
      </c>
      <c r="N43" s="8">
        <v>15</v>
      </c>
      <c r="O43" s="8">
        <v>75</v>
      </c>
      <c r="P43" s="3" t="s">
        <v>597</v>
      </c>
      <c r="Q43" s="8"/>
      <c r="R43" s="8">
        <v>6</v>
      </c>
      <c r="S43" s="8">
        <v>9</v>
      </c>
      <c r="T43" s="8">
        <v>0</v>
      </c>
      <c r="U43" s="8">
        <v>0</v>
      </c>
      <c r="V43" s="8">
        <v>12</v>
      </c>
      <c r="W43" s="8">
        <v>3</v>
      </c>
      <c r="X43" s="8"/>
      <c r="Y43" s="3" t="s">
        <v>159</v>
      </c>
      <c r="Z43" s="3" t="s">
        <v>172</v>
      </c>
      <c r="AA43" s="3"/>
      <c r="AB43" s="3"/>
      <c r="AC43" s="3"/>
      <c r="AD43" s="3" t="s">
        <v>179</v>
      </c>
      <c r="AE43" s="3" t="s">
        <v>21</v>
      </c>
      <c r="AF43" s="8">
        <v>10</v>
      </c>
      <c r="AG43" s="3" t="s">
        <v>29</v>
      </c>
      <c r="AH43" s="8"/>
      <c r="AI43" s="3" t="s">
        <v>21</v>
      </c>
      <c r="AJ43" s="8">
        <v>6</v>
      </c>
      <c r="AK43" s="3" t="s">
        <v>172</v>
      </c>
      <c r="AL43" s="8"/>
      <c r="AM43" s="3" t="s">
        <v>21</v>
      </c>
      <c r="AN43" s="8">
        <v>3</v>
      </c>
      <c r="AO43" s="3" t="s">
        <v>21</v>
      </c>
      <c r="AP43" s="3" t="s">
        <v>196</v>
      </c>
      <c r="AQ43" s="3"/>
      <c r="AR43" s="3" t="s">
        <v>737</v>
      </c>
      <c r="AS43" s="8">
        <v>1</v>
      </c>
      <c r="AT43" s="8">
        <v>0</v>
      </c>
      <c r="AU43" s="8">
        <v>0</v>
      </c>
      <c r="AV43" s="8">
        <v>0</v>
      </c>
      <c r="AW43" s="8">
        <v>0</v>
      </c>
      <c r="AX43" s="8">
        <v>0</v>
      </c>
      <c r="AY43" s="8">
        <v>0</v>
      </c>
      <c r="AZ43" s="8">
        <v>1</v>
      </c>
      <c r="BA43" s="3" t="s">
        <v>21</v>
      </c>
      <c r="BB43" s="3" t="s">
        <v>21</v>
      </c>
      <c r="BC43" s="3" t="s">
        <v>21</v>
      </c>
      <c r="BD43" s="3" t="s">
        <v>29</v>
      </c>
      <c r="BE43" s="3" t="s">
        <v>21</v>
      </c>
      <c r="BF43" s="3" t="s">
        <v>196</v>
      </c>
      <c r="BG43" s="3"/>
      <c r="BH43" s="3" t="s">
        <v>231</v>
      </c>
      <c r="BI43" s="3"/>
      <c r="BJ43" s="3" t="s">
        <v>753</v>
      </c>
      <c r="BK43" s="8">
        <v>1</v>
      </c>
      <c r="BL43" s="8">
        <v>1</v>
      </c>
      <c r="BM43" s="8">
        <v>0</v>
      </c>
      <c r="BN43" s="8">
        <v>0</v>
      </c>
      <c r="BO43" s="8">
        <v>0</v>
      </c>
      <c r="BP43" s="8">
        <v>1</v>
      </c>
      <c r="BQ43" s="8">
        <v>0</v>
      </c>
      <c r="BR43" s="8">
        <v>0</v>
      </c>
      <c r="BS43" s="8">
        <v>0</v>
      </c>
      <c r="BT43" s="3" t="s">
        <v>253</v>
      </c>
      <c r="BU43" s="3" t="s">
        <v>258</v>
      </c>
      <c r="BV43" s="3" t="s">
        <v>21</v>
      </c>
      <c r="BW43" s="3" t="s">
        <v>613</v>
      </c>
      <c r="BX43" s="8">
        <v>1</v>
      </c>
      <c r="BY43" s="8">
        <v>0</v>
      </c>
      <c r="BZ43" s="8">
        <v>1</v>
      </c>
      <c r="CA43" s="8">
        <v>0</v>
      </c>
      <c r="CB43" s="3" t="s">
        <v>280</v>
      </c>
      <c r="CC43" s="3" t="s">
        <v>29</v>
      </c>
      <c r="CD43" s="3"/>
      <c r="CE43" s="8"/>
      <c r="CF43" s="8"/>
      <c r="CG43" s="8"/>
      <c r="CH43" s="8"/>
      <c r="CI43" s="8"/>
      <c r="CJ43" s="8"/>
      <c r="CK43" s="8"/>
      <c r="CL43" s="3"/>
      <c r="CM43" s="3" t="s">
        <v>281</v>
      </c>
      <c r="CN43" s="3" t="s">
        <v>781</v>
      </c>
      <c r="CO43" s="8">
        <v>1</v>
      </c>
      <c r="CP43" s="8">
        <v>0</v>
      </c>
      <c r="CQ43" s="8">
        <v>0</v>
      </c>
      <c r="CR43" s="8">
        <v>1</v>
      </c>
      <c r="CS43" s="8">
        <v>1</v>
      </c>
      <c r="CT43" s="8">
        <v>0</v>
      </c>
      <c r="CU43" s="8">
        <v>0</v>
      </c>
      <c r="CV43" s="3"/>
      <c r="CW43" s="3" t="s">
        <v>259</v>
      </c>
      <c r="CX43" s="3" t="s">
        <v>21</v>
      </c>
      <c r="CY43" s="3"/>
      <c r="CZ43" s="8"/>
      <c r="DA43" s="8"/>
      <c r="DB43" s="8"/>
      <c r="DC43" s="8"/>
      <c r="DD43" s="8"/>
      <c r="DE43" s="8"/>
      <c r="DF43" s="8"/>
      <c r="DG43" s="3"/>
      <c r="DH43" s="3" t="s">
        <v>21</v>
      </c>
      <c r="DI43" s="3" t="s">
        <v>785</v>
      </c>
      <c r="DJ43" s="8">
        <v>0</v>
      </c>
      <c r="DK43" s="8">
        <v>0</v>
      </c>
      <c r="DL43" s="8">
        <v>1</v>
      </c>
      <c r="DM43" s="8">
        <v>1</v>
      </c>
      <c r="DN43" s="8">
        <v>0</v>
      </c>
      <c r="DO43" s="3"/>
      <c r="DP43" s="3" t="s">
        <v>21</v>
      </c>
      <c r="DQ43" s="3" t="s">
        <v>258</v>
      </c>
      <c r="DR43" s="3" t="s">
        <v>29</v>
      </c>
      <c r="DS43" s="3"/>
      <c r="DT43" s="8"/>
      <c r="DU43" s="8"/>
      <c r="DV43" s="8"/>
      <c r="DW43" s="8"/>
      <c r="DX43" s="8"/>
      <c r="DY43" s="8"/>
      <c r="DZ43" s="8"/>
      <c r="EA43" s="3" t="s">
        <v>601</v>
      </c>
      <c r="EB43" s="8">
        <v>1</v>
      </c>
      <c r="EC43" s="8">
        <v>1</v>
      </c>
      <c r="ED43" s="8">
        <v>0</v>
      </c>
      <c r="EE43" s="8">
        <v>0</v>
      </c>
      <c r="EF43" s="8">
        <v>0</v>
      </c>
      <c r="EG43" s="8">
        <v>1</v>
      </c>
      <c r="EH43" s="8">
        <v>0</v>
      </c>
      <c r="EI43" s="8">
        <v>0</v>
      </c>
      <c r="EJ43" s="8">
        <v>0</v>
      </c>
      <c r="EK43" s="8">
        <v>0</v>
      </c>
      <c r="EL43" s="8">
        <v>0</v>
      </c>
      <c r="EM43" s="8">
        <v>0</v>
      </c>
      <c r="EN43" s="3"/>
      <c r="EO43" s="3" t="s">
        <v>281</v>
      </c>
      <c r="EP43" s="3" t="s">
        <v>798</v>
      </c>
      <c r="EQ43" s="8">
        <v>0</v>
      </c>
      <c r="ER43" s="8">
        <v>1</v>
      </c>
      <c r="ES43" s="8">
        <v>0</v>
      </c>
      <c r="ET43" s="8">
        <v>0</v>
      </c>
      <c r="EU43" s="8">
        <v>0</v>
      </c>
      <c r="EV43" s="8">
        <v>0</v>
      </c>
      <c r="EW43" s="8">
        <v>1</v>
      </c>
      <c r="EX43" s="8">
        <v>0</v>
      </c>
      <c r="EY43" s="8">
        <v>0</v>
      </c>
      <c r="EZ43" s="8">
        <v>0</v>
      </c>
      <c r="FA43" s="8">
        <v>0</v>
      </c>
      <c r="FB43" s="3"/>
      <c r="FC43" s="8"/>
      <c r="FD43" s="3" t="s">
        <v>606</v>
      </c>
      <c r="FE43" s="8">
        <v>1</v>
      </c>
      <c r="FF43" s="8">
        <v>1</v>
      </c>
      <c r="FG43" s="8">
        <v>0</v>
      </c>
      <c r="FH43" s="8">
        <v>0</v>
      </c>
      <c r="FI43" s="8">
        <v>1</v>
      </c>
      <c r="FJ43" s="8">
        <v>0</v>
      </c>
      <c r="FK43" s="3" t="s">
        <v>381</v>
      </c>
      <c r="FL43" s="3" t="s">
        <v>380</v>
      </c>
      <c r="FM43" s="3" t="s">
        <v>799</v>
      </c>
      <c r="FN43" s="8"/>
      <c r="FO43" s="8">
        <v>1</v>
      </c>
      <c r="FP43" s="8">
        <v>10</v>
      </c>
      <c r="FQ43" s="3" t="s">
        <v>800</v>
      </c>
      <c r="FR43" s="8">
        <v>1327523</v>
      </c>
      <c r="FS43" s="8">
        <v>10</v>
      </c>
    </row>
    <row r="44" spans="1:175" x14ac:dyDescent="0.25">
      <c r="A44" s="2">
        <v>43775</v>
      </c>
      <c r="B44" s="3" t="s">
        <v>15</v>
      </c>
      <c r="C44" s="3" t="s">
        <v>15</v>
      </c>
      <c r="D44" s="3" t="s">
        <v>39</v>
      </c>
      <c r="E44" s="3" t="s">
        <v>801</v>
      </c>
      <c r="F44" s="3" t="s">
        <v>65</v>
      </c>
      <c r="G44" s="3" t="s">
        <v>596</v>
      </c>
      <c r="H44" s="8">
        <v>4.3614300000000004</v>
      </c>
      <c r="I44" s="8">
        <v>18.625720000000001</v>
      </c>
      <c r="J44" s="8">
        <v>356.21499999999997</v>
      </c>
      <c r="K44" s="8">
        <v>0</v>
      </c>
      <c r="L44" s="8">
        <v>3</v>
      </c>
      <c r="M44" s="3" t="s">
        <v>596</v>
      </c>
      <c r="N44" s="8">
        <v>15</v>
      </c>
      <c r="O44" s="8">
        <v>75</v>
      </c>
      <c r="P44" s="3" t="s">
        <v>597</v>
      </c>
      <c r="Q44" s="8"/>
      <c r="R44" s="8">
        <v>15</v>
      </c>
      <c r="S44" s="8">
        <v>0</v>
      </c>
      <c r="T44" s="8">
        <v>0</v>
      </c>
      <c r="U44" s="8">
        <v>0</v>
      </c>
      <c r="V44" s="8">
        <v>15</v>
      </c>
      <c r="W44" s="8"/>
      <c r="X44" s="8"/>
      <c r="Y44" s="3" t="s">
        <v>160</v>
      </c>
      <c r="Z44" s="3" t="s">
        <v>21</v>
      </c>
      <c r="AA44" s="3" t="s">
        <v>21</v>
      </c>
      <c r="AB44" s="3" t="s">
        <v>13</v>
      </c>
      <c r="AC44" s="3"/>
      <c r="AD44" s="3" t="s">
        <v>177</v>
      </c>
      <c r="AE44" s="3" t="s">
        <v>21</v>
      </c>
      <c r="AF44" s="8">
        <v>10</v>
      </c>
      <c r="AG44" s="3" t="s">
        <v>29</v>
      </c>
      <c r="AH44" s="8"/>
      <c r="AI44" s="3" t="s">
        <v>29</v>
      </c>
      <c r="AJ44" s="8"/>
      <c r="AK44" s="3" t="s">
        <v>29</v>
      </c>
      <c r="AL44" s="8"/>
      <c r="AM44" s="3" t="s">
        <v>29</v>
      </c>
      <c r="AN44" s="8"/>
      <c r="AO44" s="3" t="s">
        <v>21</v>
      </c>
      <c r="AP44" s="3" t="s">
        <v>197</v>
      </c>
      <c r="AQ44" s="3"/>
      <c r="AR44" s="3" t="s">
        <v>752</v>
      </c>
      <c r="AS44" s="8">
        <v>1</v>
      </c>
      <c r="AT44" s="8">
        <v>0</v>
      </c>
      <c r="AU44" s="8">
        <v>0</v>
      </c>
      <c r="AV44" s="8">
        <v>1</v>
      </c>
      <c r="AW44" s="8">
        <v>0</v>
      </c>
      <c r="AX44" s="8">
        <v>0</v>
      </c>
      <c r="AY44" s="8">
        <v>0</v>
      </c>
      <c r="AZ44" s="8">
        <v>0</v>
      </c>
      <c r="BA44" s="3" t="s">
        <v>21</v>
      </c>
      <c r="BB44" s="3" t="s">
        <v>21</v>
      </c>
      <c r="BC44" s="3" t="s">
        <v>21</v>
      </c>
      <c r="BD44" s="3" t="s">
        <v>29</v>
      </c>
      <c r="BE44" s="3" t="s">
        <v>29</v>
      </c>
      <c r="BF44" s="3"/>
      <c r="BG44" s="3"/>
      <c r="BH44" s="3" t="s">
        <v>232</v>
      </c>
      <c r="BI44" s="3"/>
      <c r="BJ44" s="3" t="s">
        <v>802</v>
      </c>
      <c r="BK44" s="8">
        <v>0</v>
      </c>
      <c r="BL44" s="8">
        <v>1</v>
      </c>
      <c r="BM44" s="8">
        <v>0</v>
      </c>
      <c r="BN44" s="8">
        <v>0</v>
      </c>
      <c r="BO44" s="8">
        <v>0</v>
      </c>
      <c r="BP44" s="8">
        <v>1</v>
      </c>
      <c r="BQ44" s="8">
        <v>0</v>
      </c>
      <c r="BR44" s="8">
        <v>0</v>
      </c>
      <c r="BS44" s="8">
        <v>1</v>
      </c>
      <c r="BT44" s="3" t="s">
        <v>253</v>
      </c>
      <c r="BU44" s="3" t="s">
        <v>259</v>
      </c>
      <c r="BV44" s="3" t="s">
        <v>21</v>
      </c>
      <c r="BW44" s="3" t="s">
        <v>655</v>
      </c>
      <c r="BX44" s="8">
        <v>1</v>
      </c>
      <c r="BY44" s="8">
        <v>1</v>
      </c>
      <c r="BZ44" s="8">
        <v>0</v>
      </c>
      <c r="CA44" s="8">
        <v>1</v>
      </c>
      <c r="CB44" s="3" t="s">
        <v>277</v>
      </c>
      <c r="CC44" s="3" t="s">
        <v>29</v>
      </c>
      <c r="CD44" s="3"/>
      <c r="CE44" s="8"/>
      <c r="CF44" s="8"/>
      <c r="CG44" s="8"/>
      <c r="CH44" s="8"/>
      <c r="CI44" s="8"/>
      <c r="CJ44" s="8"/>
      <c r="CK44" s="8"/>
      <c r="CL44" s="3"/>
      <c r="CM44" s="3" t="s">
        <v>281</v>
      </c>
      <c r="CN44" s="3" t="s">
        <v>733</v>
      </c>
      <c r="CO44" s="8">
        <v>1</v>
      </c>
      <c r="CP44" s="8">
        <v>0</v>
      </c>
      <c r="CQ44" s="8">
        <v>1</v>
      </c>
      <c r="CR44" s="8">
        <v>1</v>
      </c>
      <c r="CS44" s="8">
        <v>0</v>
      </c>
      <c r="CT44" s="8">
        <v>0</v>
      </c>
      <c r="CU44" s="8">
        <v>0</v>
      </c>
      <c r="CV44" s="3"/>
      <c r="CW44" s="3" t="s">
        <v>261</v>
      </c>
      <c r="CX44" s="3" t="s">
        <v>21</v>
      </c>
      <c r="CY44" s="3"/>
      <c r="CZ44" s="8"/>
      <c r="DA44" s="8"/>
      <c r="DB44" s="8"/>
      <c r="DC44" s="8"/>
      <c r="DD44" s="8"/>
      <c r="DE44" s="8"/>
      <c r="DF44" s="8"/>
      <c r="DG44" s="3"/>
      <c r="DH44" s="3" t="s">
        <v>29</v>
      </c>
      <c r="DI44" s="3"/>
      <c r="DJ44" s="8"/>
      <c r="DK44" s="8"/>
      <c r="DL44" s="8"/>
      <c r="DM44" s="8"/>
      <c r="DN44" s="8"/>
      <c r="DO44" s="3"/>
      <c r="DP44" s="3"/>
      <c r="DQ44" s="3"/>
      <c r="DR44" s="3"/>
      <c r="DS44" s="3"/>
      <c r="DT44" s="8"/>
      <c r="DU44" s="8"/>
      <c r="DV44" s="8"/>
      <c r="DW44" s="8"/>
      <c r="DX44" s="8"/>
      <c r="DY44" s="8"/>
      <c r="DZ44" s="8"/>
      <c r="EA44" s="3" t="s">
        <v>601</v>
      </c>
      <c r="EB44" s="8">
        <v>1</v>
      </c>
      <c r="EC44" s="8">
        <v>1</v>
      </c>
      <c r="ED44" s="8">
        <v>0</v>
      </c>
      <c r="EE44" s="8">
        <v>0</v>
      </c>
      <c r="EF44" s="8">
        <v>0</v>
      </c>
      <c r="EG44" s="8">
        <v>1</v>
      </c>
      <c r="EH44" s="8">
        <v>0</v>
      </c>
      <c r="EI44" s="8">
        <v>0</v>
      </c>
      <c r="EJ44" s="8">
        <v>0</v>
      </c>
      <c r="EK44" s="8">
        <v>0</v>
      </c>
      <c r="EL44" s="8">
        <v>0</v>
      </c>
      <c r="EM44" s="8">
        <v>0</v>
      </c>
      <c r="EN44" s="3"/>
      <c r="EO44" s="3" t="s">
        <v>281</v>
      </c>
      <c r="EP44" s="3" t="s">
        <v>629</v>
      </c>
      <c r="EQ44" s="8">
        <v>0</v>
      </c>
      <c r="ER44" s="8">
        <v>0</v>
      </c>
      <c r="ES44" s="8">
        <v>0</v>
      </c>
      <c r="ET44" s="8">
        <v>1</v>
      </c>
      <c r="EU44" s="8">
        <v>0</v>
      </c>
      <c r="EV44" s="8">
        <v>0</v>
      </c>
      <c r="EW44" s="8">
        <v>1</v>
      </c>
      <c r="EX44" s="8">
        <v>0</v>
      </c>
      <c r="EY44" s="8">
        <v>0</v>
      </c>
      <c r="EZ44" s="8">
        <v>1</v>
      </c>
      <c r="FA44" s="8">
        <v>0</v>
      </c>
      <c r="FB44" s="3"/>
      <c r="FC44" s="8"/>
      <c r="FD44" s="3" t="s">
        <v>664</v>
      </c>
      <c r="FE44" s="8">
        <v>1</v>
      </c>
      <c r="FF44" s="8">
        <v>1</v>
      </c>
      <c r="FG44" s="8">
        <v>1</v>
      </c>
      <c r="FH44" s="8">
        <v>0</v>
      </c>
      <c r="FI44" s="8">
        <v>0</v>
      </c>
      <c r="FJ44" s="8">
        <v>0</v>
      </c>
      <c r="FK44" s="3" t="s">
        <v>381</v>
      </c>
      <c r="FL44" s="3" t="s">
        <v>380</v>
      </c>
      <c r="FM44" s="3" t="s">
        <v>382</v>
      </c>
      <c r="FN44" s="8"/>
      <c r="FO44" s="8">
        <v>0</v>
      </c>
      <c r="FP44" s="8">
        <v>10</v>
      </c>
      <c r="FQ44" s="3" t="s">
        <v>803</v>
      </c>
      <c r="FR44" s="8">
        <v>1328123</v>
      </c>
      <c r="FS44" s="8">
        <v>19</v>
      </c>
    </row>
    <row r="45" spans="1:175" x14ac:dyDescent="0.25">
      <c r="A45" s="2">
        <v>43776</v>
      </c>
      <c r="B45" s="3" t="s">
        <v>15</v>
      </c>
      <c r="C45" s="3" t="s">
        <v>15</v>
      </c>
      <c r="D45" s="3" t="s">
        <v>39</v>
      </c>
      <c r="E45" s="3" t="s">
        <v>804</v>
      </c>
      <c r="F45" s="3" t="s">
        <v>65</v>
      </c>
      <c r="G45" s="3" t="s">
        <v>596</v>
      </c>
      <c r="H45" s="8">
        <v>4.3665799999999999</v>
      </c>
      <c r="I45" s="8">
        <v>18.62246</v>
      </c>
      <c r="J45" s="8">
        <v>373.46899999999999</v>
      </c>
      <c r="K45" s="8">
        <v>0</v>
      </c>
      <c r="L45" s="8">
        <v>3</v>
      </c>
      <c r="M45" s="3" t="s">
        <v>596</v>
      </c>
      <c r="N45" s="8">
        <v>25</v>
      </c>
      <c r="O45" s="8">
        <v>125</v>
      </c>
      <c r="P45" s="3" t="s">
        <v>597</v>
      </c>
      <c r="Q45" s="8"/>
      <c r="R45" s="8">
        <v>25</v>
      </c>
      <c r="S45" s="8">
        <v>0</v>
      </c>
      <c r="T45" s="8">
        <v>0</v>
      </c>
      <c r="U45" s="8">
        <v>0</v>
      </c>
      <c r="V45" s="8">
        <v>25</v>
      </c>
      <c r="W45" s="8"/>
      <c r="X45" s="8"/>
      <c r="Y45" s="3" t="s">
        <v>160</v>
      </c>
      <c r="Z45" s="3" t="s">
        <v>21</v>
      </c>
      <c r="AA45" s="3" t="s">
        <v>21</v>
      </c>
      <c r="AB45" s="3" t="s">
        <v>174</v>
      </c>
      <c r="AC45" s="3"/>
      <c r="AD45" s="3" t="s">
        <v>177</v>
      </c>
      <c r="AE45" s="3" t="s">
        <v>29</v>
      </c>
      <c r="AF45" s="8"/>
      <c r="AG45" s="3" t="s">
        <v>29</v>
      </c>
      <c r="AH45" s="8"/>
      <c r="AI45" s="3" t="s">
        <v>29</v>
      </c>
      <c r="AJ45" s="8"/>
      <c r="AK45" s="3" t="s">
        <v>29</v>
      </c>
      <c r="AL45" s="8"/>
      <c r="AM45" s="3" t="s">
        <v>29</v>
      </c>
      <c r="AN45" s="8"/>
      <c r="AO45" s="3" t="s">
        <v>21</v>
      </c>
      <c r="AP45" s="3" t="s">
        <v>196</v>
      </c>
      <c r="AQ45" s="3"/>
      <c r="AR45" s="3" t="s">
        <v>752</v>
      </c>
      <c r="AS45" s="8">
        <v>1</v>
      </c>
      <c r="AT45" s="8">
        <v>0</v>
      </c>
      <c r="AU45" s="8">
        <v>0</v>
      </c>
      <c r="AV45" s="8">
        <v>1</v>
      </c>
      <c r="AW45" s="8">
        <v>0</v>
      </c>
      <c r="AX45" s="8">
        <v>0</v>
      </c>
      <c r="AY45" s="8">
        <v>0</v>
      </c>
      <c r="AZ45" s="8">
        <v>0</v>
      </c>
      <c r="BA45" s="3" t="s">
        <v>21</v>
      </c>
      <c r="BB45" s="3" t="s">
        <v>21</v>
      </c>
      <c r="BC45" s="3" t="s">
        <v>21</v>
      </c>
      <c r="BD45" s="3" t="s">
        <v>29</v>
      </c>
      <c r="BE45" s="3" t="s">
        <v>21</v>
      </c>
      <c r="BF45" s="3" t="s">
        <v>227</v>
      </c>
      <c r="BG45" s="3"/>
      <c r="BH45" s="3" t="s">
        <v>232</v>
      </c>
      <c r="BI45" s="3"/>
      <c r="BJ45" s="3" t="s">
        <v>802</v>
      </c>
      <c r="BK45" s="8">
        <v>0</v>
      </c>
      <c r="BL45" s="8">
        <v>1</v>
      </c>
      <c r="BM45" s="8">
        <v>0</v>
      </c>
      <c r="BN45" s="8">
        <v>0</v>
      </c>
      <c r="BO45" s="8">
        <v>0</v>
      </c>
      <c r="BP45" s="8">
        <v>1</v>
      </c>
      <c r="BQ45" s="8">
        <v>0</v>
      </c>
      <c r="BR45" s="8">
        <v>0</v>
      </c>
      <c r="BS45" s="8">
        <v>1</v>
      </c>
      <c r="BT45" s="3" t="s">
        <v>253</v>
      </c>
      <c r="BU45" s="3" t="s">
        <v>260</v>
      </c>
      <c r="BV45" s="3" t="s">
        <v>21</v>
      </c>
      <c r="BW45" s="3" t="s">
        <v>655</v>
      </c>
      <c r="BX45" s="8">
        <v>1</v>
      </c>
      <c r="BY45" s="8">
        <v>1</v>
      </c>
      <c r="BZ45" s="8">
        <v>0</v>
      </c>
      <c r="CA45" s="8">
        <v>1</v>
      </c>
      <c r="CB45" s="3" t="s">
        <v>277</v>
      </c>
      <c r="CC45" s="3" t="s">
        <v>29</v>
      </c>
      <c r="CD45" s="3"/>
      <c r="CE45" s="8"/>
      <c r="CF45" s="8"/>
      <c r="CG45" s="8"/>
      <c r="CH45" s="8"/>
      <c r="CI45" s="8"/>
      <c r="CJ45" s="8"/>
      <c r="CK45" s="8"/>
      <c r="CL45" s="3"/>
      <c r="CM45" s="3" t="s">
        <v>281</v>
      </c>
      <c r="CN45" s="3" t="s">
        <v>733</v>
      </c>
      <c r="CO45" s="8">
        <v>1</v>
      </c>
      <c r="CP45" s="8">
        <v>0</v>
      </c>
      <c r="CQ45" s="8">
        <v>1</v>
      </c>
      <c r="CR45" s="8">
        <v>1</v>
      </c>
      <c r="CS45" s="8">
        <v>0</v>
      </c>
      <c r="CT45" s="8">
        <v>0</v>
      </c>
      <c r="CU45" s="8">
        <v>0</v>
      </c>
      <c r="CV45" s="3"/>
      <c r="CW45" s="3" t="s">
        <v>259</v>
      </c>
      <c r="CX45" s="3" t="s">
        <v>29</v>
      </c>
      <c r="CY45" s="3" t="s">
        <v>805</v>
      </c>
      <c r="CZ45" s="8">
        <v>0</v>
      </c>
      <c r="DA45" s="8">
        <v>1</v>
      </c>
      <c r="DB45" s="8">
        <v>0</v>
      </c>
      <c r="DC45" s="8">
        <v>0</v>
      </c>
      <c r="DD45" s="8">
        <v>0</v>
      </c>
      <c r="DE45" s="8">
        <v>0</v>
      </c>
      <c r="DF45" s="8">
        <v>1</v>
      </c>
      <c r="DG45" s="3" t="s">
        <v>806</v>
      </c>
      <c r="DH45" s="3" t="s">
        <v>29</v>
      </c>
      <c r="DI45" s="3"/>
      <c r="DJ45" s="8"/>
      <c r="DK45" s="8"/>
      <c r="DL45" s="8"/>
      <c r="DM45" s="8"/>
      <c r="DN45" s="8"/>
      <c r="DO45" s="3"/>
      <c r="DP45" s="3"/>
      <c r="DQ45" s="3"/>
      <c r="DR45" s="3"/>
      <c r="DS45" s="3"/>
      <c r="DT45" s="8"/>
      <c r="DU45" s="8"/>
      <c r="DV45" s="8"/>
      <c r="DW45" s="8"/>
      <c r="DX45" s="8"/>
      <c r="DY45" s="8"/>
      <c r="DZ45" s="8"/>
      <c r="EA45" s="3" t="s">
        <v>601</v>
      </c>
      <c r="EB45" s="8">
        <v>1</v>
      </c>
      <c r="EC45" s="8">
        <v>1</v>
      </c>
      <c r="ED45" s="8">
        <v>0</v>
      </c>
      <c r="EE45" s="8">
        <v>0</v>
      </c>
      <c r="EF45" s="8">
        <v>0</v>
      </c>
      <c r="EG45" s="8">
        <v>1</v>
      </c>
      <c r="EH45" s="8">
        <v>0</v>
      </c>
      <c r="EI45" s="8">
        <v>0</v>
      </c>
      <c r="EJ45" s="8">
        <v>0</v>
      </c>
      <c r="EK45" s="8">
        <v>0</v>
      </c>
      <c r="EL45" s="8">
        <v>0</v>
      </c>
      <c r="EM45" s="8">
        <v>0</v>
      </c>
      <c r="EN45" s="3"/>
      <c r="EO45" s="3" t="s">
        <v>352</v>
      </c>
      <c r="EP45" s="3" t="s">
        <v>638</v>
      </c>
      <c r="EQ45" s="8">
        <v>0</v>
      </c>
      <c r="ER45" s="8">
        <v>0</v>
      </c>
      <c r="ES45" s="8">
        <v>0</v>
      </c>
      <c r="ET45" s="8">
        <v>0</v>
      </c>
      <c r="EU45" s="8">
        <v>0</v>
      </c>
      <c r="EV45" s="8">
        <v>0</v>
      </c>
      <c r="EW45" s="8">
        <v>1</v>
      </c>
      <c r="EX45" s="8">
        <v>0</v>
      </c>
      <c r="EY45" s="8">
        <v>0</v>
      </c>
      <c r="EZ45" s="8">
        <v>0</v>
      </c>
      <c r="FA45" s="8">
        <v>0</v>
      </c>
      <c r="FB45" s="3"/>
      <c r="FC45" s="8"/>
      <c r="FD45" s="3" t="s">
        <v>795</v>
      </c>
      <c r="FE45" s="8">
        <v>1</v>
      </c>
      <c r="FF45" s="8">
        <v>1</v>
      </c>
      <c r="FG45" s="8">
        <v>0</v>
      </c>
      <c r="FH45" s="8">
        <v>0</v>
      </c>
      <c r="FI45" s="8">
        <v>0</v>
      </c>
      <c r="FJ45" s="8">
        <v>0</v>
      </c>
      <c r="FK45" s="3" t="s">
        <v>381</v>
      </c>
      <c r="FL45" s="3" t="s">
        <v>382</v>
      </c>
      <c r="FM45" s="3" t="s">
        <v>380</v>
      </c>
      <c r="FN45" s="8"/>
      <c r="FO45" s="8">
        <v>0</v>
      </c>
      <c r="FP45" s="8">
        <v>10</v>
      </c>
      <c r="FQ45" s="3" t="s">
        <v>807</v>
      </c>
      <c r="FR45" s="8">
        <v>1340355</v>
      </c>
      <c r="FS45" s="8">
        <v>36</v>
      </c>
    </row>
    <row r="46" spans="1:175" x14ac:dyDescent="0.25">
      <c r="A46" s="2">
        <v>43776</v>
      </c>
      <c r="B46" s="3" t="s">
        <v>808</v>
      </c>
      <c r="C46" s="3" t="s">
        <v>6</v>
      </c>
      <c r="D46" s="3" t="s">
        <v>6</v>
      </c>
      <c r="E46" s="3" t="s">
        <v>132</v>
      </c>
      <c r="F46" s="3" t="s">
        <v>65</v>
      </c>
      <c r="G46" s="3" t="s">
        <v>596</v>
      </c>
      <c r="H46" s="8">
        <v>4.3249236</v>
      </c>
      <c r="I46" s="8">
        <v>18.528027900000001</v>
      </c>
      <c r="J46" s="8">
        <v>303.79998779296875</v>
      </c>
      <c r="K46" s="8">
        <v>7</v>
      </c>
      <c r="L46" s="8">
        <v>3</v>
      </c>
      <c r="M46" s="3" t="s">
        <v>596</v>
      </c>
      <c r="N46" s="8">
        <v>11</v>
      </c>
      <c r="O46" s="8">
        <v>55</v>
      </c>
      <c r="P46" s="3" t="s">
        <v>597</v>
      </c>
      <c r="Q46" s="8"/>
      <c r="R46" s="8">
        <v>9</v>
      </c>
      <c r="S46" s="8">
        <v>2</v>
      </c>
      <c r="T46" s="8">
        <v>0</v>
      </c>
      <c r="U46" s="8">
        <v>0</v>
      </c>
      <c r="V46" s="8">
        <v>11</v>
      </c>
      <c r="W46" s="8"/>
      <c r="X46" s="8"/>
      <c r="Y46" s="3" t="s">
        <v>159</v>
      </c>
      <c r="Z46" s="3" t="s">
        <v>21</v>
      </c>
      <c r="AA46" s="3" t="s">
        <v>21</v>
      </c>
      <c r="AB46" s="3" t="s">
        <v>173</v>
      </c>
      <c r="AC46" s="3" t="s">
        <v>809</v>
      </c>
      <c r="AD46" s="3" t="s">
        <v>178</v>
      </c>
      <c r="AE46" s="3" t="s">
        <v>172</v>
      </c>
      <c r="AF46" s="8"/>
      <c r="AG46" s="3" t="s">
        <v>29</v>
      </c>
      <c r="AH46" s="8"/>
      <c r="AI46" s="3" t="s">
        <v>29</v>
      </c>
      <c r="AJ46" s="8"/>
      <c r="AK46" s="3" t="s">
        <v>29</v>
      </c>
      <c r="AL46" s="8"/>
      <c r="AM46" s="3" t="s">
        <v>29</v>
      </c>
      <c r="AN46" s="8"/>
      <c r="AO46" s="3" t="s">
        <v>29</v>
      </c>
      <c r="AP46" s="3"/>
      <c r="AQ46" s="3"/>
      <c r="AR46" s="3" t="s">
        <v>624</v>
      </c>
      <c r="AS46" s="8">
        <v>1</v>
      </c>
      <c r="AT46" s="8">
        <v>0</v>
      </c>
      <c r="AU46" s="8">
        <v>0</v>
      </c>
      <c r="AV46" s="8">
        <v>0</v>
      </c>
      <c r="AW46" s="8">
        <v>0</v>
      </c>
      <c r="AX46" s="8">
        <v>0</v>
      </c>
      <c r="AY46" s="8">
        <v>0</v>
      </c>
      <c r="AZ46" s="8">
        <v>0</v>
      </c>
      <c r="BA46" s="3" t="s">
        <v>21</v>
      </c>
      <c r="BB46" s="3" t="s">
        <v>21</v>
      </c>
      <c r="BC46" s="3" t="s">
        <v>21</v>
      </c>
      <c r="BD46" s="3" t="s">
        <v>29</v>
      </c>
      <c r="BE46" s="3" t="s">
        <v>21</v>
      </c>
      <c r="BF46" s="3" t="s">
        <v>227</v>
      </c>
      <c r="BG46" s="3"/>
      <c r="BH46" s="3" t="s">
        <v>231</v>
      </c>
      <c r="BI46" s="3"/>
      <c r="BJ46" s="3" t="s">
        <v>810</v>
      </c>
      <c r="BK46" s="8">
        <v>1</v>
      </c>
      <c r="BL46" s="8">
        <v>0</v>
      </c>
      <c r="BM46" s="8">
        <v>1</v>
      </c>
      <c r="BN46" s="8">
        <v>0</v>
      </c>
      <c r="BO46" s="8">
        <v>0</v>
      </c>
      <c r="BP46" s="8">
        <v>0</v>
      </c>
      <c r="BQ46" s="8">
        <v>0</v>
      </c>
      <c r="BR46" s="8">
        <v>0</v>
      </c>
      <c r="BS46" s="8">
        <v>1</v>
      </c>
      <c r="BT46" s="3" t="s">
        <v>253</v>
      </c>
      <c r="BU46" s="3" t="s">
        <v>258</v>
      </c>
      <c r="BV46" s="3" t="s">
        <v>21</v>
      </c>
      <c r="BW46" s="3" t="s">
        <v>811</v>
      </c>
      <c r="BX46" s="8">
        <v>0</v>
      </c>
      <c r="BY46" s="8">
        <v>0</v>
      </c>
      <c r="BZ46" s="8">
        <v>1</v>
      </c>
      <c r="CA46" s="8">
        <v>0</v>
      </c>
      <c r="CB46" s="3" t="s">
        <v>280</v>
      </c>
      <c r="CC46" s="3" t="s">
        <v>29</v>
      </c>
      <c r="CD46" s="3"/>
      <c r="CE46" s="8"/>
      <c r="CF46" s="8"/>
      <c r="CG46" s="8"/>
      <c r="CH46" s="8"/>
      <c r="CI46" s="8"/>
      <c r="CJ46" s="8"/>
      <c r="CK46" s="8"/>
      <c r="CL46" s="3"/>
      <c r="CM46" s="3" t="s">
        <v>279</v>
      </c>
      <c r="CN46" s="3" t="s">
        <v>657</v>
      </c>
      <c r="CO46" s="8">
        <v>0</v>
      </c>
      <c r="CP46" s="8">
        <v>1</v>
      </c>
      <c r="CQ46" s="8">
        <v>0</v>
      </c>
      <c r="CR46" s="8">
        <v>1</v>
      </c>
      <c r="CS46" s="8">
        <v>0</v>
      </c>
      <c r="CT46" s="8">
        <v>1</v>
      </c>
      <c r="CU46" s="8">
        <v>0</v>
      </c>
      <c r="CV46" s="3"/>
      <c r="CW46" s="3" t="s">
        <v>259</v>
      </c>
      <c r="CX46" s="3" t="s">
        <v>21</v>
      </c>
      <c r="CY46" s="3"/>
      <c r="CZ46" s="8"/>
      <c r="DA46" s="8"/>
      <c r="DB46" s="8"/>
      <c r="DC46" s="8"/>
      <c r="DD46" s="8"/>
      <c r="DE46" s="8"/>
      <c r="DF46" s="8"/>
      <c r="DG46" s="3"/>
      <c r="DH46" s="3" t="s">
        <v>29</v>
      </c>
      <c r="DI46" s="3"/>
      <c r="DJ46" s="8"/>
      <c r="DK46" s="8"/>
      <c r="DL46" s="8"/>
      <c r="DM46" s="8"/>
      <c r="DN46" s="8"/>
      <c r="DO46" s="3"/>
      <c r="DP46" s="3"/>
      <c r="DQ46" s="3"/>
      <c r="DR46" s="3"/>
      <c r="DS46" s="3"/>
      <c r="DT46" s="8"/>
      <c r="DU46" s="8"/>
      <c r="DV46" s="8"/>
      <c r="DW46" s="8"/>
      <c r="DX46" s="8"/>
      <c r="DY46" s="8"/>
      <c r="DZ46" s="8"/>
      <c r="EA46" s="3" t="s">
        <v>605</v>
      </c>
      <c r="EB46" s="8">
        <v>1</v>
      </c>
      <c r="EC46" s="8">
        <v>1</v>
      </c>
      <c r="ED46" s="8">
        <v>0</v>
      </c>
      <c r="EE46" s="8">
        <v>0</v>
      </c>
      <c r="EF46" s="8">
        <v>0</v>
      </c>
      <c r="EG46" s="8">
        <v>0</v>
      </c>
      <c r="EH46" s="8">
        <v>1</v>
      </c>
      <c r="EI46" s="8">
        <v>0</v>
      </c>
      <c r="EJ46" s="8">
        <v>0</v>
      </c>
      <c r="EK46" s="8">
        <v>0</v>
      </c>
      <c r="EL46" s="8">
        <v>0</v>
      </c>
      <c r="EM46" s="8">
        <v>0</v>
      </c>
      <c r="EN46" s="3"/>
      <c r="EO46" s="3" t="s">
        <v>279</v>
      </c>
      <c r="EP46" s="3"/>
      <c r="EQ46" s="8"/>
      <c r="ER46" s="8"/>
      <c r="ES46" s="8"/>
      <c r="ET46" s="8"/>
      <c r="EU46" s="8"/>
      <c r="EV46" s="8"/>
      <c r="EW46" s="8"/>
      <c r="EX46" s="8"/>
      <c r="EY46" s="8"/>
      <c r="EZ46" s="8"/>
      <c r="FA46" s="8"/>
      <c r="FB46" s="3"/>
      <c r="FC46" s="8"/>
      <c r="FD46" s="3" t="s">
        <v>686</v>
      </c>
      <c r="FE46" s="8">
        <v>1</v>
      </c>
      <c r="FF46" s="8">
        <v>1</v>
      </c>
      <c r="FG46" s="8">
        <v>0</v>
      </c>
      <c r="FH46" s="8">
        <v>1</v>
      </c>
      <c r="FI46" s="8">
        <v>0</v>
      </c>
      <c r="FJ46" s="8">
        <v>0</v>
      </c>
      <c r="FK46" s="3" t="s">
        <v>380</v>
      </c>
      <c r="FL46" s="3" t="s">
        <v>382</v>
      </c>
      <c r="FM46" s="3" t="s">
        <v>385</v>
      </c>
      <c r="FN46" s="8"/>
      <c r="FO46" s="8">
        <v>0</v>
      </c>
      <c r="FP46" s="8">
        <v>10</v>
      </c>
      <c r="FQ46" s="3" t="s">
        <v>812</v>
      </c>
      <c r="FR46" s="8">
        <v>1340126</v>
      </c>
      <c r="FS46" s="8">
        <v>22</v>
      </c>
    </row>
    <row r="47" spans="1:175" x14ac:dyDescent="0.25">
      <c r="A47" s="2">
        <v>43776</v>
      </c>
      <c r="B47" s="3" t="s">
        <v>808</v>
      </c>
      <c r="C47" s="3" t="s">
        <v>6</v>
      </c>
      <c r="D47" s="3" t="s">
        <v>6</v>
      </c>
      <c r="E47" s="3" t="s">
        <v>129</v>
      </c>
      <c r="F47" s="3" t="s">
        <v>65</v>
      </c>
      <c r="G47" s="3" t="s">
        <v>596</v>
      </c>
      <c r="H47" s="8">
        <v>4.3284058999999999</v>
      </c>
      <c r="I47" s="8">
        <v>18.531480200000001</v>
      </c>
      <c r="J47" s="8">
        <v>328.60000610351563</v>
      </c>
      <c r="K47" s="8">
        <v>10</v>
      </c>
      <c r="L47" s="8">
        <v>3</v>
      </c>
      <c r="M47" s="3" t="s">
        <v>596</v>
      </c>
      <c r="N47" s="8">
        <v>15</v>
      </c>
      <c r="O47" s="8">
        <v>75</v>
      </c>
      <c r="P47" s="3" t="s">
        <v>597</v>
      </c>
      <c r="Q47" s="8"/>
      <c r="R47" s="8">
        <v>15</v>
      </c>
      <c r="S47" s="8">
        <v>0</v>
      </c>
      <c r="T47" s="8">
        <v>0</v>
      </c>
      <c r="U47" s="8">
        <v>0</v>
      </c>
      <c r="V47" s="8">
        <v>11</v>
      </c>
      <c r="W47" s="8">
        <v>4</v>
      </c>
      <c r="X47" s="8"/>
      <c r="Y47" s="3" t="s">
        <v>159</v>
      </c>
      <c r="Z47" s="3" t="s">
        <v>21</v>
      </c>
      <c r="AA47" s="3" t="s">
        <v>29</v>
      </c>
      <c r="AB47" s="3"/>
      <c r="AC47" s="3"/>
      <c r="AD47" s="3" t="s">
        <v>181</v>
      </c>
      <c r="AE47" s="3" t="s">
        <v>21</v>
      </c>
      <c r="AF47" s="8">
        <v>16</v>
      </c>
      <c r="AG47" s="3" t="s">
        <v>29</v>
      </c>
      <c r="AH47" s="8"/>
      <c r="AI47" s="3" t="s">
        <v>21</v>
      </c>
      <c r="AJ47" s="8">
        <v>6</v>
      </c>
      <c r="AK47" s="3" t="s">
        <v>29</v>
      </c>
      <c r="AL47" s="8"/>
      <c r="AM47" s="3" t="s">
        <v>21</v>
      </c>
      <c r="AN47" s="8">
        <v>12</v>
      </c>
      <c r="AO47" s="3" t="s">
        <v>21</v>
      </c>
      <c r="AP47" s="3" t="s">
        <v>197</v>
      </c>
      <c r="AQ47" s="3"/>
      <c r="AR47" s="3"/>
      <c r="AS47" s="8"/>
      <c r="AT47" s="8"/>
      <c r="AU47" s="8"/>
      <c r="AV47" s="8"/>
      <c r="AW47" s="8"/>
      <c r="AX47" s="8"/>
      <c r="AY47" s="8"/>
      <c r="AZ47" s="8"/>
      <c r="BA47" s="3" t="s">
        <v>21</v>
      </c>
      <c r="BB47" s="3" t="s">
        <v>21</v>
      </c>
      <c r="BC47" s="3" t="s">
        <v>21</v>
      </c>
      <c r="BD47" s="3" t="s">
        <v>29</v>
      </c>
      <c r="BE47" s="3" t="s">
        <v>21</v>
      </c>
      <c r="BF47" s="3" t="s">
        <v>227</v>
      </c>
      <c r="BG47" s="3"/>
      <c r="BH47" s="3" t="s">
        <v>234</v>
      </c>
      <c r="BI47" s="3"/>
      <c r="BJ47" s="3" t="s">
        <v>738</v>
      </c>
      <c r="BK47" s="8">
        <v>1</v>
      </c>
      <c r="BL47" s="8">
        <v>0</v>
      </c>
      <c r="BM47" s="8">
        <v>0</v>
      </c>
      <c r="BN47" s="8">
        <v>0</v>
      </c>
      <c r="BO47" s="8">
        <v>0</v>
      </c>
      <c r="BP47" s="8">
        <v>0</v>
      </c>
      <c r="BQ47" s="8">
        <v>0</v>
      </c>
      <c r="BR47" s="8">
        <v>0</v>
      </c>
      <c r="BS47" s="8">
        <v>1</v>
      </c>
      <c r="BT47" s="3" t="s">
        <v>253</v>
      </c>
      <c r="BU47" s="3" t="s">
        <v>258</v>
      </c>
      <c r="BV47" s="3" t="s">
        <v>21</v>
      </c>
      <c r="BW47" s="3" t="s">
        <v>813</v>
      </c>
      <c r="BX47" s="8">
        <v>1</v>
      </c>
      <c r="BY47" s="8">
        <v>0</v>
      </c>
      <c r="BZ47" s="8">
        <v>0</v>
      </c>
      <c r="CA47" s="8">
        <v>0</v>
      </c>
      <c r="CB47" s="3" t="s">
        <v>277</v>
      </c>
      <c r="CC47" s="3" t="s">
        <v>29</v>
      </c>
      <c r="CD47" s="3"/>
      <c r="CE47" s="8"/>
      <c r="CF47" s="8"/>
      <c r="CG47" s="8"/>
      <c r="CH47" s="8"/>
      <c r="CI47" s="8"/>
      <c r="CJ47" s="8"/>
      <c r="CK47" s="8"/>
      <c r="CL47" s="3"/>
      <c r="CM47" s="3" t="s">
        <v>279</v>
      </c>
      <c r="CN47" s="3" t="s">
        <v>296</v>
      </c>
      <c r="CO47" s="8">
        <v>0</v>
      </c>
      <c r="CP47" s="8">
        <v>0</v>
      </c>
      <c r="CQ47" s="8">
        <v>0</v>
      </c>
      <c r="CR47" s="8">
        <v>1</v>
      </c>
      <c r="CS47" s="8">
        <v>0</v>
      </c>
      <c r="CT47" s="8">
        <v>0</v>
      </c>
      <c r="CU47" s="8">
        <v>0</v>
      </c>
      <c r="CV47" s="3"/>
      <c r="CW47" s="3" t="s">
        <v>258</v>
      </c>
      <c r="CX47" s="3" t="s">
        <v>21</v>
      </c>
      <c r="CY47" s="3"/>
      <c r="CZ47" s="8"/>
      <c r="DA47" s="8"/>
      <c r="DB47" s="8"/>
      <c r="DC47" s="8"/>
      <c r="DD47" s="8"/>
      <c r="DE47" s="8"/>
      <c r="DF47" s="8"/>
      <c r="DG47" s="3"/>
      <c r="DH47" s="3" t="s">
        <v>29</v>
      </c>
      <c r="DI47" s="3"/>
      <c r="DJ47" s="8"/>
      <c r="DK47" s="8"/>
      <c r="DL47" s="8"/>
      <c r="DM47" s="8"/>
      <c r="DN47" s="8"/>
      <c r="DO47" s="3"/>
      <c r="DP47" s="3"/>
      <c r="DQ47" s="3"/>
      <c r="DR47" s="3"/>
      <c r="DS47" s="3"/>
      <c r="DT47" s="8"/>
      <c r="DU47" s="8"/>
      <c r="DV47" s="8"/>
      <c r="DW47" s="8"/>
      <c r="DX47" s="8"/>
      <c r="DY47" s="8"/>
      <c r="DZ47" s="8"/>
      <c r="EA47" s="3" t="s">
        <v>601</v>
      </c>
      <c r="EB47" s="8">
        <v>1</v>
      </c>
      <c r="EC47" s="8">
        <v>1</v>
      </c>
      <c r="ED47" s="8">
        <v>0</v>
      </c>
      <c r="EE47" s="8">
        <v>0</v>
      </c>
      <c r="EF47" s="8">
        <v>0</v>
      </c>
      <c r="EG47" s="8">
        <v>1</v>
      </c>
      <c r="EH47" s="8">
        <v>0</v>
      </c>
      <c r="EI47" s="8">
        <v>0</v>
      </c>
      <c r="EJ47" s="8">
        <v>0</v>
      </c>
      <c r="EK47" s="8">
        <v>0</v>
      </c>
      <c r="EL47" s="8">
        <v>0</v>
      </c>
      <c r="EM47" s="8">
        <v>0</v>
      </c>
      <c r="EN47" s="3"/>
      <c r="EO47" s="3" t="s">
        <v>352</v>
      </c>
      <c r="EP47" s="3" t="s">
        <v>355</v>
      </c>
      <c r="EQ47" s="8">
        <v>0</v>
      </c>
      <c r="ER47" s="8">
        <v>1</v>
      </c>
      <c r="ES47" s="8">
        <v>0</v>
      </c>
      <c r="ET47" s="8">
        <v>0</v>
      </c>
      <c r="EU47" s="8">
        <v>0</v>
      </c>
      <c r="EV47" s="8">
        <v>0</v>
      </c>
      <c r="EW47" s="8">
        <v>0</v>
      </c>
      <c r="EX47" s="8">
        <v>0</v>
      </c>
      <c r="EY47" s="8">
        <v>0</v>
      </c>
      <c r="EZ47" s="8">
        <v>0</v>
      </c>
      <c r="FA47" s="8">
        <v>0</v>
      </c>
      <c r="FB47" s="3"/>
      <c r="FC47" s="8"/>
      <c r="FD47" s="3" t="s">
        <v>693</v>
      </c>
      <c r="FE47" s="8">
        <v>1</v>
      </c>
      <c r="FF47" s="8">
        <v>0</v>
      </c>
      <c r="FG47" s="8">
        <v>1</v>
      </c>
      <c r="FH47" s="8">
        <v>0</v>
      </c>
      <c r="FI47" s="8">
        <v>1</v>
      </c>
      <c r="FJ47" s="8">
        <v>0</v>
      </c>
      <c r="FK47" s="3" t="s">
        <v>380</v>
      </c>
      <c r="FL47" s="3" t="s">
        <v>383</v>
      </c>
      <c r="FM47" s="3" t="s">
        <v>381</v>
      </c>
      <c r="FN47" s="8"/>
      <c r="FO47" s="8">
        <v>0</v>
      </c>
      <c r="FP47" s="8">
        <v>10</v>
      </c>
      <c r="FQ47" s="3" t="s">
        <v>814</v>
      </c>
      <c r="FR47" s="8">
        <v>1340233</v>
      </c>
      <c r="FS47" s="8">
        <v>30</v>
      </c>
    </row>
    <row r="48" spans="1:175" x14ac:dyDescent="0.25">
      <c r="A48" s="2">
        <v>43776</v>
      </c>
      <c r="B48" s="3" t="s">
        <v>808</v>
      </c>
      <c r="C48" s="3" t="s">
        <v>6</v>
      </c>
      <c r="D48" s="3" t="s">
        <v>6</v>
      </c>
      <c r="E48" s="3" t="s">
        <v>104</v>
      </c>
      <c r="F48" s="3" t="s">
        <v>64</v>
      </c>
      <c r="G48" s="3" t="s">
        <v>596</v>
      </c>
      <c r="H48" s="8">
        <v>4.3244185999999996</v>
      </c>
      <c r="I48" s="8">
        <v>18.520665900000001</v>
      </c>
      <c r="J48" s="8">
        <v>356.10000610351563</v>
      </c>
      <c r="K48" s="8">
        <v>10</v>
      </c>
      <c r="L48" s="8">
        <v>3</v>
      </c>
      <c r="M48" s="3" t="s">
        <v>596</v>
      </c>
      <c r="N48" s="8">
        <v>65</v>
      </c>
      <c r="O48" s="8">
        <v>325</v>
      </c>
      <c r="P48" s="3" t="s">
        <v>597</v>
      </c>
      <c r="Q48" s="8"/>
      <c r="R48" s="8">
        <v>65</v>
      </c>
      <c r="S48" s="8">
        <v>0</v>
      </c>
      <c r="T48" s="8">
        <v>0</v>
      </c>
      <c r="U48" s="8">
        <v>0</v>
      </c>
      <c r="V48" s="8"/>
      <c r="W48" s="8"/>
      <c r="X48" s="8">
        <v>65</v>
      </c>
      <c r="Y48" s="3" t="s">
        <v>160</v>
      </c>
      <c r="Z48" s="3" t="s">
        <v>21</v>
      </c>
      <c r="AA48" s="3" t="s">
        <v>29</v>
      </c>
      <c r="AB48" s="3"/>
      <c r="AC48" s="3"/>
      <c r="AD48" s="3" t="s">
        <v>178</v>
      </c>
      <c r="AE48" s="3" t="s">
        <v>21</v>
      </c>
      <c r="AF48" s="8">
        <v>10</v>
      </c>
      <c r="AG48" s="3" t="s">
        <v>29</v>
      </c>
      <c r="AH48" s="8"/>
      <c r="AI48" s="3" t="s">
        <v>21</v>
      </c>
      <c r="AJ48" s="8">
        <v>2</v>
      </c>
      <c r="AK48" s="3" t="s">
        <v>29</v>
      </c>
      <c r="AL48" s="8"/>
      <c r="AM48" s="3" t="s">
        <v>21</v>
      </c>
      <c r="AN48" s="8">
        <v>20</v>
      </c>
      <c r="AO48" s="3" t="s">
        <v>172</v>
      </c>
      <c r="AP48" s="3"/>
      <c r="AQ48" s="3"/>
      <c r="AR48" s="3"/>
      <c r="AS48" s="8"/>
      <c r="AT48" s="8"/>
      <c r="AU48" s="8"/>
      <c r="AV48" s="8"/>
      <c r="AW48" s="8"/>
      <c r="AX48" s="8"/>
      <c r="AY48" s="8"/>
      <c r="AZ48" s="8"/>
      <c r="BA48" s="3" t="s">
        <v>29</v>
      </c>
      <c r="BB48" s="3" t="s">
        <v>29</v>
      </c>
      <c r="BC48" s="3" t="s">
        <v>29</v>
      </c>
      <c r="BD48" s="3" t="s">
        <v>29</v>
      </c>
      <c r="BE48" s="3" t="s">
        <v>172</v>
      </c>
      <c r="BF48" s="3"/>
      <c r="BG48" s="3"/>
      <c r="BH48" s="3" t="s">
        <v>231</v>
      </c>
      <c r="BI48" s="3"/>
      <c r="BJ48" s="3" t="s">
        <v>815</v>
      </c>
      <c r="BK48" s="8">
        <v>1</v>
      </c>
      <c r="BL48" s="8">
        <v>0</v>
      </c>
      <c r="BM48" s="8">
        <v>0</v>
      </c>
      <c r="BN48" s="8">
        <v>0</v>
      </c>
      <c r="BO48" s="8">
        <v>1</v>
      </c>
      <c r="BP48" s="8">
        <v>1</v>
      </c>
      <c r="BQ48" s="8">
        <v>0</v>
      </c>
      <c r="BR48" s="8">
        <v>0</v>
      </c>
      <c r="BS48" s="8">
        <v>0</v>
      </c>
      <c r="BT48" s="3" t="s">
        <v>256</v>
      </c>
      <c r="BU48" s="3" t="s">
        <v>260</v>
      </c>
      <c r="BV48" s="3" t="s">
        <v>21</v>
      </c>
      <c r="BW48" s="3" t="s">
        <v>816</v>
      </c>
      <c r="BX48" s="8">
        <v>1</v>
      </c>
      <c r="BY48" s="8">
        <v>1</v>
      </c>
      <c r="BZ48" s="8">
        <v>0</v>
      </c>
      <c r="CA48" s="8">
        <v>0</v>
      </c>
      <c r="CB48" s="3" t="s">
        <v>277</v>
      </c>
      <c r="CC48" s="3" t="s">
        <v>29</v>
      </c>
      <c r="CD48" s="3"/>
      <c r="CE48" s="8"/>
      <c r="CF48" s="8"/>
      <c r="CG48" s="8"/>
      <c r="CH48" s="8"/>
      <c r="CI48" s="8"/>
      <c r="CJ48" s="8"/>
      <c r="CK48" s="8"/>
      <c r="CL48" s="3"/>
      <c r="CM48" s="3" t="s">
        <v>281</v>
      </c>
      <c r="CN48" s="3" t="s">
        <v>703</v>
      </c>
      <c r="CO48" s="8">
        <v>0</v>
      </c>
      <c r="CP48" s="8">
        <v>0</v>
      </c>
      <c r="CQ48" s="8">
        <v>0</v>
      </c>
      <c r="CR48" s="8">
        <v>1</v>
      </c>
      <c r="CS48" s="8">
        <v>1</v>
      </c>
      <c r="CT48" s="8">
        <v>1</v>
      </c>
      <c r="CU48" s="8">
        <v>0</v>
      </c>
      <c r="CV48" s="3"/>
      <c r="CW48" s="3" t="s">
        <v>260</v>
      </c>
      <c r="CX48" s="3" t="s">
        <v>21</v>
      </c>
      <c r="CY48" s="3"/>
      <c r="CZ48" s="8"/>
      <c r="DA48" s="8"/>
      <c r="DB48" s="8"/>
      <c r="DC48" s="8"/>
      <c r="DD48" s="8"/>
      <c r="DE48" s="8"/>
      <c r="DF48" s="8"/>
      <c r="DG48" s="3"/>
      <c r="DH48" s="3" t="s">
        <v>21</v>
      </c>
      <c r="DI48" s="3" t="s">
        <v>817</v>
      </c>
      <c r="DJ48" s="8">
        <v>1</v>
      </c>
      <c r="DK48" s="8">
        <v>1</v>
      </c>
      <c r="DL48" s="8">
        <v>0</v>
      </c>
      <c r="DM48" s="8">
        <v>0</v>
      </c>
      <c r="DN48" s="8">
        <v>0</v>
      </c>
      <c r="DO48" s="3"/>
      <c r="DP48" s="3" t="s">
        <v>21</v>
      </c>
      <c r="DQ48" s="3" t="s">
        <v>260</v>
      </c>
      <c r="DR48" s="3" t="s">
        <v>21</v>
      </c>
      <c r="DS48" s="3" t="s">
        <v>778</v>
      </c>
      <c r="DT48" s="8">
        <v>0</v>
      </c>
      <c r="DU48" s="8">
        <v>0</v>
      </c>
      <c r="DV48" s="8">
        <v>1</v>
      </c>
      <c r="DW48" s="8">
        <v>0</v>
      </c>
      <c r="DX48" s="8">
        <v>0</v>
      </c>
      <c r="DY48" s="8">
        <v>1</v>
      </c>
      <c r="DZ48" s="8">
        <v>1</v>
      </c>
      <c r="EA48" s="3" t="s">
        <v>818</v>
      </c>
      <c r="EB48" s="8">
        <v>1</v>
      </c>
      <c r="EC48" s="8">
        <v>0</v>
      </c>
      <c r="ED48" s="8">
        <v>0</v>
      </c>
      <c r="EE48" s="8">
        <v>0</v>
      </c>
      <c r="EF48" s="8">
        <v>0</v>
      </c>
      <c r="EG48" s="8">
        <v>1</v>
      </c>
      <c r="EH48" s="8">
        <v>1</v>
      </c>
      <c r="EI48" s="8">
        <v>0</v>
      </c>
      <c r="EJ48" s="8">
        <v>0</v>
      </c>
      <c r="EK48" s="8">
        <v>0</v>
      </c>
      <c r="EL48" s="8">
        <v>0</v>
      </c>
      <c r="EM48" s="8">
        <v>0</v>
      </c>
      <c r="EN48" s="3"/>
      <c r="EO48" s="3" t="s">
        <v>352</v>
      </c>
      <c r="EP48" s="3" t="s">
        <v>819</v>
      </c>
      <c r="EQ48" s="8">
        <v>1</v>
      </c>
      <c r="ER48" s="8">
        <v>1</v>
      </c>
      <c r="ES48" s="8">
        <v>1</v>
      </c>
      <c r="ET48" s="8">
        <v>0</v>
      </c>
      <c r="EU48" s="8">
        <v>0</v>
      </c>
      <c r="EV48" s="8">
        <v>0</v>
      </c>
      <c r="EW48" s="8">
        <v>0</v>
      </c>
      <c r="EX48" s="8">
        <v>0</v>
      </c>
      <c r="EY48" s="8">
        <v>0</v>
      </c>
      <c r="EZ48" s="8">
        <v>0</v>
      </c>
      <c r="FA48" s="8">
        <v>0</v>
      </c>
      <c r="FB48" s="3"/>
      <c r="FC48" s="8"/>
      <c r="FD48" s="3" t="s">
        <v>388</v>
      </c>
      <c r="FE48" s="8">
        <v>1</v>
      </c>
      <c r="FF48" s="8">
        <v>0</v>
      </c>
      <c r="FG48" s="8">
        <v>0</v>
      </c>
      <c r="FH48" s="8">
        <v>0</v>
      </c>
      <c r="FI48" s="8">
        <v>0</v>
      </c>
      <c r="FJ48" s="8">
        <v>0</v>
      </c>
      <c r="FK48" s="3" t="s">
        <v>381</v>
      </c>
      <c r="FL48" s="3" t="s">
        <v>380</v>
      </c>
      <c r="FM48" s="3" t="s">
        <v>348</v>
      </c>
      <c r="FN48" s="8"/>
      <c r="FO48" s="8">
        <v>0</v>
      </c>
      <c r="FP48" s="8">
        <v>10</v>
      </c>
      <c r="FQ48" s="3" t="s">
        <v>820</v>
      </c>
      <c r="FR48" s="8">
        <v>1340139</v>
      </c>
      <c r="FS48" s="8">
        <v>25</v>
      </c>
    </row>
    <row r="49" spans="1:175" x14ac:dyDescent="0.25">
      <c r="A49" s="2">
        <v>43776</v>
      </c>
      <c r="B49" s="3" t="s">
        <v>808</v>
      </c>
      <c r="C49" s="3" t="s">
        <v>6</v>
      </c>
      <c r="D49" s="3" t="s">
        <v>6</v>
      </c>
      <c r="E49" s="3" t="s">
        <v>125</v>
      </c>
      <c r="F49" s="3" t="s">
        <v>65</v>
      </c>
      <c r="G49" s="3" t="s">
        <v>596</v>
      </c>
      <c r="H49" s="8">
        <v>4.3269605999999996</v>
      </c>
      <c r="I49" s="8">
        <v>18.5259927</v>
      </c>
      <c r="J49" s="8">
        <v>366.29998779296875</v>
      </c>
      <c r="K49" s="8">
        <v>9</v>
      </c>
      <c r="L49" s="8">
        <v>3</v>
      </c>
      <c r="M49" s="3" t="s">
        <v>596</v>
      </c>
      <c r="N49" s="8">
        <v>20</v>
      </c>
      <c r="O49" s="8">
        <v>100</v>
      </c>
      <c r="P49" s="3" t="s">
        <v>597</v>
      </c>
      <c r="Q49" s="8"/>
      <c r="R49" s="8">
        <v>15</v>
      </c>
      <c r="S49" s="8">
        <v>5</v>
      </c>
      <c r="T49" s="8">
        <v>0</v>
      </c>
      <c r="U49" s="8">
        <v>0</v>
      </c>
      <c r="V49" s="8">
        <v>20</v>
      </c>
      <c r="W49" s="8"/>
      <c r="X49" s="8"/>
      <c r="Y49" s="3" t="s">
        <v>159</v>
      </c>
      <c r="Z49" s="3" t="s">
        <v>21</v>
      </c>
      <c r="AA49" s="3" t="s">
        <v>172</v>
      </c>
      <c r="AB49" s="3"/>
      <c r="AC49" s="3"/>
      <c r="AD49" s="3" t="s">
        <v>178</v>
      </c>
      <c r="AE49" s="3" t="s">
        <v>21</v>
      </c>
      <c r="AF49" s="8">
        <v>22</v>
      </c>
      <c r="AG49" s="3" t="s">
        <v>29</v>
      </c>
      <c r="AH49" s="8"/>
      <c r="AI49" s="3" t="s">
        <v>21</v>
      </c>
      <c r="AJ49" s="8">
        <v>2</v>
      </c>
      <c r="AK49" s="3" t="s">
        <v>29</v>
      </c>
      <c r="AL49" s="8"/>
      <c r="AM49" s="3" t="s">
        <v>21</v>
      </c>
      <c r="AN49" s="8">
        <v>6</v>
      </c>
      <c r="AO49" s="3" t="s">
        <v>21</v>
      </c>
      <c r="AP49" s="3" t="s">
        <v>197</v>
      </c>
      <c r="AQ49" s="3"/>
      <c r="AR49" s="3"/>
      <c r="AS49" s="8"/>
      <c r="AT49" s="8"/>
      <c r="AU49" s="8"/>
      <c r="AV49" s="8"/>
      <c r="AW49" s="8"/>
      <c r="AX49" s="8"/>
      <c r="AY49" s="8"/>
      <c r="AZ49" s="8"/>
      <c r="BA49" s="3" t="s">
        <v>21</v>
      </c>
      <c r="BB49" s="3" t="s">
        <v>21</v>
      </c>
      <c r="BC49" s="3" t="s">
        <v>21</v>
      </c>
      <c r="BD49" s="3" t="s">
        <v>29</v>
      </c>
      <c r="BE49" s="3" t="s">
        <v>21</v>
      </c>
      <c r="BF49" s="3" t="s">
        <v>227</v>
      </c>
      <c r="BG49" s="3"/>
      <c r="BH49" s="3" t="s">
        <v>231</v>
      </c>
      <c r="BI49" s="3"/>
      <c r="BJ49" s="3" t="s">
        <v>691</v>
      </c>
      <c r="BK49" s="8">
        <v>1</v>
      </c>
      <c r="BL49" s="8">
        <v>1</v>
      </c>
      <c r="BM49" s="8">
        <v>0</v>
      </c>
      <c r="BN49" s="8">
        <v>0</v>
      </c>
      <c r="BO49" s="8">
        <v>0</v>
      </c>
      <c r="BP49" s="8">
        <v>0</v>
      </c>
      <c r="BQ49" s="8">
        <v>0</v>
      </c>
      <c r="BR49" s="8">
        <v>0</v>
      </c>
      <c r="BS49" s="8">
        <v>1</v>
      </c>
      <c r="BT49" s="3" t="s">
        <v>256</v>
      </c>
      <c r="BU49" s="3" t="s">
        <v>258</v>
      </c>
      <c r="BV49" s="3" t="s">
        <v>21</v>
      </c>
      <c r="BW49" s="3" t="s">
        <v>816</v>
      </c>
      <c r="BX49" s="8">
        <v>1</v>
      </c>
      <c r="BY49" s="8">
        <v>1</v>
      </c>
      <c r="BZ49" s="8">
        <v>0</v>
      </c>
      <c r="CA49" s="8">
        <v>0</v>
      </c>
      <c r="CB49" s="3" t="s">
        <v>277</v>
      </c>
      <c r="CC49" s="3" t="s">
        <v>29</v>
      </c>
      <c r="CD49" s="3"/>
      <c r="CE49" s="8"/>
      <c r="CF49" s="8"/>
      <c r="CG49" s="8"/>
      <c r="CH49" s="8"/>
      <c r="CI49" s="8"/>
      <c r="CJ49" s="8"/>
      <c r="CK49" s="8"/>
      <c r="CL49" s="3"/>
      <c r="CM49" s="3" t="s">
        <v>279</v>
      </c>
      <c r="CN49" s="3" t="s">
        <v>684</v>
      </c>
      <c r="CO49" s="8">
        <v>1</v>
      </c>
      <c r="CP49" s="8">
        <v>0</v>
      </c>
      <c r="CQ49" s="8">
        <v>0</v>
      </c>
      <c r="CR49" s="8">
        <v>1</v>
      </c>
      <c r="CS49" s="8">
        <v>0</v>
      </c>
      <c r="CT49" s="8">
        <v>0</v>
      </c>
      <c r="CU49" s="8">
        <v>0</v>
      </c>
      <c r="CV49" s="3"/>
      <c r="CW49" s="3" t="s">
        <v>258</v>
      </c>
      <c r="CX49" s="3" t="s">
        <v>21</v>
      </c>
      <c r="CY49" s="3"/>
      <c r="CZ49" s="8"/>
      <c r="DA49" s="8"/>
      <c r="DB49" s="8"/>
      <c r="DC49" s="8"/>
      <c r="DD49" s="8"/>
      <c r="DE49" s="8"/>
      <c r="DF49" s="8"/>
      <c r="DG49" s="3"/>
      <c r="DH49" s="3" t="s">
        <v>29</v>
      </c>
      <c r="DI49" s="3"/>
      <c r="DJ49" s="8"/>
      <c r="DK49" s="8"/>
      <c r="DL49" s="8"/>
      <c r="DM49" s="8"/>
      <c r="DN49" s="8"/>
      <c r="DO49" s="3"/>
      <c r="DP49" s="3"/>
      <c r="DQ49" s="3"/>
      <c r="DR49" s="3"/>
      <c r="DS49" s="3"/>
      <c r="DT49" s="8"/>
      <c r="DU49" s="8"/>
      <c r="DV49" s="8"/>
      <c r="DW49" s="8"/>
      <c r="DX49" s="8"/>
      <c r="DY49" s="8"/>
      <c r="DZ49" s="8"/>
      <c r="EA49" s="3" t="s">
        <v>601</v>
      </c>
      <c r="EB49" s="8">
        <v>1</v>
      </c>
      <c r="EC49" s="8">
        <v>1</v>
      </c>
      <c r="ED49" s="8">
        <v>0</v>
      </c>
      <c r="EE49" s="8">
        <v>0</v>
      </c>
      <c r="EF49" s="8">
        <v>0</v>
      </c>
      <c r="EG49" s="8">
        <v>1</v>
      </c>
      <c r="EH49" s="8">
        <v>0</v>
      </c>
      <c r="EI49" s="8">
        <v>0</v>
      </c>
      <c r="EJ49" s="8">
        <v>0</v>
      </c>
      <c r="EK49" s="8">
        <v>0</v>
      </c>
      <c r="EL49" s="8">
        <v>0</v>
      </c>
      <c r="EM49" s="8">
        <v>0</v>
      </c>
      <c r="EN49" s="3"/>
      <c r="EO49" s="3" t="s">
        <v>281</v>
      </c>
      <c r="EP49" s="3" t="s">
        <v>355</v>
      </c>
      <c r="EQ49" s="8">
        <v>0</v>
      </c>
      <c r="ER49" s="8">
        <v>1</v>
      </c>
      <c r="ES49" s="8">
        <v>0</v>
      </c>
      <c r="ET49" s="8">
        <v>0</v>
      </c>
      <c r="EU49" s="8">
        <v>0</v>
      </c>
      <c r="EV49" s="8">
        <v>0</v>
      </c>
      <c r="EW49" s="8">
        <v>0</v>
      </c>
      <c r="EX49" s="8">
        <v>0</v>
      </c>
      <c r="EY49" s="8">
        <v>0</v>
      </c>
      <c r="EZ49" s="8">
        <v>0</v>
      </c>
      <c r="FA49" s="8">
        <v>0</v>
      </c>
      <c r="FB49" s="3"/>
      <c r="FC49" s="8"/>
      <c r="FD49" s="3" t="s">
        <v>606</v>
      </c>
      <c r="FE49" s="8">
        <v>1</v>
      </c>
      <c r="FF49" s="8">
        <v>1</v>
      </c>
      <c r="FG49" s="8">
        <v>0</v>
      </c>
      <c r="FH49" s="8">
        <v>0</v>
      </c>
      <c r="FI49" s="8">
        <v>1</v>
      </c>
      <c r="FJ49" s="8">
        <v>0</v>
      </c>
      <c r="FK49" s="3" t="s">
        <v>380</v>
      </c>
      <c r="FL49" s="3" t="s">
        <v>382</v>
      </c>
      <c r="FM49" s="3" t="s">
        <v>381</v>
      </c>
      <c r="FN49" s="8"/>
      <c r="FO49" s="8">
        <v>0</v>
      </c>
      <c r="FP49" s="8">
        <v>10</v>
      </c>
      <c r="FQ49" s="3" t="s">
        <v>821</v>
      </c>
      <c r="FR49" s="8">
        <v>1340230</v>
      </c>
      <c r="FS49" s="8">
        <v>29</v>
      </c>
    </row>
    <row r="50" spans="1:175" x14ac:dyDescent="0.25">
      <c r="A50" s="2">
        <v>43776</v>
      </c>
      <c r="B50" s="3" t="s">
        <v>808</v>
      </c>
      <c r="C50" s="3" t="s">
        <v>6</v>
      </c>
      <c r="D50" s="3" t="s">
        <v>6</v>
      </c>
      <c r="E50" s="3" t="s">
        <v>135</v>
      </c>
      <c r="F50" s="3" t="s">
        <v>64</v>
      </c>
      <c r="G50" s="3" t="s">
        <v>596</v>
      </c>
      <c r="H50" s="8">
        <v>4.3281152000000001</v>
      </c>
      <c r="I50" s="8">
        <v>18.521876500000001</v>
      </c>
      <c r="J50" s="8">
        <v>409.20001220703125</v>
      </c>
      <c r="K50" s="8">
        <v>10</v>
      </c>
      <c r="L50" s="8">
        <v>3</v>
      </c>
      <c r="M50" s="3" t="s">
        <v>596</v>
      </c>
      <c r="N50" s="8">
        <v>10</v>
      </c>
      <c r="O50" s="8">
        <v>50</v>
      </c>
      <c r="P50" s="3" t="s">
        <v>597</v>
      </c>
      <c r="Q50" s="8"/>
      <c r="R50" s="8">
        <v>10</v>
      </c>
      <c r="S50" s="8">
        <v>0</v>
      </c>
      <c r="T50" s="8">
        <v>0</v>
      </c>
      <c r="U50" s="8">
        <v>0</v>
      </c>
      <c r="V50" s="8">
        <v>6</v>
      </c>
      <c r="W50" s="8">
        <v>4</v>
      </c>
      <c r="X50" s="8"/>
      <c r="Y50" s="3" t="s">
        <v>158</v>
      </c>
      <c r="Z50" s="3" t="s">
        <v>21</v>
      </c>
      <c r="AA50" s="3" t="s">
        <v>172</v>
      </c>
      <c r="AB50" s="3"/>
      <c r="AC50" s="3"/>
      <c r="AD50" s="3" t="s">
        <v>179</v>
      </c>
      <c r="AE50" s="3" t="s">
        <v>172</v>
      </c>
      <c r="AF50" s="8"/>
      <c r="AG50" s="3" t="s">
        <v>172</v>
      </c>
      <c r="AH50" s="8"/>
      <c r="AI50" s="3" t="s">
        <v>172</v>
      </c>
      <c r="AJ50" s="8"/>
      <c r="AK50" s="3" t="s">
        <v>172</v>
      </c>
      <c r="AL50" s="8"/>
      <c r="AM50" s="3" t="s">
        <v>172</v>
      </c>
      <c r="AN50" s="8"/>
      <c r="AO50" s="3" t="s">
        <v>172</v>
      </c>
      <c r="AP50" s="3"/>
      <c r="AQ50" s="3"/>
      <c r="AR50" s="3"/>
      <c r="AS50" s="8"/>
      <c r="AT50" s="8"/>
      <c r="AU50" s="8"/>
      <c r="AV50" s="8"/>
      <c r="AW50" s="8"/>
      <c r="AX50" s="8"/>
      <c r="AY50" s="8"/>
      <c r="AZ50" s="8"/>
      <c r="BA50" s="3" t="s">
        <v>21</v>
      </c>
      <c r="BB50" s="3" t="s">
        <v>21</v>
      </c>
      <c r="BC50" s="3" t="s">
        <v>21</v>
      </c>
      <c r="BD50" s="3" t="s">
        <v>21</v>
      </c>
      <c r="BE50" s="3" t="s">
        <v>172</v>
      </c>
      <c r="BF50" s="3"/>
      <c r="BG50" s="3"/>
      <c r="BH50" s="3" t="s">
        <v>234</v>
      </c>
      <c r="BI50" s="3"/>
      <c r="BJ50" s="3" t="s">
        <v>822</v>
      </c>
      <c r="BK50" s="8">
        <v>1</v>
      </c>
      <c r="BL50" s="8">
        <v>0</v>
      </c>
      <c r="BM50" s="8">
        <v>0</v>
      </c>
      <c r="BN50" s="8">
        <v>0</v>
      </c>
      <c r="BO50" s="8">
        <v>0</v>
      </c>
      <c r="BP50" s="8">
        <v>0</v>
      </c>
      <c r="BQ50" s="8">
        <v>0</v>
      </c>
      <c r="BR50" s="8">
        <v>0</v>
      </c>
      <c r="BS50" s="8">
        <v>0</v>
      </c>
      <c r="BT50" s="3" t="s">
        <v>256</v>
      </c>
      <c r="BU50" s="3" t="s">
        <v>258</v>
      </c>
      <c r="BV50" s="3" t="s">
        <v>21</v>
      </c>
      <c r="BW50" s="3" t="s">
        <v>655</v>
      </c>
      <c r="BX50" s="8">
        <v>1</v>
      </c>
      <c r="BY50" s="8">
        <v>1</v>
      </c>
      <c r="BZ50" s="8">
        <v>0</v>
      </c>
      <c r="CA50" s="8">
        <v>1</v>
      </c>
      <c r="CB50" s="3" t="s">
        <v>277</v>
      </c>
      <c r="CC50" s="3" t="s">
        <v>21</v>
      </c>
      <c r="CD50" s="3" t="s">
        <v>823</v>
      </c>
      <c r="CE50" s="8">
        <v>1</v>
      </c>
      <c r="CF50" s="8">
        <v>1</v>
      </c>
      <c r="CG50" s="8">
        <v>0</v>
      </c>
      <c r="CH50" s="8">
        <v>0</v>
      </c>
      <c r="CI50" s="8">
        <v>0</v>
      </c>
      <c r="CJ50" s="8">
        <v>0</v>
      </c>
      <c r="CK50" s="8">
        <v>0</v>
      </c>
      <c r="CL50" s="3"/>
      <c r="CM50" s="3" t="s">
        <v>279</v>
      </c>
      <c r="CN50" s="3" t="s">
        <v>703</v>
      </c>
      <c r="CO50" s="8">
        <v>0</v>
      </c>
      <c r="CP50" s="8">
        <v>0</v>
      </c>
      <c r="CQ50" s="8">
        <v>0</v>
      </c>
      <c r="CR50" s="8">
        <v>1</v>
      </c>
      <c r="CS50" s="8">
        <v>1</v>
      </c>
      <c r="CT50" s="8">
        <v>1</v>
      </c>
      <c r="CU50" s="8">
        <v>0</v>
      </c>
      <c r="CV50" s="3"/>
      <c r="CW50" s="3" t="s">
        <v>260</v>
      </c>
      <c r="CX50" s="3" t="s">
        <v>21</v>
      </c>
      <c r="CY50" s="3"/>
      <c r="CZ50" s="8"/>
      <c r="DA50" s="8"/>
      <c r="DB50" s="8"/>
      <c r="DC50" s="8"/>
      <c r="DD50" s="8"/>
      <c r="DE50" s="8"/>
      <c r="DF50" s="8"/>
      <c r="DG50" s="3"/>
      <c r="DH50" s="3" t="s">
        <v>21</v>
      </c>
      <c r="DI50" s="3" t="s">
        <v>767</v>
      </c>
      <c r="DJ50" s="8">
        <v>0</v>
      </c>
      <c r="DK50" s="8">
        <v>1</v>
      </c>
      <c r="DL50" s="8">
        <v>1</v>
      </c>
      <c r="DM50" s="8">
        <v>0</v>
      </c>
      <c r="DN50" s="8">
        <v>0</v>
      </c>
      <c r="DO50" s="3"/>
      <c r="DP50" s="3" t="s">
        <v>21</v>
      </c>
      <c r="DQ50" s="3" t="s">
        <v>260</v>
      </c>
      <c r="DR50" s="3" t="s">
        <v>29</v>
      </c>
      <c r="DS50" s="3"/>
      <c r="DT50" s="8"/>
      <c r="DU50" s="8"/>
      <c r="DV50" s="8"/>
      <c r="DW50" s="8"/>
      <c r="DX50" s="8"/>
      <c r="DY50" s="8"/>
      <c r="DZ50" s="8"/>
      <c r="EA50" s="3" t="s">
        <v>601</v>
      </c>
      <c r="EB50" s="8">
        <v>1</v>
      </c>
      <c r="EC50" s="8">
        <v>1</v>
      </c>
      <c r="ED50" s="8">
        <v>0</v>
      </c>
      <c r="EE50" s="8">
        <v>0</v>
      </c>
      <c r="EF50" s="8">
        <v>0</v>
      </c>
      <c r="EG50" s="8">
        <v>1</v>
      </c>
      <c r="EH50" s="8">
        <v>0</v>
      </c>
      <c r="EI50" s="8">
        <v>0</v>
      </c>
      <c r="EJ50" s="8">
        <v>0</v>
      </c>
      <c r="EK50" s="8">
        <v>0</v>
      </c>
      <c r="EL50" s="8">
        <v>0</v>
      </c>
      <c r="EM50" s="8">
        <v>0</v>
      </c>
      <c r="EN50" s="3"/>
      <c r="EO50" s="3" t="s">
        <v>279</v>
      </c>
      <c r="EP50" s="3"/>
      <c r="EQ50" s="8"/>
      <c r="ER50" s="8"/>
      <c r="ES50" s="8"/>
      <c r="ET50" s="8"/>
      <c r="EU50" s="8"/>
      <c r="EV50" s="8"/>
      <c r="EW50" s="8"/>
      <c r="EX50" s="8"/>
      <c r="EY50" s="8"/>
      <c r="EZ50" s="8"/>
      <c r="FA50" s="8"/>
      <c r="FB50" s="3"/>
      <c r="FC50" s="8"/>
      <c r="FD50" s="3" t="s">
        <v>824</v>
      </c>
      <c r="FE50" s="8">
        <v>1</v>
      </c>
      <c r="FF50" s="8">
        <v>0</v>
      </c>
      <c r="FG50" s="8">
        <v>1</v>
      </c>
      <c r="FH50" s="8">
        <v>1</v>
      </c>
      <c r="FI50" s="8">
        <v>0</v>
      </c>
      <c r="FJ50" s="8">
        <v>0</v>
      </c>
      <c r="FK50" s="3" t="s">
        <v>384</v>
      </c>
      <c r="FL50" s="3" t="s">
        <v>380</v>
      </c>
      <c r="FM50" s="3" t="s">
        <v>381</v>
      </c>
      <c r="FN50" s="8"/>
      <c r="FO50" s="8">
        <v>0</v>
      </c>
      <c r="FP50" s="8">
        <v>10</v>
      </c>
      <c r="FQ50" s="3" t="s">
        <v>825</v>
      </c>
      <c r="FR50" s="8">
        <v>1340136</v>
      </c>
      <c r="FS50" s="8">
        <v>24</v>
      </c>
    </row>
    <row r="51" spans="1:175" x14ac:dyDescent="0.25">
      <c r="A51" s="2">
        <v>43778</v>
      </c>
      <c r="B51" s="3" t="s">
        <v>808</v>
      </c>
      <c r="C51" s="3" t="s">
        <v>6</v>
      </c>
      <c r="D51" s="3" t="s">
        <v>6</v>
      </c>
      <c r="E51" s="3" t="s">
        <v>826</v>
      </c>
      <c r="F51" s="3" t="s">
        <v>65</v>
      </c>
      <c r="G51" s="3" t="s">
        <v>596</v>
      </c>
      <c r="H51" s="8">
        <v>4.3739758999999996</v>
      </c>
      <c r="I51" s="8">
        <v>18.522506</v>
      </c>
      <c r="J51" s="8">
        <v>364.60000610351563</v>
      </c>
      <c r="K51" s="8">
        <v>10</v>
      </c>
      <c r="L51" s="8">
        <v>3</v>
      </c>
      <c r="M51" s="3" t="s">
        <v>596</v>
      </c>
      <c r="N51" s="8">
        <v>10</v>
      </c>
      <c r="O51" s="8">
        <v>50</v>
      </c>
      <c r="P51" s="3" t="s">
        <v>597</v>
      </c>
      <c r="Q51" s="8"/>
      <c r="R51" s="8">
        <v>6</v>
      </c>
      <c r="S51" s="8">
        <v>4</v>
      </c>
      <c r="T51" s="8">
        <v>0</v>
      </c>
      <c r="U51" s="8">
        <v>0</v>
      </c>
      <c r="V51" s="8">
        <v>10</v>
      </c>
      <c r="W51" s="8"/>
      <c r="X51" s="8"/>
      <c r="Y51" s="3" t="s">
        <v>160</v>
      </c>
      <c r="Z51" s="3" t="s">
        <v>21</v>
      </c>
      <c r="AA51" s="3" t="s">
        <v>21</v>
      </c>
      <c r="AB51" s="3" t="s">
        <v>174</v>
      </c>
      <c r="AC51" s="3"/>
      <c r="AD51" s="3" t="s">
        <v>177</v>
      </c>
      <c r="AE51" s="3" t="s">
        <v>21</v>
      </c>
      <c r="AF51" s="8">
        <v>5</v>
      </c>
      <c r="AG51" s="3" t="s">
        <v>29</v>
      </c>
      <c r="AH51" s="8"/>
      <c r="AI51" s="3" t="s">
        <v>21</v>
      </c>
      <c r="AJ51" s="8">
        <v>11</v>
      </c>
      <c r="AK51" s="3" t="s">
        <v>29</v>
      </c>
      <c r="AL51" s="8"/>
      <c r="AM51" s="3" t="s">
        <v>21</v>
      </c>
      <c r="AN51" s="8">
        <v>10</v>
      </c>
      <c r="AO51" s="3" t="s">
        <v>29</v>
      </c>
      <c r="AP51" s="3"/>
      <c r="AQ51" s="3"/>
      <c r="AR51" s="3" t="s">
        <v>827</v>
      </c>
      <c r="AS51" s="8">
        <v>1</v>
      </c>
      <c r="AT51" s="8">
        <v>1</v>
      </c>
      <c r="AU51" s="8">
        <v>0</v>
      </c>
      <c r="AV51" s="8">
        <v>0</v>
      </c>
      <c r="AW51" s="8">
        <v>0</v>
      </c>
      <c r="AX51" s="8">
        <v>0</v>
      </c>
      <c r="AY51" s="8">
        <v>0</v>
      </c>
      <c r="AZ51" s="8">
        <v>0</v>
      </c>
      <c r="BA51" s="3" t="s">
        <v>29</v>
      </c>
      <c r="BB51" s="3" t="s">
        <v>29</v>
      </c>
      <c r="BC51" s="3" t="s">
        <v>29</v>
      </c>
      <c r="BD51" s="3" t="s">
        <v>21</v>
      </c>
      <c r="BE51" s="3" t="s">
        <v>29</v>
      </c>
      <c r="BF51" s="3"/>
      <c r="BG51" s="3"/>
      <c r="BH51" s="3" t="s">
        <v>234</v>
      </c>
      <c r="BI51" s="3"/>
      <c r="BJ51" s="3" t="s">
        <v>675</v>
      </c>
      <c r="BK51" s="8">
        <v>1</v>
      </c>
      <c r="BL51" s="8">
        <v>0</v>
      </c>
      <c r="BM51" s="8">
        <v>0</v>
      </c>
      <c r="BN51" s="8">
        <v>0</v>
      </c>
      <c r="BO51" s="8">
        <v>0</v>
      </c>
      <c r="BP51" s="8">
        <v>0</v>
      </c>
      <c r="BQ51" s="8">
        <v>0</v>
      </c>
      <c r="BR51" s="8">
        <v>1</v>
      </c>
      <c r="BS51" s="8">
        <v>1</v>
      </c>
      <c r="BT51" s="3" t="s">
        <v>253</v>
      </c>
      <c r="BU51" s="3" t="s">
        <v>260</v>
      </c>
      <c r="BV51" s="3" t="s">
        <v>21</v>
      </c>
      <c r="BW51" s="3" t="s">
        <v>655</v>
      </c>
      <c r="BX51" s="8">
        <v>1</v>
      </c>
      <c r="BY51" s="8">
        <v>1</v>
      </c>
      <c r="BZ51" s="8">
        <v>0</v>
      </c>
      <c r="CA51" s="8">
        <v>1</v>
      </c>
      <c r="CB51" s="3" t="s">
        <v>277</v>
      </c>
      <c r="CC51" s="3" t="s">
        <v>21</v>
      </c>
      <c r="CD51" s="3" t="s">
        <v>287</v>
      </c>
      <c r="CE51" s="8">
        <v>1</v>
      </c>
      <c r="CF51" s="8">
        <v>0</v>
      </c>
      <c r="CG51" s="8">
        <v>0</v>
      </c>
      <c r="CH51" s="8">
        <v>0</v>
      </c>
      <c r="CI51" s="8">
        <v>0</v>
      </c>
      <c r="CJ51" s="8">
        <v>0</v>
      </c>
      <c r="CK51" s="8">
        <v>0</v>
      </c>
      <c r="CL51" s="3"/>
      <c r="CM51" s="3" t="s">
        <v>281</v>
      </c>
      <c r="CN51" s="3" t="s">
        <v>614</v>
      </c>
      <c r="CO51" s="8">
        <v>1</v>
      </c>
      <c r="CP51" s="8">
        <v>1</v>
      </c>
      <c r="CQ51" s="8">
        <v>0</v>
      </c>
      <c r="CR51" s="8">
        <v>1</v>
      </c>
      <c r="CS51" s="8">
        <v>0</v>
      </c>
      <c r="CT51" s="8">
        <v>0</v>
      </c>
      <c r="CU51" s="8">
        <v>0</v>
      </c>
      <c r="CV51" s="3"/>
      <c r="CW51" s="3" t="s">
        <v>259</v>
      </c>
      <c r="CX51" s="3" t="s">
        <v>29</v>
      </c>
      <c r="CY51" s="3" t="s">
        <v>828</v>
      </c>
      <c r="CZ51" s="8">
        <v>0</v>
      </c>
      <c r="DA51" s="8">
        <v>0</v>
      </c>
      <c r="DB51" s="8">
        <v>0</v>
      </c>
      <c r="DC51" s="8">
        <v>0</v>
      </c>
      <c r="DD51" s="8">
        <v>1</v>
      </c>
      <c r="DE51" s="8">
        <v>0</v>
      </c>
      <c r="DF51" s="8">
        <v>0</v>
      </c>
      <c r="DG51" s="3"/>
      <c r="DH51" s="3" t="s">
        <v>29</v>
      </c>
      <c r="DI51" s="3"/>
      <c r="DJ51" s="8"/>
      <c r="DK51" s="8"/>
      <c r="DL51" s="8"/>
      <c r="DM51" s="8"/>
      <c r="DN51" s="8"/>
      <c r="DO51" s="3"/>
      <c r="DP51" s="3"/>
      <c r="DQ51" s="3"/>
      <c r="DR51" s="3"/>
      <c r="DS51" s="3"/>
      <c r="DT51" s="8"/>
      <c r="DU51" s="8"/>
      <c r="DV51" s="8"/>
      <c r="DW51" s="8"/>
      <c r="DX51" s="8"/>
      <c r="DY51" s="8"/>
      <c r="DZ51" s="8"/>
      <c r="EA51" s="3" t="s">
        <v>671</v>
      </c>
      <c r="EB51" s="8">
        <v>1</v>
      </c>
      <c r="EC51" s="8">
        <v>1</v>
      </c>
      <c r="ED51" s="8">
        <v>0</v>
      </c>
      <c r="EE51" s="8">
        <v>0</v>
      </c>
      <c r="EF51" s="8">
        <v>1</v>
      </c>
      <c r="EG51" s="8">
        <v>0</v>
      </c>
      <c r="EH51" s="8">
        <v>0</v>
      </c>
      <c r="EI51" s="8">
        <v>0</v>
      </c>
      <c r="EJ51" s="8">
        <v>0</v>
      </c>
      <c r="EK51" s="8">
        <v>0</v>
      </c>
      <c r="EL51" s="8">
        <v>0</v>
      </c>
      <c r="EM51" s="8">
        <v>0</v>
      </c>
      <c r="EN51" s="3"/>
      <c r="EO51" s="3" t="s">
        <v>352</v>
      </c>
      <c r="EP51" s="3" t="s">
        <v>672</v>
      </c>
      <c r="EQ51" s="8">
        <v>0</v>
      </c>
      <c r="ER51" s="8">
        <v>1</v>
      </c>
      <c r="ES51" s="8">
        <v>0</v>
      </c>
      <c r="ET51" s="8">
        <v>0</v>
      </c>
      <c r="EU51" s="8">
        <v>1</v>
      </c>
      <c r="EV51" s="8">
        <v>0</v>
      </c>
      <c r="EW51" s="8">
        <v>1</v>
      </c>
      <c r="EX51" s="8">
        <v>0</v>
      </c>
      <c r="EY51" s="8">
        <v>0</v>
      </c>
      <c r="EZ51" s="8">
        <v>0</v>
      </c>
      <c r="FA51" s="8">
        <v>0</v>
      </c>
      <c r="FB51" s="3"/>
      <c r="FC51" s="8"/>
      <c r="FD51" s="3" t="s">
        <v>677</v>
      </c>
      <c r="FE51" s="8">
        <v>1</v>
      </c>
      <c r="FF51" s="8">
        <v>1</v>
      </c>
      <c r="FG51" s="8">
        <v>0</v>
      </c>
      <c r="FH51" s="8">
        <v>0</v>
      </c>
      <c r="FI51" s="8">
        <v>0</v>
      </c>
      <c r="FJ51" s="8">
        <v>1</v>
      </c>
      <c r="FK51" s="3" t="s">
        <v>381</v>
      </c>
      <c r="FL51" s="3" t="s">
        <v>380</v>
      </c>
      <c r="FM51" s="3" t="s">
        <v>382</v>
      </c>
      <c r="FN51" s="8"/>
      <c r="FO51" s="8">
        <v>0</v>
      </c>
      <c r="FP51" s="8">
        <v>10</v>
      </c>
      <c r="FQ51" s="3" t="s">
        <v>829</v>
      </c>
      <c r="FR51" s="8">
        <v>1358726</v>
      </c>
      <c r="FS51" s="8">
        <v>64</v>
      </c>
    </row>
    <row r="52" spans="1:175" x14ac:dyDescent="0.25">
      <c r="A52" s="2">
        <v>43778</v>
      </c>
      <c r="B52" s="3" t="s">
        <v>808</v>
      </c>
      <c r="C52" s="3" t="s">
        <v>6</v>
      </c>
      <c r="D52" s="3" t="s">
        <v>6</v>
      </c>
      <c r="E52" s="3" t="s">
        <v>123</v>
      </c>
      <c r="F52" s="3" t="s">
        <v>65</v>
      </c>
      <c r="G52" s="3" t="s">
        <v>596</v>
      </c>
      <c r="H52" s="8">
        <v>4.3717968999999997</v>
      </c>
      <c r="I52" s="8">
        <v>18.523427900000002</v>
      </c>
      <c r="J52" s="8">
        <v>363</v>
      </c>
      <c r="K52" s="8">
        <v>10</v>
      </c>
      <c r="L52" s="8">
        <v>3</v>
      </c>
      <c r="M52" s="3" t="s">
        <v>596</v>
      </c>
      <c r="N52" s="8">
        <v>20</v>
      </c>
      <c r="O52" s="8">
        <v>100</v>
      </c>
      <c r="P52" s="3" t="s">
        <v>597</v>
      </c>
      <c r="Q52" s="8"/>
      <c r="R52" s="8">
        <v>12</v>
      </c>
      <c r="S52" s="8">
        <v>8</v>
      </c>
      <c r="T52" s="8">
        <v>0</v>
      </c>
      <c r="U52" s="8">
        <v>0</v>
      </c>
      <c r="V52" s="8">
        <v>20</v>
      </c>
      <c r="W52" s="8"/>
      <c r="X52" s="8"/>
      <c r="Y52" s="3" t="s">
        <v>159</v>
      </c>
      <c r="Z52" s="3" t="s">
        <v>21</v>
      </c>
      <c r="AA52" s="3" t="s">
        <v>21</v>
      </c>
      <c r="AB52" s="3" t="s">
        <v>174</v>
      </c>
      <c r="AC52" s="3"/>
      <c r="AD52" s="3" t="s">
        <v>177</v>
      </c>
      <c r="AE52" s="3" t="s">
        <v>21</v>
      </c>
      <c r="AF52" s="8">
        <v>10</v>
      </c>
      <c r="AG52" s="3" t="s">
        <v>29</v>
      </c>
      <c r="AH52" s="8"/>
      <c r="AI52" s="3" t="s">
        <v>21</v>
      </c>
      <c r="AJ52" s="8">
        <v>2</v>
      </c>
      <c r="AK52" s="3" t="s">
        <v>29</v>
      </c>
      <c r="AL52" s="8"/>
      <c r="AM52" s="3" t="s">
        <v>21</v>
      </c>
      <c r="AN52" s="8">
        <v>5</v>
      </c>
      <c r="AO52" s="3" t="s">
        <v>21</v>
      </c>
      <c r="AP52" s="3" t="s">
        <v>196</v>
      </c>
      <c r="AQ52" s="3"/>
      <c r="AR52" s="3" t="s">
        <v>653</v>
      </c>
      <c r="AS52" s="8">
        <v>1</v>
      </c>
      <c r="AT52" s="8">
        <v>0</v>
      </c>
      <c r="AU52" s="8">
        <v>1</v>
      </c>
      <c r="AV52" s="8">
        <v>1</v>
      </c>
      <c r="AW52" s="8">
        <v>0</v>
      </c>
      <c r="AX52" s="8">
        <v>0</v>
      </c>
      <c r="AY52" s="8">
        <v>0</v>
      </c>
      <c r="AZ52" s="8">
        <v>0</v>
      </c>
      <c r="BA52" s="3" t="s">
        <v>21</v>
      </c>
      <c r="BB52" s="3" t="s">
        <v>29</v>
      </c>
      <c r="BC52" s="3" t="s">
        <v>29</v>
      </c>
      <c r="BD52" s="3" t="s">
        <v>21</v>
      </c>
      <c r="BE52" s="3" t="s">
        <v>21</v>
      </c>
      <c r="BF52" s="3" t="s">
        <v>196</v>
      </c>
      <c r="BG52" s="3"/>
      <c r="BH52" s="3" t="s">
        <v>231</v>
      </c>
      <c r="BI52" s="3"/>
      <c r="BJ52" s="3" t="s">
        <v>598</v>
      </c>
      <c r="BK52" s="8">
        <v>1</v>
      </c>
      <c r="BL52" s="8">
        <v>0</v>
      </c>
      <c r="BM52" s="8">
        <v>0</v>
      </c>
      <c r="BN52" s="8">
        <v>0</v>
      </c>
      <c r="BO52" s="8">
        <v>0</v>
      </c>
      <c r="BP52" s="8">
        <v>1</v>
      </c>
      <c r="BQ52" s="8">
        <v>0</v>
      </c>
      <c r="BR52" s="8">
        <v>0</v>
      </c>
      <c r="BS52" s="8">
        <v>1</v>
      </c>
      <c r="BT52" s="3" t="s">
        <v>253</v>
      </c>
      <c r="BU52" s="3" t="s">
        <v>258</v>
      </c>
      <c r="BV52" s="3" t="s">
        <v>21</v>
      </c>
      <c r="BW52" s="3" t="s">
        <v>813</v>
      </c>
      <c r="BX52" s="8">
        <v>1</v>
      </c>
      <c r="BY52" s="8">
        <v>0</v>
      </c>
      <c r="BZ52" s="8">
        <v>0</v>
      </c>
      <c r="CA52" s="8">
        <v>0</v>
      </c>
      <c r="CB52" s="3" t="s">
        <v>277</v>
      </c>
      <c r="CC52" s="3" t="s">
        <v>21</v>
      </c>
      <c r="CD52" s="3" t="s">
        <v>688</v>
      </c>
      <c r="CE52" s="8">
        <v>0</v>
      </c>
      <c r="CF52" s="8">
        <v>1</v>
      </c>
      <c r="CG52" s="8">
        <v>0</v>
      </c>
      <c r="CH52" s="8">
        <v>1</v>
      </c>
      <c r="CI52" s="8">
        <v>0</v>
      </c>
      <c r="CJ52" s="8">
        <v>0</v>
      </c>
      <c r="CK52" s="8">
        <v>0</v>
      </c>
      <c r="CL52" s="3"/>
      <c r="CM52" s="3" t="s">
        <v>279</v>
      </c>
      <c r="CN52" s="3" t="s">
        <v>710</v>
      </c>
      <c r="CO52" s="8">
        <v>0</v>
      </c>
      <c r="CP52" s="8">
        <v>1</v>
      </c>
      <c r="CQ52" s="8">
        <v>1</v>
      </c>
      <c r="CR52" s="8">
        <v>0</v>
      </c>
      <c r="CS52" s="8">
        <v>0</v>
      </c>
      <c r="CT52" s="8">
        <v>1</v>
      </c>
      <c r="CU52" s="8">
        <v>0</v>
      </c>
      <c r="CV52" s="3"/>
      <c r="CW52" s="3" t="s">
        <v>258</v>
      </c>
      <c r="CX52" s="3" t="s">
        <v>21</v>
      </c>
      <c r="CY52" s="3"/>
      <c r="CZ52" s="8"/>
      <c r="DA52" s="8"/>
      <c r="DB52" s="8"/>
      <c r="DC52" s="8"/>
      <c r="DD52" s="8"/>
      <c r="DE52" s="8"/>
      <c r="DF52" s="8"/>
      <c r="DG52" s="3"/>
      <c r="DH52" s="3" t="s">
        <v>21</v>
      </c>
      <c r="DI52" s="3" t="s">
        <v>316</v>
      </c>
      <c r="DJ52" s="8">
        <v>0</v>
      </c>
      <c r="DK52" s="8">
        <v>0</v>
      </c>
      <c r="DL52" s="8">
        <v>1</v>
      </c>
      <c r="DM52" s="8">
        <v>0</v>
      </c>
      <c r="DN52" s="8">
        <v>0</v>
      </c>
      <c r="DO52" s="3"/>
      <c r="DP52" s="3" t="s">
        <v>21</v>
      </c>
      <c r="DQ52" s="3" t="s">
        <v>259</v>
      </c>
      <c r="DR52" s="3" t="s">
        <v>21</v>
      </c>
      <c r="DS52" s="3" t="s">
        <v>830</v>
      </c>
      <c r="DT52" s="8">
        <v>0</v>
      </c>
      <c r="DU52" s="8">
        <v>1</v>
      </c>
      <c r="DV52" s="8">
        <v>1</v>
      </c>
      <c r="DW52" s="8">
        <v>0</v>
      </c>
      <c r="DX52" s="8">
        <v>0</v>
      </c>
      <c r="DY52" s="8">
        <v>0</v>
      </c>
      <c r="DZ52" s="8">
        <v>0</v>
      </c>
      <c r="EA52" s="3" t="s">
        <v>601</v>
      </c>
      <c r="EB52" s="8">
        <v>1</v>
      </c>
      <c r="EC52" s="8">
        <v>1</v>
      </c>
      <c r="ED52" s="8">
        <v>0</v>
      </c>
      <c r="EE52" s="8">
        <v>0</v>
      </c>
      <c r="EF52" s="8">
        <v>0</v>
      </c>
      <c r="EG52" s="8">
        <v>1</v>
      </c>
      <c r="EH52" s="8">
        <v>0</v>
      </c>
      <c r="EI52" s="8">
        <v>0</v>
      </c>
      <c r="EJ52" s="8">
        <v>0</v>
      </c>
      <c r="EK52" s="8">
        <v>0</v>
      </c>
      <c r="EL52" s="8">
        <v>0</v>
      </c>
      <c r="EM52" s="8">
        <v>0</v>
      </c>
      <c r="EN52" s="3"/>
      <c r="EO52" s="3" t="s">
        <v>352</v>
      </c>
      <c r="EP52" s="3" t="s">
        <v>663</v>
      </c>
      <c r="EQ52" s="8">
        <v>1</v>
      </c>
      <c r="ER52" s="8">
        <v>0</v>
      </c>
      <c r="ES52" s="8">
        <v>0</v>
      </c>
      <c r="ET52" s="8">
        <v>1</v>
      </c>
      <c r="EU52" s="8">
        <v>0</v>
      </c>
      <c r="EV52" s="8">
        <v>0</v>
      </c>
      <c r="EW52" s="8">
        <v>1</v>
      </c>
      <c r="EX52" s="8">
        <v>0</v>
      </c>
      <c r="EY52" s="8">
        <v>0</v>
      </c>
      <c r="EZ52" s="8">
        <v>0</v>
      </c>
      <c r="FA52" s="8">
        <v>0</v>
      </c>
      <c r="FB52" s="3"/>
      <c r="FC52" s="8"/>
      <c r="FD52" s="3" t="s">
        <v>677</v>
      </c>
      <c r="FE52" s="8">
        <v>1</v>
      </c>
      <c r="FF52" s="8">
        <v>1</v>
      </c>
      <c r="FG52" s="8">
        <v>0</v>
      </c>
      <c r="FH52" s="8">
        <v>0</v>
      </c>
      <c r="FI52" s="8">
        <v>0</v>
      </c>
      <c r="FJ52" s="8">
        <v>1</v>
      </c>
      <c r="FK52" s="3" t="s">
        <v>380</v>
      </c>
      <c r="FL52" s="3" t="s">
        <v>384</v>
      </c>
      <c r="FM52" s="3" t="s">
        <v>381</v>
      </c>
      <c r="FN52" s="8"/>
      <c r="FO52" s="8">
        <v>0</v>
      </c>
      <c r="FP52" s="8">
        <v>10</v>
      </c>
      <c r="FQ52" s="3" t="s">
        <v>831</v>
      </c>
      <c r="FR52" s="8">
        <v>1358673</v>
      </c>
      <c r="FS52" s="8">
        <v>61</v>
      </c>
    </row>
    <row r="53" spans="1:175" x14ac:dyDescent="0.25">
      <c r="A53" s="2">
        <v>43778</v>
      </c>
      <c r="B53" s="3" t="s">
        <v>808</v>
      </c>
      <c r="C53" s="3" t="s">
        <v>6</v>
      </c>
      <c r="D53" s="3" t="s">
        <v>6</v>
      </c>
      <c r="E53" s="3" t="s">
        <v>124</v>
      </c>
      <c r="F53" s="3" t="s">
        <v>64</v>
      </c>
      <c r="G53" s="3" t="s">
        <v>596</v>
      </c>
      <c r="H53" s="8">
        <v>4.3708638000000004</v>
      </c>
      <c r="I53" s="8">
        <v>18.505961599999999</v>
      </c>
      <c r="J53" s="8">
        <v>362.20001220703125</v>
      </c>
      <c r="K53" s="8">
        <v>9.5</v>
      </c>
      <c r="L53" s="8">
        <v>3</v>
      </c>
      <c r="M53" s="3" t="s">
        <v>596</v>
      </c>
      <c r="N53" s="8">
        <v>50</v>
      </c>
      <c r="O53" s="8">
        <v>250</v>
      </c>
      <c r="P53" s="3" t="s">
        <v>597</v>
      </c>
      <c r="Q53" s="8"/>
      <c r="R53" s="8">
        <v>50</v>
      </c>
      <c r="S53" s="8">
        <v>0</v>
      </c>
      <c r="T53" s="8">
        <v>0</v>
      </c>
      <c r="U53" s="8">
        <v>0</v>
      </c>
      <c r="V53" s="8">
        <v>50</v>
      </c>
      <c r="W53" s="8"/>
      <c r="X53" s="8"/>
      <c r="Y53" s="3" t="s">
        <v>159</v>
      </c>
      <c r="Z53" s="3" t="s">
        <v>21</v>
      </c>
      <c r="AA53" s="3" t="s">
        <v>21</v>
      </c>
      <c r="AB53" s="3" t="s">
        <v>174</v>
      </c>
      <c r="AC53" s="3"/>
      <c r="AD53" s="3" t="s">
        <v>177</v>
      </c>
      <c r="AE53" s="3" t="s">
        <v>21</v>
      </c>
      <c r="AF53" s="8">
        <v>15</v>
      </c>
      <c r="AG53" s="3" t="s">
        <v>29</v>
      </c>
      <c r="AH53" s="8"/>
      <c r="AI53" s="3" t="s">
        <v>21</v>
      </c>
      <c r="AJ53" s="8">
        <v>10</v>
      </c>
      <c r="AK53" s="3" t="s">
        <v>29</v>
      </c>
      <c r="AL53" s="8"/>
      <c r="AM53" s="3" t="s">
        <v>29</v>
      </c>
      <c r="AN53" s="8"/>
      <c r="AO53" s="3" t="s">
        <v>21</v>
      </c>
      <c r="AP53" s="3" t="s">
        <v>197</v>
      </c>
      <c r="AQ53" s="3"/>
      <c r="AR53" s="3" t="s">
        <v>624</v>
      </c>
      <c r="AS53" s="8">
        <v>1</v>
      </c>
      <c r="AT53" s="8">
        <v>0</v>
      </c>
      <c r="AU53" s="8">
        <v>0</v>
      </c>
      <c r="AV53" s="8">
        <v>0</v>
      </c>
      <c r="AW53" s="8">
        <v>0</v>
      </c>
      <c r="AX53" s="8">
        <v>0</v>
      </c>
      <c r="AY53" s="8">
        <v>0</v>
      </c>
      <c r="AZ53" s="8">
        <v>0</v>
      </c>
      <c r="BA53" s="3" t="s">
        <v>21</v>
      </c>
      <c r="BB53" s="3" t="s">
        <v>21</v>
      </c>
      <c r="BC53" s="3" t="s">
        <v>21</v>
      </c>
      <c r="BD53" s="3" t="s">
        <v>29</v>
      </c>
      <c r="BE53" s="3" t="s">
        <v>29</v>
      </c>
      <c r="BF53" s="3"/>
      <c r="BG53" s="3"/>
      <c r="BH53" s="3" t="s">
        <v>231</v>
      </c>
      <c r="BI53" s="3"/>
      <c r="BJ53" s="3" t="s">
        <v>691</v>
      </c>
      <c r="BK53" s="8">
        <v>1</v>
      </c>
      <c r="BL53" s="8">
        <v>1</v>
      </c>
      <c r="BM53" s="8">
        <v>0</v>
      </c>
      <c r="BN53" s="8">
        <v>0</v>
      </c>
      <c r="BO53" s="8">
        <v>0</v>
      </c>
      <c r="BP53" s="8">
        <v>0</v>
      </c>
      <c r="BQ53" s="8">
        <v>0</v>
      </c>
      <c r="BR53" s="8">
        <v>0</v>
      </c>
      <c r="BS53" s="8">
        <v>1</v>
      </c>
      <c r="BT53" s="3" t="s">
        <v>254</v>
      </c>
      <c r="BU53" s="3" t="s">
        <v>258</v>
      </c>
      <c r="BV53" s="3" t="s">
        <v>29</v>
      </c>
      <c r="BW53" s="3"/>
      <c r="BX53" s="8"/>
      <c r="BY53" s="8"/>
      <c r="BZ53" s="8"/>
      <c r="CA53" s="8"/>
      <c r="CB53" s="3" t="s">
        <v>277</v>
      </c>
      <c r="CC53" s="3" t="s">
        <v>29</v>
      </c>
      <c r="CD53" s="3"/>
      <c r="CE53" s="8"/>
      <c r="CF53" s="8"/>
      <c r="CG53" s="8"/>
      <c r="CH53" s="8"/>
      <c r="CI53" s="8"/>
      <c r="CJ53" s="8"/>
      <c r="CK53" s="8"/>
      <c r="CL53" s="3"/>
      <c r="CM53" s="3" t="s">
        <v>281</v>
      </c>
      <c r="CN53" s="3" t="s">
        <v>633</v>
      </c>
      <c r="CO53" s="8">
        <v>0</v>
      </c>
      <c r="CP53" s="8">
        <v>1</v>
      </c>
      <c r="CQ53" s="8">
        <v>0</v>
      </c>
      <c r="CR53" s="8">
        <v>1</v>
      </c>
      <c r="CS53" s="8">
        <v>0</v>
      </c>
      <c r="CT53" s="8">
        <v>0</v>
      </c>
      <c r="CU53" s="8">
        <v>0</v>
      </c>
      <c r="CV53" s="3"/>
      <c r="CW53" s="3" t="s">
        <v>260</v>
      </c>
      <c r="CX53" s="3" t="s">
        <v>21</v>
      </c>
      <c r="CY53" s="3"/>
      <c r="CZ53" s="8"/>
      <c r="DA53" s="8"/>
      <c r="DB53" s="8"/>
      <c r="DC53" s="8"/>
      <c r="DD53" s="8"/>
      <c r="DE53" s="8"/>
      <c r="DF53" s="8"/>
      <c r="DG53" s="3"/>
      <c r="DH53" s="3" t="s">
        <v>21</v>
      </c>
      <c r="DI53" s="3" t="s">
        <v>321</v>
      </c>
      <c r="DJ53" s="8">
        <v>0</v>
      </c>
      <c r="DK53" s="8">
        <v>0</v>
      </c>
      <c r="DL53" s="8">
        <v>0</v>
      </c>
      <c r="DM53" s="8">
        <v>0</v>
      </c>
      <c r="DN53" s="8">
        <v>1</v>
      </c>
      <c r="DO53" s="3" t="s">
        <v>832</v>
      </c>
      <c r="DP53" s="3" t="s">
        <v>21</v>
      </c>
      <c r="DQ53" s="3" t="s">
        <v>258</v>
      </c>
      <c r="DR53" s="3" t="s">
        <v>21</v>
      </c>
      <c r="DS53" s="3" t="s">
        <v>328</v>
      </c>
      <c r="DT53" s="8">
        <v>0</v>
      </c>
      <c r="DU53" s="8">
        <v>0</v>
      </c>
      <c r="DV53" s="8">
        <v>1</v>
      </c>
      <c r="DW53" s="8">
        <v>0</v>
      </c>
      <c r="DX53" s="8">
        <v>0</v>
      </c>
      <c r="DY53" s="8">
        <v>0</v>
      </c>
      <c r="DZ53" s="8">
        <v>0</v>
      </c>
      <c r="EA53" s="3" t="s">
        <v>671</v>
      </c>
      <c r="EB53" s="8">
        <v>1</v>
      </c>
      <c r="EC53" s="8">
        <v>1</v>
      </c>
      <c r="ED53" s="8">
        <v>0</v>
      </c>
      <c r="EE53" s="8">
        <v>0</v>
      </c>
      <c r="EF53" s="8">
        <v>1</v>
      </c>
      <c r="EG53" s="8">
        <v>0</v>
      </c>
      <c r="EH53" s="8">
        <v>0</v>
      </c>
      <c r="EI53" s="8">
        <v>0</v>
      </c>
      <c r="EJ53" s="8">
        <v>0</v>
      </c>
      <c r="EK53" s="8">
        <v>0</v>
      </c>
      <c r="EL53" s="8">
        <v>0</v>
      </c>
      <c r="EM53" s="8">
        <v>0</v>
      </c>
      <c r="EN53" s="3"/>
      <c r="EO53" s="3" t="s">
        <v>352</v>
      </c>
      <c r="EP53" s="3" t="s">
        <v>672</v>
      </c>
      <c r="EQ53" s="8">
        <v>0</v>
      </c>
      <c r="ER53" s="8">
        <v>1</v>
      </c>
      <c r="ES53" s="8">
        <v>0</v>
      </c>
      <c r="ET53" s="8">
        <v>0</v>
      </c>
      <c r="EU53" s="8">
        <v>1</v>
      </c>
      <c r="EV53" s="8">
        <v>0</v>
      </c>
      <c r="EW53" s="8">
        <v>1</v>
      </c>
      <c r="EX53" s="8">
        <v>0</v>
      </c>
      <c r="EY53" s="8">
        <v>0</v>
      </c>
      <c r="EZ53" s="8">
        <v>0</v>
      </c>
      <c r="FA53" s="8">
        <v>0</v>
      </c>
      <c r="FB53" s="3"/>
      <c r="FC53" s="8"/>
      <c r="FD53" s="3" t="s">
        <v>677</v>
      </c>
      <c r="FE53" s="8">
        <v>1</v>
      </c>
      <c r="FF53" s="8">
        <v>1</v>
      </c>
      <c r="FG53" s="8">
        <v>0</v>
      </c>
      <c r="FH53" s="8">
        <v>0</v>
      </c>
      <c r="FI53" s="8">
        <v>0</v>
      </c>
      <c r="FJ53" s="8">
        <v>1</v>
      </c>
      <c r="FK53" s="3" t="s">
        <v>380</v>
      </c>
      <c r="FL53" s="3" t="s">
        <v>382</v>
      </c>
      <c r="FM53" s="3" t="s">
        <v>383</v>
      </c>
      <c r="FN53" s="8"/>
      <c r="FO53" s="8">
        <v>0</v>
      </c>
      <c r="FP53" s="8">
        <v>10</v>
      </c>
      <c r="FQ53" s="3" t="s">
        <v>833</v>
      </c>
      <c r="FR53" s="8">
        <v>1366914</v>
      </c>
      <c r="FS53" s="8">
        <v>78</v>
      </c>
    </row>
    <row r="54" spans="1:175" x14ac:dyDescent="0.25">
      <c r="A54" s="2">
        <v>43779</v>
      </c>
      <c r="B54" s="3" t="s">
        <v>808</v>
      </c>
      <c r="C54" s="3" t="s">
        <v>6</v>
      </c>
      <c r="D54" s="3" t="s">
        <v>6</v>
      </c>
      <c r="E54" s="3" t="s">
        <v>128</v>
      </c>
      <c r="F54" s="3" t="s">
        <v>64</v>
      </c>
      <c r="G54" s="3" t="s">
        <v>596</v>
      </c>
      <c r="H54" s="8">
        <v>4.3917697999999996</v>
      </c>
      <c r="I54" s="8">
        <v>18.5145546</v>
      </c>
      <c r="J54" s="8">
        <v>351</v>
      </c>
      <c r="K54" s="8">
        <v>10</v>
      </c>
      <c r="L54" s="8">
        <v>3</v>
      </c>
      <c r="M54" s="3" t="s">
        <v>596</v>
      </c>
      <c r="N54" s="8">
        <v>16</v>
      </c>
      <c r="O54" s="8">
        <v>80</v>
      </c>
      <c r="P54" s="3" t="s">
        <v>597</v>
      </c>
      <c r="Q54" s="8"/>
      <c r="R54" s="8">
        <v>12</v>
      </c>
      <c r="S54" s="8">
        <v>4</v>
      </c>
      <c r="T54" s="8">
        <v>0</v>
      </c>
      <c r="U54" s="8">
        <v>0</v>
      </c>
      <c r="V54" s="8">
        <v>16</v>
      </c>
      <c r="W54" s="8"/>
      <c r="X54" s="8"/>
      <c r="Y54" s="3" t="s">
        <v>159</v>
      </c>
      <c r="Z54" s="3" t="s">
        <v>21</v>
      </c>
      <c r="AA54" s="3" t="s">
        <v>21</v>
      </c>
      <c r="AB54" s="3" t="s">
        <v>174</v>
      </c>
      <c r="AC54" s="3"/>
      <c r="AD54" s="3" t="s">
        <v>177</v>
      </c>
      <c r="AE54" s="3" t="s">
        <v>21</v>
      </c>
      <c r="AF54" s="8">
        <v>27</v>
      </c>
      <c r="AG54" s="3" t="s">
        <v>29</v>
      </c>
      <c r="AH54" s="8"/>
      <c r="AI54" s="3" t="s">
        <v>21</v>
      </c>
      <c r="AJ54" s="8">
        <v>2</v>
      </c>
      <c r="AK54" s="3" t="s">
        <v>29</v>
      </c>
      <c r="AL54" s="8"/>
      <c r="AM54" s="3" t="s">
        <v>21</v>
      </c>
      <c r="AN54" s="8">
        <v>3</v>
      </c>
      <c r="AO54" s="3" t="s">
        <v>21</v>
      </c>
      <c r="AP54" s="3" t="s">
        <v>196</v>
      </c>
      <c r="AQ54" s="3"/>
      <c r="AR54" s="3" t="s">
        <v>653</v>
      </c>
      <c r="AS54" s="8">
        <v>1</v>
      </c>
      <c r="AT54" s="8">
        <v>0</v>
      </c>
      <c r="AU54" s="8">
        <v>1</v>
      </c>
      <c r="AV54" s="8">
        <v>1</v>
      </c>
      <c r="AW54" s="8">
        <v>0</v>
      </c>
      <c r="AX54" s="8">
        <v>0</v>
      </c>
      <c r="AY54" s="8">
        <v>0</v>
      </c>
      <c r="AZ54" s="8">
        <v>0</v>
      </c>
      <c r="BA54" s="3" t="s">
        <v>21</v>
      </c>
      <c r="BB54" s="3" t="s">
        <v>21</v>
      </c>
      <c r="BC54" s="3" t="s">
        <v>21</v>
      </c>
      <c r="BD54" s="3" t="s">
        <v>29</v>
      </c>
      <c r="BE54" s="3" t="s">
        <v>21</v>
      </c>
      <c r="BF54" s="3" t="s">
        <v>196</v>
      </c>
      <c r="BG54" s="3"/>
      <c r="BH54" s="3" t="s">
        <v>234</v>
      </c>
      <c r="BI54" s="3"/>
      <c r="BJ54" s="3" t="s">
        <v>753</v>
      </c>
      <c r="BK54" s="8">
        <v>1</v>
      </c>
      <c r="BL54" s="8">
        <v>1</v>
      </c>
      <c r="BM54" s="8">
        <v>0</v>
      </c>
      <c r="BN54" s="8">
        <v>0</v>
      </c>
      <c r="BO54" s="8">
        <v>0</v>
      </c>
      <c r="BP54" s="8">
        <v>1</v>
      </c>
      <c r="BQ54" s="8">
        <v>0</v>
      </c>
      <c r="BR54" s="8">
        <v>0</v>
      </c>
      <c r="BS54" s="8">
        <v>0</v>
      </c>
      <c r="BT54" s="3" t="s">
        <v>253</v>
      </c>
      <c r="BU54" s="3" t="s">
        <v>259</v>
      </c>
      <c r="BV54" s="3" t="s">
        <v>21</v>
      </c>
      <c r="BW54" s="3" t="s">
        <v>655</v>
      </c>
      <c r="BX54" s="8">
        <v>1</v>
      </c>
      <c r="BY54" s="8">
        <v>1</v>
      </c>
      <c r="BZ54" s="8">
        <v>0</v>
      </c>
      <c r="CA54" s="8">
        <v>1</v>
      </c>
      <c r="CB54" s="3" t="s">
        <v>280</v>
      </c>
      <c r="CC54" s="3" t="s">
        <v>29</v>
      </c>
      <c r="CD54" s="3"/>
      <c r="CE54" s="8"/>
      <c r="CF54" s="8"/>
      <c r="CG54" s="8"/>
      <c r="CH54" s="8"/>
      <c r="CI54" s="8"/>
      <c r="CJ54" s="8"/>
      <c r="CK54" s="8"/>
      <c r="CL54" s="3"/>
      <c r="CM54" s="3" t="s">
        <v>281</v>
      </c>
      <c r="CN54" s="3" t="s">
        <v>834</v>
      </c>
      <c r="CO54" s="8">
        <v>0</v>
      </c>
      <c r="CP54" s="8">
        <v>0</v>
      </c>
      <c r="CQ54" s="8">
        <v>1</v>
      </c>
      <c r="CR54" s="8">
        <v>1</v>
      </c>
      <c r="CS54" s="8">
        <v>0</v>
      </c>
      <c r="CT54" s="8">
        <v>1</v>
      </c>
      <c r="CU54" s="8">
        <v>0</v>
      </c>
      <c r="CV54" s="3"/>
      <c r="CW54" s="3" t="s">
        <v>259</v>
      </c>
      <c r="CX54" s="3" t="s">
        <v>21</v>
      </c>
      <c r="CY54" s="3"/>
      <c r="CZ54" s="8"/>
      <c r="DA54" s="8"/>
      <c r="DB54" s="8"/>
      <c r="DC54" s="8"/>
      <c r="DD54" s="8"/>
      <c r="DE54" s="8"/>
      <c r="DF54" s="8"/>
      <c r="DG54" s="3"/>
      <c r="DH54" s="3" t="s">
        <v>21</v>
      </c>
      <c r="DI54" s="3" t="s">
        <v>835</v>
      </c>
      <c r="DJ54" s="8">
        <v>1</v>
      </c>
      <c r="DK54" s="8">
        <v>1</v>
      </c>
      <c r="DL54" s="8">
        <v>1</v>
      </c>
      <c r="DM54" s="8">
        <v>0</v>
      </c>
      <c r="DN54" s="8">
        <v>0</v>
      </c>
      <c r="DO54" s="3"/>
      <c r="DP54" s="3" t="s">
        <v>21</v>
      </c>
      <c r="DQ54" s="3" t="s">
        <v>259</v>
      </c>
      <c r="DR54" s="3" t="s">
        <v>21</v>
      </c>
      <c r="DS54" s="3" t="s">
        <v>697</v>
      </c>
      <c r="DT54" s="8">
        <v>0</v>
      </c>
      <c r="DU54" s="8">
        <v>1</v>
      </c>
      <c r="DV54" s="8">
        <v>1</v>
      </c>
      <c r="DW54" s="8">
        <v>0</v>
      </c>
      <c r="DX54" s="8">
        <v>0</v>
      </c>
      <c r="DY54" s="8">
        <v>1</v>
      </c>
      <c r="DZ54" s="8">
        <v>0</v>
      </c>
      <c r="EA54" s="3" t="s">
        <v>662</v>
      </c>
      <c r="EB54" s="8">
        <v>1</v>
      </c>
      <c r="EC54" s="8">
        <v>1</v>
      </c>
      <c r="ED54" s="8">
        <v>0</v>
      </c>
      <c r="EE54" s="8">
        <v>0</v>
      </c>
      <c r="EF54" s="8">
        <v>0</v>
      </c>
      <c r="EG54" s="8">
        <v>0</v>
      </c>
      <c r="EH54" s="8">
        <v>0</v>
      </c>
      <c r="EI54" s="8">
        <v>0</v>
      </c>
      <c r="EJ54" s="8">
        <v>1</v>
      </c>
      <c r="EK54" s="8">
        <v>0</v>
      </c>
      <c r="EL54" s="8">
        <v>0</v>
      </c>
      <c r="EM54" s="8">
        <v>0</v>
      </c>
      <c r="EN54" s="3"/>
      <c r="EO54" s="3" t="s">
        <v>281</v>
      </c>
      <c r="EP54" s="3" t="s">
        <v>663</v>
      </c>
      <c r="EQ54" s="8">
        <v>1</v>
      </c>
      <c r="ER54" s="8">
        <v>0</v>
      </c>
      <c r="ES54" s="8">
        <v>0</v>
      </c>
      <c r="ET54" s="8">
        <v>1</v>
      </c>
      <c r="EU54" s="8">
        <v>0</v>
      </c>
      <c r="EV54" s="8">
        <v>0</v>
      </c>
      <c r="EW54" s="8">
        <v>1</v>
      </c>
      <c r="EX54" s="8">
        <v>0</v>
      </c>
      <c r="EY54" s="8">
        <v>0</v>
      </c>
      <c r="EZ54" s="8">
        <v>0</v>
      </c>
      <c r="FA54" s="8">
        <v>0</v>
      </c>
      <c r="FB54" s="3"/>
      <c r="FC54" s="8"/>
      <c r="FD54" s="3" t="s">
        <v>615</v>
      </c>
      <c r="FE54" s="8">
        <v>1</v>
      </c>
      <c r="FF54" s="8">
        <v>0</v>
      </c>
      <c r="FG54" s="8">
        <v>0</v>
      </c>
      <c r="FH54" s="8">
        <v>0</v>
      </c>
      <c r="FI54" s="8">
        <v>1</v>
      </c>
      <c r="FJ54" s="8">
        <v>1</v>
      </c>
      <c r="FK54" s="3" t="s">
        <v>383</v>
      </c>
      <c r="FL54" s="3" t="s">
        <v>382</v>
      </c>
      <c r="FM54" s="3" t="s">
        <v>734</v>
      </c>
      <c r="FN54" s="8"/>
      <c r="FO54" s="8">
        <v>0</v>
      </c>
      <c r="FP54" s="8">
        <v>10</v>
      </c>
      <c r="FQ54" s="3" t="s">
        <v>836</v>
      </c>
      <c r="FR54" s="8">
        <v>1366908</v>
      </c>
      <c r="FS54" s="8">
        <v>77</v>
      </c>
    </row>
    <row r="55" spans="1:175" x14ac:dyDescent="0.25">
      <c r="A55" s="2">
        <v>43778</v>
      </c>
      <c r="B55" s="3" t="s">
        <v>808</v>
      </c>
      <c r="C55" s="3" t="s">
        <v>6</v>
      </c>
      <c r="D55" s="3" t="s">
        <v>6</v>
      </c>
      <c r="E55" s="3" t="s">
        <v>112</v>
      </c>
      <c r="F55" s="3" t="s">
        <v>64</v>
      </c>
      <c r="G55" s="3" t="s">
        <v>596</v>
      </c>
      <c r="H55" s="8">
        <v>4.3645383000000004</v>
      </c>
      <c r="I55" s="8">
        <v>18.6345019</v>
      </c>
      <c r="J55" s="8">
        <v>355</v>
      </c>
      <c r="K55" s="8">
        <v>9</v>
      </c>
      <c r="L55" s="8">
        <v>3</v>
      </c>
      <c r="M55" s="3" t="s">
        <v>596</v>
      </c>
      <c r="N55" s="8">
        <v>193</v>
      </c>
      <c r="O55" s="8">
        <v>965</v>
      </c>
      <c r="P55" s="3" t="s">
        <v>597</v>
      </c>
      <c r="Q55" s="8"/>
      <c r="R55" s="8">
        <v>60</v>
      </c>
      <c r="S55" s="8">
        <v>0</v>
      </c>
      <c r="T55" s="8">
        <v>133</v>
      </c>
      <c r="U55" s="8">
        <v>0</v>
      </c>
      <c r="V55" s="8"/>
      <c r="W55" s="8"/>
      <c r="X55" s="8">
        <v>193</v>
      </c>
      <c r="Y55" s="3" t="s">
        <v>160</v>
      </c>
      <c r="Z55" s="3" t="s">
        <v>21</v>
      </c>
      <c r="AA55" s="3" t="s">
        <v>21</v>
      </c>
      <c r="AB55" s="3" t="s">
        <v>174</v>
      </c>
      <c r="AC55" s="3"/>
      <c r="AD55" s="3" t="s">
        <v>177</v>
      </c>
      <c r="AE55" s="3" t="s">
        <v>21</v>
      </c>
      <c r="AF55" s="8">
        <v>127</v>
      </c>
      <c r="AG55" s="3" t="s">
        <v>29</v>
      </c>
      <c r="AH55" s="8"/>
      <c r="AI55" s="3" t="s">
        <v>21</v>
      </c>
      <c r="AJ55" s="8">
        <v>5</v>
      </c>
      <c r="AK55" s="3" t="s">
        <v>29</v>
      </c>
      <c r="AL55" s="8"/>
      <c r="AM55" s="3" t="s">
        <v>29</v>
      </c>
      <c r="AN55" s="8"/>
      <c r="AO55" s="3" t="s">
        <v>21</v>
      </c>
      <c r="AP55" s="3" t="s">
        <v>197</v>
      </c>
      <c r="AQ55" s="3"/>
      <c r="AR55" s="3" t="s">
        <v>660</v>
      </c>
      <c r="AS55" s="8">
        <v>1</v>
      </c>
      <c r="AT55" s="8">
        <v>0</v>
      </c>
      <c r="AU55" s="8">
        <v>1</v>
      </c>
      <c r="AV55" s="8">
        <v>0</v>
      </c>
      <c r="AW55" s="8">
        <v>0</v>
      </c>
      <c r="AX55" s="8">
        <v>0</v>
      </c>
      <c r="AY55" s="8">
        <v>0</v>
      </c>
      <c r="AZ55" s="8">
        <v>0</v>
      </c>
      <c r="BA55" s="3" t="s">
        <v>21</v>
      </c>
      <c r="BB55" s="3" t="s">
        <v>21</v>
      </c>
      <c r="BC55" s="3" t="s">
        <v>21</v>
      </c>
      <c r="BD55" s="3" t="s">
        <v>29</v>
      </c>
      <c r="BE55" s="3" t="s">
        <v>21</v>
      </c>
      <c r="BF55" s="3" t="s">
        <v>227</v>
      </c>
      <c r="BG55" s="3"/>
      <c r="BH55" s="3" t="s">
        <v>231</v>
      </c>
      <c r="BI55" s="3"/>
      <c r="BJ55" s="3" t="s">
        <v>691</v>
      </c>
      <c r="BK55" s="8">
        <v>1</v>
      </c>
      <c r="BL55" s="8">
        <v>1</v>
      </c>
      <c r="BM55" s="8">
        <v>0</v>
      </c>
      <c r="BN55" s="8">
        <v>0</v>
      </c>
      <c r="BO55" s="8">
        <v>0</v>
      </c>
      <c r="BP55" s="8">
        <v>0</v>
      </c>
      <c r="BQ55" s="8">
        <v>0</v>
      </c>
      <c r="BR55" s="8">
        <v>0</v>
      </c>
      <c r="BS55" s="8">
        <v>1</v>
      </c>
      <c r="BT55" s="3" t="s">
        <v>253</v>
      </c>
      <c r="BU55" s="3" t="s">
        <v>261</v>
      </c>
      <c r="BV55" s="3" t="s">
        <v>29</v>
      </c>
      <c r="BW55" s="3"/>
      <c r="BX55" s="8"/>
      <c r="BY55" s="8"/>
      <c r="BZ55" s="8"/>
      <c r="CA55" s="8"/>
      <c r="CB55" s="3" t="s">
        <v>277</v>
      </c>
      <c r="CC55" s="3" t="s">
        <v>29</v>
      </c>
      <c r="CD55" s="3"/>
      <c r="CE55" s="8"/>
      <c r="CF55" s="8"/>
      <c r="CG55" s="8"/>
      <c r="CH55" s="8"/>
      <c r="CI55" s="8"/>
      <c r="CJ55" s="8"/>
      <c r="CK55" s="8"/>
      <c r="CL55" s="3"/>
      <c r="CM55" s="3" t="s">
        <v>279</v>
      </c>
      <c r="CN55" s="3" t="s">
        <v>728</v>
      </c>
      <c r="CO55" s="8">
        <v>1</v>
      </c>
      <c r="CP55" s="8">
        <v>0</v>
      </c>
      <c r="CQ55" s="8">
        <v>0</v>
      </c>
      <c r="CR55" s="8">
        <v>1</v>
      </c>
      <c r="CS55" s="8">
        <v>0</v>
      </c>
      <c r="CT55" s="8">
        <v>1</v>
      </c>
      <c r="CU55" s="8">
        <v>0</v>
      </c>
      <c r="CV55" s="3"/>
      <c r="CW55" s="3" t="s">
        <v>261</v>
      </c>
      <c r="CX55" s="3" t="s">
        <v>21</v>
      </c>
      <c r="CY55" s="3"/>
      <c r="CZ55" s="8"/>
      <c r="DA55" s="8"/>
      <c r="DB55" s="8"/>
      <c r="DC55" s="8"/>
      <c r="DD55" s="8"/>
      <c r="DE55" s="8"/>
      <c r="DF55" s="8"/>
      <c r="DG55" s="3"/>
      <c r="DH55" s="3" t="s">
        <v>29</v>
      </c>
      <c r="DI55" s="3"/>
      <c r="DJ55" s="8"/>
      <c r="DK55" s="8"/>
      <c r="DL55" s="8"/>
      <c r="DM55" s="8"/>
      <c r="DN55" s="8"/>
      <c r="DO55" s="3"/>
      <c r="DP55" s="3"/>
      <c r="DQ55" s="3"/>
      <c r="DR55" s="3"/>
      <c r="DS55" s="3"/>
      <c r="DT55" s="8"/>
      <c r="DU55" s="8"/>
      <c r="DV55" s="8"/>
      <c r="DW55" s="8"/>
      <c r="DX55" s="8"/>
      <c r="DY55" s="8"/>
      <c r="DZ55" s="8"/>
      <c r="EA55" s="3" t="s">
        <v>601</v>
      </c>
      <c r="EB55" s="8">
        <v>1</v>
      </c>
      <c r="EC55" s="8">
        <v>1</v>
      </c>
      <c r="ED55" s="8">
        <v>0</v>
      </c>
      <c r="EE55" s="8">
        <v>0</v>
      </c>
      <c r="EF55" s="8">
        <v>0</v>
      </c>
      <c r="EG55" s="8">
        <v>1</v>
      </c>
      <c r="EH55" s="8">
        <v>0</v>
      </c>
      <c r="EI55" s="8">
        <v>0</v>
      </c>
      <c r="EJ55" s="8">
        <v>0</v>
      </c>
      <c r="EK55" s="8">
        <v>0</v>
      </c>
      <c r="EL55" s="8">
        <v>0</v>
      </c>
      <c r="EM55" s="8">
        <v>0</v>
      </c>
      <c r="EN55" s="3"/>
      <c r="EO55" s="3" t="s">
        <v>279</v>
      </c>
      <c r="EP55" s="3"/>
      <c r="EQ55" s="8"/>
      <c r="ER55" s="8"/>
      <c r="ES55" s="8"/>
      <c r="ET55" s="8"/>
      <c r="EU55" s="8"/>
      <c r="EV55" s="8"/>
      <c r="EW55" s="8"/>
      <c r="EX55" s="8"/>
      <c r="EY55" s="8"/>
      <c r="EZ55" s="8"/>
      <c r="FA55" s="8"/>
      <c r="FB55" s="3"/>
      <c r="FC55" s="8"/>
      <c r="FD55" s="3" t="s">
        <v>606</v>
      </c>
      <c r="FE55" s="8">
        <v>1</v>
      </c>
      <c r="FF55" s="8">
        <v>1</v>
      </c>
      <c r="FG55" s="8">
        <v>0</v>
      </c>
      <c r="FH55" s="8">
        <v>0</v>
      </c>
      <c r="FI55" s="8">
        <v>1</v>
      </c>
      <c r="FJ55" s="8">
        <v>0</v>
      </c>
      <c r="FK55" s="3" t="s">
        <v>381</v>
      </c>
      <c r="FL55" s="3" t="s">
        <v>380</v>
      </c>
      <c r="FM55" s="3" t="s">
        <v>382</v>
      </c>
      <c r="FN55" s="8"/>
      <c r="FO55" s="8">
        <v>1</v>
      </c>
      <c r="FP55" s="8">
        <v>10</v>
      </c>
      <c r="FQ55" s="3" t="s">
        <v>837</v>
      </c>
      <c r="FR55" s="8">
        <v>1358872</v>
      </c>
      <c r="FS55" s="8">
        <v>72</v>
      </c>
    </row>
    <row r="56" spans="1:175" x14ac:dyDescent="0.25">
      <c r="A56" s="2">
        <v>43777</v>
      </c>
      <c r="B56" s="3" t="s">
        <v>808</v>
      </c>
      <c r="C56" s="3" t="s">
        <v>6</v>
      </c>
      <c r="D56" s="3" t="s">
        <v>6</v>
      </c>
      <c r="E56" s="3" t="s">
        <v>838</v>
      </c>
      <c r="F56" s="3" t="s">
        <v>64</v>
      </c>
      <c r="G56" s="3" t="s">
        <v>596</v>
      </c>
      <c r="H56" s="8">
        <v>4.3298372000000001</v>
      </c>
      <c r="I56" s="8">
        <v>18.516660900000002</v>
      </c>
      <c r="J56" s="8">
        <v>357.29998779296875</v>
      </c>
      <c r="K56" s="8">
        <v>9</v>
      </c>
      <c r="L56" s="8">
        <v>3</v>
      </c>
      <c r="M56" s="3" t="s">
        <v>596</v>
      </c>
      <c r="N56" s="8">
        <v>35</v>
      </c>
      <c r="O56" s="8">
        <v>175</v>
      </c>
      <c r="P56" s="3" t="s">
        <v>597</v>
      </c>
      <c r="Q56" s="8"/>
      <c r="R56" s="8">
        <v>15</v>
      </c>
      <c r="S56" s="8">
        <v>20</v>
      </c>
      <c r="T56" s="8">
        <v>0</v>
      </c>
      <c r="U56" s="8">
        <v>0</v>
      </c>
      <c r="V56" s="8">
        <v>35</v>
      </c>
      <c r="W56" s="8"/>
      <c r="X56" s="8"/>
      <c r="Y56" s="3" t="s">
        <v>159</v>
      </c>
      <c r="Z56" s="3" t="s">
        <v>21</v>
      </c>
      <c r="AA56" s="3" t="s">
        <v>172</v>
      </c>
      <c r="AB56" s="3"/>
      <c r="AC56" s="3"/>
      <c r="AD56" s="3" t="s">
        <v>177</v>
      </c>
      <c r="AE56" s="3" t="s">
        <v>172</v>
      </c>
      <c r="AF56" s="8"/>
      <c r="AG56" s="3" t="s">
        <v>29</v>
      </c>
      <c r="AH56" s="8"/>
      <c r="AI56" s="3" t="s">
        <v>172</v>
      </c>
      <c r="AJ56" s="8"/>
      <c r="AK56" s="3" t="s">
        <v>29</v>
      </c>
      <c r="AL56" s="8"/>
      <c r="AM56" s="3" t="s">
        <v>29</v>
      </c>
      <c r="AN56" s="8"/>
      <c r="AO56" s="3" t="s">
        <v>21</v>
      </c>
      <c r="AP56" s="3" t="s">
        <v>196</v>
      </c>
      <c r="AQ56" s="3"/>
      <c r="AR56" s="3" t="s">
        <v>624</v>
      </c>
      <c r="AS56" s="8">
        <v>1</v>
      </c>
      <c r="AT56" s="8">
        <v>0</v>
      </c>
      <c r="AU56" s="8">
        <v>0</v>
      </c>
      <c r="AV56" s="8">
        <v>0</v>
      </c>
      <c r="AW56" s="8">
        <v>0</v>
      </c>
      <c r="AX56" s="8">
        <v>0</v>
      </c>
      <c r="AY56" s="8">
        <v>0</v>
      </c>
      <c r="AZ56" s="8">
        <v>0</v>
      </c>
      <c r="BA56" s="3" t="s">
        <v>21</v>
      </c>
      <c r="BB56" s="3" t="s">
        <v>21</v>
      </c>
      <c r="BC56" s="3" t="s">
        <v>21</v>
      </c>
      <c r="BD56" s="3" t="s">
        <v>29</v>
      </c>
      <c r="BE56" s="3" t="s">
        <v>21</v>
      </c>
      <c r="BF56" s="3" t="s">
        <v>225</v>
      </c>
      <c r="BG56" s="3"/>
      <c r="BH56" s="3" t="s">
        <v>231</v>
      </c>
      <c r="BI56" s="3"/>
      <c r="BJ56" s="3" t="s">
        <v>810</v>
      </c>
      <c r="BK56" s="8">
        <v>1</v>
      </c>
      <c r="BL56" s="8">
        <v>0</v>
      </c>
      <c r="BM56" s="8">
        <v>1</v>
      </c>
      <c r="BN56" s="8">
        <v>0</v>
      </c>
      <c r="BO56" s="8">
        <v>0</v>
      </c>
      <c r="BP56" s="8">
        <v>0</v>
      </c>
      <c r="BQ56" s="8">
        <v>0</v>
      </c>
      <c r="BR56" s="8">
        <v>0</v>
      </c>
      <c r="BS56" s="8">
        <v>1</v>
      </c>
      <c r="BT56" s="3" t="s">
        <v>253</v>
      </c>
      <c r="BU56" s="3" t="s">
        <v>258</v>
      </c>
      <c r="BV56" s="3" t="s">
        <v>21</v>
      </c>
      <c r="BW56" s="3" t="s">
        <v>839</v>
      </c>
      <c r="BX56" s="8">
        <v>0</v>
      </c>
      <c r="BY56" s="8">
        <v>1</v>
      </c>
      <c r="BZ56" s="8">
        <v>0</v>
      </c>
      <c r="CA56" s="8">
        <v>0</v>
      </c>
      <c r="CB56" s="3" t="s">
        <v>280</v>
      </c>
      <c r="CC56" s="3" t="s">
        <v>29</v>
      </c>
      <c r="CD56" s="3"/>
      <c r="CE56" s="8"/>
      <c r="CF56" s="8"/>
      <c r="CG56" s="8"/>
      <c r="CH56" s="8"/>
      <c r="CI56" s="8"/>
      <c r="CJ56" s="8"/>
      <c r="CK56" s="8"/>
      <c r="CL56" s="3"/>
      <c r="CM56" s="3" t="s">
        <v>279</v>
      </c>
      <c r="CN56" s="3" t="s">
        <v>840</v>
      </c>
      <c r="CO56" s="8">
        <v>0</v>
      </c>
      <c r="CP56" s="8">
        <v>0</v>
      </c>
      <c r="CQ56" s="8">
        <v>0</v>
      </c>
      <c r="CR56" s="8">
        <v>1</v>
      </c>
      <c r="CS56" s="8">
        <v>0</v>
      </c>
      <c r="CT56" s="8">
        <v>1</v>
      </c>
      <c r="CU56" s="8">
        <v>0</v>
      </c>
      <c r="CV56" s="3"/>
      <c r="CW56" s="3" t="s">
        <v>261</v>
      </c>
      <c r="CX56" s="3" t="s">
        <v>21</v>
      </c>
      <c r="CY56" s="3"/>
      <c r="CZ56" s="8"/>
      <c r="DA56" s="8"/>
      <c r="DB56" s="8"/>
      <c r="DC56" s="8"/>
      <c r="DD56" s="8"/>
      <c r="DE56" s="8"/>
      <c r="DF56" s="8"/>
      <c r="DG56" s="3"/>
      <c r="DH56" s="3" t="s">
        <v>29</v>
      </c>
      <c r="DI56" s="3"/>
      <c r="DJ56" s="8"/>
      <c r="DK56" s="8"/>
      <c r="DL56" s="8"/>
      <c r="DM56" s="8"/>
      <c r="DN56" s="8"/>
      <c r="DO56" s="3"/>
      <c r="DP56" s="3"/>
      <c r="DQ56" s="3"/>
      <c r="DR56" s="3"/>
      <c r="DS56" s="3"/>
      <c r="DT56" s="8"/>
      <c r="DU56" s="8"/>
      <c r="DV56" s="8"/>
      <c r="DW56" s="8"/>
      <c r="DX56" s="8"/>
      <c r="DY56" s="8"/>
      <c r="DZ56" s="8"/>
      <c r="EA56" s="3" t="s">
        <v>841</v>
      </c>
      <c r="EB56" s="8">
        <v>0</v>
      </c>
      <c r="EC56" s="8">
        <v>1</v>
      </c>
      <c r="ED56" s="8">
        <v>0</v>
      </c>
      <c r="EE56" s="8">
        <v>0</v>
      </c>
      <c r="EF56" s="8">
        <v>0</v>
      </c>
      <c r="EG56" s="8">
        <v>1</v>
      </c>
      <c r="EH56" s="8">
        <v>0</v>
      </c>
      <c r="EI56" s="8">
        <v>1</v>
      </c>
      <c r="EJ56" s="8">
        <v>0</v>
      </c>
      <c r="EK56" s="8">
        <v>0</v>
      </c>
      <c r="EL56" s="8">
        <v>0</v>
      </c>
      <c r="EM56" s="8">
        <v>0</v>
      </c>
      <c r="EN56" s="3"/>
      <c r="EO56" s="3" t="s">
        <v>279</v>
      </c>
      <c r="EP56" s="3"/>
      <c r="EQ56" s="8"/>
      <c r="ER56" s="8"/>
      <c r="ES56" s="8"/>
      <c r="ET56" s="8"/>
      <c r="EU56" s="8"/>
      <c r="EV56" s="8"/>
      <c r="EW56" s="8"/>
      <c r="EX56" s="8"/>
      <c r="EY56" s="8"/>
      <c r="EZ56" s="8"/>
      <c r="FA56" s="8"/>
      <c r="FB56" s="3"/>
      <c r="FC56" s="8"/>
      <c r="FD56" s="3" t="s">
        <v>686</v>
      </c>
      <c r="FE56" s="8">
        <v>1</v>
      </c>
      <c r="FF56" s="8">
        <v>1</v>
      </c>
      <c r="FG56" s="8">
        <v>0</v>
      </c>
      <c r="FH56" s="8">
        <v>1</v>
      </c>
      <c r="FI56" s="8">
        <v>0</v>
      </c>
      <c r="FJ56" s="8">
        <v>0</v>
      </c>
      <c r="FK56" s="3" t="s">
        <v>380</v>
      </c>
      <c r="FL56" s="3" t="s">
        <v>384</v>
      </c>
      <c r="FM56" s="3" t="s">
        <v>382</v>
      </c>
      <c r="FN56" s="8"/>
      <c r="FO56" s="8">
        <v>0</v>
      </c>
      <c r="FP56" s="8">
        <v>10</v>
      </c>
      <c r="FQ56" s="3" t="s">
        <v>842</v>
      </c>
      <c r="FR56" s="8">
        <v>1349168</v>
      </c>
      <c r="FS56" s="8">
        <v>47</v>
      </c>
    </row>
    <row r="57" spans="1:175" x14ac:dyDescent="0.25">
      <c r="A57" s="2">
        <v>43778</v>
      </c>
      <c r="B57" s="3" t="s">
        <v>808</v>
      </c>
      <c r="C57" s="3" t="s">
        <v>6</v>
      </c>
      <c r="D57" s="3" t="s">
        <v>6</v>
      </c>
      <c r="E57" s="3" t="s">
        <v>116</v>
      </c>
      <c r="F57" s="3" t="s">
        <v>64</v>
      </c>
      <c r="G57" s="3" t="s">
        <v>596</v>
      </c>
      <c r="H57" s="8">
        <v>4.3684200000000004</v>
      </c>
      <c r="I57" s="8">
        <v>18.6364898</v>
      </c>
      <c r="J57" s="8">
        <v>340.39999389648438</v>
      </c>
      <c r="K57" s="8">
        <v>7.5</v>
      </c>
      <c r="L57" s="8">
        <v>3</v>
      </c>
      <c r="M57" s="3" t="s">
        <v>596</v>
      </c>
      <c r="N57" s="8">
        <v>150</v>
      </c>
      <c r="O57" s="8">
        <v>750</v>
      </c>
      <c r="P57" s="3" t="s">
        <v>597</v>
      </c>
      <c r="Q57" s="8"/>
      <c r="R57" s="8">
        <v>145</v>
      </c>
      <c r="S57" s="8">
        <v>5</v>
      </c>
      <c r="T57" s="8">
        <v>0</v>
      </c>
      <c r="U57" s="8">
        <v>0</v>
      </c>
      <c r="V57" s="8">
        <v>150</v>
      </c>
      <c r="W57" s="8"/>
      <c r="X57" s="8"/>
      <c r="Y57" s="3" t="s">
        <v>160</v>
      </c>
      <c r="Z57" s="3" t="s">
        <v>21</v>
      </c>
      <c r="AA57" s="3" t="s">
        <v>21</v>
      </c>
      <c r="AB57" s="3" t="s">
        <v>174</v>
      </c>
      <c r="AC57" s="3"/>
      <c r="AD57" s="3" t="s">
        <v>177</v>
      </c>
      <c r="AE57" s="3" t="s">
        <v>21</v>
      </c>
      <c r="AF57" s="8">
        <v>127</v>
      </c>
      <c r="AG57" s="3" t="s">
        <v>29</v>
      </c>
      <c r="AH57" s="8"/>
      <c r="AI57" s="3" t="s">
        <v>29</v>
      </c>
      <c r="AJ57" s="8"/>
      <c r="AK57" s="3" t="s">
        <v>29</v>
      </c>
      <c r="AL57" s="8"/>
      <c r="AM57" s="3" t="s">
        <v>29</v>
      </c>
      <c r="AN57" s="8"/>
      <c r="AO57" s="3" t="s">
        <v>21</v>
      </c>
      <c r="AP57" s="3" t="s">
        <v>197</v>
      </c>
      <c r="AQ57" s="3"/>
      <c r="AR57" s="3" t="s">
        <v>660</v>
      </c>
      <c r="AS57" s="8">
        <v>1</v>
      </c>
      <c r="AT57" s="8">
        <v>0</v>
      </c>
      <c r="AU57" s="8">
        <v>1</v>
      </c>
      <c r="AV57" s="8">
        <v>0</v>
      </c>
      <c r="AW57" s="8">
        <v>0</v>
      </c>
      <c r="AX57" s="8">
        <v>0</v>
      </c>
      <c r="AY57" s="8">
        <v>0</v>
      </c>
      <c r="AZ57" s="8">
        <v>0</v>
      </c>
      <c r="BA57" s="3" t="s">
        <v>21</v>
      </c>
      <c r="BB57" s="3" t="s">
        <v>21</v>
      </c>
      <c r="BC57" s="3" t="s">
        <v>21</v>
      </c>
      <c r="BD57" s="3" t="s">
        <v>29</v>
      </c>
      <c r="BE57" s="3" t="s">
        <v>21</v>
      </c>
      <c r="BF57" s="3" t="s">
        <v>227</v>
      </c>
      <c r="BG57" s="3"/>
      <c r="BH57" s="3" t="s">
        <v>231</v>
      </c>
      <c r="BI57" s="3"/>
      <c r="BJ57" s="3" t="s">
        <v>598</v>
      </c>
      <c r="BK57" s="8">
        <v>1</v>
      </c>
      <c r="BL57" s="8">
        <v>0</v>
      </c>
      <c r="BM57" s="8">
        <v>0</v>
      </c>
      <c r="BN57" s="8">
        <v>0</v>
      </c>
      <c r="BO57" s="8">
        <v>0</v>
      </c>
      <c r="BP57" s="8">
        <v>1</v>
      </c>
      <c r="BQ57" s="8">
        <v>0</v>
      </c>
      <c r="BR57" s="8">
        <v>0</v>
      </c>
      <c r="BS57" s="8">
        <v>1</v>
      </c>
      <c r="BT57" s="3" t="s">
        <v>253</v>
      </c>
      <c r="BU57" s="3" t="s">
        <v>261</v>
      </c>
      <c r="BV57" s="3" t="s">
        <v>21</v>
      </c>
      <c r="BW57" s="3" t="s">
        <v>599</v>
      </c>
      <c r="BX57" s="8">
        <v>1</v>
      </c>
      <c r="BY57" s="8">
        <v>0</v>
      </c>
      <c r="BZ57" s="8">
        <v>1</v>
      </c>
      <c r="CA57" s="8">
        <v>1</v>
      </c>
      <c r="CB57" s="3" t="s">
        <v>277</v>
      </c>
      <c r="CC57" s="3" t="s">
        <v>21</v>
      </c>
      <c r="CD57" s="3" t="s">
        <v>688</v>
      </c>
      <c r="CE57" s="8">
        <v>0</v>
      </c>
      <c r="CF57" s="8">
        <v>1</v>
      </c>
      <c r="CG57" s="8">
        <v>0</v>
      </c>
      <c r="CH57" s="8">
        <v>1</v>
      </c>
      <c r="CI57" s="8">
        <v>0</v>
      </c>
      <c r="CJ57" s="8">
        <v>0</v>
      </c>
      <c r="CK57" s="8">
        <v>0</v>
      </c>
      <c r="CL57" s="3"/>
      <c r="CM57" s="3" t="s">
        <v>279</v>
      </c>
      <c r="CN57" s="3" t="s">
        <v>728</v>
      </c>
      <c r="CO57" s="8">
        <v>1</v>
      </c>
      <c r="CP57" s="8">
        <v>0</v>
      </c>
      <c r="CQ57" s="8">
        <v>0</v>
      </c>
      <c r="CR57" s="8">
        <v>1</v>
      </c>
      <c r="CS57" s="8">
        <v>0</v>
      </c>
      <c r="CT57" s="8">
        <v>1</v>
      </c>
      <c r="CU57" s="8">
        <v>0</v>
      </c>
      <c r="CV57" s="3"/>
      <c r="CW57" s="3" t="s">
        <v>261</v>
      </c>
      <c r="CX57" s="3" t="s">
        <v>21</v>
      </c>
      <c r="CY57" s="3"/>
      <c r="CZ57" s="8"/>
      <c r="DA57" s="8"/>
      <c r="DB57" s="8"/>
      <c r="DC57" s="8"/>
      <c r="DD57" s="8"/>
      <c r="DE57" s="8"/>
      <c r="DF57" s="8"/>
      <c r="DG57" s="3"/>
      <c r="DH57" s="3" t="s">
        <v>29</v>
      </c>
      <c r="DI57" s="3"/>
      <c r="DJ57" s="8"/>
      <c r="DK57" s="8"/>
      <c r="DL57" s="8"/>
      <c r="DM57" s="8"/>
      <c r="DN57" s="8"/>
      <c r="DO57" s="3"/>
      <c r="DP57" s="3"/>
      <c r="DQ57" s="3"/>
      <c r="DR57" s="3"/>
      <c r="DS57" s="3"/>
      <c r="DT57" s="8"/>
      <c r="DU57" s="8"/>
      <c r="DV57" s="8"/>
      <c r="DW57" s="8"/>
      <c r="DX57" s="8"/>
      <c r="DY57" s="8"/>
      <c r="DZ57" s="8"/>
      <c r="EA57" s="3" t="s">
        <v>601</v>
      </c>
      <c r="EB57" s="8">
        <v>1</v>
      </c>
      <c r="EC57" s="8">
        <v>1</v>
      </c>
      <c r="ED57" s="8">
        <v>0</v>
      </c>
      <c r="EE57" s="8">
        <v>0</v>
      </c>
      <c r="EF57" s="8">
        <v>0</v>
      </c>
      <c r="EG57" s="8">
        <v>1</v>
      </c>
      <c r="EH57" s="8">
        <v>0</v>
      </c>
      <c r="EI57" s="8">
        <v>0</v>
      </c>
      <c r="EJ57" s="8">
        <v>0</v>
      </c>
      <c r="EK57" s="8">
        <v>0</v>
      </c>
      <c r="EL57" s="8">
        <v>0</v>
      </c>
      <c r="EM57" s="8">
        <v>0</v>
      </c>
      <c r="EN57" s="3"/>
      <c r="EO57" s="3" t="s">
        <v>281</v>
      </c>
      <c r="EP57" s="3" t="s">
        <v>729</v>
      </c>
      <c r="EQ57" s="8">
        <v>0</v>
      </c>
      <c r="ER57" s="8">
        <v>0</v>
      </c>
      <c r="ES57" s="8">
        <v>0</v>
      </c>
      <c r="ET57" s="8">
        <v>1</v>
      </c>
      <c r="EU57" s="8">
        <v>0</v>
      </c>
      <c r="EV57" s="8">
        <v>0</v>
      </c>
      <c r="EW57" s="8">
        <v>1</v>
      </c>
      <c r="EX57" s="8">
        <v>1</v>
      </c>
      <c r="EY57" s="8">
        <v>0</v>
      </c>
      <c r="EZ57" s="8">
        <v>0</v>
      </c>
      <c r="FA57" s="8">
        <v>0</v>
      </c>
      <c r="FB57" s="3"/>
      <c r="FC57" s="8"/>
      <c r="FD57" s="3" t="s">
        <v>606</v>
      </c>
      <c r="FE57" s="8">
        <v>1</v>
      </c>
      <c r="FF57" s="8">
        <v>1</v>
      </c>
      <c r="FG57" s="8">
        <v>0</v>
      </c>
      <c r="FH57" s="8">
        <v>0</v>
      </c>
      <c r="FI57" s="8">
        <v>1</v>
      </c>
      <c r="FJ57" s="8">
        <v>0</v>
      </c>
      <c r="FK57" s="3" t="s">
        <v>381</v>
      </c>
      <c r="FL57" s="3" t="s">
        <v>380</v>
      </c>
      <c r="FM57" s="3" t="s">
        <v>382</v>
      </c>
      <c r="FN57" s="8"/>
      <c r="FO57" s="8">
        <v>0</v>
      </c>
      <c r="FP57" s="8">
        <v>10</v>
      </c>
      <c r="FQ57" s="3" t="s">
        <v>843</v>
      </c>
      <c r="FR57" s="8">
        <v>1358871</v>
      </c>
      <c r="FS57" s="8">
        <v>71</v>
      </c>
    </row>
    <row r="58" spans="1:175" x14ac:dyDescent="0.25">
      <c r="A58" s="2">
        <v>43778</v>
      </c>
      <c r="B58" s="3" t="s">
        <v>808</v>
      </c>
      <c r="C58" s="3" t="s">
        <v>6</v>
      </c>
      <c r="D58" s="3" t="s">
        <v>6</v>
      </c>
      <c r="E58" s="11" t="s">
        <v>134</v>
      </c>
      <c r="F58" s="3" t="s">
        <v>65</v>
      </c>
      <c r="G58" s="3" t="s">
        <v>596</v>
      </c>
      <c r="H58" s="8">
        <v>4.3481820000000004</v>
      </c>
      <c r="I58" s="8">
        <v>18.5255343</v>
      </c>
      <c r="J58" s="8">
        <v>386.70001220703125</v>
      </c>
      <c r="K58" s="8">
        <v>9.5</v>
      </c>
      <c r="L58" s="8">
        <v>3</v>
      </c>
      <c r="M58" s="3" t="s">
        <v>596</v>
      </c>
      <c r="N58" s="8">
        <v>40</v>
      </c>
      <c r="O58" s="8">
        <v>200</v>
      </c>
      <c r="P58" s="3" t="s">
        <v>597</v>
      </c>
      <c r="Q58" s="8"/>
      <c r="R58" s="8">
        <v>40</v>
      </c>
      <c r="S58" s="8">
        <v>0</v>
      </c>
      <c r="T58" s="8">
        <v>0</v>
      </c>
      <c r="U58" s="8">
        <v>0</v>
      </c>
      <c r="V58" s="8">
        <v>40</v>
      </c>
      <c r="W58" s="8"/>
      <c r="X58" s="8"/>
      <c r="Y58" s="3" t="s">
        <v>160</v>
      </c>
      <c r="Z58" s="3" t="s">
        <v>21</v>
      </c>
      <c r="AA58" s="3" t="s">
        <v>21</v>
      </c>
      <c r="AB58" s="3" t="s">
        <v>13</v>
      </c>
      <c r="AC58" s="3"/>
      <c r="AD58" s="3" t="s">
        <v>178</v>
      </c>
      <c r="AE58" s="3" t="s">
        <v>21</v>
      </c>
      <c r="AF58" s="8">
        <v>10</v>
      </c>
      <c r="AG58" s="3" t="s">
        <v>29</v>
      </c>
      <c r="AH58" s="8"/>
      <c r="AI58" s="3" t="s">
        <v>172</v>
      </c>
      <c r="AJ58" s="8"/>
      <c r="AK58" s="3" t="s">
        <v>29</v>
      </c>
      <c r="AL58" s="8"/>
      <c r="AM58" s="3" t="s">
        <v>21</v>
      </c>
      <c r="AN58" s="8">
        <v>4</v>
      </c>
      <c r="AO58" s="3" t="s">
        <v>21</v>
      </c>
      <c r="AP58" s="3" t="s">
        <v>197</v>
      </c>
      <c r="AQ58" s="3"/>
      <c r="AR58" s="3"/>
      <c r="AS58" s="8"/>
      <c r="AT58" s="8"/>
      <c r="AU58" s="8"/>
      <c r="AV58" s="8"/>
      <c r="AW58" s="8"/>
      <c r="AX58" s="8"/>
      <c r="AY58" s="8"/>
      <c r="AZ58" s="8"/>
      <c r="BA58" s="3" t="s">
        <v>21</v>
      </c>
      <c r="BB58" s="3" t="s">
        <v>21</v>
      </c>
      <c r="BC58" s="3" t="s">
        <v>21</v>
      </c>
      <c r="BD58" s="3" t="s">
        <v>21</v>
      </c>
      <c r="BE58" s="3" t="s">
        <v>21</v>
      </c>
      <c r="BF58" s="3" t="s">
        <v>225</v>
      </c>
      <c r="BG58" s="3"/>
      <c r="BH58" s="3" t="s">
        <v>231</v>
      </c>
      <c r="BI58" s="3"/>
      <c r="BJ58" s="3" t="s">
        <v>691</v>
      </c>
      <c r="BK58" s="8">
        <v>1</v>
      </c>
      <c r="BL58" s="8">
        <v>1</v>
      </c>
      <c r="BM58" s="8">
        <v>0</v>
      </c>
      <c r="BN58" s="8">
        <v>0</v>
      </c>
      <c r="BO58" s="8">
        <v>0</v>
      </c>
      <c r="BP58" s="8">
        <v>0</v>
      </c>
      <c r="BQ58" s="8">
        <v>0</v>
      </c>
      <c r="BR58" s="8">
        <v>0</v>
      </c>
      <c r="BS58" s="8">
        <v>1</v>
      </c>
      <c r="BT58" s="3" t="s">
        <v>253</v>
      </c>
      <c r="BU58" s="3" t="s">
        <v>259</v>
      </c>
      <c r="BV58" s="3" t="s">
        <v>21</v>
      </c>
      <c r="BW58" s="3" t="s">
        <v>613</v>
      </c>
      <c r="BX58" s="8">
        <v>1</v>
      </c>
      <c r="BY58" s="8">
        <v>0</v>
      </c>
      <c r="BZ58" s="8">
        <v>1</v>
      </c>
      <c r="CA58" s="8">
        <v>0</v>
      </c>
      <c r="CB58" s="3" t="s">
        <v>277</v>
      </c>
      <c r="CC58" s="3" t="s">
        <v>21</v>
      </c>
      <c r="CD58" s="3" t="s">
        <v>283</v>
      </c>
      <c r="CE58" s="8">
        <v>0</v>
      </c>
      <c r="CF58" s="8">
        <v>1</v>
      </c>
      <c r="CG58" s="8">
        <v>0</v>
      </c>
      <c r="CH58" s="8">
        <v>0</v>
      </c>
      <c r="CI58" s="8">
        <v>0</v>
      </c>
      <c r="CJ58" s="8">
        <v>0</v>
      </c>
      <c r="CK58" s="8">
        <v>0</v>
      </c>
      <c r="CL58" s="3"/>
      <c r="CM58" s="3" t="s">
        <v>279</v>
      </c>
      <c r="CN58" s="3" t="s">
        <v>844</v>
      </c>
      <c r="CO58" s="8">
        <v>1</v>
      </c>
      <c r="CP58" s="8">
        <v>1</v>
      </c>
      <c r="CQ58" s="8">
        <v>0</v>
      </c>
      <c r="CR58" s="8">
        <v>0</v>
      </c>
      <c r="CS58" s="8">
        <v>0</v>
      </c>
      <c r="CT58" s="8">
        <v>0</v>
      </c>
      <c r="CU58" s="8">
        <v>0</v>
      </c>
      <c r="CV58" s="3"/>
      <c r="CW58" s="3" t="s">
        <v>260</v>
      </c>
      <c r="CX58" s="3" t="s">
        <v>29</v>
      </c>
      <c r="CY58" s="3" t="s">
        <v>173</v>
      </c>
      <c r="CZ58" s="8">
        <v>0</v>
      </c>
      <c r="DA58" s="8">
        <v>0</v>
      </c>
      <c r="DB58" s="8">
        <v>0</v>
      </c>
      <c r="DC58" s="8">
        <v>0</v>
      </c>
      <c r="DD58" s="8">
        <v>0</v>
      </c>
      <c r="DE58" s="8">
        <v>0</v>
      </c>
      <c r="DF58" s="8">
        <v>1</v>
      </c>
      <c r="DG58" s="3" t="s">
        <v>845</v>
      </c>
      <c r="DH58" s="3" t="s">
        <v>21</v>
      </c>
      <c r="DI58" s="3" t="s">
        <v>316</v>
      </c>
      <c r="DJ58" s="8">
        <v>0</v>
      </c>
      <c r="DK58" s="8">
        <v>0</v>
      </c>
      <c r="DL58" s="8">
        <v>1</v>
      </c>
      <c r="DM58" s="8">
        <v>0</v>
      </c>
      <c r="DN58" s="8">
        <v>0</v>
      </c>
      <c r="DO58" s="3"/>
      <c r="DP58" s="3" t="s">
        <v>29</v>
      </c>
      <c r="DQ58" s="3"/>
      <c r="DR58" s="3"/>
      <c r="DS58" s="3"/>
      <c r="DT58" s="8"/>
      <c r="DU58" s="8"/>
      <c r="DV58" s="8"/>
      <c r="DW58" s="8"/>
      <c r="DX58" s="8"/>
      <c r="DY58" s="8"/>
      <c r="DZ58" s="8"/>
      <c r="EA58" s="3" t="s">
        <v>846</v>
      </c>
      <c r="EB58" s="8">
        <v>0</v>
      </c>
      <c r="EC58" s="8">
        <v>1</v>
      </c>
      <c r="ED58" s="8">
        <v>0</v>
      </c>
      <c r="EE58" s="8">
        <v>0</v>
      </c>
      <c r="EF58" s="8">
        <v>0</v>
      </c>
      <c r="EG58" s="8">
        <v>1</v>
      </c>
      <c r="EH58" s="8">
        <v>0</v>
      </c>
      <c r="EI58" s="8">
        <v>0</v>
      </c>
      <c r="EJ58" s="8">
        <v>0</v>
      </c>
      <c r="EK58" s="8">
        <v>0</v>
      </c>
      <c r="EL58" s="8">
        <v>0</v>
      </c>
      <c r="EM58" s="8">
        <v>0</v>
      </c>
      <c r="EN58" s="3"/>
      <c r="EO58" s="3" t="s">
        <v>352</v>
      </c>
      <c r="EP58" s="3" t="s">
        <v>638</v>
      </c>
      <c r="EQ58" s="8">
        <v>0</v>
      </c>
      <c r="ER58" s="8">
        <v>0</v>
      </c>
      <c r="ES58" s="8">
        <v>0</v>
      </c>
      <c r="ET58" s="8">
        <v>0</v>
      </c>
      <c r="EU58" s="8">
        <v>0</v>
      </c>
      <c r="EV58" s="8">
        <v>0</v>
      </c>
      <c r="EW58" s="8">
        <v>1</v>
      </c>
      <c r="EX58" s="8">
        <v>0</v>
      </c>
      <c r="EY58" s="8">
        <v>0</v>
      </c>
      <c r="EZ58" s="8">
        <v>0</v>
      </c>
      <c r="FA58" s="8">
        <v>0</v>
      </c>
      <c r="FB58" s="3"/>
      <c r="FC58" s="8"/>
      <c r="FD58" s="3" t="s">
        <v>704</v>
      </c>
      <c r="FE58" s="8">
        <v>0</v>
      </c>
      <c r="FF58" s="8">
        <v>1</v>
      </c>
      <c r="FG58" s="8">
        <v>0</v>
      </c>
      <c r="FH58" s="8">
        <v>0</v>
      </c>
      <c r="FI58" s="8">
        <v>1</v>
      </c>
      <c r="FJ58" s="8">
        <v>1</v>
      </c>
      <c r="FK58" s="3" t="s">
        <v>380</v>
      </c>
      <c r="FL58" s="3" t="s">
        <v>381</v>
      </c>
      <c r="FM58" s="3" t="s">
        <v>348</v>
      </c>
      <c r="FN58" s="8"/>
      <c r="FO58" s="8">
        <v>0</v>
      </c>
      <c r="FP58" s="8">
        <v>10</v>
      </c>
      <c r="FQ58" s="3" t="s">
        <v>847</v>
      </c>
      <c r="FR58" s="8">
        <v>1358782</v>
      </c>
      <c r="FS58" s="8">
        <v>67</v>
      </c>
    </row>
    <row r="59" spans="1:175" x14ac:dyDescent="0.25">
      <c r="A59" s="2">
        <v>43779</v>
      </c>
      <c r="B59" s="3" t="s">
        <v>808</v>
      </c>
      <c r="C59" s="3" t="s">
        <v>6</v>
      </c>
      <c r="D59" s="3" t="s">
        <v>6</v>
      </c>
      <c r="E59" s="3" t="s">
        <v>848</v>
      </c>
      <c r="F59" s="3" t="s">
        <v>65</v>
      </c>
      <c r="G59" s="3" t="s">
        <v>596</v>
      </c>
      <c r="H59" s="8">
        <v>4.3406003999999996</v>
      </c>
      <c r="I59" s="8">
        <v>18.534482799999999</v>
      </c>
      <c r="J59" s="8">
        <v>333.89999389648438</v>
      </c>
      <c r="K59" s="8">
        <v>9.5</v>
      </c>
      <c r="L59" s="8">
        <v>3</v>
      </c>
      <c r="M59" s="3" t="s">
        <v>596</v>
      </c>
      <c r="N59" s="8">
        <v>100</v>
      </c>
      <c r="O59" s="8">
        <v>500</v>
      </c>
      <c r="P59" s="3" t="s">
        <v>597</v>
      </c>
      <c r="Q59" s="8"/>
      <c r="R59" s="8">
        <v>90</v>
      </c>
      <c r="S59" s="8">
        <v>10</v>
      </c>
      <c r="T59" s="8">
        <v>0</v>
      </c>
      <c r="U59" s="8">
        <v>0</v>
      </c>
      <c r="V59" s="8">
        <v>100</v>
      </c>
      <c r="W59" s="8"/>
      <c r="X59" s="8"/>
      <c r="Y59" s="3" t="s">
        <v>159</v>
      </c>
      <c r="Z59" s="3" t="s">
        <v>21</v>
      </c>
      <c r="AA59" s="3" t="s">
        <v>172</v>
      </c>
      <c r="AB59" s="3"/>
      <c r="AC59" s="3"/>
      <c r="AD59" s="3" t="s">
        <v>180</v>
      </c>
      <c r="AE59" s="3" t="s">
        <v>21</v>
      </c>
      <c r="AF59" s="8">
        <v>100</v>
      </c>
      <c r="AG59" s="3" t="s">
        <v>29</v>
      </c>
      <c r="AH59" s="8"/>
      <c r="AI59" s="3" t="s">
        <v>29</v>
      </c>
      <c r="AJ59" s="8"/>
      <c r="AK59" s="3" t="s">
        <v>29</v>
      </c>
      <c r="AL59" s="8"/>
      <c r="AM59" s="3" t="s">
        <v>21</v>
      </c>
      <c r="AN59" s="8">
        <v>150</v>
      </c>
      <c r="AO59" s="3" t="s">
        <v>21</v>
      </c>
      <c r="AP59" s="3" t="s">
        <v>194</v>
      </c>
      <c r="AQ59" s="3"/>
      <c r="AR59" s="3" t="s">
        <v>624</v>
      </c>
      <c r="AS59" s="8">
        <v>1</v>
      </c>
      <c r="AT59" s="8">
        <v>0</v>
      </c>
      <c r="AU59" s="8">
        <v>0</v>
      </c>
      <c r="AV59" s="8">
        <v>0</v>
      </c>
      <c r="AW59" s="8">
        <v>0</v>
      </c>
      <c r="AX59" s="8">
        <v>0</v>
      </c>
      <c r="AY59" s="8">
        <v>0</v>
      </c>
      <c r="AZ59" s="8">
        <v>0</v>
      </c>
      <c r="BA59" s="3" t="s">
        <v>21</v>
      </c>
      <c r="BB59" s="3" t="s">
        <v>21</v>
      </c>
      <c r="BC59" s="3" t="s">
        <v>21</v>
      </c>
      <c r="BD59" s="3" t="s">
        <v>21</v>
      </c>
      <c r="BE59" s="3" t="s">
        <v>21</v>
      </c>
      <c r="BF59" s="3" t="s">
        <v>196</v>
      </c>
      <c r="BG59" s="3"/>
      <c r="BH59" s="3" t="s">
        <v>231</v>
      </c>
      <c r="BI59" s="3"/>
      <c r="BJ59" s="3" t="s">
        <v>849</v>
      </c>
      <c r="BK59" s="8">
        <v>1</v>
      </c>
      <c r="BL59" s="8">
        <v>0</v>
      </c>
      <c r="BM59" s="8">
        <v>0</v>
      </c>
      <c r="BN59" s="8">
        <v>0</v>
      </c>
      <c r="BO59" s="8">
        <v>0</v>
      </c>
      <c r="BP59" s="8">
        <v>1</v>
      </c>
      <c r="BQ59" s="8">
        <v>0</v>
      </c>
      <c r="BR59" s="8">
        <v>0</v>
      </c>
      <c r="BS59" s="8">
        <v>0</v>
      </c>
      <c r="BT59" s="3" t="s">
        <v>256</v>
      </c>
      <c r="BU59" s="3" t="s">
        <v>261</v>
      </c>
      <c r="BV59" s="3" t="s">
        <v>21</v>
      </c>
      <c r="BW59" s="3" t="s">
        <v>811</v>
      </c>
      <c r="BX59" s="8">
        <v>0</v>
      </c>
      <c r="BY59" s="8">
        <v>0</v>
      </c>
      <c r="BZ59" s="8">
        <v>1</v>
      </c>
      <c r="CA59" s="8">
        <v>0</v>
      </c>
      <c r="CB59" s="3" t="s">
        <v>280</v>
      </c>
      <c r="CC59" s="3" t="s">
        <v>29</v>
      </c>
      <c r="CD59" s="3"/>
      <c r="CE59" s="8"/>
      <c r="CF59" s="8"/>
      <c r="CG59" s="8"/>
      <c r="CH59" s="8"/>
      <c r="CI59" s="8"/>
      <c r="CJ59" s="8"/>
      <c r="CK59" s="8"/>
      <c r="CL59" s="3"/>
      <c r="CM59" s="3" t="s">
        <v>232</v>
      </c>
      <c r="CN59" s="3" t="s">
        <v>600</v>
      </c>
      <c r="CO59" s="8">
        <v>0</v>
      </c>
      <c r="CP59" s="8">
        <v>1</v>
      </c>
      <c r="CQ59" s="8">
        <v>0</v>
      </c>
      <c r="CR59" s="8">
        <v>0</v>
      </c>
      <c r="CS59" s="8">
        <v>0</v>
      </c>
      <c r="CT59" s="8">
        <v>0</v>
      </c>
      <c r="CU59" s="8">
        <v>0</v>
      </c>
      <c r="CV59" s="3"/>
      <c r="CW59" s="3" t="s">
        <v>261</v>
      </c>
      <c r="CX59" s="3" t="s">
        <v>21</v>
      </c>
      <c r="CY59" s="3"/>
      <c r="CZ59" s="8"/>
      <c r="DA59" s="8"/>
      <c r="DB59" s="8"/>
      <c r="DC59" s="8"/>
      <c r="DD59" s="8"/>
      <c r="DE59" s="8"/>
      <c r="DF59" s="8"/>
      <c r="DG59" s="3"/>
      <c r="DH59" s="3" t="s">
        <v>29</v>
      </c>
      <c r="DI59" s="3"/>
      <c r="DJ59" s="8"/>
      <c r="DK59" s="8"/>
      <c r="DL59" s="8"/>
      <c r="DM59" s="8"/>
      <c r="DN59" s="8"/>
      <c r="DO59" s="3"/>
      <c r="DP59" s="3"/>
      <c r="DQ59" s="3"/>
      <c r="DR59" s="3"/>
      <c r="DS59" s="3"/>
      <c r="DT59" s="8"/>
      <c r="DU59" s="8"/>
      <c r="DV59" s="8"/>
      <c r="DW59" s="8"/>
      <c r="DX59" s="8"/>
      <c r="DY59" s="8"/>
      <c r="DZ59" s="8"/>
      <c r="EA59" s="3" t="s">
        <v>850</v>
      </c>
      <c r="EB59" s="8">
        <v>0</v>
      </c>
      <c r="EC59" s="8">
        <v>1</v>
      </c>
      <c r="ED59" s="8">
        <v>0</v>
      </c>
      <c r="EE59" s="8">
        <v>0</v>
      </c>
      <c r="EF59" s="8">
        <v>0</v>
      </c>
      <c r="EG59" s="8">
        <v>0</v>
      </c>
      <c r="EH59" s="8">
        <v>1</v>
      </c>
      <c r="EI59" s="8">
        <v>0</v>
      </c>
      <c r="EJ59" s="8">
        <v>0</v>
      </c>
      <c r="EK59" s="8">
        <v>0</v>
      </c>
      <c r="EL59" s="8">
        <v>0</v>
      </c>
      <c r="EM59" s="8">
        <v>1</v>
      </c>
      <c r="EN59" s="3" t="s">
        <v>851</v>
      </c>
      <c r="EO59" s="3" t="s">
        <v>352</v>
      </c>
      <c r="EP59" s="3" t="s">
        <v>355</v>
      </c>
      <c r="EQ59" s="8">
        <v>0</v>
      </c>
      <c r="ER59" s="8">
        <v>1</v>
      </c>
      <c r="ES59" s="8">
        <v>0</v>
      </c>
      <c r="ET59" s="8">
        <v>0</v>
      </c>
      <c r="EU59" s="8">
        <v>0</v>
      </c>
      <c r="EV59" s="8">
        <v>0</v>
      </c>
      <c r="EW59" s="8">
        <v>0</v>
      </c>
      <c r="EX59" s="8">
        <v>0</v>
      </c>
      <c r="EY59" s="8">
        <v>0</v>
      </c>
      <c r="EZ59" s="8">
        <v>0</v>
      </c>
      <c r="FA59" s="8">
        <v>0</v>
      </c>
      <c r="FB59" s="3"/>
      <c r="FC59" s="8"/>
      <c r="FD59" s="3" t="s">
        <v>606</v>
      </c>
      <c r="FE59" s="8">
        <v>1</v>
      </c>
      <c r="FF59" s="8">
        <v>1</v>
      </c>
      <c r="FG59" s="8">
        <v>0</v>
      </c>
      <c r="FH59" s="8">
        <v>0</v>
      </c>
      <c r="FI59" s="8">
        <v>1</v>
      </c>
      <c r="FJ59" s="8">
        <v>0</v>
      </c>
      <c r="FK59" s="3" t="s">
        <v>380</v>
      </c>
      <c r="FL59" s="3" t="s">
        <v>383</v>
      </c>
      <c r="FM59" s="3" t="s">
        <v>348</v>
      </c>
      <c r="FN59" s="8"/>
      <c r="FO59" s="8">
        <v>0</v>
      </c>
      <c r="FP59" s="8">
        <v>10</v>
      </c>
      <c r="FQ59" s="3" t="s">
        <v>852</v>
      </c>
      <c r="FR59" s="8">
        <v>1367102</v>
      </c>
      <c r="FS59" s="8">
        <v>80</v>
      </c>
    </row>
    <row r="60" spans="1:175" x14ac:dyDescent="0.25">
      <c r="A60" s="2">
        <v>43779</v>
      </c>
      <c r="B60" s="3" t="s">
        <v>808</v>
      </c>
      <c r="C60" s="3" t="s">
        <v>6</v>
      </c>
      <c r="D60" s="3" t="s">
        <v>6</v>
      </c>
      <c r="E60" s="3" t="s">
        <v>115</v>
      </c>
      <c r="F60" s="3" t="s">
        <v>65</v>
      </c>
      <c r="G60" s="3" t="s">
        <v>596</v>
      </c>
      <c r="H60" s="8">
        <v>4.3332682</v>
      </c>
      <c r="I60" s="8">
        <v>18.532770299999999</v>
      </c>
      <c r="J60" s="8">
        <v>345</v>
      </c>
      <c r="K60" s="8">
        <v>10</v>
      </c>
      <c r="L60" s="8">
        <v>3</v>
      </c>
      <c r="M60" s="3" t="s">
        <v>596</v>
      </c>
      <c r="N60" s="8">
        <v>30</v>
      </c>
      <c r="O60" s="8">
        <v>150</v>
      </c>
      <c r="P60" s="3" t="s">
        <v>597</v>
      </c>
      <c r="Q60" s="8"/>
      <c r="R60" s="8">
        <v>23</v>
      </c>
      <c r="S60" s="8">
        <v>7</v>
      </c>
      <c r="T60" s="8">
        <v>0</v>
      </c>
      <c r="U60" s="8">
        <v>0</v>
      </c>
      <c r="V60" s="8">
        <v>26</v>
      </c>
      <c r="W60" s="8">
        <v>4</v>
      </c>
      <c r="X60" s="8"/>
      <c r="Y60" s="3" t="s">
        <v>159</v>
      </c>
      <c r="Z60" s="3" t="s">
        <v>21</v>
      </c>
      <c r="AA60" s="3" t="s">
        <v>29</v>
      </c>
      <c r="AB60" s="3"/>
      <c r="AC60" s="3"/>
      <c r="AD60" s="3" t="s">
        <v>177</v>
      </c>
      <c r="AE60" s="3" t="s">
        <v>21</v>
      </c>
      <c r="AF60" s="8">
        <v>14</v>
      </c>
      <c r="AG60" s="3" t="s">
        <v>29</v>
      </c>
      <c r="AH60" s="8"/>
      <c r="AI60" s="3" t="s">
        <v>172</v>
      </c>
      <c r="AJ60" s="8"/>
      <c r="AK60" s="3" t="s">
        <v>29</v>
      </c>
      <c r="AL60" s="8"/>
      <c r="AM60" s="3" t="s">
        <v>21</v>
      </c>
      <c r="AN60" s="8">
        <v>10</v>
      </c>
      <c r="AO60" s="3" t="s">
        <v>29</v>
      </c>
      <c r="AP60" s="3"/>
      <c r="AQ60" s="3"/>
      <c r="AR60" s="3" t="s">
        <v>853</v>
      </c>
      <c r="AS60" s="8">
        <v>1</v>
      </c>
      <c r="AT60" s="8">
        <v>0</v>
      </c>
      <c r="AU60" s="8">
        <v>0</v>
      </c>
      <c r="AV60" s="8">
        <v>1</v>
      </c>
      <c r="AW60" s="8">
        <v>1</v>
      </c>
      <c r="AX60" s="8">
        <v>0</v>
      </c>
      <c r="AY60" s="8">
        <v>0</v>
      </c>
      <c r="AZ60" s="8">
        <v>0</v>
      </c>
      <c r="BA60" s="3" t="s">
        <v>29</v>
      </c>
      <c r="BB60" s="3" t="s">
        <v>29</v>
      </c>
      <c r="BC60" s="3" t="s">
        <v>29</v>
      </c>
      <c r="BD60" s="3" t="s">
        <v>21</v>
      </c>
      <c r="BE60" s="3" t="s">
        <v>21</v>
      </c>
      <c r="BF60" s="3" t="s">
        <v>227</v>
      </c>
      <c r="BG60" s="3"/>
      <c r="BH60" s="3" t="s">
        <v>231</v>
      </c>
      <c r="BI60" s="3"/>
      <c r="BJ60" s="3" t="s">
        <v>753</v>
      </c>
      <c r="BK60" s="8">
        <v>1</v>
      </c>
      <c r="BL60" s="8">
        <v>1</v>
      </c>
      <c r="BM60" s="8">
        <v>0</v>
      </c>
      <c r="BN60" s="8">
        <v>0</v>
      </c>
      <c r="BO60" s="8">
        <v>0</v>
      </c>
      <c r="BP60" s="8">
        <v>1</v>
      </c>
      <c r="BQ60" s="8">
        <v>0</v>
      </c>
      <c r="BR60" s="8">
        <v>0</v>
      </c>
      <c r="BS60" s="8">
        <v>0</v>
      </c>
      <c r="BT60" s="3" t="s">
        <v>254</v>
      </c>
      <c r="BU60" s="3" t="s">
        <v>258</v>
      </c>
      <c r="BV60" s="3" t="s">
        <v>21</v>
      </c>
      <c r="BW60" s="3" t="s">
        <v>757</v>
      </c>
      <c r="BX60" s="8">
        <v>0</v>
      </c>
      <c r="BY60" s="8">
        <v>0</v>
      </c>
      <c r="BZ60" s="8">
        <v>1</v>
      </c>
      <c r="CA60" s="8">
        <v>1</v>
      </c>
      <c r="CB60" s="3" t="s">
        <v>277</v>
      </c>
      <c r="CC60" s="3" t="s">
        <v>29</v>
      </c>
      <c r="CD60" s="3"/>
      <c r="CE60" s="8"/>
      <c r="CF60" s="8"/>
      <c r="CG60" s="8"/>
      <c r="CH60" s="8"/>
      <c r="CI60" s="8"/>
      <c r="CJ60" s="8"/>
      <c r="CK60" s="8"/>
      <c r="CL60" s="3"/>
      <c r="CM60" s="3" t="s">
        <v>232</v>
      </c>
      <c r="CN60" s="3" t="s">
        <v>614</v>
      </c>
      <c r="CO60" s="8">
        <v>1</v>
      </c>
      <c r="CP60" s="8">
        <v>1</v>
      </c>
      <c r="CQ60" s="8">
        <v>0</v>
      </c>
      <c r="CR60" s="8">
        <v>1</v>
      </c>
      <c r="CS60" s="8">
        <v>0</v>
      </c>
      <c r="CT60" s="8">
        <v>0</v>
      </c>
      <c r="CU60" s="8">
        <v>0</v>
      </c>
      <c r="CV60" s="3"/>
      <c r="CW60" s="3" t="s">
        <v>259</v>
      </c>
      <c r="CX60" s="3" t="s">
        <v>21</v>
      </c>
      <c r="CY60" s="3"/>
      <c r="CZ60" s="8"/>
      <c r="DA60" s="8"/>
      <c r="DB60" s="8"/>
      <c r="DC60" s="8"/>
      <c r="DD60" s="8"/>
      <c r="DE60" s="8"/>
      <c r="DF60" s="8"/>
      <c r="DG60" s="3"/>
      <c r="DH60" s="3" t="s">
        <v>29</v>
      </c>
      <c r="DI60" s="3"/>
      <c r="DJ60" s="8"/>
      <c r="DK60" s="8"/>
      <c r="DL60" s="8"/>
      <c r="DM60" s="8"/>
      <c r="DN60" s="8"/>
      <c r="DO60" s="3"/>
      <c r="DP60" s="3"/>
      <c r="DQ60" s="3"/>
      <c r="DR60" s="3"/>
      <c r="DS60" s="3"/>
      <c r="DT60" s="8"/>
      <c r="DU60" s="8"/>
      <c r="DV60" s="8"/>
      <c r="DW60" s="8"/>
      <c r="DX60" s="8"/>
      <c r="DY60" s="8"/>
      <c r="DZ60" s="8"/>
      <c r="EA60" s="3" t="s">
        <v>601</v>
      </c>
      <c r="EB60" s="8">
        <v>1</v>
      </c>
      <c r="EC60" s="8">
        <v>1</v>
      </c>
      <c r="ED60" s="8">
        <v>0</v>
      </c>
      <c r="EE60" s="8">
        <v>0</v>
      </c>
      <c r="EF60" s="8">
        <v>0</v>
      </c>
      <c r="EG60" s="8">
        <v>1</v>
      </c>
      <c r="EH60" s="8">
        <v>0</v>
      </c>
      <c r="EI60" s="8">
        <v>0</v>
      </c>
      <c r="EJ60" s="8">
        <v>0</v>
      </c>
      <c r="EK60" s="8">
        <v>0</v>
      </c>
      <c r="EL60" s="8">
        <v>0</v>
      </c>
      <c r="EM60" s="8">
        <v>0</v>
      </c>
      <c r="EN60" s="3"/>
      <c r="EO60" s="3" t="s">
        <v>352</v>
      </c>
      <c r="EP60" s="3" t="s">
        <v>173</v>
      </c>
      <c r="EQ60" s="8">
        <v>0</v>
      </c>
      <c r="ER60" s="8">
        <v>0</v>
      </c>
      <c r="ES60" s="8">
        <v>0</v>
      </c>
      <c r="ET60" s="8">
        <v>0</v>
      </c>
      <c r="EU60" s="8">
        <v>0</v>
      </c>
      <c r="EV60" s="8">
        <v>0</v>
      </c>
      <c r="EW60" s="8">
        <v>0</v>
      </c>
      <c r="EX60" s="8">
        <v>0</v>
      </c>
      <c r="EY60" s="8">
        <v>0</v>
      </c>
      <c r="EZ60" s="8">
        <v>0</v>
      </c>
      <c r="FA60" s="8">
        <v>1</v>
      </c>
      <c r="FB60" s="3" t="s">
        <v>854</v>
      </c>
      <c r="FC60" s="8"/>
      <c r="FD60" s="3" t="s">
        <v>615</v>
      </c>
      <c r="FE60" s="8">
        <v>1</v>
      </c>
      <c r="FF60" s="8">
        <v>0</v>
      </c>
      <c r="FG60" s="8">
        <v>0</v>
      </c>
      <c r="FH60" s="8">
        <v>0</v>
      </c>
      <c r="FI60" s="8">
        <v>1</v>
      </c>
      <c r="FJ60" s="8">
        <v>1</v>
      </c>
      <c r="FK60" s="3" t="s">
        <v>383</v>
      </c>
      <c r="FL60" s="3" t="s">
        <v>380</v>
      </c>
      <c r="FM60" s="3" t="s">
        <v>348</v>
      </c>
      <c r="FN60" s="8"/>
      <c r="FO60" s="8">
        <v>0</v>
      </c>
      <c r="FP60" s="8">
        <v>10</v>
      </c>
      <c r="FQ60" s="3" t="s">
        <v>855</v>
      </c>
      <c r="FR60" s="8">
        <v>1367054</v>
      </c>
      <c r="FS60" s="8">
        <v>79</v>
      </c>
    </row>
    <row r="61" spans="1:175" x14ac:dyDescent="0.25">
      <c r="A61" s="2">
        <v>43777</v>
      </c>
      <c r="B61" s="3" t="s">
        <v>808</v>
      </c>
      <c r="C61" s="3" t="s">
        <v>6</v>
      </c>
      <c r="D61" s="3" t="s">
        <v>6</v>
      </c>
      <c r="E61" s="3" t="s">
        <v>131</v>
      </c>
      <c r="F61" s="3" t="s">
        <v>64</v>
      </c>
      <c r="G61" s="3" t="s">
        <v>596</v>
      </c>
      <c r="H61" s="8">
        <v>4.3324943999999999</v>
      </c>
      <c r="I61" s="8">
        <v>18.534269900000002</v>
      </c>
      <c r="J61" s="8">
        <v>355.5</v>
      </c>
      <c r="K61" s="8">
        <v>10</v>
      </c>
      <c r="L61" s="8">
        <v>3</v>
      </c>
      <c r="M61" s="3" t="s">
        <v>596</v>
      </c>
      <c r="N61" s="8">
        <v>12</v>
      </c>
      <c r="O61" s="8">
        <v>60</v>
      </c>
      <c r="P61" s="3" t="s">
        <v>597</v>
      </c>
      <c r="Q61" s="8"/>
      <c r="R61" s="8">
        <v>12</v>
      </c>
      <c r="S61" s="8">
        <v>0</v>
      </c>
      <c r="T61" s="8">
        <v>0</v>
      </c>
      <c r="U61" s="8">
        <v>0</v>
      </c>
      <c r="V61" s="8">
        <v>12</v>
      </c>
      <c r="W61" s="8"/>
      <c r="X61" s="8"/>
      <c r="Y61" s="3" t="s">
        <v>159</v>
      </c>
      <c r="Z61" s="3" t="s">
        <v>21</v>
      </c>
      <c r="AA61" s="3" t="s">
        <v>21</v>
      </c>
      <c r="AB61" s="3" t="s">
        <v>174</v>
      </c>
      <c r="AC61" s="3"/>
      <c r="AD61" s="3" t="s">
        <v>177</v>
      </c>
      <c r="AE61" s="3" t="s">
        <v>21</v>
      </c>
      <c r="AF61" s="8">
        <v>10</v>
      </c>
      <c r="AG61" s="3" t="s">
        <v>29</v>
      </c>
      <c r="AH61" s="8"/>
      <c r="AI61" s="3" t="s">
        <v>21</v>
      </c>
      <c r="AJ61" s="8">
        <v>15</v>
      </c>
      <c r="AK61" s="3" t="s">
        <v>29</v>
      </c>
      <c r="AL61" s="8"/>
      <c r="AM61" s="3" t="s">
        <v>21</v>
      </c>
      <c r="AN61" s="8">
        <v>15</v>
      </c>
      <c r="AO61" s="3" t="s">
        <v>29</v>
      </c>
      <c r="AP61" s="3"/>
      <c r="AQ61" s="3"/>
      <c r="AR61" s="3" t="s">
        <v>660</v>
      </c>
      <c r="AS61" s="8">
        <v>1</v>
      </c>
      <c r="AT61" s="8">
        <v>0</v>
      </c>
      <c r="AU61" s="8">
        <v>1</v>
      </c>
      <c r="AV61" s="8">
        <v>0</v>
      </c>
      <c r="AW61" s="8">
        <v>0</v>
      </c>
      <c r="AX61" s="8">
        <v>0</v>
      </c>
      <c r="AY61" s="8">
        <v>0</v>
      </c>
      <c r="AZ61" s="8">
        <v>0</v>
      </c>
      <c r="BA61" s="3" t="s">
        <v>21</v>
      </c>
      <c r="BB61" s="3" t="s">
        <v>29</v>
      </c>
      <c r="BC61" s="3" t="s">
        <v>21</v>
      </c>
      <c r="BD61" s="3" t="s">
        <v>21</v>
      </c>
      <c r="BE61" s="3" t="s">
        <v>21</v>
      </c>
      <c r="BF61" s="3" t="s">
        <v>196</v>
      </c>
      <c r="BG61" s="3"/>
      <c r="BH61" s="3" t="s">
        <v>231</v>
      </c>
      <c r="BI61" s="3"/>
      <c r="BJ61" s="3" t="s">
        <v>738</v>
      </c>
      <c r="BK61" s="8">
        <v>1</v>
      </c>
      <c r="BL61" s="8">
        <v>0</v>
      </c>
      <c r="BM61" s="8">
        <v>0</v>
      </c>
      <c r="BN61" s="8">
        <v>0</v>
      </c>
      <c r="BO61" s="8">
        <v>0</v>
      </c>
      <c r="BP61" s="8">
        <v>0</v>
      </c>
      <c r="BQ61" s="8">
        <v>0</v>
      </c>
      <c r="BR61" s="8">
        <v>0</v>
      </c>
      <c r="BS61" s="8">
        <v>1</v>
      </c>
      <c r="BT61" s="3" t="s">
        <v>254</v>
      </c>
      <c r="BU61" s="3" t="s">
        <v>261</v>
      </c>
      <c r="BV61" s="3" t="s">
        <v>21</v>
      </c>
      <c r="BW61" s="3" t="s">
        <v>816</v>
      </c>
      <c r="BX61" s="8">
        <v>1</v>
      </c>
      <c r="BY61" s="8">
        <v>1</v>
      </c>
      <c r="BZ61" s="8">
        <v>0</v>
      </c>
      <c r="CA61" s="8">
        <v>0</v>
      </c>
      <c r="CB61" s="3" t="s">
        <v>277</v>
      </c>
      <c r="CC61" s="3" t="s">
        <v>21</v>
      </c>
      <c r="CD61" s="3" t="s">
        <v>283</v>
      </c>
      <c r="CE61" s="8">
        <v>0</v>
      </c>
      <c r="CF61" s="8">
        <v>1</v>
      </c>
      <c r="CG61" s="8">
        <v>0</v>
      </c>
      <c r="CH61" s="8">
        <v>0</v>
      </c>
      <c r="CI61" s="8">
        <v>0</v>
      </c>
      <c r="CJ61" s="8">
        <v>0</v>
      </c>
      <c r="CK61" s="8">
        <v>0</v>
      </c>
      <c r="CL61" s="3"/>
      <c r="CM61" s="3" t="s">
        <v>281</v>
      </c>
      <c r="CN61" s="3" t="s">
        <v>684</v>
      </c>
      <c r="CO61" s="8">
        <v>1</v>
      </c>
      <c r="CP61" s="8">
        <v>0</v>
      </c>
      <c r="CQ61" s="8">
        <v>0</v>
      </c>
      <c r="CR61" s="8">
        <v>1</v>
      </c>
      <c r="CS61" s="8">
        <v>0</v>
      </c>
      <c r="CT61" s="8">
        <v>0</v>
      </c>
      <c r="CU61" s="8">
        <v>0</v>
      </c>
      <c r="CV61" s="3"/>
      <c r="CW61" s="3" t="s">
        <v>259</v>
      </c>
      <c r="CX61" s="3" t="s">
        <v>21</v>
      </c>
      <c r="CY61" s="3"/>
      <c r="CZ61" s="8"/>
      <c r="DA61" s="8"/>
      <c r="DB61" s="8"/>
      <c r="DC61" s="8"/>
      <c r="DD61" s="8"/>
      <c r="DE61" s="8"/>
      <c r="DF61" s="8"/>
      <c r="DG61" s="3"/>
      <c r="DH61" s="3" t="s">
        <v>21</v>
      </c>
      <c r="DI61" s="3" t="s">
        <v>794</v>
      </c>
      <c r="DJ61" s="8">
        <v>1</v>
      </c>
      <c r="DK61" s="8">
        <v>0</v>
      </c>
      <c r="DL61" s="8">
        <v>1</v>
      </c>
      <c r="DM61" s="8">
        <v>0</v>
      </c>
      <c r="DN61" s="8">
        <v>0</v>
      </c>
      <c r="DO61" s="3"/>
      <c r="DP61" s="3" t="s">
        <v>21</v>
      </c>
      <c r="DQ61" s="3" t="s">
        <v>260</v>
      </c>
      <c r="DR61" s="3" t="s">
        <v>21</v>
      </c>
      <c r="DS61" s="3" t="s">
        <v>830</v>
      </c>
      <c r="DT61" s="8">
        <v>0</v>
      </c>
      <c r="DU61" s="8">
        <v>1</v>
      </c>
      <c r="DV61" s="8">
        <v>1</v>
      </c>
      <c r="DW61" s="8">
        <v>0</v>
      </c>
      <c r="DX61" s="8">
        <v>0</v>
      </c>
      <c r="DY61" s="8">
        <v>0</v>
      </c>
      <c r="DZ61" s="8">
        <v>0</v>
      </c>
      <c r="EA61" s="3" t="s">
        <v>662</v>
      </c>
      <c r="EB61" s="8">
        <v>1</v>
      </c>
      <c r="EC61" s="8">
        <v>1</v>
      </c>
      <c r="ED61" s="8">
        <v>0</v>
      </c>
      <c r="EE61" s="8">
        <v>0</v>
      </c>
      <c r="EF61" s="8">
        <v>0</v>
      </c>
      <c r="EG61" s="8">
        <v>0</v>
      </c>
      <c r="EH61" s="8">
        <v>0</v>
      </c>
      <c r="EI61" s="8">
        <v>0</v>
      </c>
      <c r="EJ61" s="8">
        <v>1</v>
      </c>
      <c r="EK61" s="8">
        <v>0</v>
      </c>
      <c r="EL61" s="8">
        <v>0</v>
      </c>
      <c r="EM61" s="8">
        <v>0</v>
      </c>
      <c r="EN61" s="3"/>
      <c r="EO61" s="3" t="s">
        <v>352</v>
      </c>
      <c r="EP61" s="3" t="s">
        <v>856</v>
      </c>
      <c r="EQ61" s="8">
        <v>0</v>
      </c>
      <c r="ER61" s="8">
        <v>1</v>
      </c>
      <c r="ES61" s="8">
        <v>1</v>
      </c>
      <c r="ET61" s="8">
        <v>0</v>
      </c>
      <c r="EU61" s="8">
        <v>0</v>
      </c>
      <c r="EV61" s="8">
        <v>0</v>
      </c>
      <c r="EW61" s="8">
        <v>1</v>
      </c>
      <c r="EX61" s="8">
        <v>0</v>
      </c>
      <c r="EY61" s="8">
        <v>0</v>
      </c>
      <c r="EZ61" s="8">
        <v>0</v>
      </c>
      <c r="FA61" s="8">
        <v>0</v>
      </c>
      <c r="FB61" s="3"/>
      <c r="FC61" s="8"/>
      <c r="FD61" s="3" t="s">
        <v>857</v>
      </c>
      <c r="FE61" s="8">
        <v>1</v>
      </c>
      <c r="FF61" s="8">
        <v>0</v>
      </c>
      <c r="FG61" s="8">
        <v>1</v>
      </c>
      <c r="FH61" s="8">
        <v>0</v>
      </c>
      <c r="FI61" s="8">
        <v>0</v>
      </c>
      <c r="FJ61" s="8">
        <v>0</v>
      </c>
      <c r="FK61" s="3" t="s">
        <v>381</v>
      </c>
      <c r="FL61" s="3" t="s">
        <v>380</v>
      </c>
      <c r="FM61" s="3" t="s">
        <v>384</v>
      </c>
      <c r="FN61" s="8"/>
      <c r="FO61" s="8">
        <v>0</v>
      </c>
      <c r="FP61" s="8">
        <v>10</v>
      </c>
      <c r="FQ61" s="3" t="s">
        <v>858</v>
      </c>
      <c r="FR61" s="8">
        <v>1349178</v>
      </c>
      <c r="FS61" s="8">
        <v>48</v>
      </c>
    </row>
    <row r="62" spans="1:175" x14ac:dyDescent="0.25">
      <c r="A62" s="2">
        <v>43778</v>
      </c>
      <c r="B62" s="3" t="s">
        <v>808</v>
      </c>
      <c r="C62" s="3" t="s">
        <v>6</v>
      </c>
      <c r="D62" s="3" t="s">
        <v>6</v>
      </c>
      <c r="E62" s="3" t="s">
        <v>111</v>
      </c>
      <c r="F62" s="3" t="s">
        <v>64</v>
      </c>
      <c r="G62" s="3" t="s">
        <v>596</v>
      </c>
      <c r="H62" s="8">
        <v>4.3493408999999996</v>
      </c>
      <c r="I62" s="8">
        <v>18.531815699999999</v>
      </c>
      <c r="J62" s="8">
        <v>365.60000610351563</v>
      </c>
      <c r="K62" s="8">
        <v>9</v>
      </c>
      <c r="L62" s="8">
        <v>3</v>
      </c>
      <c r="M62" s="3" t="s">
        <v>596</v>
      </c>
      <c r="N62" s="8">
        <v>40</v>
      </c>
      <c r="O62" s="8">
        <v>200</v>
      </c>
      <c r="P62" s="3" t="s">
        <v>597</v>
      </c>
      <c r="Q62" s="8"/>
      <c r="R62" s="8">
        <v>25</v>
      </c>
      <c r="S62" s="8">
        <v>15</v>
      </c>
      <c r="T62" s="8">
        <v>0</v>
      </c>
      <c r="U62" s="8">
        <v>0</v>
      </c>
      <c r="V62" s="8">
        <v>40</v>
      </c>
      <c r="W62" s="8"/>
      <c r="X62" s="8"/>
      <c r="Y62" s="3" t="s">
        <v>159</v>
      </c>
      <c r="Z62" s="3" t="s">
        <v>21</v>
      </c>
      <c r="AA62" s="3" t="s">
        <v>21</v>
      </c>
      <c r="AB62" s="3" t="s">
        <v>174</v>
      </c>
      <c r="AC62" s="3"/>
      <c r="AD62" s="3" t="s">
        <v>177</v>
      </c>
      <c r="AE62" s="3" t="s">
        <v>21</v>
      </c>
      <c r="AF62" s="8">
        <v>12</v>
      </c>
      <c r="AG62" s="3" t="s">
        <v>29</v>
      </c>
      <c r="AH62" s="8"/>
      <c r="AI62" s="3" t="s">
        <v>21</v>
      </c>
      <c r="AJ62" s="8">
        <v>2</v>
      </c>
      <c r="AK62" s="3" t="s">
        <v>29</v>
      </c>
      <c r="AL62" s="8"/>
      <c r="AM62" s="3" t="s">
        <v>21</v>
      </c>
      <c r="AN62" s="8">
        <v>4</v>
      </c>
      <c r="AO62" s="3" t="s">
        <v>29</v>
      </c>
      <c r="AP62" s="3"/>
      <c r="AQ62" s="3"/>
      <c r="AR62" s="3" t="s">
        <v>706</v>
      </c>
      <c r="AS62" s="8">
        <v>1</v>
      </c>
      <c r="AT62" s="8">
        <v>0</v>
      </c>
      <c r="AU62" s="8">
        <v>1</v>
      </c>
      <c r="AV62" s="8">
        <v>0</v>
      </c>
      <c r="AW62" s="8">
        <v>1</v>
      </c>
      <c r="AX62" s="8">
        <v>0</v>
      </c>
      <c r="AY62" s="8">
        <v>0</v>
      </c>
      <c r="AZ62" s="8">
        <v>0</v>
      </c>
      <c r="BA62" s="3" t="s">
        <v>29</v>
      </c>
      <c r="BB62" s="3" t="s">
        <v>29</v>
      </c>
      <c r="BC62" s="3" t="s">
        <v>29</v>
      </c>
      <c r="BD62" s="3" t="s">
        <v>29</v>
      </c>
      <c r="BE62" s="3" t="s">
        <v>21</v>
      </c>
      <c r="BF62" s="3" t="s">
        <v>196</v>
      </c>
      <c r="BG62" s="3"/>
      <c r="BH62" s="3" t="s">
        <v>231</v>
      </c>
      <c r="BI62" s="3"/>
      <c r="BJ62" s="3" t="s">
        <v>609</v>
      </c>
      <c r="BK62" s="8">
        <v>1</v>
      </c>
      <c r="BL62" s="8">
        <v>1</v>
      </c>
      <c r="BM62" s="8">
        <v>0</v>
      </c>
      <c r="BN62" s="8">
        <v>0</v>
      </c>
      <c r="BO62" s="8">
        <v>0</v>
      </c>
      <c r="BP62" s="8">
        <v>0</v>
      </c>
      <c r="BQ62" s="8">
        <v>0</v>
      </c>
      <c r="BR62" s="8">
        <v>1</v>
      </c>
      <c r="BS62" s="8">
        <v>0</v>
      </c>
      <c r="BT62" s="3" t="s">
        <v>253</v>
      </c>
      <c r="BU62" s="3" t="s">
        <v>259</v>
      </c>
      <c r="BV62" s="3" t="s">
        <v>21</v>
      </c>
      <c r="BW62" s="3" t="s">
        <v>655</v>
      </c>
      <c r="BX62" s="8">
        <v>1</v>
      </c>
      <c r="BY62" s="8">
        <v>1</v>
      </c>
      <c r="BZ62" s="8">
        <v>0</v>
      </c>
      <c r="CA62" s="8">
        <v>1</v>
      </c>
      <c r="CB62" s="3" t="s">
        <v>280</v>
      </c>
      <c r="CC62" s="3" t="s">
        <v>29</v>
      </c>
      <c r="CD62" s="3"/>
      <c r="CE62" s="8"/>
      <c r="CF62" s="8"/>
      <c r="CG62" s="8"/>
      <c r="CH62" s="8"/>
      <c r="CI62" s="8"/>
      <c r="CJ62" s="8"/>
      <c r="CK62" s="8"/>
      <c r="CL62" s="3"/>
      <c r="CM62" s="3" t="s">
        <v>279</v>
      </c>
      <c r="CN62" s="3" t="s">
        <v>834</v>
      </c>
      <c r="CO62" s="8">
        <v>0</v>
      </c>
      <c r="CP62" s="8">
        <v>0</v>
      </c>
      <c r="CQ62" s="8">
        <v>1</v>
      </c>
      <c r="CR62" s="8">
        <v>1</v>
      </c>
      <c r="CS62" s="8">
        <v>0</v>
      </c>
      <c r="CT62" s="8">
        <v>1</v>
      </c>
      <c r="CU62" s="8">
        <v>0</v>
      </c>
      <c r="CV62" s="3"/>
      <c r="CW62" s="3" t="s">
        <v>259</v>
      </c>
      <c r="CX62" s="3" t="s">
        <v>21</v>
      </c>
      <c r="CY62" s="3"/>
      <c r="CZ62" s="8"/>
      <c r="DA62" s="8"/>
      <c r="DB62" s="8"/>
      <c r="DC62" s="8"/>
      <c r="DD62" s="8"/>
      <c r="DE62" s="8"/>
      <c r="DF62" s="8"/>
      <c r="DG62" s="3"/>
      <c r="DH62" s="3" t="s">
        <v>21</v>
      </c>
      <c r="DI62" s="3" t="s">
        <v>696</v>
      </c>
      <c r="DJ62" s="8">
        <v>0</v>
      </c>
      <c r="DK62" s="8">
        <v>1</v>
      </c>
      <c r="DL62" s="8">
        <v>1</v>
      </c>
      <c r="DM62" s="8">
        <v>1</v>
      </c>
      <c r="DN62" s="8">
        <v>0</v>
      </c>
      <c r="DO62" s="3"/>
      <c r="DP62" s="3" t="s">
        <v>21</v>
      </c>
      <c r="DQ62" s="3" t="s">
        <v>259</v>
      </c>
      <c r="DR62" s="3" t="s">
        <v>21</v>
      </c>
      <c r="DS62" s="3" t="s">
        <v>697</v>
      </c>
      <c r="DT62" s="8">
        <v>0</v>
      </c>
      <c r="DU62" s="8">
        <v>1</v>
      </c>
      <c r="DV62" s="8">
        <v>1</v>
      </c>
      <c r="DW62" s="8">
        <v>0</v>
      </c>
      <c r="DX62" s="8">
        <v>0</v>
      </c>
      <c r="DY62" s="8">
        <v>1</v>
      </c>
      <c r="DZ62" s="8">
        <v>0</v>
      </c>
      <c r="EA62" s="3" t="s">
        <v>692</v>
      </c>
      <c r="EB62" s="8">
        <v>0</v>
      </c>
      <c r="EC62" s="8">
        <v>1</v>
      </c>
      <c r="ED62" s="8">
        <v>0</v>
      </c>
      <c r="EE62" s="8">
        <v>0</v>
      </c>
      <c r="EF62" s="8">
        <v>1</v>
      </c>
      <c r="EG62" s="8">
        <v>0</v>
      </c>
      <c r="EH62" s="8">
        <v>0</v>
      </c>
      <c r="EI62" s="8">
        <v>0</v>
      </c>
      <c r="EJ62" s="8">
        <v>1</v>
      </c>
      <c r="EK62" s="8">
        <v>0</v>
      </c>
      <c r="EL62" s="8">
        <v>0</v>
      </c>
      <c r="EM62" s="8">
        <v>0</v>
      </c>
      <c r="EN62" s="3"/>
      <c r="EO62" s="3" t="s">
        <v>281</v>
      </c>
      <c r="EP62" s="3" t="s">
        <v>663</v>
      </c>
      <c r="EQ62" s="8">
        <v>1</v>
      </c>
      <c r="ER62" s="8">
        <v>0</v>
      </c>
      <c r="ES62" s="8">
        <v>0</v>
      </c>
      <c r="ET62" s="8">
        <v>1</v>
      </c>
      <c r="EU62" s="8">
        <v>0</v>
      </c>
      <c r="EV62" s="8">
        <v>0</v>
      </c>
      <c r="EW62" s="8">
        <v>1</v>
      </c>
      <c r="EX62" s="8">
        <v>0</v>
      </c>
      <c r="EY62" s="8">
        <v>0</v>
      </c>
      <c r="EZ62" s="8">
        <v>0</v>
      </c>
      <c r="FA62" s="8">
        <v>0</v>
      </c>
      <c r="FB62" s="3"/>
      <c r="FC62" s="8"/>
      <c r="FD62" s="3" t="s">
        <v>693</v>
      </c>
      <c r="FE62" s="8">
        <v>1</v>
      </c>
      <c r="FF62" s="8">
        <v>0</v>
      </c>
      <c r="FG62" s="8">
        <v>1</v>
      </c>
      <c r="FH62" s="8">
        <v>0</v>
      </c>
      <c r="FI62" s="8">
        <v>1</v>
      </c>
      <c r="FJ62" s="8">
        <v>0</v>
      </c>
      <c r="FK62" s="3" t="s">
        <v>382</v>
      </c>
      <c r="FL62" s="3" t="s">
        <v>383</v>
      </c>
      <c r="FM62" s="3" t="s">
        <v>734</v>
      </c>
      <c r="FN62" s="8"/>
      <c r="FO62" s="8">
        <v>0</v>
      </c>
      <c r="FP62" s="8">
        <v>10</v>
      </c>
      <c r="FQ62" s="3" t="s">
        <v>859</v>
      </c>
      <c r="FR62" s="8">
        <v>1358724</v>
      </c>
      <c r="FS62" s="8">
        <v>62</v>
      </c>
    </row>
    <row r="63" spans="1:175" x14ac:dyDescent="0.25">
      <c r="A63" s="2">
        <v>43778</v>
      </c>
      <c r="B63" s="3" t="s">
        <v>808</v>
      </c>
      <c r="C63" s="3" t="s">
        <v>6</v>
      </c>
      <c r="D63" s="3" t="s">
        <v>6</v>
      </c>
      <c r="E63" s="3" t="s">
        <v>102</v>
      </c>
      <c r="F63" s="3" t="s">
        <v>65</v>
      </c>
      <c r="G63" s="3" t="s">
        <v>596</v>
      </c>
      <c r="H63" s="8">
        <v>4.3555019000000001</v>
      </c>
      <c r="I63" s="8">
        <v>18.5319349</v>
      </c>
      <c r="J63" s="8">
        <v>306.5</v>
      </c>
      <c r="K63" s="8">
        <v>7.5</v>
      </c>
      <c r="L63" s="8">
        <v>3</v>
      </c>
      <c r="M63" s="3" t="s">
        <v>596</v>
      </c>
      <c r="N63" s="8">
        <v>70</v>
      </c>
      <c r="O63" s="8">
        <v>350</v>
      </c>
      <c r="P63" s="3" t="s">
        <v>597</v>
      </c>
      <c r="Q63" s="8"/>
      <c r="R63" s="8">
        <v>45</v>
      </c>
      <c r="S63" s="8">
        <v>25</v>
      </c>
      <c r="T63" s="8">
        <v>0</v>
      </c>
      <c r="U63" s="8">
        <v>0</v>
      </c>
      <c r="V63" s="8">
        <v>70</v>
      </c>
      <c r="W63" s="8"/>
      <c r="X63" s="8"/>
      <c r="Y63" s="3" t="s">
        <v>159</v>
      </c>
      <c r="Z63" s="3" t="s">
        <v>21</v>
      </c>
      <c r="AA63" s="3" t="s">
        <v>21</v>
      </c>
      <c r="AB63" s="3" t="s">
        <v>174</v>
      </c>
      <c r="AC63" s="3"/>
      <c r="AD63" s="3" t="s">
        <v>177</v>
      </c>
      <c r="AE63" s="3" t="s">
        <v>21</v>
      </c>
      <c r="AF63" s="8">
        <v>15</v>
      </c>
      <c r="AG63" s="3" t="s">
        <v>29</v>
      </c>
      <c r="AH63" s="8"/>
      <c r="AI63" s="3" t="s">
        <v>21</v>
      </c>
      <c r="AJ63" s="8">
        <v>5</v>
      </c>
      <c r="AK63" s="3" t="s">
        <v>29</v>
      </c>
      <c r="AL63" s="8"/>
      <c r="AM63" s="3" t="s">
        <v>21</v>
      </c>
      <c r="AN63" s="8">
        <v>10</v>
      </c>
      <c r="AO63" s="3" t="s">
        <v>29</v>
      </c>
      <c r="AP63" s="3"/>
      <c r="AQ63" s="3"/>
      <c r="AR63" s="3" t="s">
        <v>624</v>
      </c>
      <c r="AS63" s="8">
        <v>1</v>
      </c>
      <c r="AT63" s="8">
        <v>0</v>
      </c>
      <c r="AU63" s="8">
        <v>0</v>
      </c>
      <c r="AV63" s="8">
        <v>0</v>
      </c>
      <c r="AW63" s="8">
        <v>0</v>
      </c>
      <c r="AX63" s="8">
        <v>0</v>
      </c>
      <c r="AY63" s="8">
        <v>0</v>
      </c>
      <c r="AZ63" s="8">
        <v>0</v>
      </c>
      <c r="BA63" s="3" t="s">
        <v>29</v>
      </c>
      <c r="BB63" s="3" t="s">
        <v>29</v>
      </c>
      <c r="BC63" s="3" t="s">
        <v>29</v>
      </c>
      <c r="BD63" s="3" t="s">
        <v>21</v>
      </c>
      <c r="BE63" s="3" t="s">
        <v>21</v>
      </c>
      <c r="BF63" s="3" t="s">
        <v>196</v>
      </c>
      <c r="BG63" s="3"/>
      <c r="BH63" s="3" t="s">
        <v>231</v>
      </c>
      <c r="BI63" s="3"/>
      <c r="BJ63" s="3" t="s">
        <v>598</v>
      </c>
      <c r="BK63" s="8">
        <v>1</v>
      </c>
      <c r="BL63" s="8">
        <v>0</v>
      </c>
      <c r="BM63" s="8">
        <v>0</v>
      </c>
      <c r="BN63" s="8">
        <v>0</v>
      </c>
      <c r="BO63" s="8">
        <v>0</v>
      </c>
      <c r="BP63" s="8">
        <v>1</v>
      </c>
      <c r="BQ63" s="8">
        <v>0</v>
      </c>
      <c r="BR63" s="8">
        <v>0</v>
      </c>
      <c r="BS63" s="8">
        <v>1</v>
      </c>
      <c r="BT63" s="3" t="s">
        <v>253</v>
      </c>
      <c r="BU63" s="3" t="s">
        <v>258</v>
      </c>
      <c r="BV63" s="3" t="s">
        <v>21</v>
      </c>
      <c r="BW63" s="3" t="s">
        <v>860</v>
      </c>
      <c r="BX63" s="8">
        <v>1</v>
      </c>
      <c r="BY63" s="8">
        <v>0</v>
      </c>
      <c r="BZ63" s="8">
        <v>0</v>
      </c>
      <c r="CA63" s="8">
        <v>1</v>
      </c>
      <c r="CB63" s="3" t="s">
        <v>277</v>
      </c>
      <c r="CC63" s="3" t="s">
        <v>21</v>
      </c>
      <c r="CD63" s="3" t="s">
        <v>656</v>
      </c>
      <c r="CE63" s="8">
        <v>0</v>
      </c>
      <c r="CF63" s="8">
        <v>1</v>
      </c>
      <c r="CG63" s="8">
        <v>1</v>
      </c>
      <c r="CH63" s="8">
        <v>1</v>
      </c>
      <c r="CI63" s="8">
        <v>0</v>
      </c>
      <c r="CJ63" s="8">
        <v>0</v>
      </c>
      <c r="CK63" s="8">
        <v>0</v>
      </c>
      <c r="CL63" s="3"/>
      <c r="CM63" s="3" t="s">
        <v>281</v>
      </c>
      <c r="CN63" s="3" t="s">
        <v>657</v>
      </c>
      <c r="CO63" s="8">
        <v>0</v>
      </c>
      <c r="CP63" s="8">
        <v>1</v>
      </c>
      <c r="CQ63" s="8">
        <v>0</v>
      </c>
      <c r="CR63" s="8">
        <v>1</v>
      </c>
      <c r="CS63" s="8">
        <v>0</v>
      </c>
      <c r="CT63" s="8">
        <v>1</v>
      </c>
      <c r="CU63" s="8">
        <v>0</v>
      </c>
      <c r="CV63" s="3"/>
      <c r="CW63" s="3" t="s">
        <v>259</v>
      </c>
      <c r="CX63" s="3" t="s">
        <v>21</v>
      </c>
      <c r="CY63" s="3"/>
      <c r="CZ63" s="8"/>
      <c r="DA63" s="8"/>
      <c r="DB63" s="8"/>
      <c r="DC63" s="8"/>
      <c r="DD63" s="8"/>
      <c r="DE63" s="8"/>
      <c r="DF63" s="8"/>
      <c r="DG63" s="3"/>
      <c r="DH63" s="3" t="s">
        <v>21</v>
      </c>
      <c r="DI63" s="3" t="s">
        <v>316</v>
      </c>
      <c r="DJ63" s="8">
        <v>0</v>
      </c>
      <c r="DK63" s="8">
        <v>0</v>
      </c>
      <c r="DL63" s="8">
        <v>1</v>
      </c>
      <c r="DM63" s="8">
        <v>0</v>
      </c>
      <c r="DN63" s="8">
        <v>0</v>
      </c>
      <c r="DO63" s="3"/>
      <c r="DP63" s="3" t="s">
        <v>21</v>
      </c>
      <c r="DQ63" s="3" t="s">
        <v>260</v>
      </c>
      <c r="DR63" s="3" t="s">
        <v>21</v>
      </c>
      <c r="DS63" s="3" t="s">
        <v>328</v>
      </c>
      <c r="DT63" s="8">
        <v>0</v>
      </c>
      <c r="DU63" s="8">
        <v>0</v>
      </c>
      <c r="DV63" s="8">
        <v>1</v>
      </c>
      <c r="DW63" s="8">
        <v>0</v>
      </c>
      <c r="DX63" s="8">
        <v>0</v>
      </c>
      <c r="DY63" s="8">
        <v>0</v>
      </c>
      <c r="DZ63" s="8">
        <v>0</v>
      </c>
      <c r="EA63" s="3" t="s">
        <v>760</v>
      </c>
      <c r="EB63" s="8">
        <v>0</v>
      </c>
      <c r="EC63" s="8">
        <v>1</v>
      </c>
      <c r="ED63" s="8">
        <v>0</v>
      </c>
      <c r="EE63" s="8">
        <v>0</v>
      </c>
      <c r="EF63" s="8">
        <v>0</v>
      </c>
      <c r="EG63" s="8">
        <v>1</v>
      </c>
      <c r="EH63" s="8">
        <v>0</v>
      </c>
      <c r="EI63" s="8">
        <v>0</v>
      </c>
      <c r="EJ63" s="8">
        <v>1</v>
      </c>
      <c r="EK63" s="8">
        <v>0</v>
      </c>
      <c r="EL63" s="8">
        <v>0</v>
      </c>
      <c r="EM63" s="8">
        <v>0</v>
      </c>
      <c r="EN63" s="3"/>
      <c r="EO63" s="3" t="s">
        <v>352</v>
      </c>
      <c r="EP63" s="3" t="s">
        <v>663</v>
      </c>
      <c r="EQ63" s="8">
        <v>1</v>
      </c>
      <c r="ER63" s="8">
        <v>0</v>
      </c>
      <c r="ES63" s="8">
        <v>0</v>
      </c>
      <c r="ET63" s="8">
        <v>1</v>
      </c>
      <c r="EU63" s="8">
        <v>0</v>
      </c>
      <c r="EV63" s="8">
        <v>0</v>
      </c>
      <c r="EW63" s="8">
        <v>1</v>
      </c>
      <c r="EX63" s="8">
        <v>0</v>
      </c>
      <c r="EY63" s="8">
        <v>0</v>
      </c>
      <c r="EZ63" s="8">
        <v>0</v>
      </c>
      <c r="FA63" s="8">
        <v>0</v>
      </c>
      <c r="FB63" s="3"/>
      <c r="FC63" s="8"/>
      <c r="FD63" s="3" t="s">
        <v>615</v>
      </c>
      <c r="FE63" s="8">
        <v>1</v>
      </c>
      <c r="FF63" s="8">
        <v>0</v>
      </c>
      <c r="FG63" s="8">
        <v>0</v>
      </c>
      <c r="FH63" s="8">
        <v>0</v>
      </c>
      <c r="FI63" s="8">
        <v>1</v>
      </c>
      <c r="FJ63" s="8">
        <v>1</v>
      </c>
      <c r="FK63" s="3" t="s">
        <v>380</v>
      </c>
      <c r="FL63" s="3" t="s">
        <v>381</v>
      </c>
      <c r="FM63" s="3" t="s">
        <v>382</v>
      </c>
      <c r="FN63" s="8"/>
      <c r="FO63" s="8">
        <v>0</v>
      </c>
      <c r="FP63" s="8">
        <v>10</v>
      </c>
      <c r="FQ63" s="3" t="s">
        <v>861</v>
      </c>
      <c r="FR63" s="8">
        <v>1358671</v>
      </c>
      <c r="FS63" s="8">
        <v>60</v>
      </c>
    </row>
    <row r="64" spans="1:175" x14ac:dyDescent="0.25">
      <c r="A64" s="2">
        <v>43778</v>
      </c>
      <c r="B64" s="3" t="s">
        <v>808</v>
      </c>
      <c r="C64" s="3" t="s">
        <v>6</v>
      </c>
      <c r="D64" s="3" t="s">
        <v>6</v>
      </c>
      <c r="E64" s="3" t="s">
        <v>119</v>
      </c>
      <c r="F64" s="3" t="s">
        <v>65</v>
      </c>
      <c r="G64" s="3" t="s">
        <v>596</v>
      </c>
      <c r="H64" s="8">
        <v>4.3551311999999998</v>
      </c>
      <c r="I64" s="8">
        <v>18.527206700000001</v>
      </c>
      <c r="J64" s="8">
        <v>343.29998779296875</v>
      </c>
      <c r="K64" s="8">
        <v>10</v>
      </c>
      <c r="L64" s="8">
        <v>3</v>
      </c>
      <c r="M64" s="3" t="s">
        <v>596</v>
      </c>
      <c r="N64" s="8">
        <v>28</v>
      </c>
      <c r="O64" s="8">
        <v>136</v>
      </c>
      <c r="P64" s="3" t="s">
        <v>597</v>
      </c>
      <c r="Q64" s="8"/>
      <c r="R64" s="8">
        <v>21</v>
      </c>
      <c r="S64" s="8">
        <v>7</v>
      </c>
      <c r="T64" s="8">
        <v>0</v>
      </c>
      <c r="U64" s="8">
        <v>0</v>
      </c>
      <c r="V64" s="8">
        <v>22</v>
      </c>
      <c r="W64" s="8">
        <v>6</v>
      </c>
      <c r="X64" s="8"/>
      <c r="Y64" s="3" t="s">
        <v>160</v>
      </c>
      <c r="Z64" s="3" t="s">
        <v>21</v>
      </c>
      <c r="AA64" s="3" t="s">
        <v>21</v>
      </c>
      <c r="AB64" s="3" t="s">
        <v>174</v>
      </c>
      <c r="AC64" s="3"/>
      <c r="AD64" s="3" t="s">
        <v>178</v>
      </c>
      <c r="AE64" s="3" t="s">
        <v>21</v>
      </c>
      <c r="AF64" s="8">
        <v>9</v>
      </c>
      <c r="AG64" s="3" t="s">
        <v>29</v>
      </c>
      <c r="AH64" s="8"/>
      <c r="AI64" s="3" t="s">
        <v>29</v>
      </c>
      <c r="AJ64" s="8"/>
      <c r="AK64" s="3" t="s">
        <v>29</v>
      </c>
      <c r="AL64" s="8"/>
      <c r="AM64" s="3" t="s">
        <v>21</v>
      </c>
      <c r="AN64" s="8">
        <v>6</v>
      </c>
      <c r="AO64" s="3" t="s">
        <v>29</v>
      </c>
      <c r="AP64" s="3"/>
      <c r="AQ64" s="3"/>
      <c r="AR64" s="3" t="s">
        <v>862</v>
      </c>
      <c r="AS64" s="8">
        <v>1</v>
      </c>
      <c r="AT64" s="8">
        <v>0</v>
      </c>
      <c r="AU64" s="8">
        <v>0</v>
      </c>
      <c r="AV64" s="8">
        <v>0</v>
      </c>
      <c r="AW64" s="8">
        <v>1</v>
      </c>
      <c r="AX64" s="8">
        <v>1</v>
      </c>
      <c r="AY64" s="8">
        <v>0</v>
      </c>
      <c r="AZ64" s="8">
        <v>0</v>
      </c>
      <c r="BA64" s="3" t="s">
        <v>29</v>
      </c>
      <c r="BB64" s="3" t="s">
        <v>29</v>
      </c>
      <c r="BC64" s="3" t="s">
        <v>29</v>
      </c>
      <c r="BD64" s="3" t="s">
        <v>21</v>
      </c>
      <c r="BE64" s="3" t="s">
        <v>21</v>
      </c>
      <c r="BF64" s="3" t="s">
        <v>227</v>
      </c>
      <c r="BG64" s="3"/>
      <c r="BH64" s="3" t="s">
        <v>231</v>
      </c>
      <c r="BI64" s="3"/>
      <c r="BJ64" s="3" t="s">
        <v>753</v>
      </c>
      <c r="BK64" s="8">
        <v>1</v>
      </c>
      <c r="BL64" s="8">
        <v>1</v>
      </c>
      <c r="BM64" s="8">
        <v>0</v>
      </c>
      <c r="BN64" s="8">
        <v>0</v>
      </c>
      <c r="BO64" s="8">
        <v>0</v>
      </c>
      <c r="BP64" s="8">
        <v>1</v>
      </c>
      <c r="BQ64" s="8">
        <v>0</v>
      </c>
      <c r="BR64" s="8">
        <v>0</v>
      </c>
      <c r="BS64" s="8">
        <v>0</v>
      </c>
      <c r="BT64" s="3" t="s">
        <v>253</v>
      </c>
      <c r="BU64" s="3" t="s">
        <v>258</v>
      </c>
      <c r="BV64" s="3" t="s">
        <v>29</v>
      </c>
      <c r="BW64" s="3"/>
      <c r="BX64" s="8"/>
      <c r="BY64" s="8"/>
      <c r="BZ64" s="8"/>
      <c r="CA64" s="8"/>
      <c r="CB64" s="3" t="s">
        <v>277</v>
      </c>
      <c r="CC64" s="3" t="s">
        <v>29</v>
      </c>
      <c r="CD64" s="3"/>
      <c r="CE64" s="8"/>
      <c r="CF64" s="8"/>
      <c r="CG64" s="8"/>
      <c r="CH64" s="8"/>
      <c r="CI64" s="8"/>
      <c r="CJ64" s="8"/>
      <c r="CK64" s="8"/>
      <c r="CL64" s="3"/>
      <c r="CM64" s="3" t="s">
        <v>232</v>
      </c>
      <c r="CN64" s="3" t="s">
        <v>633</v>
      </c>
      <c r="CO64" s="8">
        <v>0</v>
      </c>
      <c r="CP64" s="8">
        <v>1</v>
      </c>
      <c r="CQ64" s="8">
        <v>0</v>
      </c>
      <c r="CR64" s="8">
        <v>1</v>
      </c>
      <c r="CS64" s="8">
        <v>0</v>
      </c>
      <c r="CT64" s="8">
        <v>0</v>
      </c>
      <c r="CU64" s="8">
        <v>0</v>
      </c>
      <c r="CV64" s="3"/>
      <c r="CW64" s="3" t="s">
        <v>259</v>
      </c>
      <c r="CX64" s="3" t="s">
        <v>21</v>
      </c>
      <c r="CY64" s="3"/>
      <c r="CZ64" s="8"/>
      <c r="DA64" s="8"/>
      <c r="DB64" s="8"/>
      <c r="DC64" s="8"/>
      <c r="DD64" s="8"/>
      <c r="DE64" s="8"/>
      <c r="DF64" s="8"/>
      <c r="DG64" s="3"/>
      <c r="DH64" s="3" t="s">
        <v>29</v>
      </c>
      <c r="DI64" s="3"/>
      <c r="DJ64" s="8"/>
      <c r="DK64" s="8"/>
      <c r="DL64" s="8"/>
      <c r="DM64" s="8"/>
      <c r="DN64" s="8"/>
      <c r="DO64" s="3"/>
      <c r="DP64" s="3"/>
      <c r="DQ64" s="3"/>
      <c r="DR64" s="3"/>
      <c r="DS64" s="3"/>
      <c r="DT64" s="8"/>
      <c r="DU64" s="8"/>
      <c r="DV64" s="8"/>
      <c r="DW64" s="8"/>
      <c r="DX64" s="8"/>
      <c r="DY64" s="8"/>
      <c r="DZ64" s="8"/>
      <c r="EA64" s="3" t="s">
        <v>863</v>
      </c>
      <c r="EB64" s="8">
        <v>0</v>
      </c>
      <c r="EC64" s="8">
        <v>1</v>
      </c>
      <c r="ED64" s="8">
        <v>0</v>
      </c>
      <c r="EE64" s="8">
        <v>0</v>
      </c>
      <c r="EF64" s="8">
        <v>0</v>
      </c>
      <c r="EG64" s="8">
        <v>0</v>
      </c>
      <c r="EH64" s="8">
        <v>0</v>
      </c>
      <c r="EI64" s="8">
        <v>1</v>
      </c>
      <c r="EJ64" s="8">
        <v>0</v>
      </c>
      <c r="EK64" s="8">
        <v>0</v>
      </c>
      <c r="EL64" s="8">
        <v>0</v>
      </c>
      <c r="EM64" s="8">
        <v>0</v>
      </c>
      <c r="EN64" s="3"/>
      <c r="EO64" s="3" t="s">
        <v>281</v>
      </c>
      <c r="EP64" s="3" t="s">
        <v>638</v>
      </c>
      <c r="EQ64" s="8">
        <v>0</v>
      </c>
      <c r="ER64" s="8">
        <v>0</v>
      </c>
      <c r="ES64" s="8">
        <v>0</v>
      </c>
      <c r="ET64" s="8">
        <v>0</v>
      </c>
      <c r="EU64" s="8">
        <v>0</v>
      </c>
      <c r="EV64" s="8">
        <v>0</v>
      </c>
      <c r="EW64" s="8">
        <v>1</v>
      </c>
      <c r="EX64" s="8">
        <v>0</v>
      </c>
      <c r="EY64" s="8">
        <v>0</v>
      </c>
      <c r="EZ64" s="8">
        <v>0</v>
      </c>
      <c r="FA64" s="8">
        <v>0</v>
      </c>
      <c r="FB64" s="3"/>
      <c r="FC64" s="8"/>
      <c r="FD64" s="3" t="s">
        <v>602</v>
      </c>
      <c r="FE64" s="8">
        <v>1</v>
      </c>
      <c r="FF64" s="8">
        <v>0</v>
      </c>
      <c r="FG64" s="8">
        <v>0</v>
      </c>
      <c r="FH64" s="8">
        <v>1</v>
      </c>
      <c r="FI64" s="8">
        <v>0</v>
      </c>
      <c r="FJ64" s="8">
        <v>1</v>
      </c>
      <c r="FK64" s="3" t="s">
        <v>380</v>
      </c>
      <c r="FL64" s="3" t="s">
        <v>383</v>
      </c>
      <c r="FM64" s="3" t="s">
        <v>864</v>
      </c>
      <c r="FN64" s="8"/>
      <c r="FO64" s="8">
        <v>0</v>
      </c>
      <c r="FP64" s="8">
        <v>10</v>
      </c>
      <c r="FQ64" s="3" t="s">
        <v>865</v>
      </c>
      <c r="FR64" s="8">
        <v>1358803</v>
      </c>
      <c r="FS64" s="8">
        <v>69</v>
      </c>
    </row>
    <row r="65" spans="1:175" x14ac:dyDescent="0.25">
      <c r="A65" s="2">
        <v>43778</v>
      </c>
      <c r="B65" s="3" t="s">
        <v>808</v>
      </c>
      <c r="C65" s="3" t="s">
        <v>6</v>
      </c>
      <c r="D65" s="3" t="s">
        <v>6</v>
      </c>
      <c r="E65" s="3" t="s">
        <v>137</v>
      </c>
      <c r="F65" s="3" t="s">
        <v>65</v>
      </c>
      <c r="G65" s="3" t="s">
        <v>596</v>
      </c>
      <c r="H65" s="8">
        <v>4.3525175000000003</v>
      </c>
      <c r="I65" s="8">
        <v>18.532697500000001</v>
      </c>
      <c r="J65" s="8">
        <v>353.39999389648438</v>
      </c>
      <c r="K65" s="8">
        <v>10</v>
      </c>
      <c r="L65" s="8">
        <v>3</v>
      </c>
      <c r="M65" s="3" t="s">
        <v>596</v>
      </c>
      <c r="N65" s="8">
        <v>13</v>
      </c>
      <c r="O65" s="8">
        <v>76</v>
      </c>
      <c r="P65" s="3" t="s">
        <v>597</v>
      </c>
      <c r="Q65" s="8"/>
      <c r="R65" s="8">
        <v>13</v>
      </c>
      <c r="S65" s="8">
        <v>0</v>
      </c>
      <c r="T65" s="8">
        <v>0</v>
      </c>
      <c r="U65" s="8">
        <v>0</v>
      </c>
      <c r="V65" s="8">
        <v>13</v>
      </c>
      <c r="W65" s="8"/>
      <c r="X65" s="8"/>
      <c r="Y65" s="3" t="s">
        <v>160</v>
      </c>
      <c r="Z65" s="3" t="s">
        <v>21</v>
      </c>
      <c r="AA65" s="3" t="s">
        <v>29</v>
      </c>
      <c r="AB65" s="3"/>
      <c r="AC65" s="3"/>
      <c r="AD65" s="3" t="s">
        <v>178</v>
      </c>
      <c r="AE65" s="3" t="s">
        <v>21</v>
      </c>
      <c r="AF65" s="8">
        <v>6</v>
      </c>
      <c r="AG65" s="3" t="s">
        <v>29</v>
      </c>
      <c r="AH65" s="8"/>
      <c r="AI65" s="3" t="s">
        <v>29</v>
      </c>
      <c r="AJ65" s="8"/>
      <c r="AK65" s="3" t="s">
        <v>29</v>
      </c>
      <c r="AL65" s="8"/>
      <c r="AM65" s="3" t="s">
        <v>21</v>
      </c>
      <c r="AN65" s="8">
        <v>8</v>
      </c>
      <c r="AO65" s="3" t="s">
        <v>21</v>
      </c>
      <c r="AP65" s="3" t="s">
        <v>193</v>
      </c>
      <c r="AQ65" s="3"/>
      <c r="AR65" s="3" t="s">
        <v>866</v>
      </c>
      <c r="AS65" s="8">
        <v>1</v>
      </c>
      <c r="AT65" s="8">
        <v>0</v>
      </c>
      <c r="AU65" s="8">
        <v>0</v>
      </c>
      <c r="AV65" s="8">
        <v>0</v>
      </c>
      <c r="AW65" s="8">
        <v>1</v>
      </c>
      <c r="AX65" s="8">
        <v>0</v>
      </c>
      <c r="AY65" s="8">
        <v>0</v>
      </c>
      <c r="AZ65" s="8">
        <v>0</v>
      </c>
      <c r="BA65" s="3" t="s">
        <v>21</v>
      </c>
      <c r="BB65" s="3" t="s">
        <v>21</v>
      </c>
      <c r="BC65" s="3" t="s">
        <v>21</v>
      </c>
      <c r="BD65" s="3" t="s">
        <v>21</v>
      </c>
      <c r="BE65" s="3" t="s">
        <v>21</v>
      </c>
      <c r="BF65" s="3" t="s">
        <v>227</v>
      </c>
      <c r="BG65" s="3"/>
      <c r="BH65" s="3" t="s">
        <v>231</v>
      </c>
      <c r="BI65" s="3"/>
      <c r="BJ65" s="3" t="s">
        <v>867</v>
      </c>
      <c r="BK65" s="8">
        <v>0</v>
      </c>
      <c r="BL65" s="8">
        <v>1</v>
      </c>
      <c r="BM65" s="8">
        <v>1</v>
      </c>
      <c r="BN65" s="8">
        <v>0</v>
      </c>
      <c r="BO65" s="8">
        <v>0</v>
      </c>
      <c r="BP65" s="8">
        <v>1</v>
      </c>
      <c r="BQ65" s="8">
        <v>0</v>
      </c>
      <c r="BR65" s="8">
        <v>0</v>
      </c>
      <c r="BS65" s="8">
        <v>0</v>
      </c>
      <c r="BT65" s="3" t="s">
        <v>253</v>
      </c>
      <c r="BU65" s="3" t="s">
        <v>258</v>
      </c>
      <c r="BV65" s="3" t="s">
        <v>29</v>
      </c>
      <c r="BW65" s="3"/>
      <c r="BX65" s="8"/>
      <c r="BY65" s="8"/>
      <c r="BZ65" s="8"/>
      <c r="CA65" s="8"/>
      <c r="CB65" s="3" t="s">
        <v>280</v>
      </c>
      <c r="CC65" s="3" t="s">
        <v>29</v>
      </c>
      <c r="CD65" s="3"/>
      <c r="CE65" s="8"/>
      <c r="CF65" s="8"/>
      <c r="CG65" s="8"/>
      <c r="CH65" s="8"/>
      <c r="CI65" s="8"/>
      <c r="CJ65" s="8"/>
      <c r="CK65" s="8"/>
      <c r="CL65" s="3"/>
      <c r="CM65" s="3" t="s">
        <v>232</v>
      </c>
      <c r="CN65" s="3" t="s">
        <v>633</v>
      </c>
      <c r="CO65" s="8">
        <v>0</v>
      </c>
      <c r="CP65" s="8">
        <v>1</v>
      </c>
      <c r="CQ65" s="8">
        <v>0</v>
      </c>
      <c r="CR65" s="8">
        <v>1</v>
      </c>
      <c r="CS65" s="8">
        <v>0</v>
      </c>
      <c r="CT65" s="8">
        <v>0</v>
      </c>
      <c r="CU65" s="8">
        <v>0</v>
      </c>
      <c r="CV65" s="3"/>
      <c r="CW65" s="3" t="s">
        <v>258</v>
      </c>
      <c r="CX65" s="3" t="s">
        <v>21</v>
      </c>
      <c r="CY65" s="3"/>
      <c r="CZ65" s="8"/>
      <c r="DA65" s="8"/>
      <c r="DB65" s="8"/>
      <c r="DC65" s="8"/>
      <c r="DD65" s="8"/>
      <c r="DE65" s="8"/>
      <c r="DF65" s="8"/>
      <c r="DG65" s="3"/>
      <c r="DH65" s="3" t="s">
        <v>29</v>
      </c>
      <c r="DI65" s="3"/>
      <c r="DJ65" s="8"/>
      <c r="DK65" s="8"/>
      <c r="DL65" s="8"/>
      <c r="DM65" s="8"/>
      <c r="DN65" s="8"/>
      <c r="DO65" s="3"/>
      <c r="DP65" s="3"/>
      <c r="DQ65" s="3"/>
      <c r="DR65" s="3"/>
      <c r="DS65" s="3"/>
      <c r="DT65" s="8"/>
      <c r="DU65" s="8"/>
      <c r="DV65" s="8"/>
      <c r="DW65" s="8"/>
      <c r="DX65" s="8"/>
      <c r="DY65" s="8"/>
      <c r="DZ65" s="8"/>
      <c r="EA65" s="3" t="s">
        <v>601</v>
      </c>
      <c r="EB65" s="8">
        <v>1</v>
      </c>
      <c r="EC65" s="8">
        <v>1</v>
      </c>
      <c r="ED65" s="8">
        <v>0</v>
      </c>
      <c r="EE65" s="8">
        <v>0</v>
      </c>
      <c r="EF65" s="8">
        <v>0</v>
      </c>
      <c r="EG65" s="8">
        <v>1</v>
      </c>
      <c r="EH65" s="8">
        <v>0</v>
      </c>
      <c r="EI65" s="8">
        <v>0</v>
      </c>
      <c r="EJ65" s="8">
        <v>0</v>
      </c>
      <c r="EK65" s="8">
        <v>0</v>
      </c>
      <c r="EL65" s="8">
        <v>0</v>
      </c>
      <c r="EM65" s="8">
        <v>0</v>
      </c>
      <c r="EN65" s="3"/>
      <c r="EO65" s="3" t="s">
        <v>281</v>
      </c>
      <c r="EP65" s="3" t="s">
        <v>638</v>
      </c>
      <c r="EQ65" s="8">
        <v>0</v>
      </c>
      <c r="ER65" s="8">
        <v>0</v>
      </c>
      <c r="ES65" s="8">
        <v>0</v>
      </c>
      <c r="ET65" s="8">
        <v>0</v>
      </c>
      <c r="EU65" s="8">
        <v>0</v>
      </c>
      <c r="EV65" s="8">
        <v>0</v>
      </c>
      <c r="EW65" s="8">
        <v>1</v>
      </c>
      <c r="EX65" s="8">
        <v>0</v>
      </c>
      <c r="EY65" s="8">
        <v>0</v>
      </c>
      <c r="EZ65" s="8">
        <v>0</v>
      </c>
      <c r="FA65" s="8">
        <v>0</v>
      </c>
      <c r="FB65" s="3"/>
      <c r="FC65" s="8"/>
      <c r="FD65" s="3" t="s">
        <v>602</v>
      </c>
      <c r="FE65" s="8">
        <v>1</v>
      </c>
      <c r="FF65" s="8">
        <v>0</v>
      </c>
      <c r="FG65" s="8">
        <v>0</v>
      </c>
      <c r="FH65" s="8">
        <v>1</v>
      </c>
      <c r="FI65" s="8">
        <v>0</v>
      </c>
      <c r="FJ65" s="8">
        <v>1</v>
      </c>
      <c r="FK65" s="3" t="s">
        <v>382</v>
      </c>
      <c r="FL65" s="3" t="s">
        <v>380</v>
      </c>
      <c r="FM65" s="3" t="s">
        <v>381</v>
      </c>
      <c r="FN65" s="8"/>
      <c r="FO65" s="8">
        <v>0</v>
      </c>
      <c r="FP65" s="8">
        <v>10</v>
      </c>
      <c r="FQ65" s="3" t="s">
        <v>868</v>
      </c>
      <c r="FR65" s="8">
        <v>1358801</v>
      </c>
      <c r="FS65" s="8">
        <v>68</v>
      </c>
    </row>
    <row r="66" spans="1:175" x14ac:dyDescent="0.25">
      <c r="A66" s="2">
        <v>43778</v>
      </c>
      <c r="B66" s="3" t="s">
        <v>808</v>
      </c>
      <c r="C66" s="3" t="s">
        <v>6</v>
      </c>
      <c r="D66" s="3" t="s">
        <v>6</v>
      </c>
      <c r="E66" s="3" t="s">
        <v>106</v>
      </c>
      <c r="F66" s="3" t="s">
        <v>65</v>
      </c>
      <c r="G66" s="3" t="s">
        <v>596</v>
      </c>
      <c r="H66" s="8">
        <v>4.3508177999999997</v>
      </c>
      <c r="I66" s="8">
        <v>18.528214599999998</v>
      </c>
      <c r="J66" s="8">
        <v>348.10000610351563</v>
      </c>
      <c r="K66" s="8">
        <v>9.5</v>
      </c>
      <c r="L66" s="8">
        <v>3</v>
      </c>
      <c r="M66" s="3" t="s">
        <v>596</v>
      </c>
      <c r="N66" s="8">
        <v>50</v>
      </c>
      <c r="O66" s="8">
        <v>250</v>
      </c>
      <c r="P66" s="3" t="s">
        <v>597</v>
      </c>
      <c r="Q66" s="8"/>
      <c r="R66" s="8">
        <v>50</v>
      </c>
      <c r="S66" s="8">
        <v>0</v>
      </c>
      <c r="T66" s="8">
        <v>0</v>
      </c>
      <c r="U66" s="8">
        <v>0</v>
      </c>
      <c r="V66" s="8"/>
      <c r="W66" s="8">
        <v>50</v>
      </c>
      <c r="X66" s="8"/>
      <c r="Y66" s="3" t="s">
        <v>160</v>
      </c>
      <c r="Z66" s="3" t="s">
        <v>21</v>
      </c>
      <c r="AA66" s="3" t="s">
        <v>21</v>
      </c>
      <c r="AB66" s="3" t="s">
        <v>174</v>
      </c>
      <c r="AC66" s="3"/>
      <c r="AD66" s="3" t="s">
        <v>179</v>
      </c>
      <c r="AE66" s="3" t="s">
        <v>21</v>
      </c>
      <c r="AF66" s="8">
        <v>20</v>
      </c>
      <c r="AG66" s="3" t="s">
        <v>29</v>
      </c>
      <c r="AH66" s="8"/>
      <c r="AI66" s="3" t="s">
        <v>21</v>
      </c>
      <c r="AJ66" s="8">
        <v>6</v>
      </c>
      <c r="AK66" s="3" t="s">
        <v>29</v>
      </c>
      <c r="AL66" s="8"/>
      <c r="AM66" s="3" t="s">
        <v>21</v>
      </c>
      <c r="AN66" s="8">
        <v>7</v>
      </c>
      <c r="AO66" s="3" t="s">
        <v>21</v>
      </c>
      <c r="AP66" s="3" t="s">
        <v>197</v>
      </c>
      <c r="AQ66" s="3"/>
      <c r="AR66" s="3"/>
      <c r="AS66" s="8"/>
      <c r="AT66" s="8"/>
      <c r="AU66" s="8"/>
      <c r="AV66" s="8"/>
      <c r="AW66" s="8"/>
      <c r="AX66" s="8"/>
      <c r="AY66" s="8"/>
      <c r="AZ66" s="8"/>
      <c r="BA66" s="3" t="s">
        <v>21</v>
      </c>
      <c r="BB66" s="3" t="s">
        <v>21</v>
      </c>
      <c r="BC66" s="3" t="s">
        <v>21</v>
      </c>
      <c r="BD66" s="3" t="s">
        <v>29</v>
      </c>
      <c r="BE66" s="3" t="s">
        <v>21</v>
      </c>
      <c r="BF66" s="3" t="s">
        <v>225</v>
      </c>
      <c r="BG66" s="3"/>
      <c r="BH66" s="3" t="s">
        <v>234</v>
      </c>
      <c r="BI66" s="3"/>
      <c r="BJ66" s="3" t="s">
        <v>753</v>
      </c>
      <c r="BK66" s="8">
        <v>1</v>
      </c>
      <c r="BL66" s="8">
        <v>1</v>
      </c>
      <c r="BM66" s="8">
        <v>0</v>
      </c>
      <c r="BN66" s="8">
        <v>0</v>
      </c>
      <c r="BO66" s="8">
        <v>0</v>
      </c>
      <c r="BP66" s="8">
        <v>1</v>
      </c>
      <c r="BQ66" s="8">
        <v>0</v>
      </c>
      <c r="BR66" s="8">
        <v>0</v>
      </c>
      <c r="BS66" s="8">
        <v>0</v>
      </c>
      <c r="BT66" s="3" t="s">
        <v>256</v>
      </c>
      <c r="BU66" s="3" t="s">
        <v>261</v>
      </c>
      <c r="BV66" s="3" t="s">
        <v>29</v>
      </c>
      <c r="BW66" s="3"/>
      <c r="BX66" s="8"/>
      <c r="BY66" s="8"/>
      <c r="BZ66" s="8"/>
      <c r="CA66" s="8"/>
      <c r="CB66" s="3" t="s">
        <v>280</v>
      </c>
      <c r="CC66" s="3" t="s">
        <v>29</v>
      </c>
      <c r="CD66" s="3"/>
      <c r="CE66" s="8"/>
      <c r="CF66" s="8"/>
      <c r="CG66" s="8"/>
      <c r="CH66" s="8"/>
      <c r="CI66" s="8"/>
      <c r="CJ66" s="8"/>
      <c r="CK66" s="8"/>
      <c r="CL66" s="3"/>
      <c r="CM66" s="3" t="s">
        <v>279</v>
      </c>
      <c r="CN66" s="3" t="s">
        <v>296</v>
      </c>
      <c r="CO66" s="8">
        <v>0</v>
      </c>
      <c r="CP66" s="8">
        <v>0</v>
      </c>
      <c r="CQ66" s="8">
        <v>0</v>
      </c>
      <c r="CR66" s="8">
        <v>1</v>
      </c>
      <c r="CS66" s="8">
        <v>0</v>
      </c>
      <c r="CT66" s="8">
        <v>0</v>
      </c>
      <c r="CU66" s="8">
        <v>0</v>
      </c>
      <c r="CV66" s="3"/>
      <c r="CW66" s="3" t="s">
        <v>258</v>
      </c>
      <c r="CX66" s="3" t="s">
        <v>21</v>
      </c>
      <c r="CY66" s="3"/>
      <c r="CZ66" s="8"/>
      <c r="DA66" s="8"/>
      <c r="DB66" s="8"/>
      <c r="DC66" s="8"/>
      <c r="DD66" s="8"/>
      <c r="DE66" s="8"/>
      <c r="DF66" s="8"/>
      <c r="DG66" s="3"/>
      <c r="DH66" s="3" t="s">
        <v>21</v>
      </c>
      <c r="DI66" s="3" t="s">
        <v>316</v>
      </c>
      <c r="DJ66" s="8">
        <v>0</v>
      </c>
      <c r="DK66" s="8">
        <v>0</v>
      </c>
      <c r="DL66" s="8">
        <v>1</v>
      </c>
      <c r="DM66" s="8">
        <v>0</v>
      </c>
      <c r="DN66" s="8">
        <v>0</v>
      </c>
      <c r="DO66" s="3"/>
      <c r="DP66" s="3" t="s">
        <v>21</v>
      </c>
      <c r="DQ66" s="3" t="s">
        <v>258</v>
      </c>
      <c r="DR66" s="3" t="s">
        <v>29</v>
      </c>
      <c r="DS66" s="3"/>
      <c r="DT66" s="8"/>
      <c r="DU66" s="8"/>
      <c r="DV66" s="8"/>
      <c r="DW66" s="8"/>
      <c r="DX66" s="8"/>
      <c r="DY66" s="8"/>
      <c r="DZ66" s="8"/>
      <c r="EA66" s="3" t="s">
        <v>601</v>
      </c>
      <c r="EB66" s="8">
        <v>1</v>
      </c>
      <c r="EC66" s="8">
        <v>1</v>
      </c>
      <c r="ED66" s="8">
        <v>0</v>
      </c>
      <c r="EE66" s="8">
        <v>0</v>
      </c>
      <c r="EF66" s="8">
        <v>0</v>
      </c>
      <c r="EG66" s="8">
        <v>1</v>
      </c>
      <c r="EH66" s="8">
        <v>0</v>
      </c>
      <c r="EI66" s="8">
        <v>0</v>
      </c>
      <c r="EJ66" s="8">
        <v>0</v>
      </c>
      <c r="EK66" s="8">
        <v>0</v>
      </c>
      <c r="EL66" s="8">
        <v>0</v>
      </c>
      <c r="EM66" s="8">
        <v>0</v>
      </c>
      <c r="EN66" s="3"/>
      <c r="EO66" s="3" t="s">
        <v>279</v>
      </c>
      <c r="EP66" s="3"/>
      <c r="EQ66" s="8"/>
      <c r="ER66" s="8"/>
      <c r="ES66" s="8"/>
      <c r="ET66" s="8"/>
      <c r="EU66" s="8"/>
      <c r="EV66" s="8"/>
      <c r="EW66" s="8"/>
      <c r="EX66" s="8"/>
      <c r="EY66" s="8"/>
      <c r="EZ66" s="8"/>
      <c r="FA66" s="8"/>
      <c r="FB66" s="3"/>
      <c r="FC66" s="8"/>
      <c r="FD66" s="3" t="s">
        <v>677</v>
      </c>
      <c r="FE66" s="8">
        <v>1</v>
      </c>
      <c r="FF66" s="8">
        <v>1</v>
      </c>
      <c r="FG66" s="8">
        <v>0</v>
      </c>
      <c r="FH66" s="8">
        <v>0</v>
      </c>
      <c r="FI66" s="8">
        <v>0</v>
      </c>
      <c r="FJ66" s="8">
        <v>1</v>
      </c>
      <c r="FK66" s="3" t="s">
        <v>380</v>
      </c>
      <c r="FL66" s="3" t="s">
        <v>384</v>
      </c>
      <c r="FM66" s="3" t="s">
        <v>864</v>
      </c>
      <c r="FN66" s="8"/>
      <c r="FO66" s="8">
        <v>0</v>
      </c>
      <c r="FP66" s="8">
        <v>10</v>
      </c>
      <c r="FQ66" s="3" t="s">
        <v>869</v>
      </c>
      <c r="FR66" s="8">
        <v>1358807</v>
      </c>
      <c r="FS66" s="8">
        <v>70</v>
      </c>
    </row>
    <row r="67" spans="1:175" x14ac:dyDescent="0.25">
      <c r="A67" s="2">
        <v>43778</v>
      </c>
      <c r="B67" s="3" t="s">
        <v>808</v>
      </c>
      <c r="C67" s="3" t="s">
        <v>6</v>
      </c>
      <c r="D67" s="3" t="s">
        <v>6</v>
      </c>
      <c r="E67" s="3" t="s">
        <v>126</v>
      </c>
      <c r="F67" s="3" t="s">
        <v>64</v>
      </c>
      <c r="G67" s="3" t="s">
        <v>596</v>
      </c>
      <c r="H67" s="8">
        <v>4.3591905000000004</v>
      </c>
      <c r="I67" s="8">
        <v>18.5271109</v>
      </c>
      <c r="J67" s="8">
        <v>361.79998779296875</v>
      </c>
      <c r="K67" s="8">
        <v>9.5</v>
      </c>
      <c r="L67" s="8">
        <v>3</v>
      </c>
      <c r="M67" s="3" t="s">
        <v>596</v>
      </c>
      <c r="N67" s="8">
        <v>20</v>
      </c>
      <c r="O67" s="8">
        <v>100</v>
      </c>
      <c r="P67" s="3" t="s">
        <v>597</v>
      </c>
      <c r="Q67" s="8"/>
      <c r="R67" s="8">
        <v>10</v>
      </c>
      <c r="S67" s="8">
        <v>10</v>
      </c>
      <c r="T67" s="8">
        <v>0</v>
      </c>
      <c r="U67" s="8">
        <v>0</v>
      </c>
      <c r="V67" s="8">
        <v>15</v>
      </c>
      <c r="W67" s="8">
        <v>5</v>
      </c>
      <c r="X67" s="8"/>
      <c r="Y67" s="3" t="s">
        <v>159</v>
      </c>
      <c r="Z67" s="3" t="s">
        <v>21</v>
      </c>
      <c r="AA67" s="3" t="s">
        <v>21</v>
      </c>
      <c r="AB67" s="3" t="s">
        <v>174</v>
      </c>
      <c r="AC67" s="3"/>
      <c r="AD67" s="3" t="s">
        <v>177</v>
      </c>
      <c r="AE67" s="3" t="s">
        <v>21</v>
      </c>
      <c r="AF67" s="8">
        <v>15</v>
      </c>
      <c r="AG67" s="3" t="s">
        <v>29</v>
      </c>
      <c r="AH67" s="8"/>
      <c r="AI67" s="3" t="s">
        <v>21</v>
      </c>
      <c r="AJ67" s="8">
        <v>2</v>
      </c>
      <c r="AK67" s="3" t="s">
        <v>29</v>
      </c>
      <c r="AL67" s="8"/>
      <c r="AM67" s="3" t="s">
        <v>21</v>
      </c>
      <c r="AN67" s="8">
        <v>4</v>
      </c>
      <c r="AO67" s="3" t="s">
        <v>21</v>
      </c>
      <c r="AP67" s="3" t="s">
        <v>196</v>
      </c>
      <c r="AQ67" s="3"/>
      <c r="AR67" s="3" t="s">
        <v>853</v>
      </c>
      <c r="AS67" s="8">
        <v>1</v>
      </c>
      <c r="AT67" s="8">
        <v>0</v>
      </c>
      <c r="AU67" s="8">
        <v>0</v>
      </c>
      <c r="AV67" s="8">
        <v>1</v>
      </c>
      <c r="AW67" s="8">
        <v>1</v>
      </c>
      <c r="AX67" s="8">
        <v>0</v>
      </c>
      <c r="AY67" s="8">
        <v>0</v>
      </c>
      <c r="AZ67" s="8">
        <v>0</v>
      </c>
      <c r="BA67" s="3" t="s">
        <v>21</v>
      </c>
      <c r="BB67" s="3" t="s">
        <v>21</v>
      </c>
      <c r="BC67" s="3" t="s">
        <v>21</v>
      </c>
      <c r="BD67" s="3" t="s">
        <v>29</v>
      </c>
      <c r="BE67" s="3" t="s">
        <v>21</v>
      </c>
      <c r="BF67" s="3" t="s">
        <v>196</v>
      </c>
      <c r="BG67" s="3"/>
      <c r="BH67" s="3" t="s">
        <v>231</v>
      </c>
      <c r="BI67" s="3"/>
      <c r="BJ67" s="3" t="s">
        <v>691</v>
      </c>
      <c r="BK67" s="8">
        <v>1</v>
      </c>
      <c r="BL67" s="8">
        <v>1</v>
      </c>
      <c r="BM67" s="8">
        <v>0</v>
      </c>
      <c r="BN67" s="8">
        <v>0</v>
      </c>
      <c r="BO67" s="8">
        <v>0</v>
      </c>
      <c r="BP67" s="8">
        <v>0</v>
      </c>
      <c r="BQ67" s="8">
        <v>0</v>
      </c>
      <c r="BR67" s="8">
        <v>0</v>
      </c>
      <c r="BS67" s="8">
        <v>1</v>
      </c>
      <c r="BT67" s="3" t="s">
        <v>253</v>
      </c>
      <c r="BU67" s="3" t="s">
        <v>259</v>
      </c>
      <c r="BV67" s="3" t="s">
        <v>21</v>
      </c>
      <c r="BW67" s="3" t="s">
        <v>655</v>
      </c>
      <c r="BX67" s="8">
        <v>1</v>
      </c>
      <c r="BY67" s="8">
        <v>1</v>
      </c>
      <c r="BZ67" s="8">
        <v>0</v>
      </c>
      <c r="CA67" s="8">
        <v>1</v>
      </c>
      <c r="CB67" s="3" t="s">
        <v>280</v>
      </c>
      <c r="CC67" s="3" t="s">
        <v>21</v>
      </c>
      <c r="CD67" s="3" t="s">
        <v>656</v>
      </c>
      <c r="CE67" s="8">
        <v>0</v>
      </c>
      <c r="CF67" s="8">
        <v>1</v>
      </c>
      <c r="CG67" s="8">
        <v>1</v>
      </c>
      <c r="CH67" s="8">
        <v>1</v>
      </c>
      <c r="CI67" s="8">
        <v>0</v>
      </c>
      <c r="CJ67" s="8">
        <v>0</v>
      </c>
      <c r="CK67" s="8">
        <v>0</v>
      </c>
      <c r="CL67" s="3"/>
      <c r="CM67" s="3" t="s">
        <v>279</v>
      </c>
      <c r="CN67" s="3" t="s">
        <v>703</v>
      </c>
      <c r="CO67" s="8">
        <v>0</v>
      </c>
      <c r="CP67" s="8">
        <v>0</v>
      </c>
      <c r="CQ67" s="8">
        <v>0</v>
      </c>
      <c r="CR67" s="8">
        <v>1</v>
      </c>
      <c r="CS67" s="8">
        <v>1</v>
      </c>
      <c r="CT67" s="8">
        <v>1</v>
      </c>
      <c r="CU67" s="8">
        <v>0</v>
      </c>
      <c r="CV67" s="3"/>
      <c r="CW67" s="3" t="s">
        <v>259</v>
      </c>
      <c r="CX67" s="3" t="s">
        <v>21</v>
      </c>
      <c r="CY67" s="3"/>
      <c r="CZ67" s="8"/>
      <c r="DA67" s="8"/>
      <c r="DB67" s="8"/>
      <c r="DC67" s="8"/>
      <c r="DD67" s="8"/>
      <c r="DE67" s="8"/>
      <c r="DF67" s="8"/>
      <c r="DG67" s="3"/>
      <c r="DH67" s="3" t="s">
        <v>21</v>
      </c>
      <c r="DI67" s="3" t="s">
        <v>696</v>
      </c>
      <c r="DJ67" s="8">
        <v>0</v>
      </c>
      <c r="DK67" s="8">
        <v>1</v>
      </c>
      <c r="DL67" s="8">
        <v>1</v>
      </c>
      <c r="DM67" s="8">
        <v>1</v>
      </c>
      <c r="DN67" s="8">
        <v>0</v>
      </c>
      <c r="DO67" s="3"/>
      <c r="DP67" s="3" t="s">
        <v>21</v>
      </c>
      <c r="DQ67" s="3" t="s">
        <v>259</v>
      </c>
      <c r="DR67" s="3" t="s">
        <v>21</v>
      </c>
      <c r="DS67" s="3" t="s">
        <v>870</v>
      </c>
      <c r="DT67" s="8">
        <v>1</v>
      </c>
      <c r="DU67" s="8">
        <v>1</v>
      </c>
      <c r="DV67" s="8">
        <v>1</v>
      </c>
      <c r="DW67" s="8">
        <v>0</v>
      </c>
      <c r="DX67" s="8">
        <v>0</v>
      </c>
      <c r="DY67" s="8">
        <v>0</v>
      </c>
      <c r="DZ67" s="8">
        <v>0</v>
      </c>
      <c r="EA67" s="3" t="s">
        <v>662</v>
      </c>
      <c r="EB67" s="8">
        <v>1</v>
      </c>
      <c r="EC67" s="8">
        <v>1</v>
      </c>
      <c r="ED67" s="8">
        <v>0</v>
      </c>
      <c r="EE67" s="8">
        <v>0</v>
      </c>
      <c r="EF67" s="8">
        <v>0</v>
      </c>
      <c r="EG67" s="8">
        <v>0</v>
      </c>
      <c r="EH67" s="8">
        <v>0</v>
      </c>
      <c r="EI67" s="8">
        <v>0</v>
      </c>
      <c r="EJ67" s="8">
        <v>1</v>
      </c>
      <c r="EK67" s="8">
        <v>0</v>
      </c>
      <c r="EL67" s="8">
        <v>0</v>
      </c>
      <c r="EM67" s="8">
        <v>0</v>
      </c>
      <c r="EN67" s="3"/>
      <c r="EO67" s="3" t="s">
        <v>281</v>
      </c>
      <c r="EP67" s="3" t="s">
        <v>663</v>
      </c>
      <c r="EQ67" s="8">
        <v>1</v>
      </c>
      <c r="ER67" s="8">
        <v>0</v>
      </c>
      <c r="ES67" s="8">
        <v>0</v>
      </c>
      <c r="ET67" s="8">
        <v>1</v>
      </c>
      <c r="EU67" s="8">
        <v>0</v>
      </c>
      <c r="EV67" s="8">
        <v>0</v>
      </c>
      <c r="EW67" s="8">
        <v>1</v>
      </c>
      <c r="EX67" s="8">
        <v>0</v>
      </c>
      <c r="EY67" s="8">
        <v>0</v>
      </c>
      <c r="EZ67" s="8">
        <v>0</v>
      </c>
      <c r="FA67" s="8">
        <v>0</v>
      </c>
      <c r="FB67" s="3"/>
      <c r="FC67" s="8"/>
      <c r="FD67" s="3" t="s">
        <v>639</v>
      </c>
      <c r="FE67" s="8">
        <v>1</v>
      </c>
      <c r="FF67" s="8">
        <v>0</v>
      </c>
      <c r="FG67" s="8">
        <v>1</v>
      </c>
      <c r="FH67" s="8">
        <v>0</v>
      </c>
      <c r="FI67" s="8">
        <v>0</v>
      </c>
      <c r="FJ67" s="8">
        <v>1</v>
      </c>
      <c r="FK67" s="3" t="s">
        <v>383</v>
      </c>
      <c r="FL67" s="3" t="s">
        <v>382</v>
      </c>
      <c r="FM67" s="3" t="s">
        <v>385</v>
      </c>
      <c r="FN67" s="8"/>
      <c r="FO67" s="8">
        <v>0</v>
      </c>
      <c r="FP67" s="8">
        <v>10</v>
      </c>
      <c r="FQ67" s="3" t="s">
        <v>871</v>
      </c>
      <c r="FR67" s="8">
        <v>1358725</v>
      </c>
      <c r="FS67" s="8">
        <v>63</v>
      </c>
    </row>
    <row r="68" spans="1:175" x14ac:dyDescent="0.25">
      <c r="A68" s="2">
        <v>43778</v>
      </c>
      <c r="B68" s="3" t="s">
        <v>808</v>
      </c>
      <c r="C68" s="3" t="s">
        <v>6</v>
      </c>
      <c r="D68" s="3" t="s">
        <v>6</v>
      </c>
      <c r="E68" s="3" t="s">
        <v>113</v>
      </c>
      <c r="F68" s="3" t="s">
        <v>64</v>
      </c>
      <c r="G68" s="3" t="s">
        <v>596</v>
      </c>
      <c r="H68" s="8">
        <v>4.3694034000000004</v>
      </c>
      <c r="I68" s="8">
        <v>18.633899199999998</v>
      </c>
      <c r="J68" s="8">
        <v>356.70001220703125</v>
      </c>
      <c r="K68" s="8">
        <v>6</v>
      </c>
      <c r="L68" s="8">
        <v>3</v>
      </c>
      <c r="M68" s="3" t="s">
        <v>596</v>
      </c>
      <c r="N68" s="8">
        <v>32</v>
      </c>
      <c r="O68" s="8">
        <v>158</v>
      </c>
      <c r="P68" s="3" t="s">
        <v>597</v>
      </c>
      <c r="Q68" s="8"/>
      <c r="R68" s="8">
        <v>32</v>
      </c>
      <c r="S68" s="8">
        <v>0</v>
      </c>
      <c r="T68" s="8">
        <v>0</v>
      </c>
      <c r="U68" s="8">
        <v>0</v>
      </c>
      <c r="V68" s="8">
        <v>32</v>
      </c>
      <c r="W68" s="8"/>
      <c r="X68" s="8"/>
      <c r="Y68" s="3" t="s">
        <v>160</v>
      </c>
      <c r="Z68" s="3" t="s">
        <v>21</v>
      </c>
      <c r="AA68" s="3" t="s">
        <v>29</v>
      </c>
      <c r="AB68" s="3"/>
      <c r="AC68" s="3"/>
      <c r="AD68" s="3" t="s">
        <v>179</v>
      </c>
      <c r="AE68" s="3" t="s">
        <v>21</v>
      </c>
      <c r="AF68" s="8">
        <v>53</v>
      </c>
      <c r="AG68" s="3" t="s">
        <v>29</v>
      </c>
      <c r="AH68" s="8"/>
      <c r="AI68" s="3" t="s">
        <v>21</v>
      </c>
      <c r="AJ68" s="8">
        <v>2</v>
      </c>
      <c r="AK68" s="3" t="s">
        <v>29</v>
      </c>
      <c r="AL68" s="8"/>
      <c r="AM68" s="3" t="s">
        <v>21</v>
      </c>
      <c r="AN68" s="8">
        <v>20</v>
      </c>
      <c r="AO68" s="3" t="s">
        <v>21</v>
      </c>
      <c r="AP68" s="3" t="s">
        <v>173</v>
      </c>
      <c r="AQ68" s="3" t="s">
        <v>872</v>
      </c>
      <c r="AR68" s="3" t="s">
        <v>873</v>
      </c>
      <c r="AS68" s="8">
        <v>1</v>
      </c>
      <c r="AT68" s="8">
        <v>0</v>
      </c>
      <c r="AU68" s="8">
        <v>1</v>
      </c>
      <c r="AV68" s="8">
        <v>0</v>
      </c>
      <c r="AW68" s="8">
        <v>0</v>
      </c>
      <c r="AX68" s="8">
        <v>0</v>
      </c>
      <c r="AY68" s="8">
        <v>0</v>
      </c>
      <c r="AZ68" s="8">
        <v>1</v>
      </c>
      <c r="BA68" s="3" t="s">
        <v>21</v>
      </c>
      <c r="BB68" s="3" t="s">
        <v>21</v>
      </c>
      <c r="BC68" s="3" t="s">
        <v>21</v>
      </c>
      <c r="BD68" s="3" t="s">
        <v>21</v>
      </c>
      <c r="BE68" s="3" t="s">
        <v>29</v>
      </c>
      <c r="BF68" s="3"/>
      <c r="BG68" s="3"/>
      <c r="BH68" s="3" t="s">
        <v>231</v>
      </c>
      <c r="BI68" s="3"/>
      <c r="BJ68" s="3" t="s">
        <v>775</v>
      </c>
      <c r="BK68" s="8">
        <v>1</v>
      </c>
      <c r="BL68" s="8">
        <v>1</v>
      </c>
      <c r="BM68" s="8">
        <v>0</v>
      </c>
      <c r="BN68" s="8">
        <v>0</v>
      </c>
      <c r="BO68" s="8">
        <v>1</v>
      </c>
      <c r="BP68" s="8">
        <v>0</v>
      </c>
      <c r="BQ68" s="8">
        <v>0</v>
      </c>
      <c r="BR68" s="8">
        <v>0</v>
      </c>
      <c r="BS68" s="8">
        <v>0</v>
      </c>
      <c r="BT68" s="3" t="s">
        <v>254</v>
      </c>
      <c r="BU68" s="3" t="s">
        <v>259</v>
      </c>
      <c r="BV68" s="3" t="s">
        <v>21</v>
      </c>
      <c r="BW68" s="3" t="s">
        <v>599</v>
      </c>
      <c r="BX68" s="8">
        <v>1</v>
      </c>
      <c r="BY68" s="8">
        <v>0</v>
      </c>
      <c r="BZ68" s="8">
        <v>1</v>
      </c>
      <c r="CA68" s="8">
        <v>1</v>
      </c>
      <c r="CB68" s="3" t="s">
        <v>277</v>
      </c>
      <c r="CC68" s="3" t="s">
        <v>29</v>
      </c>
      <c r="CD68" s="3"/>
      <c r="CE68" s="8"/>
      <c r="CF68" s="8"/>
      <c r="CG68" s="8"/>
      <c r="CH68" s="8"/>
      <c r="CI68" s="8"/>
      <c r="CJ68" s="8"/>
      <c r="CK68" s="8"/>
      <c r="CL68" s="3"/>
      <c r="CM68" s="3" t="s">
        <v>232</v>
      </c>
      <c r="CN68" s="3" t="s">
        <v>733</v>
      </c>
      <c r="CO68" s="8">
        <v>1</v>
      </c>
      <c r="CP68" s="8">
        <v>0</v>
      </c>
      <c r="CQ68" s="8">
        <v>1</v>
      </c>
      <c r="CR68" s="8">
        <v>1</v>
      </c>
      <c r="CS68" s="8">
        <v>0</v>
      </c>
      <c r="CT68" s="8">
        <v>0</v>
      </c>
      <c r="CU68" s="8">
        <v>0</v>
      </c>
      <c r="CV68" s="3"/>
      <c r="CW68" s="3" t="s">
        <v>261</v>
      </c>
      <c r="CX68" s="3" t="s">
        <v>21</v>
      </c>
      <c r="CY68" s="3"/>
      <c r="CZ68" s="8"/>
      <c r="DA68" s="8"/>
      <c r="DB68" s="8"/>
      <c r="DC68" s="8"/>
      <c r="DD68" s="8"/>
      <c r="DE68" s="8"/>
      <c r="DF68" s="8"/>
      <c r="DG68" s="3"/>
      <c r="DH68" s="3" t="s">
        <v>29</v>
      </c>
      <c r="DI68" s="3"/>
      <c r="DJ68" s="8"/>
      <c r="DK68" s="8"/>
      <c r="DL68" s="8"/>
      <c r="DM68" s="8"/>
      <c r="DN68" s="8"/>
      <c r="DO68" s="3"/>
      <c r="DP68" s="3"/>
      <c r="DQ68" s="3"/>
      <c r="DR68" s="3"/>
      <c r="DS68" s="3"/>
      <c r="DT68" s="8"/>
      <c r="DU68" s="8"/>
      <c r="DV68" s="8"/>
      <c r="DW68" s="8"/>
      <c r="DX68" s="8"/>
      <c r="DY68" s="8"/>
      <c r="DZ68" s="8"/>
      <c r="EA68" s="3" t="s">
        <v>644</v>
      </c>
      <c r="EB68" s="8">
        <v>1</v>
      </c>
      <c r="EC68" s="8">
        <v>1</v>
      </c>
      <c r="ED68" s="8">
        <v>0</v>
      </c>
      <c r="EE68" s="8">
        <v>0</v>
      </c>
      <c r="EF68" s="8">
        <v>0</v>
      </c>
      <c r="EG68" s="8">
        <v>0</v>
      </c>
      <c r="EH68" s="8">
        <v>0</v>
      </c>
      <c r="EI68" s="8">
        <v>1</v>
      </c>
      <c r="EJ68" s="8">
        <v>0</v>
      </c>
      <c r="EK68" s="8">
        <v>0</v>
      </c>
      <c r="EL68" s="8">
        <v>0</v>
      </c>
      <c r="EM68" s="8">
        <v>0</v>
      </c>
      <c r="EN68" s="3"/>
      <c r="EO68" s="3" t="s">
        <v>281</v>
      </c>
      <c r="EP68" s="3" t="s">
        <v>874</v>
      </c>
      <c r="EQ68" s="8">
        <v>0</v>
      </c>
      <c r="ER68" s="8">
        <v>1</v>
      </c>
      <c r="ES68" s="8">
        <v>0</v>
      </c>
      <c r="ET68" s="8">
        <v>0</v>
      </c>
      <c r="EU68" s="8">
        <v>0</v>
      </c>
      <c r="EV68" s="8">
        <v>0</v>
      </c>
      <c r="EW68" s="8">
        <v>1</v>
      </c>
      <c r="EX68" s="8">
        <v>0</v>
      </c>
      <c r="EY68" s="8">
        <v>0</v>
      </c>
      <c r="EZ68" s="8">
        <v>1</v>
      </c>
      <c r="FA68" s="8">
        <v>0</v>
      </c>
      <c r="FB68" s="3"/>
      <c r="FC68" s="8"/>
      <c r="FD68" s="3" t="s">
        <v>615</v>
      </c>
      <c r="FE68" s="8">
        <v>1</v>
      </c>
      <c r="FF68" s="8">
        <v>0</v>
      </c>
      <c r="FG68" s="8">
        <v>0</v>
      </c>
      <c r="FH68" s="8">
        <v>0</v>
      </c>
      <c r="FI68" s="8">
        <v>1</v>
      </c>
      <c r="FJ68" s="8">
        <v>1</v>
      </c>
      <c r="FK68" s="3" t="s">
        <v>382</v>
      </c>
      <c r="FL68" s="3" t="s">
        <v>380</v>
      </c>
      <c r="FM68" s="3" t="s">
        <v>348</v>
      </c>
      <c r="FN68" s="8"/>
      <c r="FO68" s="8">
        <v>0</v>
      </c>
      <c r="FP68" s="8">
        <v>10</v>
      </c>
      <c r="FQ68" s="3" t="s">
        <v>875</v>
      </c>
      <c r="FR68" s="8">
        <v>1358875</v>
      </c>
      <c r="FS68" s="8">
        <v>75</v>
      </c>
    </row>
    <row r="69" spans="1:175" x14ac:dyDescent="0.25">
      <c r="A69" s="2">
        <v>43778</v>
      </c>
      <c r="B69" s="3" t="s">
        <v>808</v>
      </c>
      <c r="C69" s="3" t="s">
        <v>6</v>
      </c>
      <c r="D69" s="3" t="s">
        <v>6</v>
      </c>
      <c r="E69" s="3" t="s">
        <v>136</v>
      </c>
      <c r="F69" s="3" t="s">
        <v>65</v>
      </c>
      <c r="G69" s="3" t="s">
        <v>596</v>
      </c>
      <c r="H69" s="8">
        <v>4.3425589000000002</v>
      </c>
      <c r="I69" s="8">
        <v>18.5239923</v>
      </c>
      <c r="J69" s="8">
        <v>391.10000610351563</v>
      </c>
      <c r="K69" s="8">
        <v>10</v>
      </c>
      <c r="L69" s="8">
        <v>3</v>
      </c>
      <c r="M69" s="3" t="s">
        <v>596</v>
      </c>
      <c r="N69" s="8">
        <v>10</v>
      </c>
      <c r="O69" s="8">
        <v>50</v>
      </c>
      <c r="P69" s="3" t="s">
        <v>597</v>
      </c>
      <c r="Q69" s="8"/>
      <c r="R69" s="8">
        <v>4</v>
      </c>
      <c r="S69" s="8">
        <v>6</v>
      </c>
      <c r="T69" s="8">
        <v>0</v>
      </c>
      <c r="U69" s="8">
        <v>0</v>
      </c>
      <c r="V69" s="8">
        <v>10</v>
      </c>
      <c r="W69" s="8"/>
      <c r="X69" s="8"/>
      <c r="Y69" s="3" t="s">
        <v>160</v>
      </c>
      <c r="Z69" s="3" t="s">
        <v>21</v>
      </c>
      <c r="AA69" s="3" t="s">
        <v>21</v>
      </c>
      <c r="AB69" s="3" t="s">
        <v>13</v>
      </c>
      <c r="AC69" s="3"/>
      <c r="AD69" s="3" t="s">
        <v>177</v>
      </c>
      <c r="AE69" s="3" t="s">
        <v>21</v>
      </c>
      <c r="AF69" s="8">
        <v>12</v>
      </c>
      <c r="AG69" s="3" t="s">
        <v>172</v>
      </c>
      <c r="AH69" s="8"/>
      <c r="AI69" s="3" t="s">
        <v>21</v>
      </c>
      <c r="AJ69" s="8">
        <v>7</v>
      </c>
      <c r="AK69" s="3" t="s">
        <v>29</v>
      </c>
      <c r="AL69" s="8"/>
      <c r="AM69" s="3" t="s">
        <v>21</v>
      </c>
      <c r="AN69" s="8">
        <v>2</v>
      </c>
      <c r="AO69" s="3" t="s">
        <v>21</v>
      </c>
      <c r="AP69" s="3" t="s">
        <v>196</v>
      </c>
      <c r="AQ69" s="3"/>
      <c r="AR69" s="3"/>
      <c r="AS69" s="8"/>
      <c r="AT69" s="8"/>
      <c r="AU69" s="8"/>
      <c r="AV69" s="8"/>
      <c r="AW69" s="8"/>
      <c r="AX69" s="8"/>
      <c r="AY69" s="8"/>
      <c r="AZ69" s="8"/>
      <c r="BA69" s="3" t="s">
        <v>21</v>
      </c>
      <c r="BB69" s="3" t="s">
        <v>21</v>
      </c>
      <c r="BC69" s="3" t="s">
        <v>21</v>
      </c>
      <c r="BD69" s="3" t="s">
        <v>29</v>
      </c>
      <c r="BE69" s="3" t="s">
        <v>21</v>
      </c>
      <c r="BF69" s="3" t="s">
        <v>196</v>
      </c>
      <c r="BG69" s="3"/>
      <c r="BH69" s="3" t="s">
        <v>234</v>
      </c>
      <c r="BI69" s="3"/>
      <c r="BJ69" s="3" t="s">
        <v>691</v>
      </c>
      <c r="BK69" s="8">
        <v>1</v>
      </c>
      <c r="BL69" s="8">
        <v>1</v>
      </c>
      <c r="BM69" s="8">
        <v>0</v>
      </c>
      <c r="BN69" s="8">
        <v>0</v>
      </c>
      <c r="BO69" s="8">
        <v>0</v>
      </c>
      <c r="BP69" s="8">
        <v>0</v>
      </c>
      <c r="BQ69" s="8">
        <v>0</v>
      </c>
      <c r="BR69" s="8">
        <v>0</v>
      </c>
      <c r="BS69" s="8">
        <v>1</v>
      </c>
      <c r="BT69" s="3" t="s">
        <v>253</v>
      </c>
      <c r="BU69" s="3" t="s">
        <v>259</v>
      </c>
      <c r="BV69" s="3" t="s">
        <v>29</v>
      </c>
      <c r="BW69" s="3"/>
      <c r="BX69" s="8"/>
      <c r="BY69" s="8"/>
      <c r="BZ69" s="8"/>
      <c r="CA69" s="8"/>
      <c r="CB69" s="3" t="s">
        <v>280</v>
      </c>
      <c r="CC69" s="3" t="s">
        <v>29</v>
      </c>
      <c r="CD69" s="3"/>
      <c r="CE69" s="8"/>
      <c r="CF69" s="8"/>
      <c r="CG69" s="8"/>
      <c r="CH69" s="8"/>
      <c r="CI69" s="8"/>
      <c r="CJ69" s="8"/>
      <c r="CK69" s="8"/>
      <c r="CL69" s="3"/>
      <c r="CM69" s="3" t="s">
        <v>279</v>
      </c>
      <c r="CN69" s="3" t="s">
        <v>633</v>
      </c>
      <c r="CO69" s="8">
        <v>0</v>
      </c>
      <c r="CP69" s="8">
        <v>1</v>
      </c>
      <c r="CQ69" s="8">
        <v>0</v>
      </c>
      <c r="CR69" s="8">
        <v>1</v>
      </c>
      <c r="CS69" s="8">
        <v>0</v>
      </c>
      <c r="CT69" s="8">
        <v>0</v>
      </c>
      <c r="CU69" s="8">
        <v>0</v>
      </c>
      <c r="CV69" s="3"/>
      <c r="CW69" s="3" t="s">
        <v>259</v>
      </c>
      <c r="CX69" s="3" t="s">
        <v>21</v>
      </c>
      <c r="CY69" s="3"/>
      <c r="CZ69" s="8"/>
      <c r="DA69" s="8"/>
      <c r="DB69" s="8"/>
      <c r="DC69" s="8"/>
      <c r="DD69" s="8"/>
      <c r="DE69" s="8"/>
      <c r="DF69" s="8"/>
      <c r="DG69" s="3"/>
      <c r="DH69" s="3" t="s">
        <v>21</v>
      </c>
      <c r="DI69" s="3" t="s">
        <v>767</v>
      </c>
      <c r="DJ69" s="8">
        <v>0</v>
      </c>
      <c r="DK69" s="8">
        <v>1</v>
      </c>
      <c r="DL69" s="8">
        <v>1</v>
      </c>
      <c r="DM69" s="8">
        <v>0</v>
      </c>
      <c r="DN69" s="8">
        <v>0</v>
      </c>
      <c r="DO69" s="3"/>
      <c r="DP69" s="3" t="s">
        <v>29</v>
      </c>
      <c r="DQ69" s="3"/>
      <c r="DR69" s="3"/>
      <c r="DS69" s="3"/>
      <c r="DT69" s="8"/>
      <c r="DU69" s="8"/>
      <c r="DV69" s="8"/>
      <c r="DW69" s="8"/>
      <c r="DX69" s="8"/>
      <c r="DY69" s="8"/>
      <c r="DZ69" s="8"/>
      <c r="EA69" s="3" t="s">
        <v>601</v>
      </c>
      <c r="EB69" s="8">
        <v>1</v>
      </c>
      <c r="EC69" s="8">
        <v>1</v>
      </c>
      <c r="ED69" s="8">
        <v>0</v>
      </c>
      <c r="EE69" s="8">
        <v>0</v>
      </c>
      <c r="EF69" s="8">
        <v>0</v>
      </c>
      <c r="EG69" s="8">
        <v>1</v>
      </c>
      <c r="EH69" s="8">
        <v>0</v>
      </c>
      <c r="EI69" s="8">
        <v>0</v>
      </c>
      <c r="EJ69" s="8">
        <v>0</v>
      </c>
      <c r="EK69" s="8">
        <v>0</v>
      </c>
      <c r="EL69" s="8">
        <v>0</v>
      </c>
      <c r="EM69" s="8">
        <v>0</v>
      </c>
      <c r="EN69" s="3"/>
      <c r="EO69" s="3" t="s">
        <v>352</v>
      </c>
      <c r="EP69" s="3" t="s">
        <v>638</v>
      </c>
      <c r="EQ69" s="8">
        <v>0</v>
      </c>
      <c r="ER69" s="8">
        <v>0</v>
      </c>
      <c r="ES69" s="8">
        <v>0</v>
      </c>
      <c r="ET69" s="8">
        <v>0</v>
      </c>
      <c r="EU69" s="8">
        <v>0</v>
      </c>
      <c r="EV69" s="8">
        <v>0</v>
      </c>
      <c r="EW69" s="8">
        <v>1</v>
      </c>
      <c r="EX69" s="8">
        <v>0</v>
      </c>
      <c r="EY69" s="8">
        <v>0</v>
      </c>
      <c r="EZ69" s="8">
        <v>0</v>
      </c>
      <c r="FA69" s="8">
        <v>0</v>
      </c>
      <c r="FB69" s="3"/>
      <c r="FC69" s="8"/>
      <c r="FD69" s="3" t="s">
        <v>677</v>
      </c>
      <c r="FE69" s="8">
        <v>1</v>
      </c>
      <c r="FF69" s="8">
        <v>1</v>
      </c>
      <c r="FG69" s="8">
        <v>0</v>
      </c>
      <c r="FH69" s="8">
        <v>0</v>
      </c>
      <c r="FI69" s="8">
        <v>0</v>
      </c>
      <c r="FJ69" s="8">
        <v>1</v>
      </c>
      <c r="FK69" s="3" t="s">
        <v>380</v>
      </c>
      <c r="FL69" s="3" t="s">
        <v>385</v>
      </c>
      <c r="FM69" s="3" t="s">
        <v>348</v>
      </c>
      <c r="FN69" s="8"/>
      <c r="FO69" s="8">
        <v>0</v>
      </c>
      <c r="FP69" s="8">
        <v>10</v>
      </c>
      <c r="FQ69" s="3" t="s">
        <v>876</v>
      </c>
      <c r="FR69" s="8">
        <v>1358780</v>
      </c>
      <c r="FS69" s="8">
        <v>66</v>
      </c>
    </row>
    <row r="70" spans="1:175" x14ac:dyDescent="0.25">
      <c r="A70" s="2">
        <v>43778</v>
      </c>
      <c r="B70" s="3" t="s">
        <v>808</v>
      </c>
      <c r="C70" s="3" t="s">
        <v>6</v>
      </c>
      <c r="D70" s="3" t="s">
        <v>6</v>
      </c>
      <c r="E70" s="11" t="s">
        <v>121</v>
      </c>
      <c r="F70" s="3" t="s">
        <v>65</v>
      </c>
      <c r="G70" s="3" t="s">
        <v>596</v>
      </c>
      <c r="H70" s="8">
        <v>4.3386813000000002</v>
      </c>
      <c r="I70" s="8">
        <v>18.523403099999999</v>
      </c>
      <c r="J70" s="8">
        <v>377.89999389648438</v>
      </c>
      <c r="K70" s="8">
        <v>10</v>
      </c>
      <c r="L70" s="8">
        <v>3</v>
      </c>
      <c r="M70" s="3" t="s">
        <v>596</v>
      </c>
      <c r="N70" s="8">
        <v>30</v>
      </c>
      <c r="O70" s="8">
        <v>150</v>
      </c>
      <c r="P70" s="3" t="s">
        <v>597</v>
      </c>
      <c r="Q70" s="8"/>
      <c r="R70" s="8">
        <v>30</v>
      </c>
      <c r="S70" s="8">
        <v>0</v>
      </c>
      <c r="T70" s="8">
        <v>0</v>
      </c>
      <c r="U70" s="8">
        <v>0</v>
      </c>
      <c r="V70" s="8">
        <v>30</v>
      </c>
      <c r="W70" s="8"/>
      <c r="X70" s="8"/>
      <c r="Y70" s="3" t="s">
        <v>160</v>
      </c>
      <c r="Z70" s="3" t="s">
        <v>21</v>
      </c>
      <c r="AA70" s="3" t="s">
        <v>21</v>
      </c>
      <c r="AB70" s="3" t="s">
        <v>174</v>
      </c>
      <c r="AC70" s="3"/>
      <c r="AD70" s="3" t="s">
        <v>177</v>
      </c>
      <c r="AE70" s="3" t="s">
        <v>21</v>
      </c>
      <c r="AF70" s="8">
        <v>15</v>
      </c>
      <c r="AG70" s="3" t="s">
        <v>29</v>
      </c>
      <c r="AH70" s="8"/>
      <c r="AI70" s="3" t="s">
        <v>21</v>
      </c>
      <c r="AJ70" s="8">
        <v>5</v>
      </c>
      <c r="AK70" s="3" t="s">
        <v>29</v>
      </c>
      <c r="AL70" s="8"/>
      <c r="AM70" s="3" t="s">
        <v>21</v>
      </c>
      <c r="AN70" s="8">
        <v>15</v>
      </c>
      <c r="AO70" s="3" t="s">
        <v>21</v>
      </c>
      <c r="AP70" s="3" t="s">
        <v>197</v>
      </c>
      <c r="AQ70" s="3"/>
      <c r="AR70" s="3" t="s">
        <v>624</v>
      </c>
      <c r="AS70" s="8">
        <v>1</v>
      </c>
      <c r="AT70" s="8">
        <v>0</v>
      </c>
      <c r="AU70" s="8">
        <v>0</v>
      </c>
      <c r="AV70" s="8">
        <v>0</v>
      </c>
      <c r="AW70" s="8">
        <v>0</v>
      </c>
      <c r="AX70" s="8">
        <v>0</v>
      </c>
      <c r="AY70" s="8">
        <v>0</v>
      </c>
      <c r="AZ70" s="8">
        <v>0</v>
      </c>
      <c r="BA70" s="3" t="s">
        <v>21</v>
      </c>
      <c r="BB70" s="3" t="s">
        <v>21</v>
      </c>
      <c r="BC70" s="3" t="s">
        <v>21</v>
      </c>
      <c r="BD70" s="3" t="s">
        <v>29</v>
      </c>
      <c r="BE70" s="3" t="s">
        <v>29</v>
      </c>
      <c r="BF70" s="3"/>
      <c r="BG70" s="3"/>
      <c r="BH70" s="3" t="s">
        <v>234</v>
      </c>
      <c r="BI70" s="3"/>
      <c r="BJ70" s="3" t="s">
        <v>691</v>
      </c>
      <c r="BK70" s="8">
        <v>1</v>
      </c>
      <c r="BL70" s="8">
        <v>1</v>
      </c>
      <c r="BM70" s="8">
        <v>0</v>
      </c>
      <c r="BN70" s="8">
        <v>0</v>
      </c>
      <c r="BO70" s="8">
        <v>0</v>
      </c>
      <c r="BP70" s="8">
        <v>0</v>
      </c>
      <c r="BQ70" s="8">
        <v>0</v>
      </c>
      <c r="BR70" s="8">
        <v>0</v>
      </c>
      <c r="BS70" s="8">
        <v>1</v>
      </c>
      <c r="BT70" s="3" t="s">
        <v>253</v>
      </c>
      <c r="BU70" s="3" t="s">
        <v>258</v>
      </c>
      <c r="BV70" s="3" t="s">
        <v>29</v>
      </c>
      <c r="BW70" s="3"/>
      <c r="BX70" s="8"/>
      <c r="BY70" s="8"/>
      <c r="BZ70" s="8"/>
      <c r="CA70" s="8"/>
      <c r="CB70" s="3" t="s">
        <v>280</v>
      </c>
      <c r="CC70" s="3" t="s">
        <v>29</v>
      </c>
      <c r="CD70" s="3"/>
      <c r="CE70" s="8"/>
      <c r="CF70" s="8"/>
      <c r="CG70" s="8"/>
      <c r="CH70" s="8"/>
      <c r="CI70" s="8"/>
      <c r="CJ70" s="8"/>
      <c r="CK70" s="8"/>
      <c r="CL70" s="3"/>
      <c r="CM70" s="3" t="s">
        <v>279</v>
      </c>
      <c r="CN70" s="3" t="s">
        <v>684</v>
      </c>
      <c r="CO70" s="8">
        <v>1</v>
      </c>
      <c r="CP70" s="8">
        <v>0</v>
      </c>
      <c r="CQ70" s="8">
        <v>0</v>
      </c>
      <c r="CR70" s="8">
        <v>1</v>
      </c>
      <c r="CS70" s="8">
        <v>0</v>
      </c>
      <c r="CT70" s="8">
        <v>0</v>
      </c>
      <c r="CU70" s="8">
        <v>0</v>
      </c>
      <c r="CV70" s="3"/>
      <c r="CW70" s="3" t="s">
        <v>258</v>
      </c>
      <c r="CX70" s="3" t="s">
        <v>21</v>
      </c>
      <c r="CY70" s="3"/>
      <c r="CZ70" s="8"/>
      <c r="DA70" s="8"/>
      <c r="DB70" s="8"/>
      <c r="DC70" s="8"/>
      <c r="DD70" s="8"/>
      <c r="DE70" s="8"/>
      <c r="DF70" s="8"/>
      <c r="DG70" s="3"/>
      <c r="DH70" s="3" t="s">
        <v>29</v>
      </c>
      <c r="DI70" s="3"/>
      <c r="DJ70" s="8"/>
      <c r="DK70" s="8"/>
      <c r="DL70" s="8"/>
      <c r="DM70" s="8"/>
      <c r="DN70" s="8"/>
      <c r="DO70" s="3"/>
      <c r="DP70" s="3"/>
      <c r="DQ70" s="3"/>
      <c r="DR70" s="3"/>
      <c r="DS70" s="3"/>
      <c r="DT70" s="8"/>
      <c r="DU70" s="8"/>
      <c r="DV70" s="8"/>
      <c r="DW70" s="8"/>
      <c r="DX70" s="8"/>
      <c r="DY70" s="8"/>
      <c r="DZ70" s="8"/>
      <c r="EA70" s="3" t="s">
        <v>676</v>
      </c>
      <c r="EB70" s="8">
        <v>1</v>
      </c>
      <c r="EC70" s="8">
        <v>1</v>
      </c>
      <c r="ED70" s="8">
        <v>0</v>
      </c>
      <c r="EE70" s="8">
        <v>1</v>
      </c>
      <c r="EF70" s="8">
        <v>0</v>
      </c>
      <c r="EG70" s="8">
        <v>0</v>
      </c>
      <c r="EH70" s="8">
        <v>0</v>
      </c>
      <c r="EI70" s="8">
        <v>0</v>
      </c>
      <c r="EJ70" s="8">
        <v>0</v>
      </c>
      <c r="EK70" s="8">
        <v>0</v>
      </c>
      <c r="EL70" s="8">
        <v>0</v>
      </c>
      <c r="EM70" s="8">
        <v>0</v>
      </c>
      <c r="EN70" s="3"/>
      <c r="EO70" s="3" t="s">
        <v>281</v>
      </c>
      <c r="EP70" s="3" t="s">
        <v>672</v>
      </c>
      <c r="EQ70" s="8">
        <v>0</v>
      </c>
      <c r="ER70" s="8">
        <v>1</v>
      </c>
      <c r="ES70" s="8">
        <v>0</v>
      </c>
      <c r="ET70" s="8">
        <v>0</v>
      </c>
      <c r="EU70" s="8">
        <v>1</v>
      </c>
      <c r="EV70" s="8">
        <v>0</v>
      </c>
      <c r="EW70" s="8">
        <v>1</v>
      </c>
      <c r="EX70" s="8">
        <v>0</v>
      </c>
      <c r="EY70" s="8">
        <v>0</v>
      </c>
      <c r="EZ70" s="8">
        <v>0</v>
      </c>
      <c r="FA70" s="8">
        <v>0</v>
      </c>
      <c r="FB70" s="3"/>
      <c r="FC70" s="8"/>
      <c r="FD70" s="3" t="s">
        <v>677</v>
      </c>
      <c r="FE70" s="8">
        <v>1</v>
      </c>
      <c r="FF70" s="8">
        <v>1</v>
      </c>
      <c r="FG70" s="8">
        <v>0</v>
      </c>
      <c r="FH70" s="8">
        <v>0</v>
      </c>
      <c r="FI70" s="8">
        <v>0</v>
      </c>
      <c r="FJ70" s="8">
        <v>1</v>
      </c>
      <c r="FK70" s="3" t="s">
        <v>381</v>
      </c>
      <c r="FL70" s="3" t="s">
        <v>380</v>
      </c>
      <c r="FM70" s="3" t="s">
        <v>382</v>
      </c>
      <c r="FN70" s="8"/>
      <c r="FO70" s="8">
        <v>0</v>
      </c>
      <c r="FP70" s="8">
        <v>10</v>
      </c>
      <c r="FQ70" s="3" t="s">
        <v>877</v>
      </c>
      <c r="FR70" s="8">
        <v>1358769</v>
      </c>
      <c r="FS70" s="8">
        <v>65</v>
      </c>
    </row>
    <row r="71" spans="1:175" x14ac:dyDescent="0.25">
      <c r="A71" s="2">
        <v>43778</v>
      </c>
      <c r="B71" s="3" t="s">
        <v>808</v>
      </c>
      <c r="C71" s="3" t="s">
        <v>6</v>
      </c>
      <c r="D71" s="3" t="s">
        <v>6</v>
      </c>
      <c r="E71" s="3" t="s">
        <v>878</v>
      </c>
      <c r="F71" s="3" t="s">
        <v>64</v>
      </c>
      <c r="G71" s="3" t="s">
        <v>596</v>
      </c>
      <c r="H71" s="8">
        <v>4.3678198000000004</v>
      </c>
      <c r="I71" s="8">
        <v>18.6671473</v>
      </c>
      <c r="J71" s="8">
        <v>324.10000610351563</v>
      </c>
      <c r="K71" s="8">
        <v>8.5</v>
      </c>
      <c r="L71" s="8">
        <v>3</v>
      </c>
      <c r="M71" s="3" t="s">
        <v>596</v>
      </c>
      <c r="N71" s="8">
        <v>3</v>
      </c>
      <c r="O71" s="8">
        <v>15</v>
      </c>
      <c r="P71" s="3" t="s">
        <v>597</v>
      </c>
      <c r="Q71" s="8"/>
      <c r="R71" s="8">
        <v>2</v>
      </c>
      <c r="S71" s="8">
        <v>1</v>
      </c>
      <c r="T71" s="8">
        <v>0</v>
      </c>
      <c r="U71" s="8">
        <v>0</v>
      </c>
      <c r="V71" s="8">
        <v>2</v>
      </c>
      <c r="W71" s="8">
        <v>1</v>
      </c>
      <c r="X71" s="8"/>
      <c r="Y71" s="3" t="s">
        <v>160</v>
      </c>
      <c r="Z71" s="3" t="s">
        <v>21</v>
      </c>
      <c r="AA71" s="3" t="s">
        <v>172</v>
      </c>
      <c r="AB71" s="3"/>
      <c r="AC71" s="3"/>
      <c r="AD71" s="3" t="s">
        <v>179</v>
      </c>
      <c r="AE71" s="3" t="s">
        <v>21</v>
      </c>
      <c r="AF71" s="8">
        <v>1</v>
      </c>
      <c r="AG71" s="3" t="s">
        <v>29</v>
      </c>
      <c r="AH71" s="8"/>
      <c r="AI71" s="3" t="s">
        <v>21</v>
      </c>
      <c r="AJ71" s="8">
        <v>1</v>
      </c>
      <c r="AK71" s="3" t="s">
        <v>172</v>
      </c>
      <c r="AL71" s="8"/>
      <c r="AM71" s="3" t="s">
        <v>29</v>
      </c>
      <c r="AN71" s="8"/>
      <c r="AO71" s="3" t="s">
        <v>21</v>
      </c>
      <c r="AP71" s="3" t="s">
        <v>192</v>
      </c>
      <c r="AQ71" s="3"/>
      <c r="AR71" s="3" t="s">
        <v>879</v>
      </c>
      <c r="AS71" s="8">
        <v>1</v>
      </c>
      <c r="AT71" s="8">
        <v>0</v>
      </c>
      <c r="AU71" s="8">
        <v>0</v>
      </c>
      <c r="AV71" s="8">
        <v>0</v>
      </c>
      <c r="AW71" s="8">
        <v>0</v>
      </c>
      <c r="AX71" s="8">
        <v>1</v>
      </c>
      <c r="AY71" s="8">
        <v>0</v>
      </c>
      <c r="AZ71" s="8">
        <v>0</v>
      </c>
      <c r="BA71" s="3" t="s">
        <v>21</v>
      </c>
      <c r="BB71" s="3" t="s">
        <v>21</v>
      </c>
      <c r="BC71" s="3" t="s">
        <v>21</v>
      </c>
      <c r="BD71" s="3" t="s">
        <v>29</v>
      </c>
      <c r="BE71" s="3" t="s">
        <v>29</v>
      </c>
      <c r="BF71" s="3"/>
      <c r="BG71" s="3"/>
      <c r="BH71" s="3" t="s">
        <v>231</v>
      </c>
      <c r="BI71" s="3"/>
      <c r="BJ71" s="3" t="s">
        <v>738</v>
      </c>
      <c r="BK71" s="8">
        <v>1</v>
      </c>
      <c r="BL71" s="8">
        <v>0</v>
      </c>
      <c r="BM71" s="8">
        <v>0</v>
      </c>
      <c r="BN71" s="8">
        <v>0</v>
      </c>
      <c r="BO71" s="8">
        <v>0</v>
      </c>
      <c r="BP71" s="8">
        <v>0</v>
      </c>
      <c r="BQ71" s="8">
        <v>0</v>
      </c>
      <c r="BR71" s="8">
        <v>0</v>
      </c>
      <c r="BS71" s="8">
        <v>1</v>
      </c>
      <c r="BT71" s="3" t="s">
        <v>254</v>
      </c>
      <c r="BU71" s="3" t="s">
        <v>258</v>
      </c>
      <c r="BV71" s="3" t="s">
        <v>21</v>
      </c>
      <c r="BW71" s="3" t="s">
        <v>655</v>
      </c>
      <c r="BX71" s="8">
        <v>1</v>
      </c>
      <c r="BY71" s="8">
        <v>1</v>
      </c>
      <c r="BZ71" s="8">
        <v>0</v>
      </c>
      <c r="CA71" s="8">
        <v>1</v>
      </c>
      <c r="CB71" s="3" t="s">
        <v>280</v>
      </c>
      <c r="CC71" s="3" t="s">
        <v>29</v>
      </c>
      <c r="CD71" s="3"/>
      <c r="CE71" s="8"/>
      <c r="CF71" s="8"/>
      <c r="CG71" s="8"/>
      <c r="CH71" s="8"/>
      <c r="CI71" s="8"/>
      <c r="CJ71" s="8"/>
      <c r="CK71" s="8"/>
      <c r="CL71" s="3"/>
      <c r="CM71" s="3" t="s">
        <v>279</v>
      </c>
      <c r="CN71" s="3" t="s">
        <v>740</v>
      </c>
      <c r="CO71" s="8">
        <v>1</v>
      </c>
      <c r="CP71" s="8">
        <v>0</v>
      </c>
      <c r="CQ71" s="8">
        <v>0</v>
      </c>
      <c r="CR71" s="8">
        <v>0</v>
      </c>
      <c r="CS71" s="8">
        <v>1</v>
      </c>
      <c r="CT71" s="8">
        <v>0</v>
      </c>
      <c r="CU71" s="8">
        <v>0</v>
      </c>
      <c r="CV71" s="3"/>
      <c r="CW71" s="3" t="s">
        <v>261</v>
      </c>
      <c r="CX71" s="3" t="s">
        <v>21</v>
      </c>
      <c r="CY71" s="3"/>
      <c r="CZ71" s="8"/>
      <c r="DA71" s="8"/>
      <c r="DB71" s="8"/>
      <c r="DC71" s="8"/>
      <c r="DD71" s="8"/>
      <c r="DE71" s="8"/>
      <c r="DF71" s="8"/>
      <c r="DG71" s="3"/>
      <c r="DH71" s="3" t="s">
        <v>29</v>
      </c>
      <c r="DI71" s="3"/>
      <c r="DJ71" s="8"/>
      <c r="DK71" s="8"/>
      <c r="DL71" s="8"/>
      <c r="DM71" s="8"/>
      <c r="DN71" s="8"/>
      <c r="DO71" s="3"/>
      <c r="DP71" s="3"/>
      <c r="DQ71" s="3"/>
      <c r="DR71" s="3"/>
      <c r="DS71" s="3"/>
      <c r="DT71" s="8"/>
      <c r="DU71" s="8"/>
      <c r="DV71" s="8"/>
      <c r="DW71" s="8"/>
      <c r="DX71" s="8"/>
      <c r="DY71" s="8"/>
      <c r="DZ71" s="8"/>
      <c r="EA71" s="3" t="s">
        <v>880</v>
      </c>
      <c r="EB71" s="8">
        <v>0</v>
      </c>
      <c r="EC71" s="8">
        <v>1</v>
      </c>
      <c r="ED71" s="8">
        <v>0</v>
      </c>
      <c r="EE71" s="8">
        <v>1</v>
      </c>
      <c r="EF71" s="8">
        <v>0</v>
      </c>
      <c r="EG71" s="8">
        <v>1</v>
      </c>
      <c r="EH71" s="8">
        <v>0</v>
      </c>
      <c r="EI71" s="8">
        <v>0</v>
      </c>
      <c r="EJ71" s="8">
        <v>0</v>
      </c>
      <c r="EK71" s="8">
        <v>0</v>
      </c>
      <c r="EL71" s="8">
        <v>0</v>
      </c>
      <c r="EM71" s="8">
        <v>0</v>
      </c>
      <c r="EN71" s="3"/>
      <c r="EO71" s="3" t="s">
        <v>279</v>
      </c>
      <c r="EP71" s="3"/>
      <c r="EQ71" s="8"/>
      <c r="ER71" s="8"/>
      <c r="ES71" s="8"/>
      <c r="ET71" s="8"/>
      <c r="EU71" s="8"/>
      <c r="EV71" s="8"/>
      <c r="EW71" s="8"/>
      <c r="EX71" s="8"/>
      <c r="EY71" s="8"/>
      <c r="EZ71" s="8"/>
      <c r="FA71" s="8"/>
      <c r="FB71" s="3"/>
      <c r="FC71" s="8"/>
      <c r="FD71" s="3" t="s">
        <v>725</v>
      </c>
      <c r="FE71" s="8">
        <v>1</v>
      </c>
      <c r="FF71" s="8">
        <v>0</v>
      </c>
      <c r="FG71" s="8">
        <v>0</v>
      </c>
      <c r="FH71" s="8">
        <v>0</v>
      </c>
      <c r="FI71" s="8">
        <v>1</v>
      </c>
      <c r="FJ71" s="8">
        <v>0</v>
      </c>
      <c r="FK71" s="3" t="s">
        <v>381</v>
      </c>
      <c r="FL71" s="3" t="s">
        <v>382</v>
      </c>
      <c r="FM71" s="3" t="s">
        <v>380</v>
      </c>
      <c r="FN71" s="8"/>
      <c r="FO71" s="8">
        <v>0</v>
      </c>
      <c r="FP71" s="8">
        <v>3</v>
      </c>
      <c r="FQ71" s="3" t="s">
        <v>881</v>
      </c>
      <c r="FR71" s="8">
        <v>1358873</v>
      </c>
      <c r="FS71" s="8">
        <v>73</v>
      </c>
    </row>
    <row r="72" spans="1:175" x14ac:dyDescent="0.25">
      <c r="A72" s="2">
        <v>43778</v>
      </c>
      <c r="B72" s="3" t="s">
        <v>808</v>
      </c>
      <c r="C72" s="3" t="s">
        <v>6</v>
      </c>
      <c r="D72" s="3" t="s">
        <v>6</v>
      </c>
      <c r="E72" s="3" t="s">
        <v>133</v>
      </c>
      <c r="F72" s="3" t="s">
        <v>64</v>
      </c>
      <c r="G72" s="3" t="s">
        <v>596</v>
      </c>
      <c r="H72" s="8">
        <v>4.3765524999999998</v>
      </c>
      <c r="I72" s="8">
        <v>18.700399999999998</v>
      </c>
      <c r="J72" s="8">
        <v>321.70001220703125</v>
      </c>
      <c r="K72" s="8">
        <v>9</v>
      </c>
      <c r="L72" s="8">
        <v>3</v>
      </c>
      <c r="M72" s="3" t="s">
        <v>596</v>
      </c>
      <c r="N72" s="8">
        <v>10</v>
      </c>
      <c r="O72" s="8">
        <v>50</v>
      </c>
      <c r="P72" s="3" t="s">
        <v>597</v>
      </c>
      <c r="Q72" s="8"/>
      <c r="R72" s="8">
        <v>10</v>
      </c>
      <c r="S72" s="8">
        <v>0</v>
      </c>
      <c r="T72" s="8">
        <v>0</v>
      </c>
      <c r="U72" s="8">
        <v>0</v>
      </c>
      <c r="V72" s="8">
        <v>9</v>
      </c>
      <c r="W72" s="8">
        <v>1</v>
      </c>
      <c r="X72" s="8"/>
      <c r="Y72" s="3" t="s">
        <v>160</v>
      </c>
      <c r="Z72" s="3" t="s">
        <v>21</v>
      </c>
      <c r="AA72" s="3" t="s">
        <v>172</v>
      </c>
      <c r="AB72" s="3"/>
      <c r="AC72" s="3"/>
      <c r="AD72" s="3" t="s">
        <v>179</v>
      </c>
      <c r="AE72" s="3" t="s">
        <v>21</v>
      </c>
      <c r="AF72" s="8">
        <v>7</v>
      </c>
      <c r="AG72" s="3" t="s">
        <v>29</v>
      </c>
      <c r="AH72" s="8"/>
      <c r="AI72" s="3" t="s">
        <v>21</v>
      </c>
      <c r="AJ72" s="8">
        <v>2</v>
      </c>
      <c r="AK72" s="3" t="s">
        <v>172</v>
      </c>
      <c r="AL72" s="8"/>
      <c r="AM72" s="3" t="s">
        <v>21</v>
      </c>
      <c r="AN72" s="8">
        <v>1</v>
      </c>
      <c r="AO72" s="3" t="s">
        <v>21</v>
      </c>
      <c r="AP72" s="3" t="s">
        <v>195</v>
      </c>
      <c r="AQ72" s="3"/>
      <c r="AR72" s="3" t="s">
        <v>827</v>
      </c>
      <c r="AS72" s="8">
        <v>1</v>
      </c>
      <c r="AT72" s="8">
        <v>1</v>
      </c>
      <c r="AU72" s="8">
        <v>0</v>
      </c>
      <c r="AV72" s="8">
        <v>0</v>
      </c>
      <c r="AW72" s="8">
        <v>0</v>
      </c>
      <c r="AX72" s="8">
        <v>0</v>
      </c>
      <c r="AY72" s="8">
        <v>0</v>
      </c>
      <c r="AZ72" s="8">
        <v>0</v>
      </c>
      <c r="BA72" s="3" t="s">
        <v>21</v>
      </c>
      <c r="BB72" s="3" t="s">
        <v>21</v>
      </c>
      <c r="BC72" s="3" t="s">
        <v>21</v>
      </c>
      <c r="BD72" s="3" t="s">
        <v>29</v>
      </c>
      <c r="BE72" s="3" t="s">
        <v>21</v>
      </c>
      <c r="BF72" s="3" t="s">
        <v>196</v>
      </c>
      <c r="BG72" s="3"/>
      <c r="BH72" s="3" t="s">
        <v>231</v>
      </c>
      <c r="BI72" s="3"/>
      <c r="BJ72" s="3" t="s">
        <v>691</v>
      </c>
      <c r="BK72" s="8">
        <v>1</v>
      </c>
      <c r="BL72" s="8">
        <v>1</v>
      </c>
      <c r="BM72" s="8">
        <v>0</v>
      </c>
      <c r="BN72" s="8">
        <v>0</v>
      </c>
      <c r="BO72" s="8">
        <v>0</v>
      </c>
      <c r="BP72" s="8">
        <v>0</v>
      </c>
      <c r="BQ72" s="8">
        <v>0</v>
      </c>
      <c r="BR72" s="8">
        <v>0</v>
      </c>
      <c r="BS72" s="8">
        <v>1</v>
      </c>
      <c r="BT72" s="3" t="s">
        <v>254</v>
      </c>
      <c r="BU72" s="3" t="s">
        <v>258</v>
      </c>
      <c r="BV72" s="3" t="s">
        <v>21</v>
      </c>
      <c r="BW72" s="3" t="s">
        <v>655</v>
      </c>
      <c r="BX72" s="8">
        <v>1</v>
      </c>
      <c r="BY72" s="8">
        <v>1</v>
      </c>
      <c r="BZ72" s="8">
        <v>0</v>
      </c>
      <c r="CA72" s="8">
        <v>1</v>
      </c>
      <c r="CB72" s="3" t="s">
        <v>280</v>
      </c>
      <c r="CC72" s="3" t="s">
        <v>29</v>
      </c>
      <c r="CD72" s="3"/>
      <c r="CE72" s="8"/>
      <c r="CF72" s="8"/>
      <c r="CG72" s="8"/>
      <c r="CH72" s="8"/>
      <c r="CI72" s="8"/>
      <c r="CJ72" s="8"/>
      <c r="CK72" s="8"/>
      <c r="CL72" s="3"/>
      <c r="CM72" s="3" t="s">
        <v>279</v>
      </c>
      <c r="CN72" s="3" t="s">
        <v>740</v>
      </c>
      <c r="CO72" s="8">
        <v>1</v>
      </c>
      <c r="CP72" s="8">
        <v>0</v>
      </c>
      <c r="CQ72" s="8">
        <v>0</v>
      </c>
      <c r="CR72" s="8">
        <v>0</v>
      </c>
      <c r="CS72" s="8">
        <v>1</v>
      </c>
      <c r="CT72" s="8">
        <v>0</v>
      </c>
      <c r="CU72" s="8">
        <v>0</v>
      </c>
      <c r="CV72" s="3"/>
      <c r="CW72" s="3" t="s">
        <v>261</v>
      </c>
      <c r="CX72" s="3" t="s">
        <v>21</v>
      </c>
      <c r="CY72" s="3"/>
      <c r="CZ72" s="8"/>
      <c r="DA72" s="8"/>
      <c r="DB72" s="8"/>
      <c r="DC72" s="8"/>
      <c r="DD72" s="8"/>
      <c r="DE72" s="8"/>
      <c r="DF72" s="8"/>
      <c r="DG72" s="3"/>
      <c r="DH72" s="3" t="s">
        <v>21</v>
      </c>
      <c r="DI72" s="3" t="s">
        <v>794</v>
      </c>
      <c r="DJ72" s="8">
        <v>1</v>
      </c>
      <c r="DK72" s="8">
        <v>0</v>
      </c>
      <c r="DL72" s="8">
        <v>1</v>
      </c>
      <c r="DM72" s="8">
        <v>0</v>
      </c>
      <c r="DN72" s="8">
        <v>0</v>
      </c>
      <c r="DO72" s="3"/>
      <c r="DP72" s="3" t="s">
        <v>21</v>
      </c>
      <c r="DQ72" s="3" t="s">
        <v>258</v>
      </c>
      <c r="DR72" s="3" t="s">
        <v>21</v>
      </c>
      <c r="DS72" s="3" t="s">
        <v>711</v>
      </c>
      <c r="DT72" s="8">
        <v>0</v>
      </c>
      <c r="DU72" s="8">
        <v>0</v>
      </c>
      <c r="DV72" s="8">
        <v>1</v>
      </c>
      <c r="DW72" s="8">
        <v>0</v>
      </c>
      <c r="DX72" s="8">
        <v>0</v>
      </c>
      <c r="DY72" s="8">
        <v>0</v>
      </c>
      <c r="DZ72" s="8">
        <v>1</v>
      </c>
      <c r="EA72" s="3" t="s">
        <v>601</v>
      </c>
      <c r="EB72" s="8">
        <v>1</v>
      </c>
      <c r="EC72" s="8">
        <v>1</v>
      </c>
      <c r="ED72" s="8">
        <v>0</v>
      </c>
      <c r="EE72" s="8">
        <v>0</v>
      </c>
      <c r="EF72" s="8">
        <v>0</v>
      </c>
      <c r="EG72" s="8">
        <v>1</v>
      </c>
      <c r="EH72" s="8">
        <v>0</v>
      </c>
      <c r="EI72" s="8">
        <v>0</v>
      </c>
      <c r="EJ72" s="8">
        <v>0</v>
      </c>
      <c r="EK72" s="8">
        <v>0</v>
      </c>
      <c r="EL72" s="8">
        <v>0</v>
      </c>
      <c r="EM72" s="8">
        <v>0</v>
      </c>
      <c r="EN72" s="3"/>
      <c r="EO72" s="3" t="s">
        <v>279</v>
      </c>
      <c r="EP72" s="3"/>
      <c r="EQ72" s="8"/>
      <c r="ER72" s="8"/>
      <c r="ES72" s="8"/>
      <c r="ET72" s="8"/>
      <c r="EU72" s="8"/>
      <c r="EV72" s="8"/>
      <c r="EW72" s="8"/>
      <c r="EX72" s="8"/>
      <c r="EY72" s="8"/>
      <c r="EZ72" s="8"/>
      <c r="FA72" s="8"/>
      <c r="FB72" s="3"/>
      <c r="FC72" s="8"/>
      <c r="FD72" s="3" t="s">
        <v>795</v>
      </c>
      <c r="FE72" s="8">
        <v>1</v>
      </c>
      <c r="FF72" s="8">
        <v>1</v>
      </c>
      <c r="FG72" s="8">
        <v>0</v>
      </c>
      <c r="FH72" s="8">
        <v>0</v>
      </c>
      <c r="FI72" s="8">
        <v>0</v>
      </c>
      <c r="FJ72" s="8">
        <v>0</v>
      </c>
      <c r="FK72" s="3" t="s">
        <v>381</v>
      </c>
      <c r="FL72" s="3" t="s">
        <v>382</v>
      </c>
      <c r="FM72" s="3" t="s">
        <v>734</v>
      </c>
      <c r="FN72" s="8"/>
      <c r="FO72" s="8">
        <v>0</v>
      </c>
      <c r="FP72" s="8">
        <v>10</v>
      </c>
      <c r="FQ72" s="3" t="s">
        <v>882</v>
      </c>
      <c r="FR72" s="8">
        <v>1358874</v>
      </c>
      <c r="FS72" s="8">
        <v>74</v>
      </c>
    </row>
    <row r="73" spans="1:175" x14ac:dyDescent="0.25">
      <c r="A73" s="2">
        <v>43776</v>
      </c>
      <c r="B73" s="3" t="s">
        <v>808</v>
      </c>
      <c r="C73" s="3" t="s">
        <v>6</v>
      </c>
      <c r="D73" s="3" t="s">
        <v>6</v>
      </c>
      <c r="E73" s="3" t="s">
        <v>883</v>
      </c>
      <c r="F73" s="3" t="s">
        <v>64</v>
      </c>
      <c r="G73" s="3" t="s">
        <v>596</v>
      </c>
      <c r="H73" s="8">
        <v>4.3255241</v>
      </c>
      <c r="I73" s="8">
        <v>18.5045134</v>
      </c>
      <c r="J73" s="8">
        <v>356.70001220703125</v>
      </c>
      <c r="K73" s="8">
        <v>10</v>
      </c>
      <c r="L73" s="8">
        <v>3</v>
      </c>
      <c r="M73" s="3" t="s">
        <v>596</v>
      </c>
      <c r="N73" s="8">
        <v>30</v>
      </c>
      <c r="O73" s="8">
        <v>150</v>
      </c>
      <c r="P73" s="3" t="s">
        <v>597</v>
      </c>
      <c r="Q73" s="8"/>
      <c r="R73" s="8">
        <v>23</v>
      </c>
      <c r="S73" s="8">
        <v>7</v>
      </c>
      <c r="T73" s="8">
        <v>0</v>
      </c>
      <c r="U73" s="8">
        <v>0</v>
      </c>
      <c r="V73" s="8">
        <v>30</v>
      </c>
      <c r="W73" s="8"/>
      <c r="X73" s="8"/>
      <c r="Y73" s="3" t="s">
        <v>159</v>
      </c>
      <c r="Z73" s="3" t="s">
        <v>21</v>
      </c>
      <c r="AA73" s="3" t="s">
        <v>21</v>
      </c>
      <c r="AB73" s="3" t="s">
        <v>174</v>
      </c>
      <c r="AC73" s="3"/>
      <c r="AD73" s="3" t="s">
        <v>181</v>
      </c>
      <c r="AE73" s="3" t="s">
        <v>172</v>
      </c>
      <c r="AF73" s="8"/>
      <c r="AG73" s="3" t="s">
        <v>29</v>
      </c>
      <c r="AH73" s="8"/>
      <c r="AI73" s="3" t="s">
        <v>21</v>
      </c>
      <c r="AJ73" s="8">
        <v>3</v>
      </c>
      <c r="AK73" s="3" t="s">
        <v>29</v>
      </c>
      <c r="AL73" s="8"/>
      <c r="AM73" s="3" t="s">
        <v>29</v>
      </c>
      <c r="AN73" s="8"/>
      <c r="AO73" s="3" t="s">
        <v>21</v>
      </c>
      <c r="AP73" s="3" t="s">
        <v>196</v>
      </c>
      <c r="AQ73" s="3"/>
      <c r="AR73" s="3" t="s">
        <v>624</v>
      </c>
      <c r="AS73" s="8">
        <v>1</v>
      </c>
      <c r="AT73" s="8">
        <v>0</v>
      </c>
      <c r="AU73" s="8">
        <v>0</v>
      </c>
      <c r="AV73" s="8">
        <v>0</v>
      </c>
      <c r="AW73" s="8">
        <v>0</v>
      </c>
      <c r="AX73" s="8">
        <v>0</v>
      </c>
      <c r="AY73" s="8">
        <v>0</v>
      </c>
      <c r="AZ73" s="8">
        <v>0</v>
      </c>
      <c r="BA73" s="3" t="s">
        <v>21</v>
      </c>
      <c r="BB73" s="3" t="s">
        <v>21</v>
      </c>
      <c r="BC73" s="3" t="s">
        <v>21</v>
      </c>
      <c r="BD73" s="3" t="s">
        <v>29</v>
      </c>
      <c r="BE73" s="3" t="s">
        <v>21</v>
      </c>
      <c r="BF73" s="3" t="s">
        <v>225</v>
      </c>
      <c r="BG73" s="3"/>
      <c r="BH73" s="3" t="s">
        <v>231</v>
      </c>
      <c r="BI73" s="3"/>
      <c r="BJ73" s="3" t="s">
        <v>691</v>
      </c>
      <c r="BK73" s="8">
        <v>1</v>
      </c>
      <c r="BL73" s="8">
        <v>1</v>
      </c>
      <c r="BM73" s="8">
        <v>0</v>
      </c>
      <c r="BN73" s="8">
        <v>0</v>
      </c>
      <c r="BO73" s="8">
        <v>0</v>
      </c>
      <c r="BP73" s="8">
        <v>0</v>
      </c>
      <c r="BQ73" s="8">
        <v>0</v>
      </c>
      <c r="BR73" s="8">
        <v>0</v>
      </c>
      <c r="BS73" s="8">
        <v>1</v>
      </c>
      <c r="BT73" s="3" t="s">
        <v>253</v>
      </c>
      <c r="BU73" s="3" t="s">
        <v>258</v>
      </c>
      <c r="BV73" s="3" t="s">
        <v>21</v>
      </c>
      <c r="BW73" s="3" t="s">
        <v>811</v>
      </c>
      <c r="BX73" s="8">
        <v>0</v>
      </c>
      <c r="BY73" s="8">
        <v>0</v>
      </c>
      <c r="BZ73" s="8">
        <v>1</v>
      </c>
      <c r="CA73" s="8">
        <v>0</v>
      </c>
      <c r="CB73" s="3" t="s">
        <v>277</v>
      </c>
      <c r="CC73" s="3" t="s">
        <v>29</v>
      </c>
      <c r="CD73" s="3"/>
      <c r="CE73" s="8"/>
      <c r="CF73" s="8"/>
      <c r="CG73" s="8"/>
      <c r="CH73" s="8"/>
      <c r="CI73" s="8"/>
      <c r="CJ73" s="8"/>
      <c r="CK73" s="8"/>
      <c r="CL73" s="3"/>
      <c r="CM73" s="3" t="s">
        <v>279</v>
      </c>
      <c r="CN73" s="3" t="s">
        <v>781</v>
      </c>
      <c r="CO73" s="8">
        <v>1</v>
      </c>
      <c r="CP73" s="8">
        <v>0</v>
      </c>
      <c r="CQ73" s="8">
        <v>0</v>
      </c>
      <c r="CR73" s="8">
        <v>1</v>
      </c>
      <c r="CS73" s="8">
        <v>1</v>
      </c>
      <c r="CT73" s="8">
        <v>0</v>
      </c>
      <c r="CU73" s="8">
        <v>0</v>
      </c>
      <c r="CV73" s="3"/>
      <c r="CW73" s="3" t="s">
        <v>261</v>
      </c>
      <c r="CX73" s="3" t="s">
        <v>21</v>
      </c>
      <c r="CY73" s="3"/>
      <c r="CZ73" s="8"/>
      <c r="DA73" s="8"/>
      <c r="DB73" s="8"/>
      <c r="DC73" s="8"/>
      <c r="DD73" s="8"/>
      <c r="DE73" s="8"/>
      <c r="DF73" s="8"/>
      <c r="DG73" s="3"/>
      <c r="DH73" s="3" t="s">
        <v>29</v>
      </c>
      <c r="DI73" s="3"/>
      <c r="DJ73" s="8"/>
      <c r="DK73" s="8"/>
      <c r="DL73" s="8"/>
      <c r="DM73" s="8"/>
      <c r="DN73" s="8"/>
      <c r="DO73" s="3"/>
      <c r="DP73" s="3"/>
      <c r="DQ73" s="3"/>
      <c r="DR73" s="3"/>
      <c r="DS73" s="3"/>
      <c r="DT73" s="8"/>
      <c r="DU73" s="8"/>
      <c r="DV73" s="8"/>
      <c r="DW73" s="8"/>
      <c r="DX73" s="8"/>
      <c r="DY73" s="8"/>
      <c r="DZ73" s="8"/>
      <c r="EA73" s="3" t="s">
        <v>724</v>
      </c>
      <c r="EB73" s="8">
        <v>0</v>
      </c>
      <c r="EC73" s="8">
        <v>1</v>
      </c>
      <c r="ED73" s="8">
        <v>1</v>
      </c>
      <c r="EE73" s="8">
        <v>0</v>
      </c>
      <c r="EF73" s="8">
        <v>0</v>
      </c>
      <c r="EG73" s="8">
        <v>1</v>
      </c>
      <c r="EH73" s="8">
        <v>0</v>
      </c>
      <c r="EI73" s="8">
        <v>0</v>
      </c>
      <c r="EJ73" s="8">
        <v>0</v>
      </c>
      <c r="EK73" s="8">
        <v>0</v>
      </c>
      <c r="EL73" s="8">
        <v>0</v>
      </c>
      <c r="EM73" s="8">
        <v>0</v>
      </c>
      <c r="EN73" s="3"/>
      <c r="EO73" s="3" t="s">
        <v>279</v>
      </c>
      <c r="EP73" s="3"/>
      <c r="EQ73" s="8"/>
      <c r="ER73" s="8"/>
      <c r="ES73" s="8"/>
      <c r="ET73" s="8"/>
      <c r="EU73" s="8"/>
      <c r="EV73" s="8"/>
      <c r="EW73" s="8"/>
      <c r="EX73" s="8"/>
      <c r="EY73" s="8"/>
      <c r="EZ73" s="8"/>
      <c r="FA73" s="8"/>
      <c r="FB73" s="3"/>
      <c r="FC73" s="8"/>
      <c r="FD73" s="3" t="s">
        <v>686</v>
      </c>
      <c r="FE73" s="8">
        <v>1</v>
      </c>
      <c r="FF73" s="8">
        <v>1</v>
      </c>
      <c r="FG73" s="8">
        <v>0</v>
      </c>
      <c r="FH73" s="8">
        <v>1</v>
      </c>
      <c r="FI73" s="8">
        <v>0</v>
      </c>
      <c r="FJ73" s="8">
        <v>0</v>
      </c>
      <c r="FK73" s="3" t="s">
        <v>380</v>
      </c>
      <c r="FL73" s="3" t="s">
        <v>384</v>
      </c>
      <c r="FM73" s="3" t="s">
        <v>382</v>
      </c>
      <c r="FN73" s="8"/>
      <c r="FO73" s="8">
        <v>0</v>
      </c>
      <c r="FP73" s="8">
        <v>10</v>
      </c>
      <c r="FQ73" s="3" t="s">
        <v>884</v>
      </c>
      <c r="FR73" s="8">
        <v>1340127</v>
      </c>
      <c r="FS73" s="8">
        <v>23</v>
      </c>
    </row>
    <row r="74" spans="1:175" x14ac:dyDescent="0.25">
      <c r="A74" s="2">
        <v>43775</v>
      </c>
      <c r="B74" s="3" t="s">
        <v>808</v>
      </c>
      <c r="C74" s="3" t="s">
        <v>6</v>
      </c>
      <c r="D74" s="3" t="s">
        <v>6</v>
      </c>
      <c r="E74" s="3" t="s">
        <v>8</v>
      </c>
      <c r="F74" s="3" t="s">
        <v>64</v>
      </c>
      <c r="G74" s="3" t="s">
        <v>596</v>
      </c>
      <c r="H74" s="8">
        <v>4.3248388999999996</v>
      </c>
      <c r="I74" s="8">
        <v>18.536718799999999</v>
      </c>
      <c r="J74" s="8">
        <v>321.5</v>
      </c>
      <c r="K74" s="8">
        <v>9.5</v>
      </c>
      <c r="L74" s="8">
        <v>3</v>
      </c>
      <c r="M74" s="3" t="s">
        <v>596</v>
      </c>
      <c r="N74" s="8">
        <v>92</v>
      </c>
      <c r="O74" s="8">
        <v>460</v>
      </c>
      <c r="P74" s="3" t="s">
        <v>597</v>
      </c>
      <c r="Q74" s="8"/>
      <c r="R74" s="8">
        <v>80</v>
      </c>
      <c r="S74" s="8">
        <v>12</v>
      </c>
      <c r="T74" s="8">
        <v>0</v>
      </c>
      <c r="U74" s="8">
        <v>0</v>
      </c>
      <c r="V74" s="8"/>
      <c r="W74" s="8">
        <v>92</v>
      </c>
      <c r="X74" s="8"/>
      <c r="Y74" s="3" t="s">
        <v>160</v>
      </c>
      <c r="Z74" s="3" t="s">
        <v>21</v>
      </c>
      <c r="AA74" s="3" t="s">
        <v>172</v>
      </c>
      <c r="AB74" s="3"/>
      <c r="AC74" s="3"/>
      <c r="AD74" s="3" t="s">
        <v>179</v>
      </c>
      <c r="AE74" s="3" t="s">
        <v>172</v>
      </c>
      <c r="AF74" s="8"/>
      <c r="AG74" s="3" t="s">
        <v>21</v>
      </c>
      <c r="AH74" s="8">
        <v>137</v>
      </c>
      <c r="AI74" s="3" t="s">
        <v>172</v>
      </c>
      <c r="AJ74" s="8"/>
      <c r="AK74" s="3" t="s">
        <v>172</v>
      </c>
      <c r="AL74" s="8"/>
      <c r="AM74" s="3" t="s">
        <v>172</v>
      </c>
      <c r="AN74" s="8"/>
      <c r="AO74" s="3" t="s">
        <v>21</v>
      </c>
      <c r="AP74" s="3" t="s">
        <v>173</v>
      </c>
      <c r="AQ74" s="3" t="s">
        <v>885</v>
      </c>
      <c r="AR74" s="3" t="s">
        <v>624</v>
      </c>
      <c r="AS74" s="8">
        <v>1</v>
      </c>
      <c r="AT74" s="8">
        <v>0</v>
      </c>
      <c r="AU74" s="8">
        <v>0</v>
      </c>
      <c r="AV74" s="8">
        <v>0</v>
      </c>
      <c r="AW74" s="8">
        <v>0</v>
      </c>
      <c r="AX74" s="8">
        <v>0</v>
      </c>
      <c r="AY74" s="8">
        <v>0</v>
      </c>
      <c r="AZ74" s="8">
        <v>0</v>
      </c>
      <c r="BA74" s="3" t="s">
        <v>29</v>
      </c>
      <c r="BB74" s="3" t="s">
        <v>29</v>
      </c>
      <c r="BC74" s="3" t="s">
        <v>29</v>
      </c>
      <c r="BD74" s="3" t="s">
        <v>29</v>
      </c>
      <c r="BE74" s="3" t="s">
        <v>21</v>
      </c>
      <c r="BF74" s="3" t="s">
        <v>224</v>
      </c>
      <c r="BG74" s="3"/>
      <c r="BH74" s="3" t="s">
        <v>231</v>
      </c>
      <c r="BI74" s="3"/>
      <c r="BJ74" s="3" t="s">
        <v>738</v>
      </c>
      <c r="BK74" s="8">
        <v>1</v>
      </c>
      <c r="BL74" s="8">
        <v>0</v>
      </c>
      <c r="BM74" s="8">
        <v>0</v>
      </c>
      <c r="BN74" s="8">
        <v>0</v>
      </c>
      <c r="BO74" s="8">
        <v>0</v>
      </c>
      <c r="BP74" s="8">
        <v>0</v>
      </c>
      <c r="BQ74" s="8">
        <v>0</v>
      </c>
      <c r="BR74" s="8">
        <v>0</v>
      </c>
      <c r="BS74" s="8">
        <v>1</v>
      </c>
      <c r="BT74" s="3" t="s">
        <v>253</v>
      </c>
      <c r="BU74" s="3" t="s">
        <v>258</v>
      </c>
      <c r="BV74" s="3" t="s">
        <v>21</v>
      </c>
      <c r="BW74" s="3" t="s">
        <v>811</v>
      </c>
      <c r="BX74" s="8">
        <v>0</v>
      </c>
      <c r="BY74" s="8">
        <v>0</v>
      </c>
      <c r="BZ74" s="8">
        <v>1</v>
      </c>
      <c r="CA74" s="8">
        <v>0</v>
      </c>
      <c r="CB74" s="3" t="s">
        <v>277</v>
      </c>
      <c r="CC74" s="3" t="s">
        <v>29</v>
      </c>
      <c r="CD74" s="3"/>
      <c r="CE74" s="8"/>
      <c r="CF74" s="8"/>
      <c r="CG74" s="8"/>
      <c r="CH74" s="8"/>
      <c r="CI74" s="8"/>
      <c r="CJ74" s="8"/>
      <c r="CK74" s="8"/>
      <c r="CL74" s="3"/>
      <c r="CM74" s="3" t="s">
        <v>281</v>
      </c>
      <c r="CN74" s="3" t="s">
        <v>296</v>
      </c>
      <c r="CO74" s="8">
        <v>0</v>
      </c>
      <c r="CP74" s="8">
        <v>0</v>
      </c>
      <c r="CQ74" s="8">
        <v>0</v>
      </c>
      <c r="CR74" s="8">
        <v>1</v>
      </c>
      <c r="CS74" s="8">
        <v>0</v>
      </c>
      <c r="CT74" s="8">
        <v>0</v>
      </c>
      <c r="CU74" s="8">
        <v>0</v>
      </c>
      <c r="CV74" s="3"/>
      <c r="CW74" s="3" t="s">
        <v>259</v>
      </c>
      <c r="CX74" s="3" t="s">
        <v>21</v>
      </c>
      <c r="CY74" s="3"/>
      <c r="CZ74" s="8"/>
      <c r="DA74" s="8"/>
      <c r="DB74" s="8"/>
      <c r="DC74" s="8"/>
      <c r="DD74" s="8"/>
      <c r="DE74" s="8"/>
      <c r="DF74" s="8"/>
      <c r="DG74" s="3"/>
      <c r="DH74" s="3" t="s">
        <v>21</v>
      </c>
      <c r="DI74" s="3" t="s">
        <v>316</v>
      </c>
      <c r="DJ74" s="8">
        <v>0</v>
      </c>
      <c r="DK74" s="8">
        <v>0</v>
      </c>
      <c r="DL74" s="8">
        <v>1</v>
      </c>
      <c r="DM74" s="8">
        <v>0</v>
      </c>
      <c r="DN74" s="8">
        <v>0</v>
      </c>
      <c r="DO74" s="3"/>
      <c r="DP74" s="3" t="s">
        <v>21</v>
      </c>
      <c r="DQ74" s="3" t="s">
        <v>258</v>
      </c>
      <c r="DR74" s="3" t="s">
        <v>29</v>
      </c>
      <c r="DS74" s="3"/>
      <c r="DT74" s="8"/>
      <c r="DU74" s="8"/>
      <c r="DV74" s="8"/>
      <c r="DW74" s="8"/>
      <c r="DX74" s="8"/>
      <c r="DY74" s="8"/>
      <c r="DZ74" s="8"/>
      <c r="EA74" s="3" t="s">
        <v>650</v>
      </c>
      <c r="EB74" s="8">
        <v>0</v>
      </c>
      <c r="EC74" s="8">
        <v>1</v>
      </c>
      <c r="ED74" s="8">
        <v>0</v>
      </c>
      <c r="EE74" s="8">
        <v>0</v>
      </c>
      <c r="EF74" s="8">
        <v>0</v>
      </c>
      <c r="EG74" s="8">
        <v>0</v>
      </c>
      <c r="EH74" s="8">
        <v>1</v>
      </c>
      <c r="EI74" s="8">
        <v>0</v>
      </c>
      <c r="EJ74" s="8">
        <v>1</v>
      </c>
      <c r="EK74" s="8">
        <v>0</v>
      </c>
      <c r="EL74" s="8">
        <v>0</v>
      </c>
      <c r="EM74" s="8">
        <v>0</v>
      </c>
      <c r="EN74" s="3"/>
      <c r="EO74" s="3" t="s">
        <v>352</v>
      </c>
      <c r="EP74" s="3" t="s">
        <v>886</v>
      </c>
      <c r="EQ74" s="8">
        <v>0</v>
      </c>
      <c r="ER74" s="8">
        <v>1</v>
      </c>
      <c r="ES74" s="8">
        <v>0</v>
      </c>
      <c r="ET74" s="8">
        <v>0</v>
      </c>
      <c r="EU74" s="8">
        <v>0</v>
      </c>
      <c r="EV74" s="8">
        <v>0</v>
      </c>
      <c r="EW74" s="8">
        <v>0</v>
      </c>
      <c r="EX74" s="8">
        <v>0</v>
      </c>
      <c r="EY74" s="8">
        <v>0</v>
      </c>
      <c r="EZ74" s="8">
        <v>0</v>
      </c>
      <c r="FA74" s="8">
        <v>1</v>
      </c>
      <c r="FB74" s="3" t="s">
        <v>887</v>
      </c>
      <c r="FC74" s="8"/>
      <c r="FD74" s="3" t="s">
        <v>824</v>
      </c>
      <c r="FE74" s="8">
        <v>1</v>
      </c>
      <c r="FF74" s="8">
        <v>0</v>
      </c>
      <c r="FG74" s="8">
        <v>1</v>
      </c>
      <c r="FH74" s="8">
        <v>1</v>
      </c>
      <c r="FI74" s="8">
        <v>0</v>
      </c>
      <c r="FJ74" s="8">
        <v>0</v>
      </c>
      <c r="FK74" s="3" t="s">
        <v>380</v>
      </c>
      <c r="FL74" s="3" t="s">
        <v>384</v>
      </c>
      <c r="FM74" s="3" t="s">
        <v>348</v>
      </c>
      <c r="FN74" s="8"/>
      <c r="FO74" s="8">
        <v>2</v>
      </c>
      <c r="FP74" s="8">
        <v>10</v>
      </c>
      <c r="FQ74" s="3" t="s">
        <v>888</v>
      </c>
      <c r="FR74" s="8">
        <v>1327400</v>
      </c>
      <c r="FS74" s="8">
        <v>9</v>
      </c>
    </row>
    <row r="75" spans="1:175" x14ac:dyDescent="0.25">
      <c r="A75" s="2">
        <v>43775</v>
      </c>
      <c r="B75" s="3" t="s">
        <v>808</v>
      </c>
      <c r="C75" s="3" t="s">
        <v>6</v>
      </c>
      <c r="D75" s="3" t="s">
        <v>6</v>
      </c>
      <c r="E75" s="3" t="s">
        <v>9</v>
      </c>
      <c r="F75" s="3" t="s">
        <v>64</v>
      </c>
      <c r="G75" s="3" t="s">
        <v>596</v>
      </c>
      <c r="H75" s="8">
        <v>4.3250868999999996</v>
      </c>
      <c r="I75" s="8">
        <v>18.5368891</v>
      </c>
      <c r="J75" s="8">
        <v>345.5</v>
      </c>
      <c r="K75" s="8">
        <v>9.5</v>
      </c>
      <c r="L75" s="8">
        <v>3</v>
      </c>
      <c r="M75" s="3" t="s">
        <v>596</v>
      </c>
      <c r="N75" s="8">
        <v>10</v>
      </c>
      <c r="O75" s="8">
        <v>50</v>
      </c>
      <c r="P75" s="3" t="s">
        <v>597</v>
      </c>
      <c r="Q75" s="8"/>
      <c r="R75" s="8">
        <v>10</v>
      </c>
      <c r="S75" s="8">
        <v>0</v>
      </c>
      <c r="T75" s="8">
        <v>0</v>
      </c>
      <c r="U75" s="8">
        <v>0</v>
      </c>
      <c r="V75" s="8">
        <v>10</v>
      </c>
      <c r="W75" s="8"/>
      <c r="X75" s="8"/>
      <c r="Y75" s="3" t="s">
        <v>159</v>
      </c>
      <c r="Z75" s="3" t="s">
        <v>21</v>
      </c>
      <c r="AA75" s="3" t="s">
        <v>29</v>
      </c>
      <c r="AB75" s="3"/>
      <c r="AC75" s="3"/>
      <c r="AD75" s="3" t="s">
        <v>178</v>
      </c>
      <c r="AE75" s="3" t="s">
        <v>29</v>
      </c>
      <c r="AF75" s="8"/>
      <c r="AG75" s="3" t="s">
        <v>172</v>
      </c>
      <c r="AH75" s="8"/>
      <c r="AI75" s="3" t="s">
        <v>29</v>
      </c>
      <c r="AJ75" s="8"/>
      <c r="AK75" s="3" t="s">
        <v>29</v>
      </c>
      <c r="AL75" s="8"/>
      <c r="AM75" s="3" t="s">
        <v>21</v>
      </c>
      <c r="AN75" s="8">
        <v>5</v>
      </c>
      <c r="AO75" s="3" t="s">
        <v>21</v>
      </c>
      <c r="AP75" s="3" t="s">
        <v>197</v>
      </c>
      <c r="AQ75" s="3"/>
      <c r="AR75" s="3" t="s">
        <v>624</v>
      </c>
      <c r="AS75" s="8">
        <v>1</v>
      </c>
      <c r="AT75" s="8">
        <v>0</v>
      </c>
      <c r="AU75" s="8">
        <v>0</v>
      </c>
      <c r="AV75" s="8">
        <v>0</v>
      </c>
      <c r="AW75" s="8">
        <v>0</v>
      </c>
      <c r="AX75" s="8">
        <v>0</v>
      </c>
      <c r="AY75" s="8">
        <v>0</v>
      </c>
      <c r="AZ75" s="8">
        <v>0</v>
      </c>
      <c r="BA75" s="3" t="s">
        <v>21</v>
      </c>
      <c r="BB75" s="3" t="s">
        <v>21</v>
      </c>
      <c r="BC75" s="3" t="s">
        <v>21</v>
      </c>
      <c r="BD75" s="3" t="s">
        <v>29</v>
      </c>
      <c r="BE75" s="3" t="s">
        <v>21</v>
      </c>
      <c r="BF75" s="3" t="s">
        <v>227</v>
      </c>
      <c r="BG75" s="3"/>
      <c r="BH75" s="3" t="s">
        <v>231</v>
      </c>
      <c r="BI75" s="3"/>
      <c r="BJ75" s="3" t="s">
        <v>889</v>
      </c>
      <c r="BK75" s="8">
        <v>1</v>
      </c>
      <c r="BL75" s="8">
        <v>0</v>
      </c>
      <c r="BM75" s="8">
        <v>0</v>
      </c>
      <c r="BN75" s="8">
        <v>0</v>
      </c>
      <c r="BO75" s="8">
        <v>0</v>
      </c>
      <c r="BP75" s="8">
        <v>0</v>
      </c>
      <c r="BQ75" s="8">
        <v>1</v>
      </c>
      <c r="BR75" s="8">
        <v>0</v>
      </c>
      <c r="BS75" s="8">
        <v>1</v>
      </c>
      <c r="BT75" s="3" t="s">
        <v>253</v>
      </c>
      <c r="BU75" s="3" t="s">
        <v>258</v>
      </c>
      <c r="BV75" s="3" t="s">
        <v>21</v>
      </c>
      <c r="BW75" s="3" t="s">
        <v>655</v>
      </c>
      <c r="BX75" s="8">
        <v>1</v>
      </c>
      <c r="BY75" s="8">
        <v>1</v>
      </c>
      <c r="BZ75" s="8">
        <v>0</v>
      </c>
      <c r="CA75" s="8">
        <v>1</v>
      </c>
      <c r="CB75" s="3" t="s">
        <v>277</v>
      </c>
      <c r="CC75" s="3" t="s">
        <v>29</v>
      </c>
      <c r="CD75" s="3"/>
      <c r="CE75" s="8"/>
      <c r="CF75" s="8"/>
      <c r="CG75" s="8"/>
      <c r="CH75" s="8"/>
      <c r="CI75" s="8"/>
      <c r="CJ75" s="8"/>
      <c r="CK75" s="8"/>
      <c r="CL75" s="3"/>
      <c r="CM75" s="3" t="s">
        <v>279</v>
      </c>
      <c r="CN75" s="3" t="s">
        <v>733</v>
      </c>
      <c r="CO75" s="8">
        <v>1</v>
      </c>
      <c r="CP75" s="8">
        <v>0</v>
      </c>
      <c r="CQ75" s="8">
        <v>1</v>
      </c>
      <c r="CR75" s="8">
        <v>1</v>
      </c>
      <c r="CS75" s="8">
        <v>0</v>
      </c>
      <c r="CT75" s="8">
        <v>0</v>
      </c>
      <c r="CU75" s="8">
        <v>0</v>
      </c>
      <c r="CV75" s="3"/>
      <c r="CW75" s="3" t="s">
        <v>258</v>
      </c>
      <c r="CX75" s="3" t="s">
        <v>21</v>
      </c>
      <c r="CY75" s="3"/>
      <c r="CZ75" s="8"/>
      <c r="DA75" s="8"/>
      <c r="DB75" s="8"/>
      <c r="DC75" s="8"/>
      <c r="DD75" s="8"/>
      <c r="DE75" s="8"/>
      <c r="DF75" s="8"/>
      <c r="DG75" s="3"/>
      <c r="DH75" s="3" t="s">
        <v>21</v>
      </c>
      <c r="DI75" s="3" t="s">
        <v>316</v>
      </c>
      <c r="DJ75" s="8">
        <v>0</v>
      </c>
      <c r="DK75" s="8">
        <v>0</v>
      </c>
      <c r="DL75" s="8">
        <v>1</v>
      </c>
      <c r="DM75" s="8">
        <v>0</v>
      </c>
      <c r="DN75" s="8">
        <v>0</v>
      </c>
      <c r="DO75" s="3"/>
      <c r="DP75" s="3" t="s">
        <v>21</v>
      </c>
      <c r="DQ75" s="3" t="s">
        <v>258</v>
      </c>
      <c r="DR75" s="3" t="s">
        <v>29</v>
      </c>
      <c r="DS75" s="3"/>
      <c r="DT75" s="8"/>
      <c r="DU75" s="8"/>
      <c r="DV75" s="8"/>
      <c r="DW75" s="8"/>
      <c r="DX75" s="8"/>
      <c r="DY75" s="8"/>
      <c r="DZ75" s="8"/>
      <c r="EA75" s="3" t="s">
        <v>671</v>
      </c>
      <c r="EB75" s="8">
        <v>1</v>
      </c>
      <c r="EC75" s="8">
        <v>1</v>
      </c>
      <c r="ED75" s="8">
        <v>0</v>
      </c>
      <c r="EE75" s="8">
        <v>0</v>
      </c>
      <c r="EF75" s="8">
        <v>1</v>
      </c>
      <c r="EG75" s="8">
        <v>0</v>
      </c>
      <c r="EH75" s="8">
        <v>0</v>
      </c>
      <c r="EI75" s="8">
        <v>0</v>
      </c>
      <c r="EJ75" s="8">
        <v>0</v>
      </c>
      <c r="EK75" s="8">
        <v>0</v>
      </c>
      <c r="EL75" s="8">
        <v>0</v>
      </c>
      <c r="EM75" s="8">
        <v>0</v>
      </c>
      <c r="EN75" s="3"/>
      <c r="EO75" s="3" t="s">
        <v>352</v>
      </c>
      <c r="EP75" s="3" t="s">
        <v>355</v>
      </c>
      <c r="EQ75" s="8">
        <v>0</v>
      </c>
      <c r="ER75" s="8">
        <v>1</v>
      </c>
      <c r="ES75" s="8">
        <v>0</v>
      </c>
      <c r="ET75" s="8">
        <v>0</v>
      </c>
      <c r="EU75" s="8">
        <v>0</v>
      </c>
      <c r="EV75" s="8">
        <v>0</v>
      </c>
      <c r="EW75" s="8">
        <v>0</v>
      </c>
      <c r="EX75" s="8">
        <v>0</v>
      </c>
      <c r="EY75" s="8">
        <v>0</v>
      </c>
      <c r="EZ75" s="8">
        <v>0</v>
      </c>
      <c r="FA75" s="8">
        <v>0</v>
      </c>
      <c r="FB75" s="3"/>
      <c r="FC75" s="8"/>
      <c r="FD75" s="3" t="s">
        <v>664</v>
      </c>
      <c r="FE75" s="8">
        <v>1</v>
      </c>
      <c r="FF75" s="8">
        <v>1</v>
      </c>
      <c r="FG75" s="8">
        <v>1</v>
      </c>
      <c r="FH75" s="8">
        <v>0</v>
      </c>
      <c r="FI75" s="8">
        <v>0</v>
      </c>
      <c r="FJ75" s="8">
        <v>0</v>
      </c>
      <c r="FK75" s="3" t="s">
        <v>380</v>
      </c>
      <c r="FL75" s="3" t="s">
        <v>381</v>
      </c>
      <c r="FM75" s="3" t="s">
        <v>384</v>
      </c>
      <c r="FN75" s="8"/>
      <c r="FO75" s="8">
        <v>3</v>
      </c>
      <c r="FP75" s="8">
        <v>10</v>
      </c>
      <c r="FQ75" s="3" t="s">
        <v>890</v>
      </c>
      <c r="FR75" s="8">
        <v>1327348</v>
      </c>
      <c r="FS75" s="8">
        <v>7</v>
      </c>
    </row>
    <row r="76" spans="1:175" x14ac:dyDescent="0.25">
      <c r="A76" s="2">
        <v>43775</v>
      </c>
      <c r="B76" s="3" t="s">
        <v>808</v>
      </c>
      <c r="C76" s="3" t="s">
        <v>6</v>
      </c>
      <c r="D76" s="3" t="s">
        <v>6</v>
      </c>
      <c r="E76" s="3" t="s">
        <v>10</v>
      </c>
      <c r="F76" s="3" t="s">
        <v>64</v>
      </c>
      <c r="G76" s="3" t="s">
        <v>596</v>
      </c>
      <c r="H76" s="8">
        <v>4.3217318000000002</v>
      </c>
      <c r="I76" s="8">
        <v>18.532321799999998</v>
      </c>
      <c r="J76" s="8">
        <v>380.89999389648438</v>
      </c>
      <c r="K76" s="8">
        <v>8.5</v>
      </c>
      <c r="L76" s="8">
        <v>3</v>
      </c>
      <c r="M76" s="3" t="s">
        <v>596</v>
      </c>
      <c r="N76" s="8">
        <v>46</v>
      </c>
      <c r="O76" s="8">
        <v>230</v>
      </c>
      <c r="P76" s="3" t="s">
        <v>597</v>
      </c>
      <c r="Q76" s="8"/>
      <c r="R76" s="8">
        <v>40</v>
      </c>
      <c r="S76" s="8">
        <v>2</v>
      </c>
      <c r="T76" s="8">
        <v>2</v>
      </c>
      <c r="U76" s="8">
        <v>2</v>
      </c>
      <c r="V76" s="8"/>
      <c r="W76" s="8">
        <v>46</v>
      </c>
      <c r="X76" s="8"/>
      <c r="Y76" s="3" t="s">
        <v>160</v>
      </c>
      <c r="Z76" s="3" t="s">
        <v>29</v>
      </c>
      <c r="AA76" s="3"/>
      <c r="AB76" s="3"/>
      <c r="AC76" s="3"/>
      <c r="AD76" s="3" t="s">
        <v>177</v>
      </c>
      <c r="AE76" s="3" t="s">
        <v>21</v>
      </c>
      <c r="AF76" s="8">
        <v>15</v>
      </c>
      <c r="AG76" s="3" t="s">
        <v>29</v>
      </c>
      <c r="AH76" s="8"/>
      <c r="AI76" s="3" t="s">
        <v>29</v>
      </c>
      <c r="AJ76" s="8"/>
      <c r="AK76" s="3" t="s">
        <v>29</v>
      </c>
      <c r="AL76" s="8"/>
      <c r="AM76" s="3" t="s">
        <v>21</v>
      </c>
      <c r="AN76" s="8">
        <v>10</v>
      </c>
      <c r="AO76" s="3" t="s">
        <v>29</v>
      </c>
      <c r="AP76" s="3"/>
      <c r="AQ76" s="3"/>
      <c r="AR76" s="3" t="s">
        <v>866</v>
      </c>
      <c r="AS76" s="8">
        <v>1</v>
      </c>
      <c r="AT76" s="8">
        <v>0</v>
      </c>
      <c r="AU76" s="8">
        <v>0</v>
      </c>
      <c r="AV76" s="8">
        <v>0</v>
      </c>
      <c r="AW76" s="8">
        <v>1</v>
      </c>
      <c r="AX76" s="8">
        <v>0</v>
      </c>
      <c r="AY76" s="8">
        <v>0</v>
      </c>
      <c r="AZ76" s="8">
        <v>0</v>
      </c>
      <c r="BA76" s="3" t="s">
        <v>21</v>
      </c>
      <c r="BB76" s="3" t="s">
        <v>21</v>
      </c>
      <c r="BC76" s="3" t="s">
        <v>21</v>
      </c>
      <c r="BD76" s="3" t="s">
        <v>29</v>
      </c>
      <c r="BE76" s="3" t="s">
        <v>29</v>
      </c>
      <c r="BF76" s="3"/>
      <c r="BG76" s="3"/>
      <c r="BH76" s="3" t="s">
        <v>231</v>
      </c>
      <c r="BI76" s="3"/>
      <c r="BJ76" s="3" t="s">
        <v>822</v>
      </c>
      <c r="BK76" s="8">
        <v>1</v>
      </c>
      <c r="BL76" s="8">
        <v>0</v>
      </c>
      <c r="BM76" s="8">
        <v>0</v>
      </c>
      <c r="BN76" s="8">
        <v>0</v>
      </c>
      <c r="BO76" s="8">
        <v>0</v>
      </c>
      <c r="BP76" s="8">
        <v>0</v>
      </c>
      <c r="BQ76" s="8">
        <v>0</v>
      </c>
      <c r="BR76" s="8">
        <v>0</v>
      </c>
      <c r="BS76" s="8">
        <v>0</v>
      </c>
      <c r="BT76" s="3" t="s">
        <v>253</v>
      </c>
      <c r="BU76" s="3" t="s">
        <v>259</v>
      </c>
      <c r="BV76" s="3" t="s">
        <v>21</v>
      </c>
      <c r="BW76" s="3" t="s">
        <v>860</v>
      </c>
      <c r="BX76" s="8">
        <v>1</v>
      </c>
      <c r="BY76" s="8">
        <v>0</v>
      </c>
      <c r="BZ76" s="8">
        <v>0</v>
      </c>
      <c r="CA76" s="8">
        <v>1</v>
      </c>
      <c r="CB76" s="3" t="s">
        <v>277</v>
      </c>
      <c r="CC76" s="3" t="s">
        <v>29</v>
      </c>
      <c r="CD76" s="3"/>
      <c r="CE76" s="8"/>
      <c r="CF76" s="8"/>
      <c r="CG76" s="8"/>
      <c r="CH76" s="8"/>
      <c r="CI76" s="8"/>
      <c r="CJ76" s="8"/>
      <c r="CK76" s="8"/>
      <c r="CL76" s="3"/>
      <c r="CM76" s="3" t="s">
        <v>279</v>
      </c>
      <c r="CN76" s="3" t="s">
        <v>297</v>
      </c>
      <c r="CO76" s="8">
        <v>1</v>
      </c>
      <c r="CP76" s="8">
        <v>0</v>
      </c>
      <c r="CQ76" s="8">
        <v>0</v>
      </c>
      <c r="CR76" s="8">
        <v>0</v>
      </c>
      <c r="CS76" s="8">
        <v>0</v>
      </c>
      <c r="CT76" s="8">
        <v>0</v>
      </c>
      <c r="CU76" s="8">
        <v>0</v>
      </c>
      <c r="CV76" s="3"/>
      <c r="CW76" s="3" t="s">
        <v>261</v>
      </c>
      <c r="CX76" s="3" t="s">
        <v>21</v>
      </c>
      <c r="CY76" s="3"/>
      <c r="CZ76" s="8"/>
      <c r="DA76" s="8"/>
      <c r="DB76" s="8"/>
      <c r="DC76" s="8"/>
      <c r="DD76" s="8"/>
      <c r="DE76" s="8"/>
      <c r="DF76" s="8"/>
      <c r="DG76" s="3"/>
      <c r="DH76" s="3" t="s">
        <v>29</v>
      </c>
      <c r="DI76" s="3"/>
      <c r="DJ76" s="8"/>
      <c r="DK76" s="8"/>
      <c r="DL76" s="8"/>
      <c r="DM76" s="8"/>
      <c r="DN76" s="8"/>
      <c r="DO76" s="3"/>
      <c r="DP76" s="3"/>
      <c r="DQ76" s="3"/>
      <c r="DR76" s="3"/>
      <c r="DS76" s="3"/>
      <c r="DT76" s="8"/>
      <c r="DU76" s="8"/>
      <c r="DV76" s="8"/>
      <c r="DW76" s="8"/>
      <c r="DX76" s="8"/>
      <c r="DY76" s="8"/>
      <c r="DZ76" s="8"/>
      <c r="EA76" s="3" t="s">
        <v>891</v>
      </c>
      <c r="EB76" s="8">
        <v>0</v>
      </c>
      <c r="EC76" s="8">
        <v>1</v>
      </c>
      <c r="ED76" s="8">
        <v>0</v>
      </c>
      <c r="EE76" s="8">
        <v>0</v>
      </c>
      <c r="EF76" s="8">
        <v>0</v>
      </c>
      <c r="EG76" s="8">
        <v>0</v>
      </c>
      <c r="EH76" s="8">
        <v>0</v>
      </c>
      <c r="EI76" s="8">
        <v>1</v>
      </c>
      <c r="EJ76" s="8">
        <v>1</v>
      </c>
      <c r="EK76" s="8">
        <v>0</v>
      </c>
      <c r="EL76" s="8">
        <v>0</v>
      </c>
      <c r="EM76" s="8">
        <v>0</v>
      </c>
      <c r="EN76" s="3"/>
      <c r="EO76" s="3" t="s">
        <v>281</v>
      </c>
      <c r="EP76" s="3" t="s">
        <v>856</v>
      </c>
      <c r="EQ76" s="8">
        <v>0</v>
      </c>
      <c r="ER76" s="8">
        <v>1</v>
      </c>
      <c r="ES76" s="8">
        <v>1</v>
      </c>
      <c r="ET76" s="8">
        <v>0</v>
      </c>
      <c r="EU76" s="8">
        <v>0</v>
      </c>
      <c r="EV76" s="8">
        <v>0</v>
      </c>
      <c r="EW76" s="8">
        <v>1</v>
      </c>
      <c r="EX76" s="8">
        <v>0</v>
      </c>
      <c r="EY76" s="8">
        <v>0</v>
      </c>
      <c r="EZ76" s="8">
        <v>0</v>
      </c>
      <c r="FA76" s="8">
        <v>0</v>
      </c>
      <c r="FB76" s="3"/>
      <c r="FC76" s="8"/>
      <c r="FD76" s="3" t="s">
        <v>725</v>
      </c>
      <c r="FE76" s="8">
        <v>1</v>
      </c>
      <c r="FF76" s="8">
        <v>0</v>
      </c>
      <c r="FG76" s="8">
        <v>0</v>
      </c>
      <c r="FH76" s="8">
        <v>0</v>
      </c>
      <c r="FI76" s="8">
        <v>1</v>
      </c>
      <c r="FJ76" s="8">
        <v>0</v>
      </c>
      <c r="FK76" s="3" t="s">
        <v>380</v>
      </c>
      <c r="FL76" s="3" t="s">
        <v>384</v>
      </c>
      <c r="FM76" s="3" t="s">
        <v>385</v>
      </c>
      <c r="FN76" s="8"/>
      <c r="FO76" s="8">
        <v>0</v>
      </c>
      <c r="FP76" s="8">
        <v>10</v>
      </c>
      <c r="FQ76" s="3" t="s">
        <v>892</v>
      </c>
      <c r="FR76" s="8">
        <v>1327379</v>
      </c>
      <c r="FS76" s="8">
        <v>8</v>
      </c>
    </row>
    <row r="77" spans="1:175" x14ac:dyDescent="0.25">
      <c r="A77" s="2">
        <v>43778</v>
      </c>
      <c r="B77" s="3" t="s">
        <v>808</v>
      </c>
      <c r="C77" s="3" t="s">
        <v>6</v>
      </c>
      <c r="D77" s="3" t="s">
        <v>6</v>
      </c>
      <c r="E77" s="3" t="s">
        <v>138</v>
      </c>
      <c r="F77" s="3" t="s">
        <v>64</v>
      </c>
      <c r="G77" s="3" t="s">
        <v>596</v>
      </c>
      <c r="H77" s="8">
        <v>4.2957406999999996</v>
      </c>
      <c r="I77" s="8">
        <v>18.544441599999999</v>
      </c>
      <c r="J77" s="8">
        <v>322.29998779296875</v>
      </c>
      <c r="K77" s="8">
        <v>9.5</v>
      </c>
      <c r="L77" s="8">
        <v>3</v>
      </c>
      <c r="M77" s="3" t="s">
        <v>596</v>
      </c>
      <c r="N77" s="8">
        <v>8</v>
      </c>
      <c r="O77" s="8">
        <v>40</v>
      </c>
      <c r="P77" s="3" t="s">
        <v>597</v>
      </c>
      <c r="Q77" s="8"/>
      <c r="R77" s="8">
        <v>5</v>
      </c>
      <c r="S77" s="8">
        <v>3</v>
      </c>
      <c r="T77" s="8">
        <v>0</v>
      </c>
      <c r="U77" s="8">
        <v>0</v>
      </c>
      <c r="V77" s="8">
        <v>8</v>
      </c>
      <c r="W77" s="8"/>
      <c r="X77" s="8"/>
      <c r="Y77" s="3" t="s">
        <v>159</v>
      </c>
      <c r="Z77" s="3" t="s">
        <v>29</v>
      </c>
      <c r="AA77" s="3"/>
      <c r="AB77" s="3"/>
      <c r="AC77" s="3"/>
      <c r="AD77" s="3" t="s">
        <v>177</v>
      </c>
      <c r="AE77" s="3" t="s">
        <v>21</v>
      </c>
      <c r="AF77" s="8">
        <v>6</v>
      </c>
      <c r="AG77" s="3" t="s">
        <v>172</v>
      </c>
      <c r="AH77" s="8"/>
      <c r="AI77" s="3" t="s">
        <v>172</v>
      </c>
      <c r="AJ77" s="8"/>
      <c r="AK77" s="3" t="s">
        <v>29</v>
      </c>
      <c r="AL77" s="8"/>
      <c r="AM77" s="3" t="s">
        <v>29</v>
      </c>
      <c r="AN77" s="8"/>
      <c r="AO77" s="3" t="s">
        <v>21</v>
      </c>
      <c r="AP77" s="3" t="s">
        <v>196</v>
      </c>
      <c r="AQ77" s="3"/>
      <c r="AR77" s="3" t="s">
        <v>624</v>
      </c>
      <c r="AS77" s="8">
        <v>1</v>
      </c>
      <c r="AT77" s="8">
        <v>0</v>
      </c>
      <c r="AU77" s="8">
        <v>0</v>
      </c>
      <c r="AV77" s="8">
        <v>0</v>
      </c>
      <c r="AW77" s="8">
        <v>0</v>
      </c>
      <c r="AX77" s="8">
        <v>0</v>
      </c>
      <c r="AY77" s="8">
        <v>0</v>
      </c>
      <c r="AZ77" s="8">
        <v>0</v>
      </c>
      <c r="BA77" s="3" t="s">
        <v>21</v>
      </c>
      <c r="BB77" s="3" t="s">
        <v>21</v>
      </c>
      <c r="BC77" s="3" t="s">
        <v>21</v>
      </c>
      <c r="BD77" s="3" t="s">
        <v>29</v>
      </c>
      <c r="BE77" s="3" t="s">
        <v>21</v>
      </c>
      <c r="BF77" s="3" t="s">
        <v>227</v>
      </c>
      <c r="BG77" s="3"/>
      <c r="BH77" s="3" t="s">
        <v>231</v>
      </c>
      <c r="BI77" s="3"/>
      <c r="BJ77" s="3" t="s">
        <v>691</v>
      </c>
      <c r="BK77" s="8">
        <v>1</v>
      </c>
      <c r="BL77" s="8">
        <v>1</v>
      </c>
      <c r="BM77" s="8">
        <v>0</v>
      </c>
      <c r="BN77" s="8">
        <v>0</v>
      </c>
      <c r="BO77" s="8">
        <v>0</v>
      </c>
      <c r="BP77" s="8">
        <v>0</v>
      </c>
      <c r="BQ77" s="8">
        <v>0</v>
      </c>
      <c r="BR77" s="8">
        <v>0</v>
      </c>
      <c r="BS77" s="8">
        <v>1</v>
      </c>
      <c r="BT77" s="3" t="s">
        <v>253</v>
      </c>
      <c r="BU77" s="3" t="s">
        <v>258</v>
      </c>
      <c r="BV77" s="3" t="s">
        <v>21</v>
      </c>
      <c r="BW77" s="3" t="s">
        <v>893</v>
      </c>
      <c r="BX77" s="8">
        <v>1</v>
      </c>
      <c r="BY77" s="8">
        <v>1</v>
      </c>
      <c r="BZ77" s="8">
        <v>1</v>
      </c>
      <c r="CA77" s="8">
        <v>1</v>
      </c>
      <c r="CB77" s="3" t="s">
        <v>277</v>
      </c>
      <c r="CC77" s="3" t="s">
        <v>29</v>
      </c>
      <c r="CD77" s="3"/>
      <c r="CE77" s="8"/>
      <c r="CF77" s="8"/>
      <c r="CG77" s="8"/>
      <c r="CH77" s="8"/>
      <c r="CI77" s="8"/>
      <c r="CJ77" s="8"/>
      <c r="CK77" s="8"/>
      <c r="CL77" s="3"/>
      <c r="CM77" s="3" t="s">
        <v>281</v>
      </c>
      <c r="CN77" s="3" t="s">
        <v>894</v>
      </c>
      <c r="CO77" s="8">
        <v>1</v>
      </c>
      <c r="CP77" s="8">
        <v>0</v>
      </c>
      <c r="CQ77" s="8">
        <v>0</v>
      </c>
      <c r="CR77" s="8">
        <v>0</v>
      </c>
      <c r="CS77" s="8">
        <v>0</v>
      </c>
      <c r="CT77" s="8">
        <v>1</v>
      </c>
      <c r="CU77" s="8">
        <v>0</v>
      </c>
      <c r="CV77" s="3"/>
      <c r="CW77" s="3" t="s">
        <v>261</v>
      </c>
      <c r="CX77" s="3" t="s">
        <v>29</v>
      </c>
      <c r="CY77" s="3" t="s">
        <v>895</v>
      </c>
      <c r="CZ77" s="8">
        <v>0</v>
      </c>
      <c r="DA77" s="8">
        <v>0</v>
      </c>
      <c r="DB77" s="8">
        <v>1</v>
      </c>
      <c r="DC77" s="8">
        <v>0</v>
      </c>
      <c r="DD77" s="8">
        <v>0</v>
      </c>
      <c r="DE77" s="8">
        <v>0</v>
      </c>
      <c r="DF77" s="8">
        <v>0</v>
      </c>
      <c r="DG77" s="3"/>
      <c r="DH77" s="3" t="s">
        <v>29</v>
      </c>
      <c r="DI77" s="3"/>
      <c r="DJ77" s="8"/>
      <c r="DK77" s="8"/>
      <c r="DL77" s="8"/>
      <c r="DM77" s="8"/>
      <c r="DN77" s="8"/>
      <c r="DO77" s="3"/>
      <c r="DP77" s="3"/>
      <c r="DQ77" s="3"/>
      <c r="DR77" s="3"/>
      <c r="DS77" s="3"/>
      <c r="DT77" s="8"/>
      <c r="DU77" s="8"/>
      <c r="DV77" s="8"/>
      <c r="DW77" s="8"/>
      <c r="DX77" s="8"/>
      <c r="DY77" s="8"/>
      <c r="DZ77" s="8"/>
      <c r="EA77" s="3" t="s">
        <v>896</v>
      </c>
      <c r="EB77" s="8">
        <v>0</v>
      </c>
      <c r="EC77" s="8">
        <v>1</v>
      </c>
      <c r="ED77" s="8">
        <v>0</v>
      </c>
      <c r="EE77" s="8">
        <v>0</v>
      </c>
      <c r="EF77" s="8">
        <v>0</v>
      </c>
      <c r="EG77" s="8">
        <v>1</v>
      </c>
      <c r="EH77" s="8">
        <v>1</v>
      </c>
      <c r="EI77" s="8">
        <v>0</v>
      </c>
      <c r="EJ77" s="8">
        <v>0</v>
      </c>
      <c r="EK77" s="8">
        <v>0</v>
      </c>
      <c r="EL77" s="8">
        <v>0</v>
      </c>
      <c r="EM77" s="8">
        <v>0</v>
      </c>
      <c r="EN77" s="3"/>
      <c r="EO77" s="3" t="s">
        <v>281</v>
      </c>
      <c r="EP77" s="3" t="s">
        <v>897</v>
      </c>
      <c r="EQ77" s="8">
        <v>0</v>
      </c>
      <c r="ER77" s="8">
        <v>0</v>
      </c>
      <c r="ES77" s="8">
        <v>0</v>
      </c>
      <c r="ET77" s="8">
        <v>0</v>
      </c>
      <c r="EU77" s="8">
        <v>0</v>
      </c>
      <c r="EV77" s="8">
        <v>0</v>
      </c>
      <c r="EW77" s="8">
        <v>1</v>
      </c>
      <c r="EX77" s="8">
        <v>0</v>
      </c>
      <c r="EY77" s="8">
        <v>1</v>
      </c>
      <c r="EZ77" s="8">
        <v>0</v>
      </c>
      <c r="FA77" s="8">
        <v>1</v>
      </c>
      <c r="FB77" s="3" t="s">
        <v>898</v>
      </c>
      <c r="FC77" s="8"/>
      <c r="FD77" s="3" t="s">
        <v>686</v>
      </c>
      <c r="FE77" s="8">
        <v>1</v>
      </c>
      <c r="FF77" s="8">
        <v>1</v>
      </c>
      <c r="FG77" s="8">
        <v>0</v>
      </c>
      <c r="FH77" s="8">
        <v>1</v>
      </c>
      <c r="FI77" s="8">
        <v>0</v>
      </c>
      <c r="FJ77" s="8">
        <v>0</v>
      </c>
      <c r="FK77" s="3" t="s">
        <v>380</v>
      </c>
      <c r="FL77" s="3" t="s">
        <v>384</v>
      </c>
      <c r="FM77" s="3" t="s">
        <v>382</v>
      </c>
      <c r="FN77" s="8"/>
      <c r="FO77" s="8">
        <v>0</v>
      </c>
      <c r="FP77" s="8">
        <v>8</v>
      </c>
      <c r="FQ77" s="3" t="s">
        <v>899</v>
      </c>
      <c r="FR77" s="8">
        <v>1358541</v>
      </c>
      <c r="FS77" s="8">
        <v>59</v>
      </c>
    </row>
    <row r="78" spans="1:175" x14ac:dyDescent="0.25">
      <c r="A78" s="2">
        <v>43776</v>
      </c>
      <c r="B78" s="3" t="s">
        <v>808</v>
      </c>
      <c r="C78" s="3" t="s">
        <v>6</v>
      </c>
      <c r="D78" s="3" t="s">
        <v>6</v>
      </c>
      <c r="E78" s="3" t="s">
        <v>127</v>
      </c>
      <c r="F78" s="3" t="s">
        <v>65</v>
      </c>
      <c r="G78" s="3" t="s">
        <v>596</v>
      </c>
      <c r="H78" s="8">
        <v>4.3170516000000001</v>
      </c>
      <c r="I78" s="8">
        <v>18.498666499999999</v>
      </c>
      <c r="J78" s="8">
        <v>352.60000610351563</v>
      </c>
      <c r="K78" s="8">
        <v>8.5</v>
      </c>
      <c r="L78" s="8">
        <v>3</v>
      </c>
      <c r="M78" s="3" t="s">
        <v>596</v>
      </c>
      <c r="N78" s="8">
        <v>18</v>
      </c>
      <c r="O78" s="8">
        <v>90</v>
      </c>
      <c r="P78" s="3" t="s">
        <v>597</v>
      </c>
      <c r="Q78" s="8"/>
      <c r="R78" s="8">
        <v>16</v>
      </c>
      <c r="S78" s="8">
        <v>2</v>
      </c>
      <c r="T78" s="8">
        <v>0</v>
      </c>
      <c r="U78" s="8">
        <v>0</v>
      </c>
      <c r="V78" s="8">
        <v>8</v>
      </c>
      <c r="W78" s="8">
        <v>10</v>
      </c>
      <c r="X78" s="8"/>
      <c r="Y78" s="3" t="s">
        <v>159</v>
      </c>
      <c r="Z78" s="3" t="s">
        <v>172</v>
      </c>
      <c r="AA78" s="3"/>
      <c r="AB78" s="3"/>
      <c r="AC78" s="3"/>
      <c r="AD78" s="3" t="s">
        <v>178</v>
      </c>
      <c r="AE78" s="3" t="s">
        <v>21</v>
      </c>
      <c r="AF78" s="8">
        <v>9</v>
      </c>
      <c r="AG78" s="3" t="s">
        <v>29</v>
      </c>
      <c r="AH78" s="8"/>
      <c r="AI78" s="3" t="s">
        <v>21</v>
      </c>
      <c r="AJ78" s="8">
        <v>4</v>
      </c>
      <c r="AK78" s="3" t="s">
        <v>29</v>
      </c>
      <c r="AL78" s="8"/>
      <c r="AM78" s="3" t="s">
        <v>21</v>
      </c>
      <c r="AN78" s="8">
        <v>10</v>
      </c>
      <c r="AO78" s="3" t="s">
        <v>21</v>
      </c>
      <c r="AP78" s="3" t="s">
        <v>197</v>
      </c>
      <c r="AQ78" s="3"/>
      <c r="AR78" s="3"/>
      <c r="AS78" s="8"/>
      <c r="AT78" s="8"/>
      <c r="AU78" s="8"/>
      <c r="AV78" s="8"/>
      <c r="AW78" s="8"/>
      <c r="AX78" s="8"/>
      <c r="AY78" s="8"/>
      <c r="AZ78" s="8"/>
      <c r="BA78" s="3" t="s">
        <v>21</v>
      </c>
      <c r="BB78" s="3" t="s">
        <v>21</v>
      </c>
      <c r="BC78" s="3" t="s">
        <v>21</v>
      </c>
      <c r="BD78" s="3" t="s">
        <v>29</v>
      </c>
      <c r="BE78" s="3" t="s">
        <v>21</v>
      </c>
      <c r="BF78" s="3" t="s">
        <v>227</v>
      </c>
      <c r="BG78" s="3"/>
      <c r="BH78" s="3" t="s">
        <v>231</v>
      </c>
      <c r="BI78" s="3"/>
      <c r="BJ78" s="3" t="s">
        <v>775</v>
      </c>
      <c r="BK78" s="8">
        <v>1</v>
      </c>
      <c r="BL78" s="8">
        <v>1</v>
      </c>
      <c r="BM78" s="8">
        <v>0</v>
      </c>
      <c r="BN78" s="8">
        <v>0</v>
      </c>
      <c r="BO78" s="8">
        <v>1</v>
      </c>
      <c r="BP78" s="8">
        <v>0</v>
      </c>
      <c r="BQ78" s="8">
        <v>0</v>
      </c>
      <c r="BR78" s="8">
        <v>0</v>
      </c>
      <c r="BS78" s="8">
        <v>0</v>
      </c>
      <c r="BT78" s="3" t="s">
        <v>256</v>
      </c>
      <c r="BU78" s="3" t="s">
        <v>258</v>
      </c>
      <c r="BV78" s="3" t="s">
        <v>29</v>
      </c>
      <c r="BW78" s="3"/>
      <c r="BX78" s="8"/>
      <c r="BY78" s="8"/>
      <c r="BZ78" s="8"/>
      <c r="CA78" s="8"/>
      <c r="CB78" s="3" t="s">
        <v>277</v>
      </c>
      <c r="CC78" s="3" t="s">
        <v>29</v>
      </c>
      <c r="CD78" s="3"/>
      <c r="CE78" s="8"/>
      <c r="CF78" s="8"/>
      <c r="CG78" s="8"/>
      <c r="CH78" s="8"/>
      <c r="CI78" s="8"/>
      <c r="CJ78" s="8"/>
      <c r="CK78" s="8"/>
      <c r="CL78" s="3"/>
      <c r="CM78" s="3" t="s">
        <v>279</v>
      </c>
      <c r="CN78" s="3" t="s">
        <v>781</v>
      </c>
      <c r="CO78" s="8">
        <v>1</v>
      </c>
      <c r="CP78" s="8">
        <v>0</v>
      </c>
      <c r="CQ78" s="8">
        <v>0</v>
      </c>
      <c r="CR78" s="8">
        <v>1</v>
      </c>
      <c r="CS78" s="8">
        <v>1</v>
      </c>
      <c r="CT78" s="8">
        <v>0</v>
      </c>
      <c r="CU78" s="8">
        <v>0</v>
      </c>
      <c r="CV78" s="3"/>
      <c r="CW78" s="3" t="s">
        <v>261</v>
      </c>
      <c r="CX78" s="3" t="s">
        <v>21</v>
      </c>
      <c r="CY78" s="3"/>
      <c r="CZ78" s="8"/>
      <c r="DA78" s="8"/>
      <c r="DB78" s="8"/>
      <c r="DC78" s="8"/>
      <c r="DD78" s="8"/>
      <c r="DE78" s="8"/>
      <c r="DF78" s="8"/>
      <c r="DG78" s="3"/>
      <c r="DH78" s="3" t="s">
        <v>29</v>
      </c>
      <c r="DI78" s="3"/>
      <c r="DJ78" s="8"/>
      <c r="DK78" s="8"/>
      <c r="DL78" s="8"/>
      <c r="DM78" s="8"/>
      <c r="DN78" s="8"/>
      <c r="DO78" s="3"/>
      <c r="DP78" s="3"/>
      <c r="DQ78" s="3"/>
      <c r="DR78" s="3"/>
      <c r="DS78" s="3"/>
      <c r="DT78" s="8"/>
      <c r="DU78" s="8"/>
      <c r="DV78" s="8"/>
      <c r="DW78" s="8"/>
      <c r="DX78" s="8"/>
      <c r="DY78" s="8"/>
      <c r="DZ78" s="8"/>
      <c r="EA78" s="3" t="s">
        <v>620</v>
      </c>
      <c r="EB78" s="8">
        <v>1</v>
      </c>
      <c r="EC78" s="8">
        <v>1</v>
      </c>
      <c r="ED78" s="8">
        <v>1</v>
      </c>
      <c r="EE78" s="8">
        <v>0</v>
      </c>
      <c r="EF78" s="8">
        <v>0</v>
      </c>
      <c r="EG78" s="8">
        <v>0</v>
      </c>
      <c r="EH78" s="8">
        <v>0</v>
      </c>
      <c r="EI78" s="8">
        <v>0</v>
      </c>
      <c r="EJ78" s="8">
        <v>0</v>
      </c>
      <c r="EK78" s="8">
        <v>0</v>
      </c>
      <c r="EL78" s="8">
        <v>0</v>
      </c>
      <c r="EM78" s="8">
        <v>0</v>
      </c>
      <c r="EN78" s="3"/>
      <c r="EO78" s="3" t="s">
        <v>352</v>
      </c>
      <c r="EP78" s="3" t="s">
        <v>638</v>
      </c>
      <c r="EQ78" s="8">
        <v>0</v>
      </c>
      <c r="ER78" s="8">
        <v>0</v>
      </c>
      <c r="ES78" s="8">
        <v>0</v>
      </c>
      <c r="ET78" s="8">
        <v>0</v>
      </c>
      <c r="EU78" s="8">
        <v>0</v>
      </c>
      <c r="EV78" s="8">
        <v>0</v>
      </c>
      <c r="EW78" s="8">
        <v>1</v>
      </c>
      <c r="EX78" s="8">
        <v>0</v>
      </c>
      <c r="EY78" s="8">
        <v>0</v>
      </c>
      <c r="EZ78" s="8">
        <v>0</v>
      </c>
      <c r="FA78" s="8">
        <v>0</v>
      </c>
      <c r="FB78" s="3"/>
      <c r="FC78" s="8"/>
      <c r="FD78" s="3" t="s">
        <v>664</v>
      </c>
      <c r="FE78" s="8">
        <v>1</v>
      </c>
      <c r="FF78" s="8">
        <v>1</v>
      </c>
      <c r="FG78" s="8">
        <v>1</v>
      </c>
      <c r="FH78" s="8">
        <v>0</v>
      </c>
      <c r="FI78" s="8">
        <v>0</v>
      </c>
      <c r="FJ78" s="8">
        <v>0</v>
      </c>
      <c r="FK78" s="3" t="s">
        <v>381</v>
      </c>
      <c r="FL78" s="3" t="s">
        <v>380</v>
      </c>
      <c r="FM78" s="3" t="s">
        <v>348</v>
      </c>
      <c r="FN78" s="8"/>
      <c r="FO78" s="8">
        <v>0</v>
      </c>
      <c r="FP78" s="8">
        <v>10</v>
      </c>
      <c r="FQ78" s="3" t="s">
        <v>900</v>
      </c>
      <c r="FR78" s="8">
        <v>1340227</v>
      </c>
      <c r="FS78" s="8">
        <v>26</v>
      </c>
    </row>
    <row r="79" spans="1:175" x14ac:dyDescent="0.25">
      <c r="A79" s="2">
        <v>43776</v>
      </c>
      <c r="B79" s="3" t="s">
        <v>808</v>
      </c>
      <c r="C79" s="3" t="s">
        <v>6</v>
      </c>
      <c r="D79" s="3" t="s">
        <v>6</v>
      </c>
      <c r="E79" s="11" t="s">
        <v>117</v>
      </c>
      <c r="F79" s="3" t="s">
        <v>65</v>
      </c>
      <c r="G79" s="3" t="s">
        <v>596</v>
      </c>
      <c r="H79" s="8">
        <v>4.3275094000000003</v>
      </c>
      <c r="I79" s="8">
        <v>18.528469900000001</v>
      </c>
      <c r="J79" s="8">
        <v>339.20001220703125</v>
      </c>
      <c r="K79" s="8">
        <v>8</v>
      </c>
      <c r="L79" s="8">
        <v>3</v>
      </c>
      <c r="M79" s="3" t="s">
        <v>596</v>
      </c>
      <c r="N79" s="8">
        <v>30</v>
      </c>
      <c r="O79" s="8">
        <v>150</v>
      </c>
      <c r="P79" s="3" t="s">
        <v>597</v>
      </c>
      <c r="Q79" s="8"/>
      <c r="R79" s="8">
        <v>20</v>
      </c>
      <c r="S79" s="8">
        <v>10</v>
      </c>
      <c r="T79" s="8">
        <v>0</v>
      </c>
      <c r="U79" s="8">
        <v>0</v>
      </c>
      <c r="V79" s="8">
        <v>25</v>
      </c>
      <c r="W79" s="8">
        <v>5</v>
      </c>
      <c r="X79" s="8"/>
      <c r="Y79" s="3" t="s">
        <v>159</v>
      </c>
      <c r="Z79" s="3" t="s">
        <v>21</v>
      </c>
      <c r="AA79" s="3" t="s">
        <v>29</v>
      </c>
      <c r="AB79" s="3"/>
      <c r="AC79" s="3"/>
      <c r="AD79" s="3" t="s">
        <v>178</v>
      </c>
      <c r="AE79" s="3" t="s">
        <v>21</v>
      </c>
      <c r="AF79" s="8">
        <v>8</v>
      </c>
      <c r="AG79" s="3" t="s">
        <v>29</v>
      </c>
      <c r="AH79" s="8"/>
      <c r="AI79" s="3" t="s">
        <v>21</v>
      </c>
      <c r="AJ79" s="8">
        <v>9</v>
      </c>
      <c r="AK79" s="3" t="s">
        <v>29</v>
      </c>
      <c r="AL79" s="8"/>
      <c r="AM79" s="3" t="s">
        <v>21</v>
      </c>
      <c r="AN79" s="8">
        <v>20</v>
      </c>
      <c r="AO79" s="3" t="s">
        <v>21</v>
      </c>
      <c r="AP79" s="3" t="s">
        <v>197</v>
      </c>
      <c r="AQ79" s="3"/>
      <c r="AR79" s="3"/>
      <c r="AS79" s="8"/>
      <c r="AT79" s="8"/>
      <c r="AU79" s="8"/>
      <c r="AV79" s="8"/>
      <c r="AW79" s="8"/>
      <c r="AX79" s="8"/>
      <c r="AY79" s="8"/>
      <c r="AZ79" s="8"/>
      <c r="BA79" s="3" t="s">
        <v>21</v>
      </c>
      <c r="BB79" s="3" t="s">
        <v>21</v>
      </c>
      <c r="BC79" s="3" t="s">
        <v>21</v>
      </c>
      <c r="BD79" s="3" t="s">
        <v>29</v>
      </c>
      <c r="BE79" s="3" t="s">
        <v>21</v>
      </c>
      <c r="BF79" s="3" t="s">
        <v>227</v>
      </c>
      <c r="BG79" s="3"/>
      <c r="BH79" s="3" t="s">
        <v>231</v>
      </c>
      <c r="BI79" s="3"/>
      <c r="BJ79" s="3" t="s">
        <v>822</v>
      </c>
      <c r="BK79" s="8">
        <v>1</v>
      </c>
      <c r="BL79" s="8">
        <v>0</v>
      </c>
      <c r="BM79" s="8">
        <v>0</v>
      </c>
      <c r="BN79" s="8">
        <v>0</v>
      </c>
      <c r="BO79" s="8">
        <v>0</v>
      </c>
      <c r="BP79" s="8">
        <v>0</v>
      </c>
      <c r="BQ79" s="8">
        <v>0</v>
      </c>
      <c r="BR79" s="8">
        <v>0</v>
      </c>
      <c r="BS79" s="8">
        <v>0</v>
      </c>
      <c r="BT79" s="3" t="s">
        <v>253</v>
      </c>
      <c r="BU79" s="3" t="s">
        <v>258</v>
      </c>
      <c r="BV79" s="3" t="s">
        <v>21</v>
      </c>
      <c r="BW79" s="3" t="s">
        <v>816</v>
      </c>
      <c r="BX79" s="8">
        <v>1</v>
      </c>
      <c r="BY79" s="8">
        <v>1</v>
      </c>
      <c r="BZ79" s="8">
        <v>0</v>
      </c>
      <c r="CA79" s="8">
        <v>0</v>
      </c>
      <c r="CB79" s="3" t="s">
        <v>277</v>
      </c>
      <c r="CC79" s="3" t="s">
        <v>29</v>
      </c>
      <c r="CD79" s="3"/>
      <c r="CE79" s="8"/>
      <c r="CF79" s="8"/>
      <c r="CG79" s="8"/>
      <c r="CH79" s="8"/>
      <c r="CI79" s="8"/>
      <c r="CJ79" s="8"/>
      <c r="CK79" s="8"/>
      <c r="CL79" s="3"/>
      <c r="CM79" s="3" t="s">
        <v>279</v>
      </c>
      <c r="CN79" s="3" t="s">
        <v>614</v>
      </c>
      <c r="CO79" s="8">
        <v>1</v>
      </c>
      <c r="CP79" s="8">
        <v>1</v>
      </c>
      <c r="CQ79" s="8">
        <v>0</v>
      </c>
      <c r="CR79" s="8">
        <v>1</v>
      </c>
      <c r="CS79" s="8">
        <v>0</v>
      </c>
      <c r="CT79" s="8">
        <v>0</v>
      </c>
      <c r="CU79" s="8">
        <v>0</v>
      </c>
      <c r="CV79" s="3"/>
      <c r="CW79" s="3" t="s">
        <v>258</v>
      </c>
      <c r="CX79" s="3" t="s">
        <v>21</v>
      </c>
      <c r="CY79" s="3"/>
      <c r="CZ79" s="8"/>
      <c r="DA79" s="8"/>
      <c r="DB79" s="8"/>
      <c r="DC79" s="8"/>
      <c r="DD79" s="8"/>
      <c r="DE79" s="8"/>
      <c r="DF79" s="8"/>
      <c r="DG79" s="3"/>
      <c r="DH79" s="3" t="s">
        <v>29</v>
      </c>
      <c r="DI79" s="3"/>
      <c r="DJ79" s="8"/>
      <c r="DK79" s="8"/>
      <c r="DL79" s="8"/>
      <c r="DM79" s="8"/>
      <c r="DN79" s="8"/>
      <c r="DO79" s="3"/>
      <c r="DP79" s="3"/>
      <c r="DQ79" s="3"/>
      <c r="DR79" s="3"/>
      <c r="DS79" s="3"/>
      <c r="DT79" s="8"/>
      <c r="DU79" s="8"/>
      <c r="DV79" s="8"/>
      <c r="DW79" s="8"/>
      <c r="DX79" s="8"/>
      <c r="DY79" s="8"/>
      <c r="DZ79" s="8"/>
      <c r="EA79" s="3" t="s">
        <v>620</v>
      </c>
      <c r="EB79" s="8">
        <v>1</v>
      </c>
      <c r="EC79" s="8">
        <v>1</v>
      </c>
      <c r="ED79" s="8">
        <v>1</v>
      </c>
      <c r="EE79" s="8">
        <v>0</v>
      </c>
      <c r="EF79" s="8">
        <v>0</v>
      </c>
      <c r="EG79" s="8">
        <v>0</v>
      </c>
      <c r="EH79" s="8">
        <v>0</v>
      </c>
      <c r="EI79" s="8">
        <v>0</v>
      </c>
      <c r="EJ79" s="8">
        <v>0</v>
      </c>
      <c r="EK79" s="8">
        <v>0</v>
      </c>
      <c r="EL79" s="8">
        <v>0</v>
      </c>
      <c r="EM79" s="8">
        <v>0</v>
      </c>
      <c r="EN79" s="3"/>
      <c r="EO79" s="3" t="s">
        <v>279</v>
      </c>
      <c r="EP79" s="3"/>
      <c r="EQ79" s="8"/>
      <c r="ER79" s="8"/>
      <c r="ES79" s="8"/>
      <c r="ET79" s="8"/>
      <c r="EU79" s="8"/>
      <c r="EV79" s="8"/>
      <c r="EW79" s="8"/>
      <c r="EX79" s="8"/>
      <c r="EY79" s="8"/>
      <c r="EZ79" s="8"/>
      <c r="FA79" s="8"/>
      <c r="FB79" s="3"/>
      <c r="FC79" s="8"/>
      <c r="FD79" s="3" t="s">
        <v>677</v>
      </c>
      <c r="FE79" s="8">
        <v>1</v>
      </c>
      <c r="FF79" s="8">
        <v>1</v>
      </c>
      <c r="FG79" s="8">
        <v>0</v>
      </c>
      <c r="FH79" s="8">
        <v>0</v>
      </c>
      <c r="FI79" s="8">
        <v>0</v>
      </c>
      <c r="FJ79" s="8">
        <v>1</v>
      </c>
      <c r="FK79" s="3" t="s">
        <v>380</v>
      </c>
      <c r="FL79" s="3" t="s">
        <v>384</v>
      </c>
      <c r="FM79" s="3" t="s">
        <v>382</v>
      </c>
      <c r="FN79" s="8"/>
      <c r="FO79" s="8">
        <v>0</v>
      </c>
      <c r="FP79" s="8">
        <v>10</v>
      </c>
      <c r="FQ79" s="3" t="s">
        <v>901</v>
      </c>
      <c r="FR79" s="8">
        <v>1340229</v>
      </c>
      <c r="FS79" s="8">
        <v>28</v>
      </c>
    </row>
    <row r="80" spans="1:175" x14ac:dyDescent="0.25">
      <c r="A80" s="2">
        <v>43776</v>
      </c>
      <c r="B80" s="3" t="s">
        <v>808</v>
      </c>
      <c r="C80" s="3" t="s">
        <v>6</v>
      </c>
      <c r="D80" s="3" t="s">
        <v>6</v>
      </c>
      <c r="E80" s="3" t="s">
        <v>130</v>
      </c>
      <c r="F80" s="3" t="s">
        <v>65</v>
      </c>
      <c r="G80" s="3" t="s">
        <v>596</v>
      </c>
      <c r="H80" s="8">
        <v>4.3273970000000004</v>
      </c>
      <c r="I80" s="8">
        <v>18.528548900000001</v>
      </c>
      <c r="J80" s="8">
        <v>325.39999389648438</v>
      </c>
      <c r="K80" s="8">
        <v>9.5</v>
      </c>
      <c r="L80" s="8">
        <v>3</v>
      </c>
      <c r="M80" s="3" t="s">
        <v>596</v>
      </c>
      <c r="N80" s="8">
        <v>12</v>
      </c>
      <c r="O80" s="8">
        <v>60</v>
      </c>
      <c r="P80" s="3" t="s">
        <v>597</v>
      </c>
      <c r="Q80" s="8"/>
      <c r="R80" s="8">
        <v>7</v>
      </c>
      <c r="S80" s="8">
        <v>3</v>
      </c>
      <c r="T80" s="8">
        <v>2</v>
      </c>
      <c r="U80" s="8">
        <v>0</v>
      </c>
      <c r="V80" s="8">
        <v>10</v>
      </c>
      <c r="W80" s="8">
        <v>2</v>
      </c>
      <c r="X80" s="8"/>
      <c r="Y80" s="3" t="s">
        <v>159</v>
      </c>
      <c r="Z80" s="3" t="s">
        <v>21</v>
      </c>
      <c r="AA80" s="3" t="s">
        <v>29</v>
      </c>
      <c r="AB80" s="3"/>
      <c r="AC80" s="3"/>
      <c r="AD80" s="3" t="s">
        <v>178</v>
      </c>
      <c r="AE80" s="3" t="s">
        <v>21</v>
      </c>
      <c r="AF80" s="8">
        <v>6</v>
      </c>
      <c r="AG80" s="3" t="s">
        <v>29</v>
      </c>
      <c r="AH80" s="8"/>
      <c r="AI80" s="3" t="s">
        <v>21</v>
      </c>
      <c r="AJ80" s="8">
        <v>2</v>
      </c>
      <c r="AK80" s="3" t="s">
        <v>29</v>
      </c>
      <c r="AL80" s="8"/>
      <c r="AM80" s="3" t="s">
        <v>21</v>
      </c>
      <c r="AN80" s="8">
        <v>3</v>
      </c>
      <c r="AO80" s="3" t="s">
        <v>21</v>
      </c>
      <c r="AP80" s="3" t="s">
        <v>197</v>
      </c>
      <c r="AQ80" s="3"/>
      <c r="AR80" s="3"/>
      <c r="AS80" s="8"/>
      <c r="AT80" s="8"/>
      <c r="AU80" s="8"/>
      <c r="AV80" s="8"/>
      <c r="AW80" s="8"/>
      <c r="AX80" s="8"/>
      <c r="AY80" s="8"/>
      <c r="AZ80" s="8"/>
      <c r="BA80" s="3" t="s">
        <v>21</v>
      </c>
      <c r="BB80" s="3" t="s">
        <v>21</v>
      </c>
      <c r="BC80" s="3" t="s">
        <v>21</v>
      </c>
      <c r="BD80" s="3" t="s">
        <v>29</v>
      </c>
      <c r="BE80" s="3" t="s">
        <v>21</v>
      </c>
      <c r="BF80" s="3" t="s">
        <v>227</v>
      </c>
      <c r="BG80" s="3"/>
      <c r="BH80" s="3" t="s">
        <v>231</v>
      </c>
      <c r="BI80" s="3"/>
      <c r="BJ80" s="3" t="s">
        <v>738</v>
      </c>
      <c r="BK80" s="8">
        <v>1</v>
      </c>
      <c r="BL80" s="8">
        <v>0</v>
      </c>
      <c r="BM80" s="8">
        <v>0</v>
      </c>
      <c r="BN80" s="8">
        <v>0</v>
      </c>
      <c r="BO80" s="8">
        <v>0</v>
      </c>
      <c r="BP80" s="8">
        <v>0</v>
      </c>
      <c r="BQ80" s="8">
        <v>0</v>
      </c>
      <c r="BR80" s="8">
        <v>0</v>
      </c>
      <c r="BS80" s="8">
        <v>1</v>
      </c>
      <c r="BT80" s="3" t="s">
        <v>253</v>
      </c>
      <c r="BU80" s="3" t="s">
        <v>258</v>
      </c>
      <c r="BV80" s="3" t="s">
        <v>21</v>
      </c>
      <c r="BW80" s="3" t="s">
        <v>655</v>
      </c>
      <c r="BX80" s="8">
        <v>1</v>
      </c>
      <c r="BY80" s="8">
        <v>1</v>
      </c>
      <c r="BZ80" s="8">
        <v>0</v>
      </c>
      <c r="CA80" s="8">
        <v>1</v>
      </c>
      <c r="CB80" s="3" t="s">
        <v>277</v>
      </c>
      <c r="CC80" s="3" t="s">
        <v>29</v>
      </c>
      <c r="CD80" s="3"/>
      <c r="CE80" s="8"/>
      <c r="CF80" s="8"/>
      <c r="CG80" s="8"/>
      <c r="CH80" s="8"/>
      <c r="CI80" s="8"/>
      <c r="CJ80" s="8"/>
      <c r="CK80" s="8"/>
      <c r="CL80" s="3"/>
      <c r="CM80" s="3" t="s">
        <v>279</v>
      </c>
      <c r="CN80" s="3" t="s">
        <v>684</v>
      </c>
      <c r="CO80" s="8">
        <v>1</v>
      </c>
      <c r="CP80" s="8">
        <v>0</v>
      </c>
      <c r="CQ80" s="8">
        <v>0</v>
      </c>
      <c r="CR80" s="8">
        <v>1</v>
      </c>
      <c r="CS80" s="8">
        <v>0</v>
      </c>
      <c r="CT80" s="8">
        <v>0</v>
      </c>
      <c r="CU80" s="8">
        <v>0</v>
      </c>
      <c r="CV80" s="3"/>
      <c r="CW80" s="3" t="s">
        <v>258</v>
      </c>
      <c r="CX80" s="3" t="s">
        <v>21</v>
      </c>
      <c r="CY80" s="3"/>
      <c r="CZ80" s="8"/>
      <c r="DA80" s="8"/>
      <c r="DB80" s="8"/>
      <c r="DC80" s="8"/>
      <c r="DD80" s="8"/>
      <c r="DE80" s="8"/>
      <c r="DF80" s="8"/>
      <c r="DG80" s="3"/>
      <c r="DH80" s="3" t="s">
        <v>21</v>
      </c>
      <c r="DI80" s="3" t="s">
        <v>320</v>
      </c>
      <c r="DJ80" s="8">
        <v>1</v>
      </c>
      <c r="DK80" s="8">
        <v>0</v>
      </c>
      <c r="DL80" s="8">
        <v>0</v>
      </c>
      <c r="DM80" s="8">
        <v>0</v>
      </c>
      <c r="DN80" s="8">
        <v>0</v>
      </c>
      <c r="DO80" s="3"/>
      <c r="DP80" s="3" t="s">
        <v>21</v>
      </c>
      <c r="DQ80" s="3" t="s">
        <v>258</v>
      </c>
      <c r="DR80" s="3" t="s">
        <v>29</v>
      </c>
      <c r="DS80" s="3"/>
      <c r="DT80" s="8"/>
      <c r="DU80" s="8"/>
      <c r="DV80" s="8"/>
      <c r="DW80" s="8"/>
      <c r="DX80" s="8"/>
      <c r="DY80" s="8"/>
      <c r="DZ80" s="8"/>
      <c r="EA80" s="3" t="s">
        <v>620</v>
      </c>
      <c r="EB80" s="8">
        <v>1</v>
      </c>
      <c r="EC80" s="8">
        <v>1</v>
      </c>
      <c r="ED80" s="8">
        <v>1</v>
      </c>
      <c r="EE80" s="8">
        <v>0</v>
      </c>
      <c r="EF80" s="8">
        <v>0</v>
      </c>
      <c r="EG80" s="8">
        <v>0</v>
      </c>
      <c r="EH80" s="8">
        <v>0</v>
      </c>
      <c r="EI80" s="8">
        <v>0</v>
      </c>
      <c r="EJ80" s="8">
        <v>0</v>
      </c>
      <c r="EK80" s="8">
        <v>0</v>
      </c>
      <c r="EL80" s="8">
        <v>0</v>
      </c>
      <c r="EM80" s="8">
        <v>0</v>
      </c>
      <c r="EN80" s="3"/>
      <c r="EO80" s="3" t="s">
        <v>281</v>
      </c>
      <c r="EP80" s="3" t="s">
        <v>355</v>
      </c>
      <c r="EQ80" s="8">
        <v>0</v>
      </c>
      <c r="ER80" s="8">
        <v>1</v>
      </c>
      <c r="ES80" s="8">
        <v>0</v>
      </c>
      <c r="ET80" s="8">
        <v>0</v>
      </c>
      <c r="EU80" s="8">
        <v>0</v>
      </c>
      <c r="EV80" s="8">
        <v>0</v>
      </c>
      <c r="EW80" s="8">
        <v>0</v>
      </c>
      <c r="EX80" s="8">
        <v>0</v>
      </c>
      <c r="EY80" s="8">
        <v>0</v>
      </c>
      <c r="EZ80" s="8">
        <v>0</v>
      </c>
      <c r="FA80" s="8">
        <v>0</v>
      </c>
      <c r="FB80" s="3"/>
      <c r="FC80" s="8"/>
      <c r="FD80" s="3" t="s">
        <v>677</v>
      </c>
      <c r="FE80" s="8">
        <v>1</v>
      </c>
      <c r="FF80" s="8">
        <v>1</v>
      </c>
      <c r="FG80" s="8">
        <v>0</v>
      </c>
      <c r="FH80" s="8">
        <v>0</v>
      </c>
      <c r="FI80" s="8">
        <v>0</v>
      </c>
      <c r="FJ80" s="8">
        <v>1</v>
      </c>
      <c r="FK80" s="3" t="s">
        <v>380</v>
      </c>
      <c r="FL80" s="3" t="s">
        <v>381</v>
      </c>
      <c r="FM80" s="3" t="s">
        <v>348</v>
      </c>
      <c r="FN80" s="8"/>
      <c r="FO80" s="8">
        <v>0</v>
      </c>
      <c r="FP80" s="8">
        <v>10</v>
      </c>
      <c r="FQ80" s="3" t="s">
        <v>902</v>
      </c>
      <c r="FR80" s="8">
        <v>1340228</v>
      </c>
      <c r="FS80" s="8">
        <v>27</v>
      </c>
    </row>
    <row r="81" spans="1:175" x14ac:dyDescent="0.25">
      <c r="A81" s="2">
        <v>43776</v>
      </c>
      <c r="B81" s="3" t="s">
        <v>808</v>
      </c>
      <c r="C81" s="3" t="s">
        <v>6</v>
      </c>
      <c r="D81" s="3" t="s">
        <v>6</v>
      </c>
      <c r="E81" s="3" t="s">
        <v>108</v>
      </c>
      <c r="F81" s="3" t="s">
        <v>64</v>
      </c>
      <c r="G81" s="3" t="s">
        <v>596</v>
      </c>
      <c r="H81" s="8">
        <v>4.3181212000000002</v>
      </c>
      <c r="I81" s="8">
        <v>18.537539299999999</v>
      </c>
      <c r="J81" s="8">
        <v>363.89999389648438</v>
      </c>
      <c r="K81" s="8">
        <v>9.5</v>
      </c>
      <c r="L81" s="8">
        <v>3</v>
      </c>
      <c r="M81" s="3" t="s">
        <v>596</v>
      </c>
      <c r="N81" s="8">
        <v>47</v>
      </c>
      <c r="O81" s="8">
        <v>231</v>
      </c>
      <c r="P81" s="3" t="s">
        <v>597</v>
      </c>
      <c r="Q81" s="8"/>
      <c r="R81" s="8">
        <v>17</v>
      </c>
      <c r="S81" s="8">
        <v>30</v>
      </c>
      <c r="T81" s="8">
        <v>0</v>
      </c>
      <c r="U81" s="8">
        <v>0</v>
      </c>
      <c r="V81" s="8"/>
      <c r="W81" s="8">
        <v>47</v>
      </c>
      <c r="X81" s="8"/>
      <c r="Y81" s="3" t="s">
        <v>160</v>
      </c>
      <c r="Z81" s="3" t="s">
        <v>21</v>
      </c>
      <c r="AA81" s="3" t="s">
        <v>29</v>
      </c>
      <c r="AB81" s="3"/>
      <c r="AC81" s="3"/>
      <c r="AD81" s="3" t="s">
        <v>177</v>
      </c>
      <c r="AE81" s="3" t="s">
        <v>21</v>
      </c>
      <c r="AF81" s="8">
        <v>40</v>
      </c>
      <c r="AG81" s="3" t="s">
        <v>21</v>
      </c>
      <c r="AH81" s="8">
        <v>15</v>
      </c>
      <c r="AI81" s="3" t="s">
        <v>21</v>
      </c>
      <c r="AJ81" s="8">
        <v>10</v>
      </c>
      <c r="AK81" s="3" t="s">
        <v>29</v>
      </c>
      <c r="AL81" s="8"/>
      <c r="AM81" s="3" t="s">
        <v>21</v>
      </c>
      <c r="AN81" s="8">
        <v>12</v>
      </c>
      <c r="AO81" s="3" t="s">
        <v>21</v>
      </c>
      <c r="AP81" s="3" t="s">
        <v>194</v>
      </c>
      <c r="AQ81" s="3"/>
      <c r="AR81" s="3" t="s">
        <v>624</v>
      </c>
      <c r="AS81" s="8">
        <v>1</v>
      </c>
      <c r="AT81" s="8">
        <v>0</v>
      </c>
      <c r="AU81" s="8">
        <v>0</v>
      </c>
      <c r="AV81" s="8">
        <v>0</v>
      </c>
      <c r="AW81" s="8">
        <v>0</v>
      </c>
      <c r="AX81" s="8">
        <v>0</v>
      </c>
      <c r="AY81" s="8">
        <v>0</v>
      </c>
      <c r="AZ81" s="8">
        <v>0</v>
      </c>
      <c r="BA81" s="3" t="s">
        <v>21</v>
      </c>
      <c r="BB81" s="3" t="s">
        <v>21</v>
      </c>
      <c r="BC81" s="3" t="s">
        <v>21</v>
      </c>
      <c r="BD81" s="3" t="s">
        <v>29</v>
      </c>
      <c r="BE81" s="3" t="s">
        <v>29</v>
      </c>
      <c r="BF81" s="3"/>
      <c r="BG81" s="3"/>
      <c r="BH81" s="3" t="s">
        <v>231</v>
      </c>
      <c r="BI81" s="3"/>
      <c r="BJ81" s="3" t="s">
        <v>903</v>
      </c>
      <c r="BK81" s="8">
        <v>1</v>
      </c>
      <c r="BL81" s="8">
        <v>0</v>
      </c>
      <c r="BM81" s="8">
        <v>0</v>
      </c>
      <c r="BN81" s="8">
        <v>0</v>
      </c>
      <c r="BO81" s="8">
        <v>1</v>
      </c>
      <c r="BP81" s="8">
        <v>0</v>
      </c>
      <c r="BQ81" s="8">
        <v>0</v>
      </c>
      <c r="BR81" s="8">
        <v>0</v>
      </c>
      <c r="BS81" s="8">
        <v>0</v>
      </c>
      <c r="BT81" s="3" t="s">
        <v>253</v>
      </c>
      <c r="BU81" s="3" t="s">
        <v>259</v>
      </c>
      <c r="BV81" s="3" t="s">
        <v>21</v>
      </c>
      <c r="BW81" s="3" t="s">
        <v>893</v>
      </c>
      <c r="BX81" s="8">
        <v>1</v>
      </c>
      <c r="BY81" s="8">
        <v>1</v>
      </c>
      <c r="BZ81" s="8">
        <v>1</v>
      </c>
      <c r="CA81" s="8">
        <v>1</v>
      </c>
      <c r="CB81" s="3" t="s">
        <v>278</v>
      </c>
      <c r="CC81" s="3" t="s">
        <v>29</v>
      </c>
      <c r="CD81" s="3"/>
      <c r="CE81" s="8"/>
      <c r="CF81" s="8"/>
      <c r="CG81" s="8"/>
      <c r="CH81" s="8"/>
      <c r="CI81" s="8"/>
      <c r="CJ81" s="8"/>
      <c r="CK81" s="8"/>
      <c r="CL81" s="3"/>
      <c r="CM81" s="3" t="s">
        <v>281</v>
      </c>
      <c r="CN81" s="3" t="s">
        <v>297</v>
      </c>
      <c r="CO81" s="8">
        <v>1</v>
      </c>
      <c r="CP81" s="8">
        <v>0</v>
      </c>
      <c r="CQ81" s="8">
        <v>0</v>
      </c>
      <c r="CR81" s="8">
        <v>0</v>
      </c>
      <c r="CS81" s="8">
        <v>0</v>
      </c>
      <c r="CT81" s="8">
        <v>0</v>
      </c>
      <c r="CU81" s="8">
        <v>0</v>
      </c>
      <c r="CV81" s="3"/>
      <c r="CW81" s="3" t="s">
        <v>261</v>
      </c>
      <c r="CX81" s="3" t="s">
        <v>29</v>
      </c>
      <c r="CY81" s="3" t="s">
        <v>173</v>
      </c>
      <c r="CZ81" s="8">
        <v>0</v>
      </c>
      <c r="DA81" s="8">
        <v>0</v>
      </c>
      <c r="DB81" s="8">
        <v>0</v>
      </c>
      <c r="DC81" s="8">
        <v>0</v>
      </c>
      <c r="DD81" s="8">
        <v>0</v>
      </c>
      <c r="DE81" s="8">
        <v>0</v>
      </c>
      <c r="DF81" s="8">
        <v>1</v>
      </c>
      <c r="DG81" s="3" t="s">
        <v>904</v>
      </c>
      <c r="DH81" s="3" t="s">
        <v>29</v>
      </c>
      <c r="DI81" s="3"/>
      <c r="DJ81" s="8"/>
      <c r="DK81" s="8"/>
      <c r="DL81" s="8"/>
      <c r="DM81" s="8"/>
      <c r="DN81" s="8"/>
      <c r="DO81" s="3"/>
      <c r="DP81" s="3"/>
      <c r="DQ81" s="3"/>
      <c r="DR81" s="3"/>
      <c r="DS81" s="3"/>
      <c r="DT81" s="8"/>
      <c r="DU81" s="8"/>
      <c r="DV81" s="8"/>
      <c r="DW81" s="8"/>
      <c r="DX81" s="8"/>
      <c r="DY81" s="8"/>
      <c r="DZ81" s="8"/>
      <c r="EA81" s="3" t="s">
        <v>676</v>
      </c>
      <c r="EB81" s="8">
        <v>1</v>
      </c>
      <c r="EC81" s="8">
        <v>1</v>
      </c>
      <c r="ED81" s="8">
        <v>0</v>
      </c>
      <c r="EE81" s="8">
        <v>1</v>
      </c>
      <c r="EF81" s="8">
        <v>0</v>
      </c>
      <c r="EG81" s="8">
        <v>0</v>
      </c>
      <c r="EH81" s="8">
        <v>0</v>
      </c>
      <c r="EI81" s="8">
        <v>0</v>
      </c>
      <c r="EJ81" s="8">
        <v>0</v>
      </c>
      <c r="EK81" s="8">
        <v>0</v>
      </c>
      <c r="EL81" s="8">
        <v>0</v>
      </c>
      <c r="EM81" s="8">
        <v>0</v>
      </c>
      <c r="EN81" s="3"/>
      <c r="EO81" s="3" t="s">
        <v>352</v>
      </c>
      <c r="EP81" s="3" t="s">
        <v>798</v>
      </c>
      <c r="EQ81" s="8">
        <v>0</v>
      </c>
      <c r="ER81" s="8">
        <v>1</v>
      </c>
      <c r="ES81" s="8">
        <v>0</v>
      </c>
      <c r="ET81" s="8">
        <v>0</v>
      </c>
      <c r="EU81" s="8">
        <v>0</v>
      </c>
      <c r="EV81" s="8">
        <v>0</v>
      </c>
      <c r="EW81" s="8">
        <v>1</v>
      </c>
      <c r="EX81" s="8">
        <v>0</v>
      </c>
      <c r="EY81" s="8">
        <v>0</v>
      </c>
      <c r="EZ81" s="8">
        <v>0</v>
      </c>
      <c r="FA81" s="8">
        <v>0</v>
      </c>
      <c r="FB81" s="3"/>
      <c r="FC81" s="8"/>
      <c r="FD81" s="3" t="s">
        <v>388</v>
      </c>
      <c r="FE81" s="8">
        <v>1</v>
      </c>
      <c r="FF81" s="8">
        <v>0</v>
      </c>
      <c r="FG81" s="8">
        <v>0</v>
      </c>
      <c r="FH81" s="8">
        <v>0</v>
      </c>
      <c r="FI81" s="8">
        <v>0</v>
      </c>
      <c r="FJ81" s="8">
        <v>0</v>
      </c>
      <c r="FK81" s="3" t="s">
        <v>381</v>
      </c>
      <c r="FL81" s="3" t="s">
        <v>384</v>
      </c>
      <c r="FM81" s="3" t="s">
        <v>380</v>
      </c>
      <c r="FN81" s="8"/>
      <c r="FO81" s="8">
        <v>1</v>
      </c>
      <c r="FP81" s="8">
        <v>10</v>
      </c>
      <c r="FQ81" s="3" t="s">
        <v>905</v>
      </c>
      <c r="FR81" s="8">
        <v>1340117</v>
      </c>
      <c r="FS81" s="8">
        <v>21</v>
      </c>
    </row>
    <row r="82" spans="1:175" x14ac:dyDescent="0.25">
      <c r="A82" s="2">
        <v>43778</v>
      </c>
      <c r="B82" s="3" t="s">
        <v>808</v>
      </c>
      <c r="C82" s="3" t="s">
        <v>6</v>
      </c>
      <c r="D82" s="3" t="s">
        <v>6</v>
      </c>
      <c r="E82" s="3" t="s">
        <v>906</v>
      </c>
      <c r="F82" s="3" t="s">
        <v>67</v>
      </c>
      <c r="G82" s="3" t="s">
        <v>596</v>
      </c>
      <c r="H82" s="8">
        <v>4.4075866000000001</v>
      </c>
      <c r="I82" s="8">
        <v>18.756971700000001</v>
      </c>
      <c r="J82" s="8">
        <v>398.5</v>
      </c>
      <c r="K82" s="8">
        <v>8</v>
      </c>
      <c r="L82" s="8">
        <v>3</v>
      </c>
      <c r="M82" s="3" t="s">
        <v>596</v>
      </c>
      <c r="N82" s="8">
        <v>35</v>
      </c>
      <c r="O82" s="8">
        <v>175</v>
      </c>
      <c r="P82" s="3" t="s">
        <v>597</v>
      </c>
      <c r="Q82" s="8"/>
      <c r="R82" s="8">
        <v>35</v>
      </c>
      <c r="S82" s="8">
        <v>0</v>
      </c>
      <c r="T82" s="8">
        <v>0</v>
      </c>
      <c r="U82" s="8">
        <v>0</v>
      </c>
      <c r="V82" s="8">
        <v>15</v>
      </c>
      <c r="W82" s="8">
        <v>20</v>
      </c>
      <c r="X82" s="8"/>
      <c r="Y82" s="3" t="s">
        <v>160</v>
      </c>
      <c r="Z82" s="3" t="s">
        <v>21</v>
      </c>
      <c r="AA82" s="3" t="s">
        <v>29</v>
      </c>
      <c r="AB82" s="3"/>
      <c r="AC82" s="3"/>
      <c r="AD82" s="3" t="s">
        <v>177</v>
      </c>
      <c r="AE82" s="3" t="s">
        <v>21</v>
      </c>
      <c r="AF82" s="8">
        <v>30</v>
      </c>
      <c r="AG82" s="3" t="s">
        <v>29</v>
      </c>
      <c r="AH82" s="8"/>
      <c r="AI82" s="3" t="s">
        <v>21</v>
      </c>
      <c r="AJ82" s="8">
        <v>3</v>
      </c>
      <c r="AK82" s="3" t="s">
        <v>29</v>
      </c>
      <c r="AL82" s="8"/>
      <c r="AM82" s="3" t="s">
        <v>21</v>
      </c>
      <c r="AN82" s="8">
        <v>10</v>
      </c>
      <c r="AO82" s="3" t="s">
        <v>21</v>
      </c>
      <c r="AP82" s="3" t="s">
        <v>173</v>
      </c>
      <c r="AQ82" s="3" t="s">
        <v>907</v>
      </c>
      <c r="AR82" s="3" t="s">
        <v>624</v>
      </c>
      <c r="AS82" s="8">
        <v>1</v>
      </c>
      <c r="AT82" s="8">
        <v>0</v>
      </c>
      <c r="AU82" s="8">
        <v>0</v>
      </c>
      <c r="AV82" s="8">
        <v>0</v>
      </c>
      <c r="AW82" s="8">
        <v>0</v>
      </c>
      <c r="AX82" s="8">
        <v>0</v>
      </c>
      <c r="AY82" s="8">
        <v>0</v>
      </c>
      <c r="AZ82" s="8">
        <v>0</v>
      </c>
      <c r="BA82" s="3" t="s">
        <v>21</v>
      </c>
      <c r="BB82" s="3" t="s">
        <v>21</v>
      </c>
      <c r="BC82" s="3" t="s">
        <v>21</v>
      </c>
      <c r="BD82" s="3" t="s">
        <v>29</v>
      </c>
      <c r="BE82" s="3" t="s">
        <v>21</v>
      </c>
      <c r="BF82" s="3" t="s">
        <v>227</v>
      </c>
      <c r="BG82" s="3"/>
      <c r="BH82" s="3" t="s">
        <v>231</v>
      </c>
      <c r="BI82" s="3"/>
      <c r="BJ82" s="3" t="s">
        <v>908</v>
      </c>
      <c r="BK82" s="8">
        <v>0</v>
      </c>
      <c r="BL82" s="8">
        <v>0</v>
      </c>
      <c r="BM82" s="8">
        <v>0</v>
      </c>
      <c r="BN82" s="8">
        <v>0</v>
      </c>
      <c r="BO82" s="8">
        <v>1</v>
      </c>
      <c r="BP82" s="8">
        <v>0</v>
      </c>
      <c r="BQ82" s="8">
        <v>0</v>
      </c>
      <c r="BR82" s="8">
        <v>0</v>
      </c>
      <c r="BS82" s="8">
        <v>0</v>
      </c>
      <c r="BT82" s="3" t="s">
        <v>253</v>
      </c>
      <c r="BU82" s="3" t="s">
        <v>259</v>
      </c>
      <c r="BV82" s="3" t="s">
        <v>21</v>
      </c>
      <c r="BW82" s="3" t="s">
        <v>655</v>
      </c>
      <c r="BX82" s="8">
        <v>1</v>
      </c>
      <c r="BY82" s="8">
        <v>1</v>
      </c>
      <c r="BZ82" s="8">
        <v>0</v>
      </c>
      <c r="CA82" s="8">
        <v>1</v>
      </c>
      <c r="CB82" s="3" t="s">
        <v>280</v>
      </c>
      <c r="CC82" s="3" t="s">
        <v>29</v>
      </c>
      <c r="CD82" s="3"/>
      <c r="CE82" s="8"/>
      <c r="CF82" s="8"/>
      <c r="CG82" s="8"/>
      <c r="CH82" s="8"/>
      <c r="CI82" s="8"/>
      <c r="CJ82" s="8"/>
      <c r="CK82" s="8"/>
      <c r="CL82" s="3"/>
      <c r="CM82" s="3" t="s">
        <v>279</v>
      </c>
      <c r="CN82" s="3" t="s">
        <v>740</v>
      </c>
      <c r="CO82" s="8">
        <v>1</v>
      </c>
      <c r="CP82" s="8">
        <v>0</v>
      </c>
      <c r="CQ82" s="8">
        <v>0</v>
      </c>
      <c r="CR82" s="8">
        <v>0</v>
      </c>
      <c r="CS82" s="8">
        <v>1</v>
      </c>
      <c r="CT82" s="8">
        <v>0</v>
      </c>
      <c r="CU82" s="8">
        <v>0</v>
      </c>
      <c r="CV82" s="3"/>
      <c r="CW82" s="3" t="s">
        <v>261</v>
      </c>
      <c r="CX82" s="3" t="s">
        <v>21</v>
      </c>
      <c r="CY82" s="3"/>
      <c r="CZ82" s="8"/>
      <c r="DA82" s="8"/>
      <c r="DB82" s="8"/>
      <c r="DC82" s="8"/>
      <c r="DD82" s="8"/>
      <c r="DE82" s="8"/>
      <c r="DF82" s="8"/>
      <c r="DG82" s="3"/>
      <c r="DH82" s="3" t="s">
        <v>29</v>
      </c>
      <c r="DI82" s="3"/>
      <c r="DJ82" s="8"/>
      <c r="DK82" s="8"/>
      <c r="DL82" s="8"/>
      <c r="DM82" s="8"/>
      <c r="DN82" s="8"/>
      <c r="DO82" s="3"/>
      <c r="DP82" s="3"/>
      <c r="DQ82" s="3"/>
      <c r="DR82" s="3"/>
      <c r="DS82" s="3"/>
      <c r="DT82" s="8"/>
      <c r="DU82" s="8"/>
      <c r="DV82" s="8"/>
      <c r="DW82" s="8"/>
      <c r="DX82" s="8"/>
      <c r="DY82" s="8"/>
      <c r="DZ82" s="8"/>
      <c r="EA82" s="3" t="s">
        <v>909</v>
      </c>
      <c r="EB82" s="8">
        <v>0</v>
      </c>
      <c r="EC82" s="8">
        <v>1</v>
      </c>
      <c r="ED82" s="8">
        <v>1</v>
      </c>
      <c r="EE82" s="8">
        <v>0</v>
      </c>
      <c r="EF82" s="8">
        <v>1</v>
      </c>
      <c r="EG82" s="8">
        <v>0</v>
      </c>
      <c r="EH82" s="8">
        <v>0</v>
      </c>
      <c r="EI82" s="8">
        <v>0</v>
      </c>
      <c r="EJ82" s="8">
        <v>0</v>
      </c>
      <c r="EK82" s="8">
        <v>0</v>
      </c>
      <c r="EL82" s="8">
        <v>0</v>
      </c>
      <c r="EM82" s="8">
        <v>0</v>
      </c>
      <c r="EN82" s="3"/>
      <c r="EO82" s="3" t="s">
        <v>279</v>
      </c>
      <c r="EP82" s="3"/>
      <c r="EQ82" s="8"/>
      <c r="ER82" s="8"/>
      <c r="ES82" s="8"/>
      <c r="ET82" s="8"/>
      <c r="EU82" s="8"/>
      <c r="EV82" s="8"/>
      <c r="EW82" s="8"/>
      <c r="EX82" s="8"/>
      <c r="EY82" s="8"/>
      <c r="EZ82" s="8"/>
      <c r="FA82" s="8"/>
      <c r="FB82" s="3"/>
      <c r="FC82" s="8"/>
      <c r="FD82" s="3" t="s">
        <v>910</v>
      </c>
      <c r="FE82" s="8">
        <v>1</v>
      </c>
      <c r="FF82" s="8">
        <v>0</v>
      </c>
      <c r="FG82" s="8">
        <v>0</v>
      </c>
      <c r="FH82" s="8">
        <v>1</v>
      </c>
      <c r="FI82" s="8">
        <v>0</v>
      </c>
      <c r="FJ82" s="8">
        <v>0</v>
      </c>
      <c r="FK82" s="3" t="s">
        <v>381</v>
      </c>
      <c r="FL82" s="3" t="s">
        <v>384</v>
      </c>
      <c r="FM82" s="3" t="s">
        <v>382</v>
      </c>
      <c r="FN82" s="8"/>
      <c r="FO82" s="8">
        <v>0</v>
      </c>
      <c r="FP82" s="8">
        <v>10</v>
      </c>
      <c r="FQ82" s="3" t="s">
        <v>911</v>
      </c>
      <c r="FR82" s="8">
        <v>1358876</v>
      </c>
      <c r="FS82" s="8">
        <v>76</v>
      </c>
    </row>
    <row r="83" spans="1:175"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c r="AY83" s="8"/>
      <c r="AZ83" s="8"/>
      <c r="BA83" s="8"/>
      <c r="BB83" s="8"/>
      <c r="BC83" s="8"/>
      <c r="BD83" s="8"/>
      <c r="BE83" s="8"/>
      <c r="BF83" s="8"/>
      <c r="BG83" s="8"/>
      <c r="BH83" s="8"/>
      <c r="BI83" s="8"/>
      <c r="BJ83" s="8"/>
      <c r="BK83" s="8"/>
      <c r="BL83" s="8"/>
      <c r="BM83" s="8"/>
      <c r="BN83" s="8"/>
      <c r="BO83" s="8"/>
      <c r="BP83" s="8"/>
      <c r="BQ83" s="8"/>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8"/>
      <c r="CT83" s="8"/>
      <c r="CU83" s="8"/>
      <c r="CV83" s="8"/>
      <c r="CW83" s="8"/>
      <c r="CX83" s="8"/>
      <c r="CY83" s="8"/>
      <c r="CZ83" s="8"/>
      <c r="DA83" s="8"/>
      <c r="DB83" s="8"/>
      <c r="DC83" s="8"/>
      <c r="DD83" s="8"/>
      <c r="DE83" s="8"/>
      <c r="DF83" s="8"/>
      <c r="DG83" s="8"/>
      <c r="DH83" s="8"/>
      <c r="DI83" s="8"/>
      <c r="DJ83" s="8"/>
      <c r="DK83" s="8"/>
      <c r="DL83" s="8"/>
      <c r="DM83" s="8"/>
      <c r="DN83" s="8"/>
      <c r="DO83" s="8"/>
      <c r="DP83" s="8"/>
      <c r="DQ83" s="8"/>
      <c r="DR83" s="8"/>
      <c r="DS83" s="8"/>
      <c r="DT83" s="8"/>
      <c r="DU83" s="8"/>
      <c r="DV83" s="8"/>
      <c r="DW83" s="8"/>
      <c r="DX83" s="8"/>
      <c r="DY83" s="8"/>
      <c r="DZ83" s="8"/>
      <c r="EA83" s="8"/>
      <c r="EB83" s="8"/>
      <c r="EC83" s="8"/>
      <c r="ED83" s="8"/>
      <c r="EE83" s="8"/>
      <c r="EF83" s="8"/>
      <c r="EG83" s="8"/>
      <c r="EH83" s="8"/>
      <c r="EI83" s="8"/>
      <c r="EJ83" s="8"/>
      <c r="EK83" s="8"/>
      <c r="EL83" s="8"/>
      <c r="EM83" s="8"/>
      <c r="EN83" s="8"/>
      <c r="EO83" s="8"/>
      <c r="EP83" s="8"/>
      <c r="EQ83" s="8"/>
      <c r="ER83" s="8"/>
      <c r="ES83" s="8"/>
      <c r="ET83" s="8"/>
      <c r="EU83" s="8"/>
      <c r="EV83" s="8"/>
      <c r="EW83" s="8"/>
      <c r="EX83" s="8"/>
      <c r="EY83" s="8"/>
      <c r="EZ83" s="8"/>
      <c r="FA83" s="8"/>
      <c r="FB83" s="8"/>
      <c r="FC83" s="8"/>
      <c r="FD83" s="8"/>
      <c r="FE83" s="8"/>
      <c r="FF83" s="8"/>
      <c r="FG83" s="8"/>
      <c r="FH83" s="8"/>
      <c r="FI83" s="8"/>
      <c r="FJ83" s="8"/>
      <c r="FK83" s="8"/>
      <c r="FL83" s="8"/>
      <c r="FM83" s="8"/>
      <c r="FN83" s="8"/>
      <c r="FO83" s="8"/>
      <c r="FP83" s="8"/>
      <c r="FQ83" s="8"/>
      <c r="FR83" s="8"/>
      <c r="FS83" s="8"/>
    </row>
    <row r="84" spans="1:175"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c r="AY84" s="8"/>
      <c r="AZ84" s="8"/>
      <c r="BA84" s="8"/>
      <c r="BB84" s="8"/>
      <c r="BC84" s="8"/>
      <c r="BD84" s="8"/>
      <c r="BE84" s="8"/>
      <c r="BF84" s="8"/>
      <c r="BG84" s="8"/>
      <c r="BH84" s="8"/>
      <c r="BI84" s="8"/>
      <c r="BJ84" s="8"/>
      <c r="BK84" s="8"/>
      <c r="BL84" s="8"/>
      <c r="BM84" s="8"/>
      <c r="BN84" s="8"/>
      <c r="BO84" s="8"/>
      <c r="BP84" s="8"/>
      <c r="BQ84" s="8"/>
      <c r="BR84" s="8"/>
      <c r="BS84" s="8"/>
      <c r="BT84" s="8"/>
      <c r="BU84" s="8"/>
      <c r="BV84" s="8"/>
      <c r="BW84" s="8"/>
      <c r="BX84" s="8"/>
      <c r="BY84" s="8"/>
      <c r="BZ84" s="8"/>
      <c r="CA84" s="8"/>
      <c r="CB84" s="8"/>
      <c r="CC84" s="8"/>
      <c r="CD84" s="8"/>
      <c r="CE84" s="8"/>
      <c r="CF84" s="8"/>
      <c r="CG84" s="8"/>
      <c r="CH84" s="8"/>
      <c r="CI84" s="8"/>
      <c r="CJ84" s="8"/>
      <c r="CK84" s="8"/>
      <c r="CL84" s="8"/>
      <c r="CM84" s="8"/>
      <c r="CN84" s="8"/>
      <c r="CO84" s="8"/>
      <c r="CP84" s="8"/>
      <c r="CQ84" s="8"/>
      <c r="CR84" s="8"/>
      <c r="CS84" s="8"/>
      <c r="CT84" s="8"/>
      <c r="CU84" s="8"/>
      <c r="CV84" s="8"/>
      <c r="CW84" s="8"/>
      <c r="CX84" s="8"/>
      <c r="CY84" s="8"/>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8"/>
      <c r="EU84" s="8"/>
      <c r="EV84" s="8"/>
      <c r="EW84" s="8"/>
      <c r="EX84" s="8"/>
      <c r="EY84" s="8"/>
      <c r="EZ84" s="8"/>
      <c r="FA84" s="8"/>
      <c r="FB84" s="8"/>
      <c r="FC84" s="8"/>
      <c r="FD84" s="8"/>
      <c r="FE84" s="8"/>
      <c r="FF84" s="8"/>
      <c r="FG84" s="8"/>
      <c r="FH84" s="8"/>
      <c r="FI84" s="8"/>
      <c r="FJ84" s="8"/>
      <c r="FK84" s="8"/>
      <c r="FL84" s="8"/>
      <c r="FM84" s="8"/>
      <c r="FN84" s="8"/>
      <c r="FO84" s="8"/>
      <c r="FP84" s="8"/>
      <c r="FQ84" s="8"/>
      <c r="FR84" s="8"/>
      <c r="FS84" s="8"/>
    </row>
    <row r="98" spans="6:6" x14ac:dyDescent="0.25">
      <c r="F98" s="8"/>
    </row>
    <row r="99" spans="6:6" x14ac:dyDescent="0.25">
      <c r="F99" s="8"/>
    </row>
  </sheetData>
  <conditionalFormatting sqref="E2:E82">
    <cfRule type="duplicateValues" dxfId="1"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2DA22-0ADD-4F0F-824F-C4549867C697}">
  <sheetPr>
    <tabColor theme="0" tint="-0.499984740745262"/>
  </sheetPr>
  <dimension ref="B5:N10"/>
  <sheetViews>
    <sheetView showGridLines="0" workbookViewId="0">
      <selection activeCell="B5" sqref="B5:N5"/>
    </sheetView>
  </sheetViews>
  <sheetFormatPr defaultRowHeight="15" x14ac:dyDescent="0.25"/>
  <cols>
    <col min="2" max="2" width="8.7109375" customWidth="1"/>
  </cols>
  <sheetData>
    <row r="5" spans="2:14" ht="56.25" customHeight="1" x14ac:dyDescent="0.25">
      <c r="B5" s="47" t="s">
        <v>0</v>
      </c>
      <c r="C5" s="47"/>
      <c r="D5" s="47"/>
      <c r="E5" s="47"/>
      <c r="F5" s="47"/>
      <c r="G5" s="47"/>
      <c r="H5" s="47"/>
      <c r="I5" s="47"/>
      <c r="J5" s="47"/>
      <c r="K5" s="47"/>
      <c r="L5" s="47"/>
      <c r="M5" s="47"/>
      <c r="N5" s="47"/>
    </row>
    <row r="8" spans="2:14" x14ac:dyDescent="0.25">
      <c r="B8" s="8" t="s">
        <v>1</v>
      </c>
      <c r="C8" s="8"/>
      <c r="D8" s="8"/>
      <c r="E8" s="8"/>
      <c r="F8" s="8"/>
      <c r="G8" s="8"/>
      <c r="H8" s="8"/>
      <c r="I8" s="8"/>
      <c r="J8" s="8"/>
      <c r="K8" s="46" t="s">
        <v>2</v>
      </c>
      <c r="L8" s="8"/>
      <c r="M8" s="8"/>
      <c r="N8" s="8"/>
    </row>
    <row r="10" spans="2:14" x14ac:dyDescent="0.25">
      <c r="B10" s="1" t="s">
        <v>3</v>
      </c>
      <c r="C10" s="8"/>
      <c r="D10" s="8"/>
      <c r="E10" s="8" t="s">
        <v>4</v>
      </c>
      <c r="F10" s="8"/>
      <c r="G10" s="8"/>
      <c r="H10" s="8"/>
      <c r="I10" s="8"/>
      <c r="J10" s="8"/>
      <c r="K10" s="8"/>
      <c r="L10" s="8"/>
      <c r="M10" s="8"/>
      <c r="N10" s="8"/>
    </row>
  </sheetData>
  <mergeCells count="1">
    <mergeCell ref="B5:N5"/>
  </mergeCells>
  <hyperlinks>
    <hyperlink ref="K8" r:id="rId1" xr:uid="{6B97270E-C67D-4EFB-A015-EBB7D228FE12}"/>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2B61B-3F11-4980-B719-75473E33168A}">
  <dimension ref="C2:G3"/>
  <sheetViews>
    <sheetView showGridLines="0" topLeftCell="C1" workbookViewId="0">
      <selection activeCell="H47" sqref="H47"/>
    </sheetView>
  </sheetViews>
  <sheetFormatPr defaultColWidth="8.7109375" defaultRowHeight="15" x14ac:dyDescent="0.25"/>
  <cols>
    <col min="4" max="4" width="13.85546875" bestFit="1" customWidth="1"/>
    <col min="5" max="5" width="15.85546875" bestFit="1" customWidth="1"/>
    <col min="7" max="7" width="10.7109375" bestFit="1" customWidth="1"/>
  </cols>
  <sheetData>
    <row r="2" spans="3:7" x14ac:dyDescent="0.25">
      <c r="C2" s="1" t="s">
        <v>55</v>
      </c>
      <c r="D2" s="8"/>
      <c r="E2" s="8"/>
      <c r="F2" s="8"/>
      <c r="G2" s="2">
        <v>43780</v>
      </c>
    </row>
    <row r="3" spans="3:7" x14ac:dyDescent="0.25">
      <c r="C3" s="1" t="s">
        <v>56</v>
      </c>
      <c r="D3" s="8"/>
      <c r="E3" s="8"/>
      <c r="F3" s="8"/>
      <c r="G3" s="8" t="s">
        <v>57</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20C31-B88B-417D-B20F-23DB477AA8C6}">
  <sheetPr>
    <tabColor theme="9" tint="-0.499984740745262"/>
  </sheetPr>
  <dimension ref="A1:E81"/>
  <sheetViews>
    <sheetView showGridLines="0" workbookViewId="0">
      <selection activeCell="A2" sqref="A2:A81"/>
    </sheetView>
  </sheetViews>
  <sheetFormatPr defaultRowHeight="15" x14ac:dyDescent="0.25"/>
  <cols>
    <col min="1" max="1" width="16.85546875" bestFit="1" customWidth="1"/>
    <col min="2" max="2" width="20.42578125" bestFit="1" customWidth="1"/>
    <col min="3" max="3" width="20.28515625" bestFit="1" customWidth="1"/>
    <col min="4" max="4" width="13.5703125" bestFit="1" customWidth="1"/>
    <col min="5" max="5" width="13.7109375" bestFit="1" customWidth="1"/>
  </cols>
  <sheetData>
    <row r="1" spans="1:5" x14ac:dyDescent="0.25">
      <c r="A1" s="8" t="s">
        <v>5</v>
      </c>
      <c r="B1" s="8" t="s">
        <v>912</v>
      </c>
      <c r="C1" s="8" t="s">
        <v>913</v>
      </c>
      <c r="D1" s="8" t="s">
        <v>914</v>
      </c>
      <c r="E1" s="8" t="s">
        <v>915</v>
      </c>
    </row>
    <row r="2" spans="1:5" x14ac:dyDescent="0.25">
      <c r="A2" s="8" t="s">
        <v>11</v>
      </c>
      <c r="B2" s="8" t="s">
        <v>595</v>
      </c>
      <c r="C2" s="8" t="s">
        <v>65</v>
      </c>
      <c r="D2" s="8">
        <v>10</v>
      </c>
      <c r="E2" s="8">
        <v>50</v>
      </c>
    </row>
    <row r="3" spans="1:5" x14ac:dyDescent="0.25">
      <c r="A3" s="8" t="s">
        <v>11</v>
      </c>
      <c r="B3" s="8" t="s">
        <v>110</v>
      </c>
      <c r="C3" s="8" t="s">
        <v>64</v>
      </c>
      <c r="D3" s="8">
        <v>200</v>
      </c>
      <c r="E3" s="8">
        <v>1000</v>
      </c>
    </row>
    <row r="4" spans="1:5" x14ac:dyDescent="0.25">
      <c r="A4" s="8" t="s">
        <v>11</v>
      </c>
      <c r="B4" s="8" t="s">
        <v>608</v>
      </c>
      <c r="C4" s="8" t="s">
        <v>65</v>
      </c>
      <c r="D4" s="8">
        <v>60</v>
      </c>
      <c r="E4" s="8">
        <v>300</v>
      </c>
    </row>
    <row r="5" spans="1:5" x14ac:dyDescent="0.25">
      <c r="A5" s="8" t="s">
        <v>11</v>
      </c>
      <c r="B5" s="8" t="s">
        <v>611</v>
      </c>
      <c r="C5" s="8" t="s">
        <v>65</v>
      </c>
      <c r="D5" s="8">
        <v>25</v>
      </c>
      <c r="E5" s="8">
        <v>125</v>
      </c>
    </row>
    <row r="6" spans="1:5" x14ac:dyDescent="0.25">
      <c r="A6" s="8" t="s">
        <v>11</v>
      </c>
      <c r="B6" s="8" t="s">
        <v>120</v>
      </c>
      <c r="C6" s="8" t="s">
        <v>67</v>
      </c>
      <c r="D6" s="8">
        <v>300</v>
      </c>
      <c r="E6" s="8">
        <v>534</v>
      </c>
    </row>
    <row r="7" spans="1:5" x14ac:dyDescent="0.25">
      <c r="A7" s="8" t="s">
        <v>11</v>
      </c>
      <c r="B7" s="8" t="s">
        <v>114</v>
      </c>
      <c r="C7" s="8" t="s">
        <v>64</v>
      </c>
      <c r="D7" s="8">
        <v>162</v>
      </c>
      <c r="E7" s="8">
        <v>812</v>
      </c>
    </row>
    <row r="8" spans="1:5" x14ac:dyDescent="0.25">
      <c r="A8" s="8" t="s">
        <v>11</v>
      </c>
      <c r="B8" s="8" t="s">
        <v>632</v>
      </c>
      <c r="C8" s="8" t="s">
        <v>64</v>
      </c>
      <c r="D8" s="8">
        <v>30</v>
      </c>
      <c r="E8" s="8">
        <v>150</v>
      </c>
    </row>
    <row r="9" spans="1:5" x14ac:dyDescent="0.25">
      <c r="A9" s="8" t="s">
        <v>11</v>
      </c>
      <c r="B9" s="8" t="s">
        <v>636</v>
      </c>
      <c r="C9" s="8" t="s">
        <v>65</v>
      </c>
      <c r="D9" s="8">
        <v>40</v>
      </c>
      <c r="E9" s="8">
        <v>200</v>
      </c>
    </row>
    <row r="10" spans="1:5" x14ac:dyDescent="0.25">
      <c r="A10" s="8" t="s">
        <v>11</v>
      </c>
      <c r="B10" s="8" t="s">
        <v>641</v>
      </c>
      <c r="C10" s="8" t="s">
        <v>65</v>
      </c>
      <c r="D10" s="8">
        <v>14</v>
      </c>
      <c r="E10" s="8">
        <v>68</v>
      </c>
    </row>
    <row r="11" spans="1:5" x14ac:dyDescent="0.25">
      <c r="A11" s="8" t="s">
        <v>11</v>
      </c>
      <c r="B11" s="8" t="s">
        <v>122</v>
      </c>
      <c r="C11" s="8" t="s">
        <v>67</v>
      </c>
      <c r="D11" s="8">
        <v>105</v>
      </c>
      <c r="E11" s="8">
        <v>525</v>
      </c>
    </row>
    <row r="12" spans="1:5" x14ac:dyDescent="0.25">
      <c r="A12" s="8" t="s">
        <v>25</v>
      </c>
      <c r="B12" s="8" t="s">
        <v>652</v>
      </c>
      <c r="C12" s="8" t="s">
        <v>65</v>
      </c>
      <c r="D12" s="8">
        <v>20</v>
      </c>
      <c r="E12" s="8">
        <v>100</v>
      </c>
    </row>
    <row r="13" spans="1:5" x14ac:dyDescent="0.25">
      <c r="A13" s="8" t="s">
        <v>25</v>
      </c>
      <c r="B13" s="8" t="s">
        <v>103</v>
      </c>
      <c r="C13" s="8" t="s">
        <v>64</v>
      </c>
      <c r="D13" s="8">
        <v>320</v>
      </c>
      <c r="E13" s="8">
        <v>1600</v>
      </c>
    </row>
    <row r="14" spans="1:5" x14ac:dyDescent="0.25">
      <c r="A14" s="8" t="s">
        <v>25</v>
      </c>
      <c r="B14" s="8" t="s">
        <v>666</v>
      </c>
      <c r="C14" s="8" t="s">
        <v>64</v>
      </c>
      <c r="D14" s="8">
        <v>33</v>
      </c>
      <c r="E14" s="8">
        <v>165</v>
      </c>
    </row>
    <row r="15" spans="1:5" x14ac:dyDescent="0.25">
      <c r="A15" s="8" t="s">
        <v>25</v>
      </c>
      <c r="B15" s="8" t="s">
        <v>674</v>
      </c>
      <c r="C15" s="8" t="s">
        <v>64</v>
      </c>
      <c r="D15" s="8">
        <v>50</v>
      </c>
      <c r="E15" s="8">
        <v>250</v>
      </c>
    </row>
    <row r="16" spans="1:5" x14ac:dyDescent="0.25">
      <c r="A16" s="8" t="s">
        <v>25</v>
      </c>
      <c r="B16" s="8" t="s">
        <v>679</v>
      </c>
      <c r="C16" s="8" t="s">
        <v>65</v>
      </c>
      <c r="D16" s="8">
        <v>65</v>
      </c>
      <c r="E16" s="8">
        <v>325</v>
      </c>
    </row>
    <row r="17" spans="1:5" x14ac:dyDescent="0.25">
      <c r="A17" s="8" t="s">
        <v>25</v>
      </c>
      <c r="B17" s="8" t="s">
        <v>682</v>
      </c>
      <c r="C17" s="8" t="s">
        <v>65</v>
      </c>
      <c r="D17" s="8">
        <v>76</v>
      </c>
      <c r="E17" s="8">
        <v>380</v>
      </c>
    </row>
    <row r="18" spans="1:5" x14ac:dyDescent="0.25">
      <c r="A18" s="8" t="s">
        <v>25</v>
      </c>
      <c r="B18" s="8" t="s">
        <v>105</v>
      </c>
      <c r="C18" s="8" t="s">
        <v>64</v>
      </c>
      <c r="D18" s="8">
        <v>278</v>
      </c>
      <c r="E18" s="8">
        <v>1390</v>
      </c>
    </row>
    <row r="19" spans="1:5" x14ac:dyDescent="0.25">
      <c r="A19" s="8" t="s">
        <v>25</v>
      </c>
      <c r="B19" s="8" t="s">
        <v>107</v>
      </c>
      <c r="C19" s="8" t="s">
        <v>64</v>
      </c>
      <c r="D19" s="8">
        <v>250</v>
      </c>
      <c r="E19" s="8">
        <v>1250</v>
      </c>
    </row>
    <row r="20" spans="1:5" x14ac:dyDescent="0.25">
      <c r="A20" s="8" t="s">
        <v>25</v>
      </c>
      <c r="B20" s="8" t="s">
        <v>695</v>
      </c>
      <c r="C20" s="8" t="s">
        <v>64</v>
      </c>
      <c r="D20" s="8">
        <v>45</v>
      </c>
      <c r="E20" s="8">
        <v>225</v>
      </c>
    </row>
    <row r="21" spans="1:5" x14ac:dyDescent="0.25">
      <c r="A21" s="8" t="s">
        <v>25</v>
      </c>
      <c r="B21" s="8" t="s">
        <v>699</v>
      </c>
      <c r="C21" s="8" t="s">
        <v>64</v>
      </c>
      <c r="D21" s="8">
        <v>21</v>
      </c>
      <c r="E21" s="8">
        <v>105</v>
      </c>
    </row>
    <row r="22" spans="1:5" x14ac:dyDescent="0.25">
      <c r="A22" s="8" t="s">
        <v>25</v>
      </c>
      <c r="B22" s="8" t="s">
        <v>701</v>
      </c>
      <c r="C22" s="8" t="s">
        <v>64</v>
      </c>
      <c r="D22" s="8">
        <v>28</v>
      </c>
      <c r="E22" s="8">
        <v>140</v>
      </c>
    </row>
    <row r="23" spans="1:5" x14ac:dyDescent="0.25">
      <c r="A23" s="8" t="s">
        <v>25</v>
      </c>
      <c r="B23" s="8" t="s">
        <v>118</v>
      </c>
      <c r="C23" s="8" t="s">
        <v>64</v>
      </c>
      <c r="D23" s="8">
        <v>120</v>
      </c>
      <c r="E23" s="8">
        <v>600</v>
      </c>
    </row>
    <row r="24" spans="1:5" x14ac:dyDescent="0.25">
      <c r="A24" s="8" t="s">
        <v>25</v>
      </c>
      <c r="B24" s="8" t="s">
        <v>709</v>
      </c>
      <c r="C24" s="8" t="s">
        <v>65</v>
      </c>
      <c r="D24" s="8">
        <v>40</v>
      </c>
      <c r="E24" s="8">
        <v>200</v>
      </c>
    </row>
    <row r="25" spans="1:5" x14ac:dyDescent="0.25">
      <c r="A25" s="8" t="s">
        <v>25</v>
      </c>
      <c r="B25" s="8" t="s">
        <v>713</v>
      </c>
      <c r="C25" s="8" t="s">
        <v>67</v>
      </c>
      <c r="D25" s="8">
        <v>96</v>
      </c>
      <c r="E25" s="8">
        <v>480</v>
      </c>
    </row>
    <row r="26" spans="1:5" x14ac:dyDescent="0.25">
      <c r="A26" s="8" t="s">
        <v>25</v>
      </c>
      <c r="B26" s="8" t="s">
        <v>717</v>
      </c>
      <c r="C26" s="8" t="s">
        <v>64</v>
      </c>
      <c r="D26" s="8">
        <v>80</v>
      </c>
      <c r="E26" s="8">
        <v>400</v>
      </c>
    </row>
    <row r="27" spans="1:5" x14ac:dyDescent="0.25">
      <c r="A27" s="8" t="s">
        <v>39</v>
      </c>
      <c r="B27" s="8" t="s">
        <v>721</v>
      </c>
      <c r="C27" s="8" t="s">
        <v>67</v>
      </c>
      <c r="D27" s="8">
        <v>60</v>
      </c>
      <c r="E27" s="8">
        <v>300</v>
      </c>
    </row>
    <row r="28" spans="1:5" x14ac:dyDescent="0.25">
      <c r="A28" s="8" t="s">
        <v>39</v>
      </c>
      <c r="B28" s="8" t="s">
        <v>727</v>
      </c>
      <c r="C28" s="8" t="s">
        <v>65</v>
      </c>
      <c r="D28" s="8">
        <v>25</v>
      </c>
      <c r="E28" s="8">
        <v>125</v>
      </c>
    </row>
    <row r="29" spans="1:5" x14ac:dyDescent="0.25">
      <c r="A29" s="8" t="s">
        <v>39</v>
      </c>
      <c r="B29" s="8" t="s">
        <v>731</v>
      </c>
      <c r="C29" s="8" t="s">
        <v>65</v>
      </c>
      <c r="D29" s="8">
        <v>5</v>
      </c>
      <c r="E29" s="8">
        <v>23</v>
      </c>
    </row>
    <row r="30" spans="1:5" x14ac:dyDescent="0.25">
      <c r="A30" s="8" t="s">
        <v>39</v>
      </c>
      <c r="B30" s="8" t="s">
        <v>736</v>
      </c>
      <c r="C30" s="8" t="s">
        <v>64</v>
      </c>
      <c r="D30" s="8">
        <v>1</v>
      </c>
      <c r="E30" s="8">
        <v>5</v>
      </c>
    </row>
    <row r="31" spans="1:5" x14ac:dyDescent="0.25">
      <c r="A31" s="8" t="s">
        <v>39</v>
      </c>
      <c r="B31" s="8" t="s">
        <v>743</v>
      </c>
      <c r="C31" s="8" t="s">
        <v>64</v>
      </c>
      <c r="D31" s="8">
        <v>45</v>
      </c>
      <c r="E31" s="8">
        <v>225</v>
      </c>
    </row>
    <row r="32" spans="1:5" x14ac:dyDescent="0.25">
      <c r="A32" s="8" t="s">
        <v>39</v>
      </c>
      <c r="B32" s="8" t="s">
        <v>749</v>
      </c>
      <c r="C32" s="8" t="s">
        <v>65</v>
      </c>
      <c r="D32" s="8">
        <v>6</v>
      </c>
      <c r="E32" s="8">
        <v>30</v>
      </c>
    </row>
    <row r="33" spans="1:5" x14ac:dyDescent="0.25">
      <c r="A33" s="8" t="s">
        <v>39</v>
      </c>
      <c r="B33" s="8" t="s">
        <v>751</v>
      </c>
      <c r="C33" s="8" t="s">
        <v>64</v>
      </c>
      <c r="D33" s="8">
        <v>10</v>
      </c>
      <c r="E33" s="8">
        <v>50</v>
      </c>
    </row>
    <row r="34" spans="1:5" x14ac:dyDescent="0.25">
      <c r="A34" s="8" t="s">
        <v>39</v>
      </c>
      <c r="B34" s="8" t="s">
        <v>755</v>
      </c>
      <c r="C34" s="8" t="s">
        <v>64</v>
      </c>
      <c r="D34" s="8">
        <v>70</v>
      </c>
      <c r="E34" s="8">
        <v>350</v>
      </c>
    </row>
    <row r="35" spans="1:5" x14ac:dyDescent="0.25">
      <c r="A35" s="8" t="s">
        <v>39</v>
      </c>
      <c r="B35" s="8" t="s">
        <v>763</v>
      </c>
      <c r="C35" s="8" t="s">
        <v>65</v>
      </c>
      <c r="D35" s="8">
        <v>35</v>
      </c>
      <c r="E35" s="8">
        <v>175</v>
      </c>
    </row>
    <row r="36" spans="1:5" x14ac:dyDescent="0.25">
      <c r="A36" s="8" t="s">
        <v>39</v>
      </c>
      <c r="B36" s="8" t="s">
        <v>771</v>
      </c>
      <c r="C36" s="8" t="s">
        <v>64</v>
      </c>
      <c r="D36" s="8">
        <v>20</v>
      </c>
      <c r="E36" s="8">
        <v>112</v>
      </c>
    </row>
    <row r="37" spans="1:5" x14ac:dyDescent="0.25">
      <c r="A37" s="8" t="s">
        <v>39</v>
      </c>
      <c r="B37" s="8" t="s">
        <v>774</v>
      </c>
      <c r="C37" s="8" t="s">
        <v>64</v>
      </c>
      <c r="D37" s="8">
        <v>26</v>
      </c>
      <c r="E37" s="8">
        <v>156</v>
      </c>
    </row>
    <row r="38" spans="1:5" x14ac:dyDescent="0.25">
      <c r="A38" s="8" t="s">
        <v>39</v>
      </c>
      <c r="B38" s="8" t="s">
        <v>780</v>
      </c>
      <c r="C38" s="8" t="s">
        <v>64</v>
      </c>
      <c r="D38" s="8">
        <v>3</v>
      </c>
      <c r="E38" s="8">
        <v>15</v>
      </c>
    </row>
    <row r="39" spans="1:5" x14ac:dyDescent="0.25">
      <c r="A39" s="8" t="s">
        <v>39</v>
      </c>
      <c r="B39" s="8" t="s">
        <v>783</v>
      </c>
      <c r="C39" s="8" t="s">
        <v>64</v>
      </c>
      <c r="D39" s="8">
        <v>30</v>
      </c>
      <c r="E39" s="8">
        <v>150</v>
      </c>
    </row>
    <row r="40" spans="1:5" x14ac:dyDescent="0.25">
      <c r="A40" s="8" t="s">
        <v>39</v>
      </c>
      <c r="B40" s="8" t="s">
        <v>787</v>
      </c>
      <c r="C40" s="8" t="s">
        <v>65</v>
      </c>
      <c r="D40" s="8">
        <v>10</v>
      </c>
      <c r="E40" s="8">
        <v>50</v>
      </c>
    </row>
    <row r="41" spans="1:5" x14ac:dyDescent="0.25">
      <c r="A41" s="8" t="s">
        <v>39</v>
      </c>
      <c r="B41" s="8" t="s">
        <v>793</v>
      </c>
      <c r="C41" s="8" t="s">
        <v>64</v>
      </c>
      <c r="D41" s="8">
        <v>2</v>
      </c>
      <c r="E41" s="8">
        <v>10</v>
      </c>
    </row>
    <row r="42" spans="1:5" x14ac:dyDescent="0.25">
      <c r="A42" s="8" t="s">
        <v>39</v>
      </c>
      <c r="B42" s="8" t="s">
        <v>797</v>
      </c>
      <c r="C42" s="8" t="s">
        <v>65</v>
      </c>
      <c r="D42" s="8">
        <v>15</v>
      </c>
      <c r="E42" s="8">
        <v>75</v>
      </c>
    </row>
    <row r="43" spans="1:5" x14ac:dyDescent="0.25">
      <c r="A43" s="8" t="s">
        <v>39</v>
      </c>
      <c r="B43" s="8" t="s">
        <v>801</v>
      </c>
      <c r="C43" s="8" t="s">
        <v>65</v>
      </c>
      <c r="D43" s="8">
        <v>15</v>
      </c>
      <c r="E43" s="8">
        <v>75</v>
      </c>
    </row>
    <row r="44" spans="1:5" x14ac:dyDescent="0.25">
      <c r="A44" s="8" t="s">
        <v>39</v>
      </c>
      <c r="B44" s="8" t="s">
        <v>804</v>
      </c>
      <c r="C44" s="8" t="s">
        <v>65</v>
      </c>
      <c r="D44" s="8">
        <v>25</v>
      </c>
      <c r="E44" s="8">
        <v>125</v>
      </c>
    </row>
    <row r="45" spans="1:5" x14ac:dyDescent="0.25">
      <c r="A45" s="8" t="s">
        <v>6</v>
      </c>
      <c r="B45" s="8" t="s">
        <v>132</v>
      </c>
      <c r="C45" s="8" t="s">
        <v>65</v>
      </c>
      <c r="D45" s="8">
        <v>11</v>
      </c>
      <c r="E45" s="8">
        <v>55</v>
      </c>
    </row>
    <row r="46" spans="1:5" x14ac:dyDescent="0.25">
      <c r="A46" s="8" t="s">
        <v>6</v>
      </c>
      <c r="B46" s="8" t="s">
        <v>129</v>
      </c>
      <c r="C46" s="8" t="s">
        <v>65</v>
      </c>
      <c r="D46" s="8">
        <v>15</v>
      </c>
      <c r="E46" s="8">
        <v>75</v>
      </c>
    </row>
    <row r="47" spans="1:5" x14ac:dyDescent="0.25">
      <c r="A47" s="8" t="s">
        <v>6</v>
      </c>
      <c r="B47" s="8" t="s">
        <v>104</v>
      </c>
      <c r="C47" s="8" t="s">
        <v>64</v>
      </c>
      <c r="D47" s="8">
        <v>65</v>
      </c>
      <c r="E47" s="8">
        <v>325</v>
      </c>
    </row>
    <row r="48" spans="1:5" x14ac:dyDescent="0.25">
      <c r="A48" s="8" t="s">
        <v>6</v>
      </c>
      <c r="B48" s="8" t="s">
        <v>125</v>
      </c>
      <c r="C48" s="8" t="s">
        <v>65</v>
      </c>
      <c r="D48" s="8">
        <v>20</v>
      </c>
      <c r="E48" s="8">
        <v>100</v>
      </c>
    </row>
    <row r="49" spans="1:5" x14ac:dyDescent="0.25">
      <c r="A49" s="8" t="s">
        <v>6</v>
      </c>
      <c r="B49" s="8" t="s">
        <v>135</v>
      </c>
      <c r="C49" s="8" t="s">
        <v>64</v>
      </c>
      <c r="D49" s="8">
        <v>10</v>
      </c>
      <c r="E49" s="8">
        <v>50</v>
      </c>
    </row>
    <row r="50" spans="1:5" x14ac:dyDescent="0.25">
      <c r="A50" s="8" t="s">
        <v>6</v>
      </c>
      <c r="B50" s="8" t="s">
        <v>826</v>
      </c>
      <c r="C50" s="8" t="s">
        <v>65</v>
      </c>
      <c r="D50" s="8">
        <v>10</v>
      </c>
      <c r="E50" s="8">
        <v>50</v>
      </c>
    </row>
    <row r="51" spans="1:5" x14ac:dyDescent="0.25">
      <c r="A51" s="8" t="s">
        <v>6</v>
      </c>
      <c r="B51" s="8" t="s">
        <v>123</v>
      </c>
      <c r="C51" s="8" t="s">
        <v>65</v>
      </c>
      <c r="D51" s="8">
        <v>20</v>
      </c>
      <c r="E51" s="8">
        <v>100</v>
      </c>
    </row>
    <row r="52" spans="1:5" x14ac:dyDescent="0.25">
      <c r="A52" s="8" t="s">
        <v>6</v>
      </c>
      <c r="B52" s="8" t="s">
        <v>124</v>
      </c>
      <c r="C52" s="8" t="s">
        <v>64</v>
      </c>
      <c r="D52" s="8">
        <v>50</v>
      </c>
      <c r="E52" s="8">
        <v>250</v>
      </c>
    </row>
    <row r="53" spans="1:5" x14ac:dyDescent="0.25">
      <c r="A53" s="8" t="s">
        <v>6</v>
      </c>
      <c r="B53" s="8" t="s">
        <v>128</v>
      </c>
      <c r="C53" s="8" t="s">
        <v>64</v>
      </c>
      <c r="D53" s="8">
        <v>16</v>
      </c>
      <c r="E53" s="8">
        <v>80</v>
      </c>
    </row>
    <row r="54" spans="1:5" x14ac:dyDescent="0.25">
      <c r="A54" s="8" t="s">
        <v>6</v>
      </c>
      <c r="B54" s="8" t="s">
        <v>112</v>
      </c>
      <c r="C54" s="8" t="s">
        <v>64</v>
      </c>
      <c r="D54" s="8">
        <v>193</v>
      </c>
      <c r="E54" s="8">
        <v>965</v>
      </c>
    </row>
    <row r="55" spans="1:5" x14ac:dyDescent="0.25">
      <c r="A55" s="8" t="s">
        <v>6</v>
      </c>
      <c r="B55" s="8" t="s">
        <v>838</v>
      </c>
      <c r="C55" s="8" t="s">
        <v>64</v>
      </c>
      <c r="D55" s="8">
        <v>35</v>
      </c>
      <c r="E55" s="8">
        <v>175</v>
      </c>
    </row>
    <row r="56" spans="1:5" x14ac:dyDescent="0.25">
      <c r="A56" s="8" t="s">
        <v>6</v>
      </c>
      <c r="B56" s="8" t="s">
        <v>116</v>
      </c>
      <c r="C56" s="8" t="s">
        <v>64</v>
      </c>
      <c r="D56" s="8">
        <v>150</v>
      </c>
      <c r="E56" s="8">
        <v>750</v>
      </c>
    </row>
    <row r="57" spans="1:5" x14ac:dyDescent="0.25">
      <c r="A57" s="8" t="s">
        <v>6</v>
      </c>
      <c r="B57" s="8" t="s">
        <v>134</v>
      </c>
      <c r="C57" s="8" t="s">
        <v>65</v>
      </c>
      <c r="D57" s="8">
        <v>40</v>
      </c>
      <c r="E57" s="8">
        <v>200</v>
      </c>
    </row>
    <row r="58" spans="1:5" x14ac:dyDescent="0.25">
      <c r="A58" s="8" t="s">
        <v>6</v>
      </c>
      <c r="B58" s="8" t="s">
        <v>848</v>
      </c>
      <c r="C58" s="8" t="s">
        <v>65</v>
      </c>
      <c r="D58" s="8">
        <v>100</v>
      </c>
      <c r="E58" s="8">
        <v>500</v>
      </c>
    </row>
    <row r="59" spans="1:5" x14ac:dyDescent="0.25">
      <c r="A59" s="8" t="s">
        <v>6</v>
      </c>
      <c r="B59" s="8" t="s">
        <v>115</v>
      </c>
      <c r="C59" s="8" t="s">
        <v>65</v>
      </c>
      <c r="D59" s="8">
        <v>30</v>
      </c>
      <c r="E59" s="8">
        <v>150</v>
      </c>
    </row>
    <row r="60" spans="1:5" x14ac:dyDescent="0.25">
      <c r="A60" s="8" t="s">
        <v>6</v>
      </c>
      <c r="B60" s="8" t="s">
        <v>131</v>
      </c>
      <c r="C60" s="8" t="s">
        <v>64</v>
      </c>
      <c r="D60" s="8">
        <v>12</v>
      </c>
      <c r="E60" s="8">
        <v>60</v>
      </c>
    </row>
    <row r="61" spans="1:5" x14ac:dyDescent="0.25">
      <c r="A61" s="8" t="s">
        <v>6</v>
      </c>
      <c r="B61" s="8" t="s">
        <v>111</v>
      </c>
      <c r="C61" s="8" t="s">
        <v>64</v>
      </c>
      <c r="D61" s="8">
        <v>40</v>
      </c>
      <c r="E61" s="8">
        <v>200</v>
      </c>
    </row>
    <row r="62" spans="1:5" x14ac:dyDescent="0.25">
      <c r="A62" s="8" t="s">
        <v>6</v>
      </c>
      <c r="B62" s="8" t="s">
        <v>102</v>
      </c>
      <c r="C62" s="8" t="s">
        <v>65</v>
      </c>
      <c r="D62" s="8">
        <v>70</v>
      </c>
      <c r="E62" s="8">
        <v>350</v>
      </c>
    </row>
    <row r="63" spans="1:5" x14ac:dyDescent="0.25">
      <c r="A63" s="8" t="s">
        <v>6</v>
      </c>
      <c r="B63" s="8" t="s">
        <v>119</v>
      </c>
      <c r="C63" s="8" t="s">
        <v>65</v>
      </c>
      <c r="D63" s="8">
        <v>28</v>
      </c>
      <c r="E63" s="8">
        <v>136</v>
      </c>
    </row>
    <row r="64" spans="1:5" x14ac:dyDescent="0.25">
      <c r="A64" s="8" t="s">
        <v>6</v>
      </c>
      <c r="B64" s="8" t="s">
        <v>137</v>
      </c>
      <c r="C64" s="8" t="s">
        <v>65</v>
      </c>
      <c r="D64" s="8">
        <v>13</v>
      </c>
      <c r="E64" s="8">
        <v>76</v>
      </c>
    </row>
    <row r="65" spans="1:5" x14ac:dyDescent="0.25">
      <c r="A65" s="8" t="s">
        <v>6</v>
      </c>
      <c r="B65" s="8" t="s">
        <v>106</v>
      </c>
      <c r="C65" s="8" t="s">
        <v>65</v>
      </c>
      <c r="D65" s="8">
        <v>50</v>
      </c>
      <c r="E65" s="8">
        <v>250</v>
      </c>
    </row>
    <row r="66" spans="1:5" x14ac:dyDescent="0.25">
      <c r="A66" s="8" t="s">
        <v>6</v>
      </c>
      <c r="B66" s="8" t="s">
        <v>126</v>
      </c>
      <c r="C66" s="8" t="s">
        <v>64</v>
      </c>
      <c r="D66" s="8">
        <v>20</v>
      </c>
      <c r="E66" s="8">
        <v>100</v>
      </c>
    </row>
    <row r="67" spans="1:5" x14ac:dyDescent="0.25">
      <c r="A67" s="8" t="s">
        <v>6</v>
      </c>
      <c r="B67" s="8" t="s">
        <v>113</v>
      </c>
      <c r="C67" s="8" t="s">
        <v>64</v>
      </c>
      <c r="D67" s="8">
        <v>32</v>
      </c>
      <c r="E67" s="8">
        <v>158</v>
      </c>
    </row>
    <row r="68" spans="1:5" x14ac:dyDescent="0.25">
      <c r="A68" s="8" t="s">
        <v>6</v>
      </c>
      <c r="B68" s="8" t="s">
        <v>136</v>
      </c>
      <c r="C68" s="8" t="s">
        <v>65</v>
      </c>
      <c r="D68" s="8">
        <v>10</v>
      </c>
      <c r="E68" s="8">
        <v>50</v>
      </c>
    </row>
    <row r="69" spans="1:5" x14ac:dyDescent="0.25">
      <c r="A69" s="8" t="s">
        <v>6</v>
      </c>
      <c r="B69" s="8" t="s">
        <v>121</v>
      </c>
      <c r="C69" s="8" t="s">
        <v>65</v>
      </c>
      <c r="D69" s="8">
        <v>30</v>
      </c>
      <c r="E69" s="8">
        <v>150</v>
      </c>
    </row>
    <row r="70" spans="1:5" x14ac:dyDescent="0.25">
      <c r="A70" s="8" t="s">
        <v>6</v>
      </c>
      <c r="B70" s="8" t="s">
        <v>878</v>
      </c>
      <c r="C70" s="8" t="s">
        <v>64</v>
      </c>
      <c r="D70" s="8">
        <v>3</v>
      </c>
      <c r="E70" s="8">
        <v>15</v>
      </c>
    </row>
    <row r="71" spans="1:5" x14ac:dyDescent="0.25">
      <c r="A71" s="8" t="s">
        <v>6</v>
      </c>
      <c r="B71" s="8" t="s">
        <v>133</v>
      </c>
      <c r="C71" s="8" t="s">
        <v>64</v>
      </c>
      <c r="D71" s="8">
        <v>10</v>
      </c>
      <c r="E71" s="8">
        <v>50</v>
      </c>
    </row>
    <row r="72" spans="1:5" x14ac:dyDescent="0.25">
      <c r="A72" s="8" t="s">
        <v>6</v>
      </c>
      <c r="B72" s="8" t="s">
        <v>883</v>
      </c>
      <c r="C72" s="8" t="s">
        <v>64</v>
      </c>
      <c r="D72" s="8">
        <v>30</v>
      </c>
      <c r="E72" s="8">
        <v>150</v>
      </c>
    </row>
    <row r="73" spans="1:5" x14ac:dyDescent="0.25">
      <c r="A73" s="8" t="s">
        <v>6</v>
      </c>
      <c r="B73" s="8" t="s">
        <v>8</v>
      </c>
      <c r="C73" s="8" t="s">
        <v>64</v>
      </c>
      <c r="D73" s="8">
        <v>92</v>
      </c>
      <c r="E73" s="8">
        <v>460</v>
      </c>
    </row>
    <row r="74" spans="1:5" x14ac:dyDescent="0.25">
      <c r="A74" s="8" t="s">
        <v>6</v>
      </c>
      <c r="B74" s="8" t="s">
        <v>9</v>
      </c>
      <c r="C74" s="8" t="s">
        <v>64</v>
      </c>
      <c r="D74" s="8">
        <v>10</v>
      </c>
      <c r="E74" s="8">
        <v>50</v>
      </c>
    </row>
    <row r="75" spans="1:5" x14ac:dyDescent="0.25">
      <c r="A75" s="8" t="s">
        <v>6</v>
      </c>
      <c r="B75" s="8" t="s">
        <v>10</v>
      </c>
      <c r="C75" s="8" t="s">
        <v>64</v>
      </c>
      <c r="D75" s="8">
        <v>46</v>
      </c>
      <c r="E75" s="8">
        <v>230</v>
      </c>
    </row>
    <row r="76" spans="1:5" x14ac:dyDescent="0.25">
      <c r="A76" s="8" t="s">
        <v>6</v>
      </c>
      <c r="B76" s="8" t="s">
        <v>138</v>
      </c>
      <c r="C76" s="8" t="s">
        <v>64</v>
      </c>
      <c r="D76" s="8">
        <v>8</v>
      </c>
      <c r="E76" s="8">
        <v>40</v>
      </c>
    </row>
    <row r="77" spans="1:5" x14ac:dyDescent="0.25">
      <c r="A77" s="8" t="s">
        <v>6</v>
      </c>
      <c r="B77" s="8" t="s">
        <v>127</v>
      </c>
      <c r="C77" s="8" t="s">
        <v>65</v>
      </c>
      <c r="D77" s="8">
        <v>18</v>
      </c>
      <c r="E77" s="8">
        <v>90</v>
      </c>
    </row>
    <row r="78" spans="1:5" x14ac:dyDescent="0.25">
      <c r="A78" s="8" t="s">
        <v>6</v>
      </c>
      <c r="B78" s="8" t="s">
        <v>117</v>
      </c>
      <c r="C78" s="8" t="s">
        <v>65</v>
      </c>
      <c r="D78" s="8">
        <v>30</v>
      </c>
      <c r="E78" s="8">
        <v>150</v>
      </c>
    </row>
    <row r="79" spans="1:5" x14ac:dyDescent="0.25">
      <c r="A79" s="8" t="s">
        <v>6</v>
      </c>
      <c r="B79" s="8" t="s">
        <v>130</v>
      </c>
      <c r="C79" s="8" t="s">
        <v>65</v>
      </c>
      <c r="D79" s="8">
        <v>12</v>
      </c>
      <c r="E79" s="8">
        <v>60</v>
      </c>
    </row>
    <row r="80" spans="1:5" x14ac:dyDescent="0.25">
      <c r="A80" s="8" t="s">
        <v>6</v>
      </c>
      <c r="B80" s="8" t="s">
        <v>108</v>
      </c>
      <c r="C80" s="8" t="s">
        <v>64</v>
      </c>
      <c r="D80" s="8">
        <v>47</v>
      </c>
      <c r="E80" s="8">
        <v>231</v>
      </c>
    </row>
    <row r="81" spans="1:5" x14ac:dyDescent="0.25">
      <c r="A81" s="8" t="s">
        <v>6</v>
      </c>
      <c r="B81" s="8" t="s">
        <v>906</v>
      </c>
      <c r="C81" s="8" t="s">
        <v>67</v>
      </c>
      <c r="D81" s="8">
        <v>35</v>
      </c>
      <c r="E81" s="8">
        <v>175</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F6AC-F09A-40F3-A005-08AF1036CBC0}">
  <sheetPr>
    <tabColor theme="9" tint="-0.499984740745262"/>
  </sheetPr>
  <dimension ref="A1:X169"/>
  <sheetViews>
    <sheetView showGridLines="0" workbookViewId="0"/>
  </sheetViews>
  <sheetFormatPr defaultColWidth="8.7109375" defaultRowHeight="15" x14ac:dyDescent="0.25"/>
  <cols>
    <col min="1" max="1" width="28.140625" bestFit="1" customWidth="1"/>
    <col min="2" max="2" width="32.7109375" bestFit="1" customWidth="1"/>
    <col min="3" max="3" width="33.140625" bestFit="1" customWidth="1"/>
    <col min="4" max="4" width="26" bestFit="1" customWidth="1"/>
    <col min="5" max="5" width="18.85546875" bestFit="1" customWidth="1"/>
    <col min="6" max="7" width="11.42578125" bestFit="1" customWidth="1"/>
    <col min="8" max="8" width="50.5703125" bestFit="1" customWidth="1"/>
    <col min="9" max="9" width="15" bestFit="1" customWidth="1"/>
    <col min="10" max="10" width="15.28515625" bestFit="1" customWidth="1"/>
    <col min="11" max="11" width="15" style="8" bestFit="1" customWidth="1"/>
    <col min="12" max="12" width="18" style="8" bestFit="1" customWidth="1"/>
    <col min="13" max="13" width="13.140625" style="8" bestFit="1" customWidth="1"/>
    <col min="14" max="14" width="18.85546875" style="8" bestFit="1" customWidth="1"/>
    <col min="15" max="15" width="17.7109375" style="8" bestFit="1" customWidth="1"/>
    <col min="16" max="16" width="78" style="8" bestFit="1" customWidth="1"/>
    <col min="17" max="17" width="70.140625" style="8" bestFit="1" customWidth="1"/>
    <col min="18" max="18" width="17.7109375" style="8" bestFit="1" customWidth="1"/>
    <col min="19" max="19" width="9.28515625" style="8" bestFit="1" customWidth="1"/>
    <col min="20" max="20" width="16.28515625" style="8" customWidth="1"/>
    <col min="21" max="21" width="78" style="8" bestFit="1" customWidth="1"/>
    <col min="22" max="22" width="13.140625" style="8" bestFit="1" customWidth="1"/>
    <col min="23" max="23" width="9.28515625" style="8" bestFit="1" customWidth="1"/>
    <col min="24" max="24" width="16.28515625" style="8" bestFit="1" customWidth="1"/>
    <col min="25" max="25" width="70.140625" bestFit="1" customWidth="1"/>
    <col min="26" max="26" width="17.7109375" bestFit="1" customWidth="1"/>
    <col min="27" max="27" width="9.28515625" bestFit="1" customWidth="1"/>
    <col min="28" max="28" width="16.28515625" bestFit="1" customWidth="1"/>
  </cols>
  <sheetData>
    <row r="1" spans="1:16" x14ac:dyDescent="0.25">
      <c r="A1" s="8" t="s">
        <v>425</v>
      </c>
      <c r="B1" s="8" t="s">
        <v>426</v>
      </c>
      <c r="C1" s="8" t="s">
        <v>97</v>
      </c>
      <c r="D1" s="8" t="s">
        <v>427</v>
      </c>
      <c r="E1" s="8" t="s">
        <v>916</v>
      </c>
      <c r="F1" s="8" t="s">
        <v>61</v>
      </c>
      <c r="G1" s="8" t="s">
        <v>62</v>
      </c>
      <c r="H1" s="8" t="s">
        <v>98</v>
      </c>
      <c r="I1" s="8" t="s">
        <v>917</v>
      </c>
      <c r="J1" s="8" t="s">
        <v>918</v>
      </c>
      <c r="K1" s="8" t="s">
        <v>919</v>
      </c>
      <c r="L1" s="8" t="s">
        <v>920</v>
      </c>
      <c r="M1" s="8" t="s">
        <v>921</v>
      </c>
      <c r="N1" s="8" t="s">
        <v>14</v>
      </c>
      <c r="O1" s="8" t="s">
        <v>922</v>
      </c>
      <c r="P1" s="8" t="s">
        <v>923</v>
      </c>
    </row>
    <row r="2" spans="1:16" x14ac:dyDescent="0.25">
      <c r="A2" s="3" t="s">
        <v>808</v>
      </c>
      <c r="B2" s="3" t="s">
        <v>6</v>
      </c>
      <c r="C2" s="3" t="s">
        <v>6</v>
      </c>
      <c r="D2" s="3" t="s">
        <v>838</v>
      </c>
      <c r="E2" s="3" t="s">
        <v>924</v>
      </c>
      <c r="F2" s="8">
        <v>20</v>
      </c>
      <c r="G2" s="8">
        <v>100</v>
      </c>
      <c r="H2" s="3" t="s">
        <v>86</v>
      </c>
      <c r="I2" s="3" t="s">
        <v>47</v>
      </c>
      <c r="J2" s="3" t="s">
        <v>808</v>
      </c>
      <c r="K2" s="3" t="s">
        <v>48</v>
      </c>
      <c r="L2" s="3" t="s">
        <v>6</v>
      </c>
      <c r="M2" s="8" t="s">
        <v>49</v>
      </c>
      <c r="N2" s="3" t="s">
        <v>6</v>
      </c>
      <c r="O2" s="3" t="s">
        <v>925</v>
      </c>
      <c r="P2" s="8" t="s">
        <v>838</v>
      </c>
    </row>
    <row r="3" spans="1:16" x14ac:dyDescent="0.25">
      <c r="A3" s="3" t="s">
        <v>808</v>
      </c>
      <c r="B3" s="3" t="s">
        <v>6</v>
      </c>
      <c r="C3" s="3" t="s">
        <v>6</v>
      </c>
      <c r="D3" s="3" t="s">
        <v>838</v>
      </c>
      <c r="E3" s="3" t="s">
        <v>926</v>
      </c>
      <c r="F3" s="8">
        <v>15</v>
      </c>
      <c r="G3" s="8">
        <v>75</v>
      </c>
      <c r="H3" s="3" t="s">
        <v>86</v>
      </c>
      <c r="I3" s="3" t="s">
        <v>47</v>
      </c>
      <c r="J3" s="3" t="s">
        <v>808</v>
      </c>
      <c r="K3" s="3" t="s">
        <v>48</v>
      </c>
      <c r="L3" s="3" t="s">
        <v>6</v>
      </c>
      <c r="M3" s="8" t="s">
        <v>49</v>
      </c>
      <c r="N3" s="3" t="s">
        <v>6</v>
      </c>
      <c r="O3" s="3" t="s">
        <v>925</v>
      </c>
      <c r="P3" s="8" t="s">
        <v>838</v>
      </c>
    </row>
    <row r="4" spans="1:16" x14ac:dyDescent="0.25">
      <c r="A4" s="3" t="s">
        <v>808</v>
      </c>
      <c r="B4" s="3" t="s">
        <v>6</v>
      </c>
      <c r="C4" s="3" t="s">
        <v>6</v>
      </c>
      <c r="D4" s="3" t="s">
        <v>134</v>
      </c>
      <c r="E4" s="3" t="s">
        <v>927</v>
      </c>
      <c r="F4" s="8">
        <v>30</v>
      </c>
      <c r="G4" s="8">
        <v>150</v>
      </c>
      <c r="H4" s="3" t="s">
        <v>86</v>
      </c>
      <c r="I4" s="3" t="s">
        <v>47</v>
      </c>
      <c r="J4" s="3" t="s">
        <v>808</v>
      </c>
      <c r="K4" s="3" t="s">
        <v>48</v>
      </c>
      <c r="L4" s="3" t="s">
        <v>6</v>
      </c>
      <c r="M4" s="8" t="s">
        <v>49</v>
      </c>
      <c r="N4" s="3" t="s">
        <v>6</v>
      </c>
      <c r="O4" s="3" t="s">
        <v>928</v>
      </c>
      <c r="P4" s="8" t="s">
        <v>134</v>
      </c>
    </row>
    <row r="5" spans="1:16" x14ac:dyDescent="0.25">
      <c r="A5" s="3" t="s">
        <v>808</v>
      </c>
      <c r="B5" s="3" t="s">
        <v>6</v>
      </c>
      <c r="C5" s="3" t="s">
        <v>6</v>
      </c>
      <c r="D5" s="3" t="s">
        <v>116</v>
      </c>
      <c r="E5" s="3" t="s">
        <v>926</v>
      </c>
      <c r="F5" s="8">
        <v>125</v>
      </c>
      <c r="G5" s="8">
        <v>625</v>
      </c>
      <c r="H5" s="3" t="s">
        <v>86</v>
      </c>
      <c r="I5" s="3" t="s">
        <v>47</v>
      </c>
      <c r="J5" s="3" t="s">
        <v>808</v>
      </c>
      <c r="K5" s="3" t="s">
        <v>48</v>
      </c>
      <c r="L5" s="3" t="s">
        <v>6</v>
      </c>
      <c r="M5" s="8" t="s">
        <v>49</v>
      </c>
      <c r="N5" s="3" t="s">
        <v>6</v>
      </c>
      <c r="O5" s="3" t="s">
        <v>929</v>
      </c>
      <c r="P5" s="8" t="s">
        <v>116</v>
      </c>
    </row>
    <row r="6" spans="1:16" x14ac:dyDescent="0.25">
      <c r="A6" s="3" t="s">
        <v>808</v>
      </c>
      <c r="B6" s="3" t="s">
        <v>6</v>
      </c>
      <c r="C6" s="3" t="s">
        <v>6</v>
      </c>
      <c r="D6" s="3" t="s">
        <v>116</v>
      </c>
      <c r="E6" s="3" t="s">
        <v>927</v>
      </c>
      <c r="F6" s="8">
        <v>25</v>
      </c>
      <c r="G6" s="8">
        <v>125</v>
      </c>
      <c r="H6" s="3" t="s">
        <v>86</v>
      </c>
      <c r="I6" s="3" t="s">
        <v>47</v>
      </c>
      <c r="J6" s="3" t="s">
        <v>808</v>
      </c>
      <c r="K6" s="3" t="s">
        <v>48</v>
      </c>
      <c r="L6" s="3" t="s">
        <v>6</v>
      </c>
      <c r="M6" s="8" t="s">
        <v>49</v>
      </c>
      <c r="N6" s="3" t="s">
        <v>6</v>
      </c>
      <c r="O6" s="3" t="s">
        <v>929</v>
      </c>
      <c r="P6" s="8" t="s">
        <v>116</v>
      </c>
    </row>
    <row r="7" spans="1:16" x14ac:dyDescent="0.25">
      <c r="A7" s="3" t="s">
        <v>808</v>
      </c>
      <c r="B7" s="3" t="s">
        <v>6</v>
      </c>
      <c r="C7" s="3" t="s">
        <v>6</v>
      </c>
      <c r="D7" s="3" t="s">
        <v>112</v>
      </c>
      <c r="E7" s="3" t="s">
        <v>926</v>
      </c>
      <c r="F7" s="8">
        <v>133</v>
      </c>
      <c r="G7" s="8">
        <v>665</v>
      </c>
      <c r="H7" s="3" t="s">
        <v>86</v>
      </c>
      <c r="I7" s="3" t="s">
        <v>47</v>
      </c>
      <c r="J7" s="3" t="s">
        <v>808</v>
      </c>
      <c r="K7" s="3" t="s">
        <v>48</v>
      </c>
      <c r="L7" s="3" t="s">
        <v>6</v>
      </c>
      <c r="M7" s="8" t="s">
        <v>49</v>
      </c>
      <c r="N7" s="3" t="s">
        <v>6</v>
      </c>
      <c r="O7" s="3" t="s">
        <v>50</v>
      </c>
      <c r="P7" s="8" t="s">
        <v>112</v>
      </c>
    </row>
    <row r="8" spans="1:16" x14ac:dyDescent="0.25">
      <c r="A8" s="3" t="s">
        <v>808</v>
      </c>
      <c r="B8" s="3" t="s">
        <v>6</v>
      </c>
      <c r="C8" s="3" t="s">
        <v>6</v>
      </c>
      <c r="D8" s="3" t="s">
        <v>112</v>
      </c>
      <c r="E8" s="3" t="s">
        <v>927</v>
      </c>
      <c r="F8" s="8">
        <v>60</v>
      </c>
      <c r="G8" s="8">
        <v>300</v>
      </c>
      <c r="H8" s="3" t="s">
        <v>86</v>
      </c>
      <c r="I8" s="3" t="s">
        <v>47</v>
      </c>
      <c r="J8" s="3" t="s">
        <v>808</v>
      </c>
      <c r="K8" s="3" t="s">
        <v>48</v>
      </c>
      <c r="L8" s="3" t="s">
        <v>6</v>
      </c>
      <c r="M8" s="8" t="s">
        <v>49</v>
      </c>
      <c r="N8" s="3" t="s">
        <v>6</v>
      </c>
      <c r="O8" s="3" t="s">
        <v>50</v>
      </c>
      <c r="P8" s="8" t="s">
        <v>112</v>
      </c>
    </row>
    <row r="9" spans="1:16" x14ac:dyDescent="0.25">
      <c r="A9" s="3" t="s">
        <v>808</v>
      </c>
      <c r="B9" s="3" t="s">
        <v>6</v>
      </c>
      <c r="C9" s="3" t="s">
        <v>6</v>
      </c>
      <c r="D9" s="3" t="s">
        <v>124</v>
      </c>
      <c r="E9" s="3" t="s">
        <v>926</v>
      </c>
      <c r="F9" s="8">
        <v>15</v>
      </c>
      <c r="G9" s="8">
        <v>75</v>
      </c>
      <c r="H9" s="3" t="s">
        <v>86</v>
      </c>
      <c r="I9" s="3" t="s">
        <v>47</v>
      </c>
      <c r="J9" s="3" t="s">
        <v>808</v>
      </c>
      <c r="K9" s="3" t="s">
        <v>48</v>
      </c>
      <c r="L9" s="3" t="s">
        <v>6</v>
      </c>
      <c r="M9" s="8" t="s">
        <v>49</v>
      </c>
      <c r="N9" s="3" t="s">
        <v>6</v>
      </c>
      <c r="O9" s="3" t="s">
        <v>930</v>
      </c>
      <c r="P9" s="8" t="s">
        <v>124</v>
      </c>
    </row>
    <row r="10" spans="1:16" x14ac:dyDescent="0.25">
      <c r="A10" s="3" t="s">
        <v>808</v>
      </c>
      <c r="B10" s="3" t="s">
        <v>6</v>
      </c>
      <c r="C10" s="3" t="s">
        <v>6</v>
      </c>
      <c r="D10" s="3" t="s">
        <v>124</v>
      </c>
      <c r="E10" s="3" t="s">
        <v>927</v>
      </c>
      <c r="F10" s="8">
        <v>10</v>
      </c>
      <c r="G10" s="8">
        <v>50</v>
      </c>
      <c r="H10" s="3" t="s">
        <v>86</v>
      </c>
      <c r="I10" s="3" t="s">
        <v>47</v>
      </c>
      <c r="J10" s="3" t="s">
        <v>808</v>
      </c>
      <c r="K10" s="3" t="s">
        <v>48</v>
      </c>
      <c r="L10" s="3" t="s">
        <v>6</v>
      </c>
      <c r="M10" s="8" t="s">
        <v>49</v>
      </c>
      <c r="N10" s="3" t="s">
        <v>6</v>
      </c>
      <c r="O10" s="3" t="s">
        <v>930</v>
      </c>
      <c r="P10" s="8" t="s">
        <v>124</v>
      </c>
    </row>
    <row r="11" spans="1:16" x14ac:dyDescent="0.25">
      <c r="A11" s="3" t="s">
        <v>808</v>
      </c>
      <c r="B11" s="3" t="s">
        <v>6</v>
      </c>
      <c r="C11" s="3" t="s">
        <v>6</v>
      </c>
      <c r="D11" s="3" t="s">
        <v>124</v>
      </c>
      <c r="E11" s="3" t="s">
        <v>931</v>
      </c>
      <c r="F11" s="8">
        <v>5</v>
      </c>
      <c r="G11" s="8">
        <v>25</v>
      </c>
      <c r="H11" s="3" t="s">
        <v>86</v>
      </c>
      <c r="I11" s="3" t="s">
        <v>47</v>
      </c>
      <c r="J11" s="3" t="s">
        <v>808</v>
      </c>
      <c r="K11" s="3" t="s">
        <v>48</v>
      </c>
      <c r="L11" s="3" t="s">
        <v>6</v>
      </c>
      <c r="M11" s="8" t="s">
        <v>49</v>
      </c>
      <c r="N11" s="3" t="s">
        <v>6</v>
      </c>
      <c r="O11" s="3" t="s">
        <v>930</v>
      </c>
      <c r="P11" s="8" t="s">
        <v>124</v>
      </c>
    </row>
    <row r="12" spans="1:16" x14ac:dyDescent="0.25">
      <c r="A12" s="3" t="s">
        <v>808</v>
      </c>
      <c r="B12" s="3" t="s">
        <v>6</v>
      </c>
      <c r="C12" s="3" t="s">
        <v>6</v>
      </c>
      <c r="D12" s="3" t="s">
        <v>121</v>
      </c>
      <c r="E12" s="3" t="s">
        <v>927</v>
      </c>
      <c r="F12" s="8">
        <v>6</v>
      </c>
      <c r="G12" s="8">
        <v>30</v>
      </c>
      <c r="H12" s="3" t="s">
        <v>86</v>
      </c>
      <c r="I12" s="3" t="s">
        <v>47</v>
      </c>
      <c r="J12" s="3" t="s">
        <v>808</v>
      </c>
      <c r="K12" s="3" t="s">
        <v>48</v>
      </c>
      <c r="L12" s="3" t="s">
        <v>6</v>
      </c>
      <c r="M12" s="8" t="s">
        <v>49</v>
      </c>
      <c r="N12" s="3" t="s">
        <v>6</v>
      </c>
      <c r="O12" s="3" t="s">
        <v>932</v>
      </c>
      <c r="P12" s="8" t="s">
        <v>121</v>
      </c>
    </row>
    <row r="13" spans="1:16" x14ac:dyDescent="0.25">
      <c r="A13" s="3" t="s">
        <v>808</v>
      </c>
      <c r="B13" s="3" t="s">
        <v>6</v>
      </c>
      <c r="C13" s="3" t="s">
        <v>6</v>
      </c>
      <c r="D13" s="3" t="s">
        <v>883</v>
      </c>
      <c r="E13" s="3" t="s">
        <v>924</v>
      </c>
      <c r="F13" s="8">
        <v>25</v>
      </c>
      <c r="G13" s="8">
        <v>125</v>
      </c>
      <c r="H13" s="3" t="s">
        <v>86</v>
      </c>
      <c r="I13" s="3" t="s">
        <v>47</v>
      </c>
      <c r="J13" s="3" t="s">
        <v>808</v>
      </c>
      <c r="K13" s="3" t="s">
        <v>48</v>
      </c>
      <c r="L13" s="3" t="s">
        <v>6</v>
      </c>
      <c r="M13" s="8" t="s">
        <v>49</v>
      </c>
      <c r="N13" s="3" t="s">
        <v>6</v>
      </c>
      <c r="O13" s="3" t="s">
        <v>933</v>
      </c>
      <c r="P13" s="8" t="s">
        <v>883</v>
      </c>
    </row>
    <row r="14" spans="1:16" x14ac:dyDescent="0.25">
      <c r="A14" s="3" t="s">
        <v>808</v>
      </c>
      <c r="B14" s="3" t="s">
        <v>6</v>
      </c>
      <c r="C14" s="3" t="s">
        <v>6</v>
      </c>
      <c r="D14" s="3" t="s">
        <v>883</v>
      </c>
      <c r="E14" s="3" t="s">
        <v>926</v>
      </c>
      <c r="F14" s="8">
        <v>5</v>
      </c>
      <c r="G14" s="8">
        <v>25</v>
      </c>
      <c r="H14" s="3" t="s">
        <v>86</v>
      </c>
      <c r="I14" s="3" t="s">
        <v>47</v>
      </c>
      <c r="J14" s="3" t="s">
        <v>808</v>
      </c>
      <c r="K14" s="3" t="s">
        <v>48</v>
      </c>
      <c r="L14" s="3" t="s">
        <v>6</v>
      </c>
      <c r="M14" s="8" t="s">
        <v>49</v>
      </c>
      <c r="N14" s="3" t="s">
        <v>6</v>
      </c>
      <c r="O14" s="3" t="s">
        <v>933</v>
      </c>
      <c r="P14" s="8" t="s">
        <v>883</v>
      </c>
    </row>
    <row r="15" spans="1:16" x14ac:dyDescent="0.25">
      <c r="A15" s="3" t="s">
        <v>808</v>
      </c>
      <c r="B15" s="3" t="s">
        <v>6</v>
      </c>
      <c r="C15" s="3" t="s">
        <v>6</v>
      </c>
      <c r="D15" s="3" t="s">
        <v>8</v>
      </c>
      <c r="E15" s="3" t="s">
        <v>924</v>
      </c>
      <c r="F15" s="8">
        <v>50</v>
      </c>
      <c r="G15" s="8">
        <v>250</v>
      </c>
      <c r="H15" s="3" t="s">
        <v>86</v>
      </c>
      <c r="I15" s="3" t="s">
        <v>47</v>
      </c>
      <c r="J15" s="3" t="s">
        <v>808</v>
      </c>
      <c r="K15" s="3" t="s">
        <v>48</v>
      </c>
      <c r="L15" s="3" t="s">
        <v>6</v>
      </c>
      <c r="M15" s="8" t="s">
        <v>49</v>
      </c>
      <c r="N15" s="3" t="s">
        <v>6</v>
      </c>
      <c r="O15" s="3" t="s">
        <v>934</v>
      </c>
      <c r="P15" s="8" t="s">
        <v>8</v>
      </c>
    </row>
    <row r="16" spans="1:16" x14ac:dyDescent="0.25">
      <c r="A16" s="3" t="s">
        <v>808</v>
      </c>
      <c r="B16" s="3" t="s">
        <v>6</v>
      </c>
      <c r="C16" s="3" t="s">
        <v>6</v>
      </c>
      <c r="D16" s="3" t="s">
        <v>8</v>
      </c>
      <c r="E16" s="3" t="s">
        <v>926</v>
      </c>
      <c r="F16" s="8">
        <v>42</v>
      </c>
      <c r="G16" s="8">
        <v>210</v>
      </c>
      <c r="H16" s="3" t="s">
        <v>86</v>
      </c>
      <c r="I16" s="3" t="s">
        <v>47</v>
      </c>
      <c r="J16" s="3" t="s">
        <v>808</v>
      </c>
      <c r="K16" s="3" t="s">
        <v>48</v>
      </c>
      <c r="L16" s="3" t="s">
        <v>6</v>
      </c>
      <c r="M16" s="8" t="s">
        <v>49</v>
      </c>
      <c r="N16" s="3" t="s">
        <v>6</v>
      </c>
      <c r="O16" s="3" t="s">
        <v>934</v>
      </c>
      <c r="P16" s="8" t="s">
        <v>8</v>
      </c>
    </row>
    <row r="17" spans="1:16" x14ac:dyDescent="0.25">
      <c r="A17" s="3" t="s">
        <v>808</v>
      </c>
      <c r="B17" s="3" t="s">
        <v>6</v>
      </c>
      <c r="C17" s="3" t="s">
        <v>6</v>
      </c>
      <c r="D17" s="3" t="s">
        <v>10</v>
      </c>
      <c r="E17" s="3" t="s">
        <v>935</v>
      </c>
      <c r="F17" s="8">
        <v>46</v>
      </c>
      <c r="G17" s="8">
        <v>230</v>
      </c>
      <c r="H17" s="3" t="s">
        <v>86</v>
      </c>
      <c r="I17" s="3" t="s">
        <v>47</v>
      </c>
      <c r="J17" s="3" t="s">
        <v>808</v>
      </c>
      <c r="K17" s="3" t="s">
        <v>48</v>
      </c>
      <c r="L17" s="3" t="s">
        <v>6</v>
      </c>
      <c r="M17" s="8" t="s">
        <v>49</v>
      </c>
      <c r="N17" s="3" t="s">
        <v>6</v>
      </c>
      <c r="O17" s="3" t="s">
        <v>51</v>
      </c>
      <c r="P17" s="8" t="s">
        <v>10</v>
      </c>
    </row>
    <row r="18" spans="1:16" x14ac:dyDescent="0.25">
      <c r="A18" s="3" t="s">
        <v>808</v>
      </c>
      <c r="B18" s="3" t="s">
        <v>6</v>
      </c>
      <c r="C18" s="3" t="s">
        <v>6</v>
      </c>
      <c r="D18" s="3" t="s">
        <v>878</v>
      </c>
      <c r="E18" s="3" t="s">
        <v>924</v>
      </c>
      <c r="F18" s="8">
        <v>3</v>
      </c>
      <c r="G18" s="8">
        <v>15</v>
      </c>
      <c r="H18" s="3" t="s">
        <v>86</v>
      </c>
      <c r="I18" s="3" t="s">
        <v>47</v>
      </c>
      <c r="J18" s="3" t="s">
        <v>808</v>
      </c>
      <c r="K18" s="3" t="s">
        <v>48</v>
      </c>
      <c r="L18" s="3" t="s">
        <v>6</v>
      </c>
      <c r="M18" s="8" t="s">
        <v>936</v>
      </c>
      <c r="N18" s="3" t="s">
        <v>91</v>
      </c>
      <c r="O18" s="3" t="s">
        <v>937</v>
      </c>
      <c r="P18" s="8" t="s">
        <v>36</v>
      </c>
    </row>
    <row r="19" spans="1:16" x14ac:dyDescent="0.25">
      <c r="A19" s="3" t="s">
        <v>15</v>
      </c>
      <c r="B19" s="3" t="s">
        <v>15</v>
      </c>
      <c r="C19" s="3" t="s">
        <v>39</v>
      </c>
      <c r="D19" s="3" t="s">
        <v>797</v>
      </c>
      <c r="E19" s="3" t="s">
        <v>924</v>
      </c>
      <c r="F19" s="8">
        <v>10</v>
      </c>
      <c r="G19" s="8">
        <v>59</v>
      </c>
      <c r="H19" s="3" t="s">
        <v>86</v>
      </c>
      <c r="I19" s="3" t="s">
        <v>16</v>
      </c>
      <c r="J19" s="3" t="s">
        <v>15</v>
      </c>
      <c r="K19" s="3" t="s">
        <v>17</v>
      </c>
      <c r="L19" s="3" t="s">
        <v>15</v>
      </c>
      <c r="M19" s="8" t="s">
        <v>40</v>
      </c>
      <c r="N19" s="3" t="s">
        <v>39</v>
      </c>
      <c r="O19" s="3" t="s">
        <v>937</v>
      </c>
      <c r="P19" s="8" t="s">
        <v>36</v>
      </c>
    </row>
    <row r="20" spans="1:16" x14ac:dyDescent="0.25">
      <c r="A20" s="3" t="s">
        <v>15</v>
      </c>
      <c r="B20" s="3" t="s">
        <v>15</v>
      </c>
      <c r="C20" s="3" t="s">
        <v>39</v>
      </c>
      <c r="D20" s="3" t="s">
        <v>797</v>
      </c>
      <c r="E20" s="3" t="s">
        <v>926</v>
      </c>
      <c r="F20" s="8">
        <v>5</v>
      </c>
      <c r="G20" s="8">
        <v>16</v>
      </c>
      <c r="H20" s="3" t="s">
        <v>86</v>
      </c>
      <c r="I20" s="3" t="s">
        <v>16</v>
      </c>
      <c r="J20" s="3" t="s">
        <v>15</v>
      </c>
      <c r="K20" s="3" t="s">
        <v>17</v>
      </c>
      <c r="L20" s="3" t="s">
        <v>15</v>
      </c>
      <c r="M20" s="8" t="s">
        <v>40</v>
      </c>
      <c r="N20" s="3" t="s">
        <v>39</v>
      </c>
      <c r="O20" s="3" t="s">
        <v>937</v>
      </c>
      <c r="P20" s="8" t="s">
        <v>36</v>
      </c>
    </row>
    <row r="21" spans="1:16" x14ac:dyDescent="0.25">
      <c r="A21" s="3" t="s">
        <v>15</v>
      </c>
      <c r="B21" s="3" t="s">
        <v>15</v>
      </c>
      <c r="C21" s="3" t="s">
        <v>39</v>
      </c>
      <c r="D21" s="3" t="s">
        <v>780</v>
      </c>
      <c r="E21" s="3" t="s">
        <v>926</v>
      </c>
      <c r="F21" s="8">
        <v>3</v>
      </c>
      <c r="G21" s="8">
        <v>15</v>
      </c>
      <c r="H21" s="3" t="s">
        <v>86</v>
      </c>
      <c r="I21" s="3" t="s">
        <v>16</v>
      </c>
      <c r="J21" s="3" t="s">
        <v>15</v>
      </c>
      <c r="K21" s="3" t="s">
        <v>17</v>
      </c>
      <c r="L21" s="3" t="s">
        <v>15</v>
      </c>
      <c r="M21" s="8" t="s">
        <v>40</v>
      </c>
      <c r="N21" s="3" t="s">
        <v>39</v>
      </c>
      <c r="O21" s="3" t="s">
        <v>937</v>
      </c>
      <c r="P21" s="8" t="s">
        <v>36</v>
      </c>
    </row>
    <row r="22" spans="1:16" x14ac:dyDescent="0.25">
      <c r="A22" s="3" t="s">
        <v>15</v>
      </c>
      <c r="B22" s="3" t="s">
        <v>15</v>
      </c>
      <c r="C22" s="3" t="s">
        <v>39</v>
      </c>
      <c r="D22" s="3" t="s">
        <v>783</v>
      </c>
      <c r="E22" s="3" t="s">
        <v>926</v>
      </c>
      <c r="F22" s="8">
        <v>25</v>
      </c>
      <c r="G22" s="8">
        <v>125</v>
      </c>
      <c r="H22" s="3" t="s">
        <v>86</v>
      </c>
      <c r="I22" s="3" t="s">
        <v>16</v>
      </c>
      <c r="J22" s="3" t="s">
        <v>15</v>
      </c>
      <c r="K22" s="3" t="s">
        <v>17</v>
      </c>
      <c r="L22" s="3" t="s">
        <v>15</v>
      </c>
      <c r="M22" s="8" t="s">
        <v>40</v>
      </c>
      <c r="N22" s="3" t="s">
        <v>39</v>
      </c>
      <c r="O22" s="3" t="s">
        <v>937</v>
      </c>
      <c r="P22" s="8" t="s">
        <v>36</v>
      </c>
    </row>
    <row r="23" spans="1:16" x14ac:dyDescent="0.25">
      <c r="A23" s="3" t="s">
        <v>15</v>
      </c>
      <c r="B23" s="3" t="s">
        <v>15</v>
      </c>
      <c r="C23" s="3" t="s">
        <v>39</v>
      </c>
      <c r="D23" s="3" t="s">
        <v>783</v>
      </c>
      <c r="E23" s="3" t="s">
        <v>927</v>
      </c>
      <c r="F23" s="8">
        <v>5</v>
      </c>
      <c r="G23" s="8">
        <v>25</v>
      </c>
      <c r="H23" s="3" t="s">
        <v>86</v>
      </c>
      <c r="I23" s="3" t="s">
        <v>16</v>
      </c>
      <c r="J23" s="3" t="s">
        <v>15</v>
      </c>
      <c r="K23" s="3" t="s">
        <v>17</v>
      </c>
      <c r="L23" s="3" t="s">
        <v>15</v>
      </c>
      <c r="M23" s="8" t="s">
        <v>40</v>
      </c>
      <c r="N23" s="3" t="s">
        <v>39</v>
      </c>
      <c r="O23" s="3" t="s">
        <v>937</v>
      </c>
      <c r="P23" s="8" t="s">
        <v>36</v>
      </c>
    </row>
    <row r="24" spans="1:16" x14ac:dyDescent="0.25">
      <c r="A24" s="3" t="s">
        <v>15</v>
      </c>
      <c r="B24" s="3" t="s">
        <v>15</v>
      </c>
      <c r="C24" s="3" t="s">
        <v>39</v>
      </c>
      <c r="D24" s="3" t="s">
        <v>771</v>
      </c>
      <c r="E24" s="3" t="s">
        <v>924</v>
      </c>
      <c r="F24" s="8">
        <v>12</v>
      </c>
      <c r="G24" s="8">
        <v>62</v>
      </c>
      <c r="H24" s="3" t="s">
        <v>86</v>
      </c>
      <c r="I24" s="3" t="s">
        <v>16</v>
      </c>
      <c r="J24" s="3" t="s">
        <v>15</v>
      </c>
      <c r="K24" s="3" t="s">
        <v>17</v>
      </c>
      <c r="L24" s="3" t="s">
        <v>15</v>
      </c>
      <c r="M24" s="8" t="s">
        <v>40</v>
      </c>
      <c r="N24" s="3" t="s">
        <v>39</v>
      </c>
      <c r="O24" s="3" t="s">
        <v>937</v>
      </c>
      <c r="P24" s="8" t="s">
        <v>36</v>
      </c>
    </row>
    <row r="25" spans="1:16" x14ac:dyDescent="0.25">
      <c r="A25" s="3" t="s">
        <v>15</v>
      </c>
      <c r="B25" s="3" t="s">
        <v>15</v>
      </c>
      <c r="C25" s="3" t="s">
        <v>39</v>
      </c>
      <c r="D25" s="3" t="s">
        <v>771</v>
      </c>
      <c r="E25" s="3" t="s">
        <v>926</v>
      </c>
      <c r="F25" s="8">
        <v>8</v>
      </c>
      <c r="G25" s="8">
        <v>50</v>
      </c>
      <c r="H25" s="3" t="s">
        <v>86</v>
      </c>
      <c r="I25" s="3" t="s">
        <v>16</v>
      </c>
      <c r="J25" s="3" t="s">
        <v>15</v>
      </c>
      <c r="K25" s="3" t="s">
        <v>17</v>
      </c>
      <c r="L25" s="3" t="s">
        <v>15</v>
      </c>
      <c r="M25" s="8" t="s">
        <v>40</v>
      </c>
      <c r="N25" s="3" t="s">
        <v>39</v>
      </c>
      <c r="O25" s="3" t="s">
        <v>937</v>
      </c>
      <c r="P25" s="8" t="s">
        <v>36</v>
      </c>
    </row>
    <row r="26" spans="1:16" x14ac:dyDescent="0.25">
      <c r="A26" s="3" t="s">
        <v>15</v>
      </c>
      <c r="B26" s="3" t="s">
        <v>15</v>
      </c>
      <c r="C26" s="3" t="s">
        <v>39</v>
      </c>
      <c r="D26" s="3" t="s">
        <v>751</v>
      </c>
      <c r="E26" s="3" t="s">
        <v>926</v>
      </c>
      <c r="F26" s="8">
        <v>8</v>
      </c>
      <c r="G26" s="8">
        <v>40</v>
      </c>
      <c r="H26" s="3" t="s">
        <v>86</v>
      </c>
      <c r="I26" s="3" t="s">
        <v>16</v>
      </c>
      <c r="J26" s="3" t="s">
        <v>15</v>
      </c>
      <c r="K26" s="3" t="s">
        <v>17</v>
      </c>
      <c r="L26" s="3" t="s">
        <v>15</v>
      </c>
      <c r="M26" s="8" t="s">
        <v>40</v>
      </c>
      <c r="N26" s="3" t="s">
        <v>39</v>
      </c>
      <c r="O26" s="3" t="s">
        <v>937</v>
      </c>
      <c r="P26" s="8" t="s">
        <v>36</v>
      </c>
    </row>
    <row r="27" spans="1:16" x14ac:dyDescent="0.25">
      <c r="A27" s="3" t="s">
        <v>15</v>
      </c>
      <c r="B27" s="3" t="s">
        <v>15</v>
      </c>
      <c r="C27" s="3" t="s">
        <v>39</v>
      </c>
      <c r="D27" s="3" t="s">
        <v>751</v>
      </c>
      <c r="E27" s="3" t="s">
        <v>927</v>
      </c>
      <c r="F27" s="8">
        <v>2</v>
      </c>
      <c r="G27" s="8">
        <v>10</v>
      </c>
      <c r="H27" s="3" t="s">
        <v>86</v>
      </c>
      <c r="I27" s="3" t="s">
        <v>16</v>
      </c>
      <c r="J27" s="3" t="s">
        <v>15</v>
      </c>
      <c r="K27" s="3" t="s">
        <v>17</v>
      </c>
      <c r="L27" s="3" t="s">
        <v>15</v>
      </c>
      <c r="M27" s="8" t="s">
        <v>40</v>
      </c>
      <c r="N27" s="3" t="s">
        <v>39</v>
      </c>
      <c r="O27" s="3" t="s">
        <v>937</v>
      </c>
      <c r="P27" s="8" t="s">
        <v>36</v>
      </c>
    </row>
    <row r="28" spans="1:16" x14ac:dyDescent="0.25">
      <c r="A28" s="3" t="s">
        <v>808</v>
      </c>
      <c r="B28" s="3" t="s">
        <v>6</v>
      </c>
      <c r="C28" s="3" t="s">
        <v>6</v>
      </c>
      <c r="D28" s="3" t="s">
        <v>906</v>
      </c>
      <c r="E28" s="3" t="s">
        <v>926</v>
      </c>
      <c r="F28" s="8">
        <v>35</v>
      </c>
      <c r="G28" s="8">
        <v>175</v>
      </c>
      <c r="H28" s="3" t="s">
        <v>86</v>
      </c>
      <c r="I28" s="3" t="s">
        <v>47</v>
      </c>
      <c r="J28" s="3" t="s">
        <v>808</v>
      </c>
      <c r="K28" s="3" t="s">
        <v>48</v>
      </c>
      <c r="L28" s="3" t="s">
        <v>6</v>
      </c>
      <c r="M28" s="8" t="s">
        <v>49</v>
      </c>
      <c r="N28" s="3" t="s">
        <v>6</v>
      </c>
      <c r="O28" s="3" t="s">
        <v>52</v>
      </c>
      <c r="P28" s="8" t="s">
        <v>906</v>
      </c>
    </row>
    <row r="29" spans="1:16" x14ac:dyDescent="0.25">
      <c r="A29" s="3" t="s">
        <v>15</v>
      </c>
      <c r="B29" s="3" t="s">
        <v>15</v>
      </c>
      <c r="C29" s="3" t="s">
        <v>25</v>
      </c>
      <c r="D29" s="3" t="s">
        <v>103</v>
      </c>
      <c r="E29" s="3" t="s">
        <v>924</v>
      </c>
      <c r="F29" s="8">
        <v>200</v>
      </c>
      <c r="G29" s="8">
        <v>1000</v>
      </c>
      <c r="H29" s="3" t="s">
        <v>86</v>
      </c>
      <c r="I29" s="3" t="s">
        <v>16</v>
      </c>
      <c r="J29" s="3" t="s">
        <v>15</v>
      </c>
      <c r="K29" s="3" t="s">
        <v>17</v>
      </c>
      <c r="L29" s="3" t="s">
        <v>15</v>
      </c>
      <c r="M29" s="8" t="s">
        <v>26</v>
      </c>
      <c r="N29" s="3" t="s">
        <v>25</v>
      </c>
      <c r="O29" s="3" t="s">
        <v>28</v>
      </c>
      <c r="P29" s="8" t="s">
        <v>27</v>
      </c>
    </row>
    <row r="30" spans="1:16" x14ac:dyDescent="0.25">
      <c r="A30" s="3" t="s">
        <v>15</v>
      </c>
      <c r="B30" s="3" t="s">
        <v>15</v>
      </c>
      <c r="C30" s="3" t="s">
        <v>25</v>
      </c>
      <c r="D30" s="3" t="s">
        <v>103</v>
      </c>
      <c r="E30" s="3" t="s">
        <v>926</v>
      </c>
      <c r="F30" s="8">
        <v>120</v>
      </c>
      <c r="G30" s="8">
        <v>600</v>
      </c>
      <c r="H30" s="3" t="s">
        <v>86</v>
      </c>
      <c r="I30" s="3" t="s">
        <v>16</v>
      </c>
      <c r="J30" s="3" t="s">
        <v>15</v>
      </c>
      <c r="K30" s="3" t="s">
        <v>17</v>
      </c>
      <c r="L30" s="3" t="s">
        <v>15</v>
      </c>
      <c r="M30" s="8" t="s">
        <v>26</v>
      </c>
      <c r="N30" s="3" t="s">
        <v>25</v>
      </c>
      <c r="O30" s="3" t="s">
        <v>28</v>
      </c>
      <c r="P30" s="8" t="s">
        <v>27</v>
      </c>
    </row>
    <row r="31" spans="1:16" x14ac:dyDescent="0.25">
      <c r="A31" s="3" t="s">
        <v>15</v>
      </c>
      <c r="B31" s="3" t="s">
        <v>15</v>
      </c>
      <c r="C31" s="3" t="s">
        <v>25</v>
      </c>
      <c r="D31" s="3" t="s">
        <v>666</v>
      </c>
      <c r="E31" s="3" t="s">
        <v>924</v>
      </c>
      <c r="F31" s="8">
        <v>10</v>
      </c>
      <c r="G31" s="8">
        <v>50</v>
      </c>
      <c r="H31" s="3" t="s">
        <v>86</v>
      </c>
      <c r="I31" s="3" t="s">
        <v>16</v>
      </c>
      <c r="J31" s="3" t="s">
        <v>15</v>
      </c>
      <c r="K31" s="3" t="s">
        <v>17</v>
      </c>
      <c r="L31" s="3" t="s">
        <v>15</v>
      </c>
      <c r="M31" s="8" t="s">
        <v>26</v>
      </c>
      <c r="N31" s="3" t="s">
        <v>25</v>
      </c>
      <c r="O31" s="3" t="s">
        <v>938</v>
      </c>
      <c r="P31" s="8" t="s">
        <v>939</v>
      </c>
    </row>
    <row r="32" spans="1:16" x14ac:dyDescent="0.25">
      <c r="A32" s="3" t="s">
        <v>15</v>
      </c>
      <c r="B32" s="3" t="s">
        <v>15</v>
      </c>
      <c r="C32" s="3" t="s">
        <v>25</v>
      </c>
      <c r="D32" s="3" t="s">
        <v>666</v>
      </c>
      <c r="E32" s="3" t="s">
        <v>926</v>
      </c>
      <c r="F32" s="8">
        <v>10</v>
      </c>
      <c r="G32" s="8">
        <v>50</v>
      </c>
      <c r="H32" s="3" t="s">
        <v>86</v>
      </c>
      <c r="I32" s="3" t="s">
        <v>16</v>
      </c>
      <c r="J32" s="3" t="s">
        <v>15</v>
      </c>
      <c r="K32" s="3" t="s">
        <v>17</v>
      </c>
      <c r="L32" s="3" t="s">
        <v>15</v>
      </c>
      <c r="M32" s="8" t="s">
        <v>26</v>
      </c>
      <c r="N32" s="3" t="s">
        <v>25</v>
      </c>
      <c r="O32" s="3" t="s">
        <v>938</v>
      </c>
      <c r="P32" s="8" t="s">
        <v>939</v>
      </c>
    </row>
    <row r="33" spans="1:16" x14ac:dyDescent="0.25">
      <c r="A33" s="3" t="s">
        <v>15</v>
      </c>
      <c r="B33" s="3" t="s">
        <v>15</v>
      </c>
      <c r="C33" s="3" t="s">
        <v>25</v>
      </c>
      <c r="D33" s="3" t="s">
        <v>666</v>
      </c>
      <c r="E33" s="3" t="s">
        <v>931</v>
      </c>
      <c r="F33" s="8">
        <v>5</v>
      </c>
      <c r="G33" s="8">
        <v>25</v>
      </c>
      <c r="H33" s="3" t="s">
        <v>86</v>
      </c>
      <c r="I33" s="3" t="s">
        <v>16</v>
      </c>
      <c r="J33" s="3" t="s">
        <v>15</v>
      </c>
      <c r="K33" s="3" t="s">
        <v>17</v>
      </c>
      <c r="L33" s="3" t="s">
        <v>15</v>
      </c>
      <c r="M33" s="8" t="s">
        <v>26</v>
      </c>
      <c r="N33" s="3" t="s">
        <v>25</v>
      </c>
      <c r="O33" s="3" t="s">
        <v>938</v>
      </c>
      <c r="P33" s="8" t="s">
        <v>939</v>
      </c>
    </row>
    <row r="34" spans="1:16" x14ac:dyDescent="0.25">
      <c r="A34" s="3" t="s">
        <v>15</v>
      </c>
      <c r="B34" s="3" t="s">
        <v>15</v>
      </c>
      <c r="C34" s="3" t="s">
        <v>25</v>
      </c>
      <c r="D34" s="3" t="s">
        <v>674</v>
      </c>
      <c r="E34" s="3" t="s">
        <v>924</v>
      </c>
      <c r="F34" s="8">
        <v>35</v>
      </c>
      <c r="G34" s="8">
        <v>175</v>
      </c>
      <c r="H34" s="3" t="s">
        <v>86</v>
      </c>
      <c r="I34" s="3" t="s">
        <v>16</v>
      </c>
      <c r="J34" s="3" t="s">
        <v>15</v>
      </c>
      <c r="K34" s="3" t="s">
        <v>17</v>
      </c>
      <c r="L34" s="3" t="s">
        <v>15</v>
      </c>
      <c r="M34" s="8" t="s">
        <v>26</v>
      </c>
      <c r="N34" s="3" t="s">
        <v>25</v>
      </c>
      <c r="O34" s="3" t="s">
        <v>940</v>
      </c>
      <c r="P34" s="8" t="s">
        <v>941</v>
      </c>
    </row>
    <row r="35" spans="1:16" x14ac:dyDescent="0.25">
      <c r="A35" s="3" t="s">
        <v>15</v>
      </c>
      <c r="B35" s="3" t="s">
        <v>15</v>
      </c>
      <c r="C35" s="3" t="s">
        <v>25</v>
      </c>
      <c r="D35" s="3" t="s">
        <v>674</v>
      </c>
      <c r="E35" s="3" t="s">
        <v>926</v>
      </c>
      <c r="F35" s="8">
        <v>10</v>
      </c>
      <c r="G35" s="8">
        <v>50</v>
      </c>
      <c r="H35" s="3" t="s">
        <v>86</v>
      </c>
      <c r="I35" s="3" t="s">
        <v>16</v>
      </c>
      <c r="J35" s="3" t="s">
        <v>15</v>
      </c>
      <c r="K35" s="3" t="s">
        <v>17</v>
      </c>
      <c r="L35" s="3" t="s">
        <v>15</v>
      </c>
      <c r="M35" s="8" t="s">
        <v>26</v>
      </c>
      <c r="N35" s="3" t="s">
        <v>25</v>
      </c>
      <c r="O35" s="3" t="s">
        <v>940</v>
      </c>
      <c r="P35" s="8" t="s">
        <v>941</v>
      </c>
    </row>
    <row r="36" spans="1:16" x14ac:dyDescent="0.25">
      <c r="A36" s="3" t="s">
        <v>15</v>
      </c>
      <c r="B36" s="3" t="s">
        <v>15</v>
      </c>
      <c r="C36" s="3" t="s">
        <v>25</v>
      </c>
      <c r="D36" s="3" t="s">
        <v>674</v>
      </c>
      <c r="E36" s="3" t="s">
        <v>927</v>
      </c>
      <c r="F36" s="8">
        <v>5</v>
      </c>
      <c r="G36" s="8">
        <v>25</v>
      </c>
      <c r="H36" s="3" t="s">
        <v>86</v>
      </c>
      <c r="I36" s="3" t="s">
        <v>16</v>
      </c>
      <c r="J36" s="3" t="s">
        <v>15</v>
      </c>
      <c r="K36" s="3" t="s">
        <v>17</v>
      </c>
      <c r="L36" s="3" t="s">
        <v>15</v>
      </c>
      <c r="M36" s="8" t="s">
        <v>26</v>
      </c>
      <c r="N36" s="3" t="s">
        <v>25</v>
      </c>
      <c r="O36" s="3" t="s">
        <v>940</v>
      </c>
      <c r="P36" s="8" t="s">
        <v>941</v>
      </c>
    </row>
    <row r="37" spans="1:16" x14ac:dyDescent="0.25">
      <c r="A37" s="3" t="s">
        <v>15</v>
      </c>
      <c r="B37" s="3" t="s">
        <v>15</v>
      </c>
      <c r="C37" s="3" t="s">
        <v>25</v>
      </c>
      <c r="D37" s="3" t="s">
        <v>679</v>
      </c>
      <c r="E37" s="3" t="s">
        <v>924</v>
      </c>
      <c r="F37" s="8">
        <v>35</v>
      </c>
      <c r="G37" s="8">
        <v>175</v>
      </c>
      <c r="H37" s="3" t="s">
        <v>86</v>
      </c>
      <c r="I37" s="3" t="s">
        <v>16</v>
      </c>
      <c r="J37" s="3" t="s">
        <v>15</v>
      </c>
      <c r="K37" s="3" t="s">
        <v>17</v>
      </c>
      <c r="L37" s="3" t="s">
        <v>15</v>
      </c>
      <c r="M37" s="8" t="s">
        <v>26</v>
      </c>
      <c r="N37" s="3" t="s">
        <v>25</v>
      </c>
      <c r="O37" s="3" t="s">
        <v>942</v>
      </c>
      <c r="P37" s="8" t="s">
        <v>943</v>
      </c>
    </row>
    <row r="38" spans="1:16" x14ac:dyDescent="0.25">
      <c r="A38" s="3" t="s">
        <v>15</v>
      </c>
      <c r="B38" s="3" t="s">
        <v>15</v>
      </c>
      <c r="C38" s="3" t="s">
        <v>25</v>
      </c>
      <c r="D38" s="3" t="s">
        <v>679</v>
      </c>
      <c r="E38" s="3" t="s">
        <v>926</v>
      </c>
      <c r="F38" s="8">
        <v>25</v>
      </c>
      <c r="G38" s="8">
        <v>125</v>
      </c>
      <c r="H38" s="3" t="s">
        <v>86</v>
      </c>
      <c r="I38" s="3" t="s">
        <v>16</v>
      </c>
      <c r="J38" s="3" t="s">
        <v>15</v>
      </c>
      <c r="K38" s="3" t="s">
        <v>17</v>
      </c>
      <c r="L38" s="3" t="s">
        <v>15</v>
      </c>
      <c r="M38" s="8" t="s">
        <v>26</v>
      </c>
      <c r="N38" s="3" t="s">
        <v>25</v>
      </c>
      <c r="O38" s="3" t="s">
        <v>942</v>
      </c>
      <c r="P38" s="8" t="s">
        <v>943</v>
      </c>
    </row>
    <row r="39" spans="1:16" x14ac:dyDescent="0.25">
      <c r="A39" s="3" t="s">
        <v>15</v>
      </c>
      <c r="B39" s="3" t="s">
        <v>15</v>
      </c>
      <c r="C39" s="3" t="s">
        <v>25</v>
      </c>
      <c r="D39" s="3" t="s">
        <v>679</v>
      </c>
      <c r="E39" s="3" t="s">
        <v>927</v>
      </c>
      <c r="F39" s="8">
        <v>5</v>
      </c>
      <c r="G39" s="8">
        <v>25</v>
      </c>
      <c r="H39" s="3" t="s">
        <v>86</v>
      </c>
      <c r="I39" s="3" t="s">
        <v>16</v>
      </c>
      <c r="J39" s="3" t="s">
        <v>15</v>
      </c>
      <c r="K39" s="3" t="s">
        <v>17</v>
      </c>
      <c r="L39" s="3" t="s">
        <v>15</v>
      </c>
      <c r="M39" s="8" t="s">
        <v>26</v>
      </c>
      <c r="N39" s="3" t="s">
        <v>25</v>
      </c>
      <c r="O39" s="3" t="s">
        <v>942</v>
      </c>
      <c r="P39" s="8" t="s">
        <v>943</v>
      </c>
    </row>
    <row r="40" spans="1:16" x14ac:dyDescent="0.25">
      <c r="A40" s="3" t="s">
        <v>15</v>
      </c>
      <c r="B40" s="3" t="s">
        <v>15</v>
      </c>
      <c r="C40" s="3" t="s">
        <v>25</v>
      </c>
      <c r="D40" s="3" t="s">
        <v>682</v>
      </c>
      <c r="E40" s="3" t="s">
        <v>924</v>
      </c>
      <c r="F40" s="8">
        <v>40</v>
      </c>
      <c r="G40" s="8">
        <v>200</v>
      </c>
      <c r="H40" s="3" t="s">
        <v>86</v>
      </c>
      <c r="I40" s="3" t="s">
        <v>16</v>
      </c>
      <c r="J40" s="3" t="s">
        <v>15</v>
      </c>
      <c r="K40" s="3" t="s">
        <v>17</v>
      </c>
      <c r="L40" s="3" t="s">
        <v>15</v>
      </c>
      <c r="M40" s="8" t="s">
        <v>26</v>
      </c>
      <c r="N40" s="3" t="s">
        <v>25</v>
      </c>
      <c r="O40" s="3" t="s">
        <v>31</v>
      </c>
      <c r="P40" s="8" t="s">
        <v>30</v>
      </c>
    </row>
    <row r="41" spans="1:16" x14ac:dyDescent="0.25">
      <c r="A41" s="3" t="s">
        <v>15</v>
      </c>
      <c r="B41" s="3" t="s">
        <v>15</v>
      </c>
      <c r="C41" s="3" t="s">
        <v>25</v>
      </c>
      <c r="D41" s="3" t="s">
        <v>682</v>
      </c>
      <c r="E41" s="3" t="s">
        <v>926</v>
      </c>
      <c r="F41" s="8">
        <v>30</v>
      </c>
      <c r="G41" s="8">
        <v>150</v>
      </c>
      <c r="H41" s="3" t="s">
        <v>86</v>
      </c>
      <c r="I41" s="3" t="s">
        <v>16</v>
      </c>
      <c r="J41" s="3" t="s">
        <v>15</v>
      </c>
      <c r="K41" s="3" t="s">
        <v>17</v>
      </c>
      <c r="L41" s="3" t="s">
        <v>15</v>
      </c>
      <c r="M41" s="8" t="s">
        <v>26</v>
      </c>
      <c r="N41" s="3" t="s">
        <v>25</v>
      </c>
      <c r="O41" s="3" t="s">
        <v>31</v>
      </c>
      <c r="P41" s="8" t="s">
        <v>30</v>
      </c>
    </row>
    <row r="42" spans="1:16" x14ac:dyDescent="0.25">
      <c r="A42" s="3" t="s">
        <v>15</v>
      </c>
      <c r="B42" s="3" t="s">
        <v>15</v>
      </c>
      <c r="C42" s="3" t="s">
        <v>25</v>
      </c>
      <c r="D42" s="3" t="s">
        <v>682</v>
      </c>
      <c r="E42" s="3" t="s">
        <v>927</v>
      </c>
      <c r="F42" s="8">
        <v>6</v>
      </c>
      <c r="G42" s="8">
        <v>30</v>
      </c>
      <c r="H42" s="3" t="s">
        <v>86</v>
      </c>
      <c r="I42" s="3" t="s">
        <v>16</v>
      </c>
      <c r="J42" s="3" t="s">
        <v>15</v>
      </c>
      <c r="K42" s="3" t="s">
        <v>17</v>
      </c>
      <c r="L42" s="3" t="s">
        <v>15</v>
      </c>
      <c r="M42" s="8" t="s">
        <v>26</v>
      </c>
      <c r="N42" s="3" t="s">
        <v>25</v>
      </c>
      <c r="O42" s="3" t="s">
        <v>31</v>
      </c>
      <c r="P42" s="8" t="s">
        <v>30</v>
      </c>
    </row>
    <row r="43" spans="1:16" x14ac:dyDescent="0.25">
      <c r="A43" s="3" t="s">
        <v>15</v>
      </c>
      <c r="B43" s="3" t="s">
        <v>15</v>
      </c>
      <c r="C43" s="3" t="s">
        <v>25</v>
      </c>
      <c r="D43" s="3" t="s">
        <v>105</v>
      </c>
      <c r="E43" s="3" t="s">
        <v>924</v>
      </c>
      <c r="F43" s="8">
        <v>194</v>
      </c>
      <c r="G43" s="8">
        <v>970</v>
      </c>
      <c r="H43" s="3" t="s">
        <v>86</v>
      </c>
      <c r="I43" s="3" t="s">
        <v>16</v>
      </c>
      <c r="J43" s="3" t="s">
        <v>15</v>
      </c>
      <c r="K43" s="3" t="s">
        <v>17</v>
      </c>
      <c r="L43" s="3" t="s">
        <v>15</v>
      </c>
      <c r="M43" s="8" t="s">
        <v>26</v>
      </c>
      <c r="N43" s="3" t="s">
        <v>25</v>
      </c>
      <c r="O43" s="3" t="s">
        <v>33</v>
      </c>
      <c r="P43" s="8" t="s">
        <v>32</v>
      </c>
    </row>
    <row r="44" spans="1:16" x14ac:dyDescent="0.25">
      <c r="A44" s="3" t="s">
        <v>15</v>
      </c>
      <c r="B44" s="3" t="s">
        <v>15</v>
      </c>
      <c r="C44" s="3" t="s">
        <v>25</v>
      </c>
      <c r="D44" s="3" t="s">
        <v>105</v>
      </c>
      <c r="E44" s="3" t="s">
        <v>926</v>
      </c>
      <c r="F44" s="8">
        <v>53</v>
      </c>
      <c r="G44" s="8">
        <v>265</v>
      </c>
      <c r="H44" s="3" t="s">
        <v>86</v>
      </c>
      <c r="I44" s="3" t="s">
        <v>16</v>
      </c>
      <c r="J44" s="3" t="s">
        <v>15</v>
      </c>
      <c r="K44" s="3" t="s">
        <v>17</v>
      </c>
      <c r="L44" s="3" t="s">
        <v>15</v>
      </c>
      <c r="M44" s="8" t="s">
        <v>26</v>
      </c>
      <c r="N44" s="3" t="s">
        <v>25</v>
      </c>
      <c r="O44" s="3" t="s">
        <v>33</v>
      </c>
      <c r="P44" s="8" t="s">
        <v>32</v>
      </c>
    </row>
    <row r="45" spans="1:16" x14ac:dyDescent="0.25">
      <c r="A45" s="3" t="s">
        <v>15</v>
      </c>
      <c r="B45" s="3" t="s">
        <v>15</v>
      </c>
      <c r="C45" s="3" t="s">
        <v>25</v>
      </c>
      <c r="D45" s="3" t="s">
        <v>105</v>
      </c>
      <c r="E45" s="3" t="s">
        <v>927</v>
      </c>
      <c r="F45" s="8">
        <v>24</v>
      </c>
      <c r="G45" s="8">
        <v>120</v>
      </c>
      <c r="H45" s="3" t="s">
        <v>86</v>
      </c>
      <c r="I45" s="3" t="s">
        <v>16</v>
      </c>
      <c r="J45" s="3" t="s">
        <v>15</v>
      </c>
      <c r="K45" s="3" t="s">
        <v>17</v>
      </c>
      <c r="L45" s="3" t="s">
        <v>15</v>
      </c>
      <c r="M45" s="8" t="s">
        <v>26</v>
      </c>
      <c r="N45" s="3" t="s">
        <v>25</v>
      </c>
      <c r="O45" s="3" t="s">
        <v>33</v>
      </c>
      <c r="P45" s="8" t="s">
        <v>32</v>
      </c>
    </row>
    <row r="46" spans="1:16" x14ac:dyDescent="0.25">
      <c r="A46" s="3" t="s">
        <v>15</v>
      </c>
      <c r="B46" s="3" t="s">
        <v>15</v>
      </c>
      <c r="C46" s="3" t="s">
        <v>25</v>
      </c>
      <c r="D46" s="3" t="s">
        <v>105</v>
      </c>
      <c r="E46" s="3" t="s">
        <v>931</v>
      </c>
      <c r="F46" s="8">
        <v>7</v>
      </c>
      <c r="G46" s="8">
        <v>35</v>
      </c>
      <c r="H46" s="3" t="s">
        <v>86</v>
      </c>
      <c r="I46" s="3" t="s">
        <v>16</v>
      </c>
      <c r="J46" s="3" t="s">
        <v>15</v>
      </c>
      <c r="K46" s="3" t="s">
        <v>17</v>
      </c>
      <c r="L46" s="3" t="s">
        <v>15</v>
      </c>
      <c r="M46" s="8" t="s">
        <v>26</v>
      </c>
      <c r="N46" s="3" t="s">
        <v>25</v>
      </c>
      <c r="O46" s="3" t="s">
        <v>33</v>
      </c>
      <c r="P46" s="8" t="s">
        <v>32</v>
      </c>
    </row>
    <row r="47" spans="1:16" x14ac:dyDescent="0.25">
      <c r="A47" s="3" t="s">
        <v>15</v>
      </c>
      <c r="B47" s="3" t="s">
        <v>15</v>
      </c>
      <c r="C47" s="3" t="s">
        <v>25</v>
      </c>
      <c r="D47" s="3" t="s">
        <v>107</v>
      </c>
      <c r="E47" s="3" t="s">
        <v>924</v>
      </c>
      <c r="F47" s="8">
        <v>100</v>
      </c>
      <c r="G47" s="8">
        <v>750</v>
      </c>
      <c r="H47" s="3" t="s">
        <v>86</v>
      </c>
      <c r="I47" s="3" t="s">
        <v>16</v>
      </c>
      <c r="J47" s="3" t="s">
        <v>15</v>
      </c>
      <c r="K47" s="3" t="s">
        <v>17</v>
      </c>
      <c r="L47" s="3" t="s">
        <v>15</v>
      </c>
      <c r="M47" s="8" t="s">
        <v>26</v>
      </c>
      <c r="N47" s="3" t="s">
        <v>25</v>
      </c>
      <c r="O47" s="3" t="s">
        <v>35</v>
      </c>
      <c r="P47" s="8" t="s">
        <v>34</v>
      </c>
    </row>
    <row r="48" spans="1:16" x14ac:dyDescent="0.25">
      <c r="A48" s="3" t="s">
        <v>15</v>
      </c>
      <c r="B48" s="3" t="s">
        <v>15</v>
      </c>
      <c r="C48" s="3" t="s">
        <v>25</v>
      </c>
      <c r="D48" s="3" t="s">
        <v>107</v>
      </c>
      <c r="E48" s="3" t="s">
        <v>926</v>
      </c>
      <c r="F48" s="8">
        <v>150</v>
      </c>
      <c r="G48" s="8">
        <v>500</v>
      </c>
      <c r="H48" s="3" t="s">
        <v>86</v>
      </c>
      <c r="I48" s="3" t="s">
        <v>16</v>
      </c>
      <c r="J48" s="3" t="s">
        <v>15</v>
      </c>
      <c r="K48" s="3" t="s">
        <v>17</v>
      </c>
      <c r="L48" s="3" t="s">
        <v>15</v>
      </c>
      <c r="M48" s="8" t="s">
        <v>26</v>
      </c>
      <c r="N48" s="3" t="s">
        <v>25</v>
      </c>
      <c r="O48" s="3" t="s">
        <v>35</v>
      </c>
      <c r="P48" s="8" t="s">
        <v>34</v>
      </c>
    </row>
    <row r="49" spans="1:16" x14ac:dyDescent="0.25">
      <c r="A49" s="3" t="s">
        <v>15</v>
      </c>
      <c r="B49" s="3" t="s">
        <v>15</v>
      </c>
      <c r="C49" s="3" t="s">
        <v>25</v>
      </c>
      <c r="D49" s="3" t="s">
        <v>699</v>
      </c>
      <c r="E49" s="3" t="s">
        <v>926</v>
      </c>
      <c r="F49" s="8">
        <v>11</v>
      </c>
      <c r="G49" s="8">
        <v>55</v>
      </c>
      <c r="H49" s="3" t="s">
        <v>86</v>
      </c>
      <c r="I49" s="3" t="s">
        <v>16</v>
      </c>
      <c r="J49" s="3" t="s">
        <v>15</v>
      </c>
      <c r="K49" s="3" t="s">
        <v>17</v>
      </c>
      <c r="L49" s="3" t="s">
        <v>15</v>
      </c>
      <c r="M49" s="8" t="s">
        <v>26</v>
      </c>
      <c r="N49" s="3" t="s">
        <v>25</v>
      </c>
      <c r="O49" s="3" t="s">
        <v>944</v>
      </c>
      <c r="P49" s="8" t="s">
        <v>945</v>
      </c>
    </row>
    <row r="50" spans="1:16" x14ac:dyDescent="0.25">
      <c r="A50" s="3" t="s">
        <v>15</v>
      </c>
      <c r="B50" s="3" t="s">
        <v>15</v>
      </c>
      <c r="C50" s="3" t="s">
        <v>25</v>
      </c>
      <c r="D50" s="3" t="s">
        <v>699</v>
      </c>
      <c r="E50" s="3" t="s">
        <v>927</v>
      </c>
      <c r="F50" s="8">
        <v>5</v>
      </c>
      <c r="G50" s="8">
        <v>25</v>
      </c>
      <c r="H50" s="3" t="s">
        <v>86</v>
      </c>
      <c r="I50" s="3" t="s">
        <v>16</v>
      </c>
      <c r="J50" s="3" t="s">
        <v>15</v>
      </c>
      <c r="K50" s="3" t="s">
        <v>17</v>
      </c>
      <c r="L50" s="3" t="s">
        <v>15</v>
      </c>
      <c r="M50" s="8" t="s">
        <v>26</v>
      </c>
      <c r="N50" s="3" t="s">
        <v>25</v>
      </c>
      <c r="O50" s="3" t="s">
        <v>944</v>
      </c>
      <c r="P50" s="8" t="s">
        <v>945</v>
      </c>
    </row>
    <row r="51" spans="1:16" x14ac:dyDescent="0.25">
      <c r="A51" s="3" t="s">
        <v>15</v>
      </c>
      <c r="B51" s="3" t="s">
        <v>15</v>
      </c>
      <c r="C51" s="3" t="s">
        <v>25</v>
      </c>
      <c r="D51" s="3" t="s">
        <v>699</v>
      </c>
      <c r="E51" s="3" t="s">
        <v>931</v>
      </c>
      <c r="F51" s="8">
        <v>5</v>
      </c>
      <c r="G51" s="8">
        <v>25</v>
      </c>
      <c r="H51" s="3" t="s">
        <v>86</v>
      </c>
      <c r="I51" s="3" t="s">
        <v>16</v>
      </c>
      <c r="J51" s="3" t="s">
        <v>15</v>
      </c>
      <c r="K51" s="3" t="s">
        <v>17</v>
      </c>
      <c r="L51" s="3" t="s">
        <v>15</v>
      </c>
      <c r="M51" s="8" t="s">
        <v>26</v>
      </c>
      <c r="N51" s="3" t="s">
        <v>25</v>
      </c>
      <c r="O51" s="3" t="s">
        <v>944</v>
      </c>
      <c r="P51" s="8" t="s">
        <v>945</v>
      </c>
    </row>
    <row r="52" spans="1:16" x14ac:dyDescent="0.25">
      <c r="A52" s="3" t="s">
        <v>15</v>
      </c>
      <c r="B52" s="3" t="s">
        <v>15</v>
      </c>
      <c r="C52" s="3" t="s">
        <v>25</v>
      </c>
      <c r="D52" s="3" t="s">
        <v>118</v>
      </c>
      <c r="E52" s="3" t="s">
        <v>926</v>
      </c>
      <c r="F52" s="8">
        <v>80</v>
      </c>
      <c r="G52" s="8">
        <v>400</v>
      </c>
      <c r="H52" s="3" t="s">
        <v>86</v>
      </c>
      <c r="I52" s="3" t="s">
        <v>16</v>
      </c>
      <c r="J52" s="3" t="s">
        <v>15</v>
      </c>
      <c r="K52" s="3" t="s">
        <v>17</v>
      </c>
      <c r="L52" s="3" t="s">
        <v>15</v>
      </c>
      <c r="M52" s="8" t="s">
        <v>26</v>
      </c>
      <c r="N52" s="3" t="s">
        <v>25</v>
      </c>
      <c r="O52" s="3" t="s">
        <v>37</v>
      </c>
      <c r="P52" s="8" t="s">
        <v>109</v>
      </c>
    </row>
    <row r="53" spans="1:16" x14ac:dyDescent="0.25">
      <c r="A53" s="3" t="s">
        <v>15</v>
      </c>
      <c r="B53" s="3" t="s">
        <v>15</v>
      </c>
      <c r="C53" s="3" t="s">
        <v>25</v>
      </c>
      <c r="D53" s="3" t="s">
        <v>118</v>
      </c>
      <c r="E53" s="3" t="s">
        <v>927</v>
      </c>
      <c r="F53" s="8">
        <v>40</v>
      </c>
      <c r="G53" s="8">
        <v>200</v>
      </c>
      <c r="H53" s="3" t="s">
        <v>86</v>
      </c>
      <c r="I53" s="3" t="s">
        <v>16</v>
      </c>
      <c r="J53" s="3" t="s">
        <v>15</v>
      </c>
      <c r="K53" s="3" t="s">
        <v>17</v>
      </c>
      <c r="L53" s="3" t="s">
        <v>15</v>
      </c>
      <c r="M53" s="8" t="s">
        <v>26</v>
      </c>
      <c r="N53" s="3" t="s">
        <v>25</v>
      </c>
      <c r="O53" s="3" t="s">
        <v>37</v>
      </c>
      <c r="P53" s="8" t="s">
        <v>109</v>
      </c>
    </row>
    <row r="54" spans="1:16" x14ac:dyDescent="0.25">
      <c r="A54" s="3" t="s">
        <v>15</v>
      </c>
      <c r="B54" s="3" t="s">
        <v>15</v>
      </c>
      <c r="C54" s="3" t="s">
        <v>25</v>
      </c>
      <c r="D54" s="3" t="s">
        <v>713</v>
      </c>
      <c r="E54" s="3" t="s">
        <v>924</v>
      </c>
      <c r="F54" s="8">
        <v>40</v>
      </c>
      <c r="G54" s="8">
        <v>180</v>
      </c>
      <c r="H54" s="3" t="s">
        <v>86</v>
      </c>
      <c r="I54" s="3" t="s">
        <v>16</v>
      </c>
      <c r="J54" s="3" t="s">
        <v>15</v>
      </c>
      <c r="K54" s="3" t="s">
        <v>17</v>
      </c>
      <c r="L54" s="3" t="s">
        <v>15</v>
      </c>
      <c r="M54" s="8" t="s">
        <v>26</v>
      </c>
      <c r="N54" s="3" t="s">
        <v>25</v>
      </c>
      <c r="O54" s="3" t="s">
        <v>38</v>
      </c>
      <c r="P54" s="8" t="s">
        <v>946</v>
      </c>
    </row>
    <row r="55" spans="1:16" x14ac:dyDescent="0.25">
      <c r="A55" s="3" t="s">
        <v>15</v>
      </c>
      <c r="B55" s="3" t="s">
        <v>15</v>
      </c>
      <c r="C55" s="3" t="s">
        <v>25</v>
      </c>
      <c r="D55" s="3" t="s">
        <v>713</v>
      </c>
      <c r="E55" s="3" t="s">
        <v>926</v>
      </c>
      <c r="F55" s="8">
        <v>30</v>
      </c>
      <c r="G55" s="8">
        <v>150</v>
      </c>
      <c r="H55" s="3" t="s">
        <v>86</v>
      </c>
      <c r="I55" s="3" t="s">
        <v>16</v>
      </c>
      <c r="J55" s="3" t="s">
        <v>15</v>
      </c>
      <c r="K55" s="3" t="s">
        <v>17</v>
      </c>
      <c r="L55" s="3" t="s">
        <v>15</v>
      </c>
      <c r="M55" s="8" t="s">
        <v>26</v>
      </c>
      <c r="N55" s="3" t="s">
        <v>25</v>
      </c>
      <c r="O55" s="3" t="s">
        <v>38</v>
      </c>
      <c r="P55" s="8" t="s">
        <v>946</v>
      </c>
    </row>
    <row r="56" spans="1:16" x14ac:dyDescent="0.25">
      <c r="A56" s="3" t="s">
        <v>15</v>
      </c>
      <c r="B56" s="3" t="s">
        <v>15</v>
      </c>
      <c r="C56" s="3" t="s">
        <v>25</v>
      </c>
      <c r="D56" s="3" t="s">
        <v>713</v>
      </c>
      <c r="E56" s="3" t="s">
        <v>927</v>
      </c>
      <c r="F56" s="8">
        <v>16</v>
      </c>
      <c r="G56" s="8">
        <v>100</v>
      </c>
      <c r="H56" s="3" t="s">
        <v>86</v>
      </c>
      <c r="I56" s="3" t="s">
        <v>16</v>
      </c>
      <c r="J56" s="3" t="s">
        <v>15</v>
      </c>
      <c r="K56" s="3" t="s">
        <v>17</v>
      </c>
      <c r="L56" s="3" t="s">
        <v>15</v>
      </c>
      <c r="M56" s="8" t="s">
        <v>26</v>
      </c>
      <c r="N56" s="3" t="s">
        <v>25</v>
      </c>
      <c r="O56" s="3" t="s">
        <v>38</v>
      </c>
      <c r="P56" s="8" t="s">
        <v>946</v>
      </c>
    </row>
    <row r="57" spans="1:16" x14ac:dyDescent="0.25">
      <c r="A57" s="3" t="s">
        <v>15</v>
      </c>
      <c r="B57" s="3" t="s">
        <v>15</v>
      </c>
      <c r="C57" s="3" t="s">
        <v>25</v>
      </c>
      <c r="D57" s="3" t="s">
        <v>713</v>
      </c>
      <c r="E57" s="3" t="s">
        <v>931</v>
      </c>
      <c r="F57" s="8">
        <v>10</v>
      </c>
      <c r="G57" s="8">
        <v>50</v>
      </c>
      <c r="H57" s="3" t="s">
        <v>86</v>
      </c>
      <c r="I57" s="3" t="s">
        <v>16</v>
      </c>
      <c r="J57" s="3" t="s">
        <v>15</v>
      </c>
      <c r="K57" s="3" t="s">
        <v>17</v>
      </c>
      <c r="L57" s="3" t="s">
        <v>15</v>
      </c>
      <c r="M57" s="8" t="s">
        <v>26</v>
      </c>
      <c r="N57" s="3" t="s">
        <v>25</v>
      </c>
      <c r="O57" s="3" t="s">
        <v>38</v>
      </c>
      <c r="P57" s="8" t="s">
        <v>946</v>
      </c>
    </row>
    <row r="58" spans="1:16" x14ac:dyDescent="0.25">
      <c r="A58" s="3" t="s">
        <v>15</v>
      </c>
      <c r="B58" s="3" t="s">
        <v>15</v>
      </c>
      <c r="C58" s="3" t="s">
        <v>11</v>
      </c>
      <c r="D58" s="3" t="s">
        <v>110</v>
      </c>
      <c r="E58" s="3" t="s">
        <v>924</v>
      </c>
      <c r="F58" s="8">
        <v>50</v>
      </c>
      <c r="G58" s="8">
        <v>250</v>
      </c>
      <c r="H58" s="3" t="s">
        <v>86</v>
      </c>
      <c r="I58" s="3" t="s">
        <v>16</v>
      </c>
      <c r="J58" s="3" t="s">
        <v>15</v>
      </c>
      <c r="K58" s="3" t="s">
        <v>17</v>
      </c>
      <c r="L58" s="3" t="s">
        <v>15</v>
      </c>
      <c r="M58" s="8" t="s">
        <v>18</v>
      </c>
      <c r="N58" s="3" t="s">
        <v>11</v>
      </c>
      <c r="O58" s="3" t="s">
        <v>20</v>
      </c>
      <c r="P58" s="8" t="s">
        <v>19</v>
      </c>
    </row>
    <row r="59" spans="1:16" x14ac:dyDescent="0.25">
      <c r="A59" s="3" t="s">
        <v>15</v>
      </c>
      <c r="B59" s="3" t="s">
        <v>15</v>
      </c>
      <c r="C59" s="3" t="s">
        <v>11</v>
      </c>
      <c r="D59" s="3" t="s">
        <v>110</v>
      </c>
      <c r="E59" s="3" t="s">
        <v>926</v>
      </c>
      <c r="F59" s="8">
        <v>50</v>
      </c>
      <c r="G59" s="8">
        <v>250</v>
      </c>
      <c r="H59" s="3" t="s">
        <v>86</v>
      </c>
      <c r="I59" s="3" t="s">
        <v>16</v>
      </c>
      <c r="J59" s="3" t="s">
        <v>15</v>
      </c>
      <c r="K59" s="3" t="s">
        <v>17</v>
      </c>
      <c r="L59" s="3" t="s">
        <v>15</v>
      </c>
      <c r="M59" s="8" t="s">
        <v>18</v>
      </c>
      <c r="N59" s="3" t="s">
        <v>11</v>
      </c>
      <c r="O59" s="3" t="s">
        <v>20</v>
      </c>
      <c r="P59" s="8" t="s">
        <v>19</v>
      </c>
    </row>
    <row r="60" spans="1:16" x14ac:dyDescent="0.25">
      <c r="A60" s="3" t="s">
        <v>15</v>
      </c>
      <c r="B60" s="3" t="s">
        <v>15</v>
      </c>
      <c r="C60" s="3" t="s">
        <v>11</v>
      </c>
      <c r="D60" s="3" t="s">
        <v>110</v>
      </c>
      <c r="E60" s="3" t="s">
        <v>927</v>
      </c>
      <c r="F60" s="8">
        <v>50</v>
      </c>
      <c r="G60" s="8">
        <v>250</v>
      </c>
      <c r="H60" s="3" t="s">
        <v>86</v>
      </c>
      <c r="I60" s="3" t="s">
        <v>16</v>
      </c>
      <c r="J60" s="3" t="s">
        <v>15</v>
      </c>
      <c r="K60" s="3" t="s">
        <v>17</v>
      </c>
      <c r="L60" s="3" t="s">
        <v>15</v>
      </c>
      <c r="M60" s="8" t="s">
        <v>18</v>
      </c>
      <c r="N60" s="3" t="s">
        <v>11</v>
      </c>
      <c r="O60" s="3" t="s">
        <v>20</v>
      </c>
      <c r="P60" s="8" t="s">
        <v>19</v>
      </c>
    </row>
    <row r="61" spans="1:16" x14ac:dyDescent="0.25">
      <c r="A61" s="3" t="s">
        <v>15</v>
      </c>
      <c r="B61" s="3" t="s">
        <v>15</v>
      </c>
      <c r="C61" s="3" t="s">
        <v>11</v>
      </c>
      <c r="D61" s="3" t="s">
        <v>110</v>
      </c>
      <c r="E61" s="3" t="s">
        <v>931</v>
      </c>
      <c r="F61" s="8">
        <v>50</v>
      </c>
      <c r="G61" s="8">
        <v>250</v>
      </c>
      <c r="H61" s="3" t="s">
        <v>86</v>
      </c>
      <c r="I61" s="3" t="s">
        <v>16</v>
      </c>
      <c r="J61" s="3" t="s">
        <v>15</v>
      </c>
      <c r="K61" s="3" t="s">
        <v>17</v>
      </c>
      <c r="L61" s="3" t="s">
        <v>15</v>
      </c>
      <c r="M61" s="8" t="s">
        <v>18</v>
      </c>
      <c r="N61" s="3" t="s">
        <v>11</v>
      </c>
      <c r="O61" s="3" t="s">
        <v>20</v>
      </c>
      <c r="P61" s="8" t="s">
        <v>19</v>
      </c>
    </row>
    <row r="62" spans="1:16" x14ac:dyDescent="0.25">
      <c r="A62" s="3" t="s">
        <v>15</v>
      </c>
      <c r="B62" s="3" t="s">
        <v>15</v>
      </c>
      <c r="C62" s="3" t="s">
        <v>11</v>
      </c>
      <c r="D62" s="3" t="s">
        <v>608</v>
      </c>
      <c r="E62" s="3" t="s">
        <v>935</v>
      </c>
      <c r="F62" s="8">
        <v>60</v>
      </c>
      <c r="G62" s="8">
        <v>300</v>
      </c>
      <c r="H62" s="3" t="s">
        <v>86</v>
      </c>
      <c r="I62" s="3" t="s">
        <v>16</v>
      </c>
      <c r="J62" s="3" t="s">
        <v>15</v>
      </c>
      <c r="K62" s="3" t="s">
        <v>17</v>
      </c>
      <c r="L62" s="3" t="s">
        <v>15</v>
      </c>
      <c r="M62" s="8" t="s">
        <v>18</v>
      </c>
      <c r="N62" s="3" t="s">
        <v>11</v>
      </c>
      <c r="O62" s="3" t="s">
        <v>947</v>
      </c>
      <c r="P62" s="8" t="s">
        <v>948</v>
      </c>
    </row>
    <row r="63" spans="1:16" x14ac:dyDescent="0.25">
      <c r="A63" s="3" t="s">
        <v>15</v>
      </c>
      <c r="B63" s="3" t="s">
        <v>15</v>
      </c>
      <c r="C63" s="3" t="s">
        <v>11</v>
      </c>
      <c r="D63" s="3" t="s">
        <v>120</v>
      </c>
      <c r="E63" s="3" t="s">
        <v>935</v>
      </c>
      <c r="F63" s="8">
        <v>300</v>
      </c>
      <c r="G63" s="8">
        <v>534</v>
      </c>
      <c r="H63" s="3" t="s">
        <v>86</v>
      </c>
      <c r="I63" s="3" t="s">
        <v>16</v>
      </c>
      <c r="J63" s="3" t="s">
        <v>15</v>
      </c>
      <c r="K63" s="3" t="s">
        <v>17</v>
      </c>
      <c r="L63" s="3" t="s">
        <v>15</v>
      </c>
      <c r="M63" s="8" t="s">
        <v>18</v>
      </c>
      <c r="N63" s="3" t="s">
        <v>11</v>
      </c>
      <c r="O63" s="3" t="s">
        <v>23</v>
      </c>
      <c r="P63" s="8" t="s">
        <v>22</v>
      </c>
    </row>
    <row r="64" spans="1:16" x14ac:dyDescent="0.25">
      <c r="A64" s="3" t="s">
        <v>15</v>
      </c>
      <c r="B64" s="3" t="s">
        <v>15</v>
      </c>
      <c r="C64" s="3" t="s">
        <v>11</v>
      </c>
      <c r="D64" s="3" t="s">
        <v>114</v>
      </c>
      <c r="E64" s="3" t="s">
        <v>926</v>
      </c>
      <c r="F64" s="8">
        <v>100</v>
      </c>
      <c r="G64" s="8">
        <v>517</v>
      </c>
      <c r="H64" s="3" t="s">
        <v>86</v>
      </c>
      <c r="I64" s="3" t="s">
        <v>16</v>
      </c>
      <c r="J64" s="3" t="s">
        <v>15</v>
      </c>
      <c r="K64" s="3" t="s">
        <v>17</v>
      </c>
      <c r="L64" s="3" t="s">
        <v>15</v>
      </c>
      <c r="M64" s="8" t="s">
        <v>18</v>
      </c>
      <c r="N64" s="3" t="s">
        <v>11</v>
      </c>
      <c r="O64" s="3" t="s">
        <v>24</v>
      </c>
      <c r="P64" s="8" t="s">
        <v>12</v>
      </c>
    </row>
    <row r="65" spans="1:16" x14ac:dyDescent="0.25">
      <c r="A65" s="3" t="s">
        <v>15</v>
      </c>
      <c r="B65" s="3" t="s">
        <v>15</v>
      </c>
      <c r="C65" s="3" t="s">
        <v>11</v>
      </c>
      <c r="D65" s="3" t="s">
        <v>114</v>
      </c>
      <c r="E65" s="3" t="s">
        <v>927</v>
      </c>
      <c r="F65" s="8">
        <v>62</v>
      </c>
      <c r="G65" s="8">
        <v>295</v>
      </c>
      <c r="H65" s="3" t="s">
        <v>86</v>
      </c>
      <c r="I65" s="3" t="s">
        <v>16</v>
      </c>
      <c r="J65" s="3" t="s">
        <v>15</v>
      </c>
      <c r="K65" s="3" t="s">
        <v>17</v>
      </c>
      <c r="L65" s="3" t="s">
        <v>15</v>
      </c>
      <c r="M65" s="8" t="s">
        <v>18</v>
      </c>
      <c r="N65" s="3" t="s">
        <v>11</v>
      </c>
      <c r="O65" s="3" t="s">
        <v>24</v>
      </c>
      <c r="P65" s="8" t="s">
        <v>12</v>
      </c>
    </row>
    <row r="66" spans="1:16" x14ac:dyDescent="0.25">
      <c r="A66" s="3" t="s">
        <v>15</v>
      </c>
      <c r="B66" s="3" t="s">
        <v>15</v>
      </c>
      <c r="C66" s="3" t="s">
        <v>11</v>
      </c>
      <c r="D66" s="3" t="s">
        <v>122</v>
      </c>
      <c r="E66" s="3" t="s">
        <v>935</v>
      </c>
      <c r="F66" s="8">
        <v>95</v>
      </c>
      <c r="G66" s="8">
        <v>475</v>
      </c>
      <c r="H66" s="3" t="s">
        <v>86</v>
      </c>
      <c r="I66" s="3" t="s">
        <v>16</v>
      </c>
      <c r="J66" s="3" t="s">
        <v>15</v>
      </c>
      <c r="K66" s="3" t="s">
        <v>17</v>
      </c>
      <c r="L66" s="3" t="s">
        <v>15</v>
      </c>
      <c r="M66" s="8" t="s">
        <v>18</v>
      </c>
      <c r="N66" s="3" t="s">
        <v>11</v>
      </c>
      <c r="O66" s="3" t="s">
        <v>949</v>
      </c>
      <c r="P66" s="8" t="s">
        <v>950</v>
      </c>
    </row>
    <row r="67" spans="1:16" x14ac:dyDescent="0.25">
      <c r="A67" s="3" t="s">
        <v>15</v>
      </c>
      <c r="B67" s="3" t="s">
        <v>15</v>
      </c>
      <c r="C67" s="3" t="s">
        <v>11</v>
      </c>
      <c r="D67" s="3" t="s">
        <v>122</v>
      </c>
      <c r="E67" s="3" t="s">
        <v>926</v>
      </c>
      <c r="F67" s="8">
        <v>5</v>
      </c>
      <c r="G67" s="8">
        <v>25</v>
      </c>
      <c r="H67" s="3" t="s">
        <v>86</v>
      </c>
      <c r="I67" s="3" t="s">
        <v>16</v>
      </c>
      <c r="J67" s="3" t="s">
        <v>15</v>
      </c>
      <c r="K67" s="3" t="s">
        <v>17</v>
      </c>
      <c r="L67" s="3" t="s">
        <v>15</v>
      </c>
      <c r="M67" s="8" t="s">
        <v>18</v>
      </c>
      <c r="N67" s="3" t="s">
        <v>11</v>
      </c>
      <c r="O67" s="3" t="s">
        <v>949</v>
      </c>
      <c r="P67" s="8" t="s">
        <v>950</v>
      </c>
    </row>
    <row r="68" spans="1:16" x14ac:dyDescent="0.25">
      <c r="A68" s="3" t="s">
        <v>15</v>
      </c>
      <c r="B68" s="3" t="s">
        <v>15</v>
      </c>
      <c r="C68" s="3" t="s">
        <v>11</v>
      </c>
      <c r="D68" s="3" t="s">
        <v>122</v>
      </c>
      <c r="E68" s="3" t="s">
        <v>931</v>
      </c>
      <c r="F68" s="8">
        <v>5</v>
      </c>
      <c r="G68" s="8">
        <v>25</v>
      </c>
      <c r="H68" s="3" t="s">
        <v>86</v>
      </c>
      <c r="I68" s="3" t="s">
        <v>16</v>
      </c>
      <c r="J68" s="3" t="s">
        <v>15</v>
      </c>
      <c r="K68" s="3" t="s">
        <v>17</v>
      </c>
      <c r="L68" s="3" t="s">
        <v>15</v>
      </c>
      <c r="M68" s="8" t="s">
        <v>18</v>
      </c>
      <c r="N68" s="3" t="s">
        <v>11</v>
      </c>
      <c r="O68" s="3" t="s">
        <v>949</v>
      </c>
      <c r="P68" s="8" t="s">
        <v>950</v>
      </c>
    </row>
    <row r="69" spans="1:16" x14ac:dyDescent="0.25">
      <c r="A69" s="3" t="s">
        <v>15</v>
      </c>
      <c r="B69" s="3" t="s">
        <v>15</v>
      </c>
      <c r="C69" s="3" t="s">
        <v>39</v>
      </c>
      <c r="D69" s="3" t="s">
        <v>721</v>
      </c>
      <c r="E69" s="3" t="s">
        <v>924</v>
      </c>
      <c r="F69" s="8">
        <v>45</v>
      </c>
      <c r="G69" s="8">
        <v>225</v>
      </c>
      <c r="H69" s="3" t="s">
        <v>86</v>
      </c>
      <c r="I69" s="3" t="s">
        <v>16</v>
      </c>
      <c r="J69" s="3" t="s">
        <v>15</v>
      </c>
      <c r="K69" s="3" t="s">
        <v>17</v>
      </c>
      <c r="L69" s="3" t="s">
        <v>15</v>
      </c>
      <c r="M69" s="8" t="s">
        <v>40</v>
      </c>
      <c r="N69" s="3" t="s">
        <v>39</v>
      </c>
      <c r="O69" s="3" t="s">
        <v>42</v>
      </c>
      <c r="P69" s="8" t="s">
        <v>41</v>
      </c>
    </row>
    <row r="70" spans="1:16" x14ac:dyDescent="0.25">
      <c r="A70" s="3" t="s">
        <v>15</v>
      </c>
      <c r="B70" s="3" t="s">
        <v>15</v>
      </c>
      <c r="C70" s="3" t="s">
        <v>39</v>
      </c>
      <c r="D70" s="3" t="s">
        <v>721</v>
      </c>
      <c r="E70" s="3" t="s">
        <v>926</v>
      </c>
      <c r="F70" s="8">
        <v>15</v>
      </c>
      <c r="G70" s="8">
        <v>75</v>
      </c>
      <c r="H70" s="3" t="s">
        <v>86</v>
      </c>
      <c r="I70" s="3" t="s">
        <v>16</v>
      </c>
      <c r="J70" s="3" t="s">
        <v>15</v>
      </c>
      <c r="K70" s="3" t="s">
        <v>17</v>
      </c>
      <c r="L70" s="3" t="s">
        <v>15</v>
      </c>
      <c r="M70" s="8" t="s">
        <v>40</v>
      </c>
      <c r="N70" s="3" t="s">
        <v>39</v>
      </c>
      <c r="O70" s="3" t="s">
        <v>42</v>
      </c>
      <c r="P70" s="8" t="s">
        <v>41</v>
      </c>
    </row>
    <row r="71" spans="1:16" x14ac:dyDescent="0.25">
      <c r="A71" s="3" t="s">
        <v>15</v>
      </c>
      <c r="B71" s="3" t="s">
        <v>15</v>
      </c>
      <c r="C71" s="3" t="s">
        <v>39</v>
      </c>
      <c r="D71" s="3" t="s">
        <v>736</v>
      </c>
      <c r="E71" s="3" t="s">
        <v>926</v>
      </c>
      <c r="F71" s="8">
        <v>1</v>
      </c>
      <c r="G71" s="8">
        <v>5</v>
      </c>
      <c r="H71" s="3" t="s">
        <v>86</v>
      </c>
      <c r="I71" s="3" t="s">
        <v>16</v>
      </c>
      <c r="J71" s="3" t="s">
        <v>15</v>
      </c>
      <c r="K71" s="3" t="s">
        <v>17</v>
      </c>
      <c r="L71" s="3" t="s">
        <v>15</v>
      </c>
      <c r="M71" s="8" t="s">
        <v>40</v>
      </c>
      <c r="N71" s="3" t="s">
        <v>39</v>
      </c>
      <c r="O71" s="3" t="s">
        <v>951</v>
      </c>
      <c r="P71" s="8" t="s">
        <v>952</v>
      </c>
    </row>
    <row r="72" spans="1:16" x14ac:dyDescent="0.25">
      <c r="A72" s="3" t="s">
        <v>15</v>
      </c>
      <c r="B72" s="3" t="s">
        <v>15</v>
      </c>
      <c r="C72" s="3" t="s">
        <v>39</v>
      </c>
      <c r="D72" s="3" t="s">
        <v>743</v>
      </c>
      <c r="E72" s="3" t="s">
        <v>924</v>
      </c>
      <c r="F72" s="8">
        <v>4</v>
      </c>
      <c r="G72" s="8">
        <v>20</v>
      </c>
      <c r="H72" s="3" t="s">
        <v>86</v>
      </c>
      <c r="I72" s="3" t="s">
        <v>16</v>
      </c>
      <c r="J72" s="3" t="s">
        <v>15</v>
      </c>
      <c r="K72" s="3" t="s">
        <v>17</v>
      </c>
      <c r="L72" s="3" t="s">
        <v>15</v>
      </c>
      <c r="M72" s="8" t="s">
        <v>40</v>
      </c>
      <c r="N72" s="3" t="s">
        <v>39</v>
      </c>
      <c r="O72" s="3" t="s">
        <v>54</v>
      </c>
      <c r="P72" s="8" t="s">
        <v>53</v>
      </c>
    </row>
    <row r="73" spans="1:16" x14ac:dyDescent="0.25">
      <c r="A73" s="3" t="s">
        <v>15</v>
      </c>
      <c r="B73" s="3" t="s">
        <v>15</v>
      </c>
      <c r="C73" s="3" t="s">
        <v>39</v>
      </c>
      <c r="D73" s="3" t="s">
        <v>743</v>
      </c>
      <c r="E73" s="3" t="s">
        <v>926</v>
      </c>
      <c r="F73" s="8">
        <v>41</v>
      </c>
      <c r="G73" s="8">
        <v>205</v>
      </c>
      <c r="H73" s="3" t="s">
        <v>86</v>
      </c>
      <c r="I73" s="3" t="s">
        <v>16</v>
      </c>
      <c r="J73" s="3" t="s">
        <v>15</v>
      </c>
      <c r="K73" s="3" t="s">
        <v>17</v>
      </c>
      <c r="L73" s="3" t="s">
        <v>15</v>
      </c>
      <c r="M73" s="8" t="s">
        <v>40</v>
      </c>
      <c r="N73" s="3" t="s">
        <v>39</v>
      </c>
      <c r="O73" s="3" t="s">
        <v>54</v>
      </c>
      <c r="P73" s="8" t="s">
        <v>53</v>
      </c>
    </row>
    <row r="74" spans="1:16" x14ac:dyDescent="0.25">
      <c r="A74" s="3" t="s">
        <v>15</v>
      </c>
      <c r="B74" s="3" t="s">
        <v>15</v>
      </c>
      <c r="C74" s="3" t="s">
        <v>39</v>
      </c>
      <c r="D74" s="3" t="s">
        <v>755</v>
      </c>
      <c r="E74" s="3" t="s">
        <v>924</v>
      </c>
      <c r="F74" s="8">
        <v>70</v>
      </c>
      <c r="G74" s="8">
        <v>350</v>
      </c>
      <c r="H74" s="3" t="s">
        <v>86</v>
      </c>
      <c r="I74" s="3" t="s">
        <v>16</v>
      </c>
      <c r="J74" s="3" t="s">
        <v>15</v>
      </c>
      <c r="K74" s="3" t="s">
        <v>17</v>
      </c>
      <c r="L74" s="3" t="s">
        <v>15</v>
      </c>
      <c r="M74" s="8" t="s">
        <v>40</v>
      </c>
      <c r="N74" s="3" t="s">
        <v>39</v>
      </c>
      <c r="O74" s="3" t="s">
        <v>44</v>
      </c>
      <c r="P74" s="8" t="s">
        <v>43</v>
      </c>
    </row>
    <row r="75" spans="1:16" x14ac:dyDescent="0.25">
      <c r="A75" s="3" t="s">
        <v>15</v>
      </c>
      <c r="B75" s="3" t="s">
        <v>15</v>
      </c>
      <c r="C75" s="3" t="s">
        <v>39</v>
      </c>
      <c r="D75" s="3" t="s">
        <v>774</v>
      </c>
      <c r="E75" s="3" t="s">
        <v>924</v>
      </c>
      <c r="F75" s="8">
        <v>10</v>
      </c>
      <c r="G75" s="8">
        <v>50</v>
      </c>
      <c r="H75" s="3" t="s">
        <v>86</v>
      </c>
      <c r="I75" s="3" t="s">
        <v>16</v>
      </c>
      <c r="J75" s="3" t="s">
        <v>15</v>
      </c>
      <c r="K75" s="3" t="s">
        <v>17</v>
      </c>
      <c r="L75" s="3" t="s">
        <v>15</v>
      </c>
      <c r="M75" s="8" t="s">
        <v>40</v>
      </c>
      <c r="N75" s="3" t="s">
        <v>39</v>
      </c>
      <c r="O75" s="3" t="s">
        <v>46</v>
      </c>
      <c r="P75" s="8" t="s">
        <v>45</v>
      </c>
    </row>
    <row r="76" spans="1:16" x14ac:dyDescent="0.25">
      <c r="A76" s="3" t="s">
        <v>15</v>
      </c>
      <c r="B76" s="3" t="s">
        <v>15</v>
      </c>
      <c r="C76" s="3" t="s">
        <v>39</v>
      </c>
      <c r="D76" s="3" t="s">
        <v>774</v>
      </c>
      <c r="E76" s="3" t="s">
        <v>926</v>
      </c>
      <c r="F76" s="8">
        <v>11</v>
      </c>
      <c r="G76" s="8">
        <v>55</v>
      </c>
      <c r="H76" s="3" t="s">
        <v>86</v>
      </c>
      <c r="I76" s="3" t="s">
        <v>16</v>
      </c>
      <c r="J76" s="3" t="s">
        <v>15</v>
      </c>
      <c r="K76" s="3" t="s">
        <v>17</v>
      </c>
      <c r="L76" s="3" t="s">
        <v>15</v>
      </c>
      <c r="M76" s="8" t="s">
        <v>40</v>
      </c>
      <c r="N76" s="3" t="s">
        <v>39</v>
      </c>
      <c r="O76" s="3" t="s">
        <v>46</v>
      </c>
      <c r="P76" s="8" t="s">
        <v>45</v>
      </c>
    </row>
    <row r="77" spans="1:16" x14ac:dyDescent="0.25">
      <c r="A77" s="3" t="s">
        <v>15</v>
      </c>
      <c r="B77" s="3" t="s">
        <v>15</v>
      </c>
      <c r="C77" s="3" t="s">
        <v>39</v>
      </c>
      <c r="D77" s="3" t="s">
        <v>774</v>
      </c>
      <c r="E77" s="3" t="s">
        <v>927</v>
      </c>
      <c r="F77" s="8">
        <v>5</v>
      </c>
      <c r="G77" s="8">
        <v>51</v>
      </c>
      <c r="H77" s="3" t="s">
        <v>86</v>
      </c>
      <c r="I77" s="3" t="s">
        <v>16</v>
      </c>
      <c r="J77" s="3" t="s">
        <v>15</v>
      </c>
      <c r="K77" s="3" t="s">
        <v>17</v>
      </c>
      <c r="L77" s="3" t="s">
        <v>15</v>
      </c>
      <c r="M77" s="8" t="s">
        <v>40</v>
      </c>
      <c r="N77" s="3" t="s">
        <v>39</v>
      </c>
      <c r="O77" s="3" t="s">
        <v>46</v>
      </c>
      <c r="P77" s="8" t="s">
        <v>45</v>
      </c>
    </row>
    <row r="78" spans="1:16" x14ac:dyDescent="0.25">
      <c r="A78" s="3" t="s">
        <v>15</v>
      </c>
      <c r="B78" s="3" t="s">
        <v>15</v>
      </c>
      <c r="C78" s="3" t="s">
        <v>39</v>
      </c>
      <c r="D78" s="3" t="s">
        <v>793</v>
      </c>
      <c r="E78" s="3" t="s">
        <v>926</v>
      </c>
      <c r="F78" s="8">
        <v>2</v>
      </c>
      <c r="G78" s="8">
        <v>10</v>
      </c>
      <c r="H78" s="3" t="s">
        <v>86</v>
      </c>
      <c r="I78" s="3" t="s">
        <v>16</v>
      </c>
      <c r="J78" s="3" t="s">
        <v>15</v>
      </c>
      <c r="K78" s="3" t="s">
        <v>17</v>
      </c>
      <c r="L78" s="3" t="s">
        <v>15</v>
      </c>
      <c r="M78" s="8" t="s">
        <v>40</v>
      </c>
      <c r="N78" s="3" t="s">
        <v>39</v>
      </c>
      <c r="O78" s="3" t="s">
        <v>953</v>
      </c>
      <c r="P78" s="8" t="s">
        <v>954</v>
      </c>
    </row>
    <row r="79" spans="1:16" x14ac:dyDescent="0.25">
      <c r="A79" s="3" t="s">
        <v>808</v>
      </c>
      <c r="B79" s="3" t="s">
        <v>6</v>
      </c>
      <c r="C79" s="3" t="s">
        <v>6</v>
      </c>
      <c r="D79" s="3" t="s">
        <v>9</v>
      </c>
      <c r="E79" s="3" t="s">
        <v>926</v>
      </c>
      <c r="F79" s="8">
        <v>10</v>
      </c>
      <c r="G79" s="8">
        <v>50</v>
      </c>
      <c r="H79" s="3" t="s">
        <v>85</v>
      </c>
      <c r="I79" s="3" t="s">
        <v>47</v>
      </c>
      <c r="J79" s="3" t="s">
        <v>808</v>
      </c>
      <c r="K79" s="3" t="s">
        <v>48</v>
      </c>
      <c r="L79" s="3" t="s">
        <v>6</v>
      </c>
      <c r="M79" s="8" t="s">
        <v>49</v>
      </c>
      <c r="N79" s="3" t="s">
        <v>6</v>
      </c>
      <c r="O79" s="3" t="s">
        <v>49</v>
      </c>
      <c r="P79" s="8" t="s">
        <v>8</v>
      </c>
    </row>
    <row r="80" spans="1:16" x14ac:dyDescent="0.25">
      <c r="A80" s="3" t="s">
        <v>15</v>
      </c>
      <c r="B80" s="3" t="s">
        <v>15</v>
      </c>
      <c r="C80" s="3" t="s">
        <v>39</v>
      </c>
      <c r="D80" s="3" t="s">
        <v>749</v>
      </c>
      <c r="E80" s="3" t="s">
        <v>931</v>
      </c>
      <c r="F80" s="8">
        <v>2</v>
      </c>
      <c r="G80" s="8">
        <v>10</v>
      </c>
      <c r="H80" s="3" t="s">
        <v>84</v>
      </c>
      <c r="I80" s="3" t="s">
        <v>47</v>
      </c>
      <c r="J80" s="3" t="s">
        <v>808</v>
      </c>
      <c r="K80" s="3" t="s">
        <v>48</v>
      </c>
      <c r="L80" s="3" t="s">
        <v>6</v>
      </c>
      <c r="M80" s="8" t="s">
        <v>49</v>
      </c>
      <c r="N80" s="3" t="s">
        <v>6</v>
      </c>
      <c r="O80" s="3" t="s">
        <v>49</v>
      </c>
      <c r="P80" s="8" t="s">
        <v>955</v>
      </c>
    </row>
    <row r="81" spans="1:16" x14ac:dyDescent="0.25">
      <c r="A81" s="3" t="s">
        <v>808</v>
      </c>
      <c r="B81" s="3" t="s">
        <v>6</v>
      </c>
      <c r="C81" s="3" t="s">
        <v>6</v>
      </c>
      <c r="D81" s="3" t="s">
        <v>108</v>
      </c>
      <c r="E81" s="3" t="s">
        <v>935</v>
      </c>
      <c r="F81" s="8">
        <v>47</v>
      </c>
      <c r="G81" s="8">
        <v>231</v>
      </c>
      <c r="H81" s="3" t="s">
        <v>85</v>
      </c>
      <c r="I81" s="3" t="s">
        <v>47</v>
      </c>
      <c r="J81" s="3" t="s">
        <v>808</v>
      </c>
      <c r="K81" s="3" t="s">
        <v>48</v>
      </c>
      <c r="L81" s="3" t="s">
        <v>6</v>
      </c>
      <c r="M81" s="8" t="s">
        <v>49</v>
      </c>
      <c r="N81" s="3" t="s">
        <v>6</v>
      </c>
      <c r="O81" s="3" t="s">
        <v>49</v>
      </c>
      <c r="P81" s="8" t="s">
        <v>956</v>
      </c>
    </row>
    <row r="82" spans="1:16" x14ac:dyDescent="0.25">
      <c r="A82" s="3" t="s">
        <v>808</v>
      </c>
      <c r="B82" s="3" t="s">
        <v>6</v>
      </c>
      <c r="C82" s="3" t="s">
        <v>6</v>
      </c>
      <c r="D82" s="3" t="s">
        <v>132</v>
      </c>
      <c r="E82" s="3" t="s">
        <v>924</v>
      </c>
      <c r="F82" s="8">
        <v>8</v>
      </c>
      <c r="G82" s="8">
        <v>40</v>
      </c>
      <c r="H82" s="3" t="s">
        <v>85</v>
      </c>
      <c r="I82" s="3" t="s">
        <v>47</v>
      </c>
      <c r="J82" s="3" t="s">
        <v>808</v>
      </c>
      <c r="K82" s="3" t="s">
        <v>48</v>
      </c>
      <c r="L82" s="3" t="s">
        <v>6</v>
      </c>
      <c r="M82" s="8" t="s">
        <v>49</v>
      </c>
      <c r="N82" s="3" t="s">
        <v>6</v>
      </c>
      <c r="O82" s="3" t="s">
        <v>49</v>
      </c>
      <c r="P82" s="8" t="s">
        <v>9</v>
      </c>
    </row>
    <row r="83" spans="1:16" x14ac:dyDescent="0.25">
      <c r="A83" s="3" t="s">
        <v>808</v>
      </c>
      <c r="B83" s="3" t="s">
        <v>6</v>
      </c>
      <c r="C83" s="3" t="s">
        <v>6</v>
      </c>
      <c r="D83" s="3" t="s">
        <v>132</v>
      </c>
      <c r="E83" s="3" t="s">
        <v>927</v>
      </c>
      <c r="F83" s="8">
        <v>3</v>
      </c>
      <c r="G83" s="8">
        <v>15</v>
      </c>
      <c r="H83" s="3" t="s">
        <v>85</v>
      </c>
      <c r="I83" s="3" t="s">
        <v>47</v>
      </c>
      <c r="J83" s="3" t="s">
        <v>808</v>
      </c>
      <c r="K83" s="3" t="s">
        <v>48</v>
      </c>
      <c r="L83" s="3" t="s">
        <v>6</v>
      </c>
      <c r="M83" s="8" t="s">
        <v>49</v>
      </c>
      <c r="N83" s="3" t="s">
        <v>6</v>
      </c>
      <c r="O83" s="3" t="s">
        <v>49</v>
      </c>
      <c r="P83" s="8" t="s">
        <v>9</v>
      </c>
    </row>
    <row r="84" spans="1:16" x14ac:dyDescent="0.25">
      <c r="A84" s="3" t="s">
        <v>808</v>
      </c>
      <c r="B84" s="3" t="s">
        <v>6</v>
      </c>
      <c r="C84" s="3" t="s">
        <v>6</v>
      </c>
      <c r="D84" s="3" t="s">
        <v>135</v>
      </c>
      <c r="E84" s="3" t="s">
        <v>924</v>
      </c>
      <c r="F84" s="8">
        <v>6</v>
      </c>
      <c r="G84" s="8">
        <v>30</v>
      </c>
      <c r="H84" s="3" t="s">
        <v>85</v>
      </c>
      <c r="I84" s="3" t="s">
        <v>47</v>
      </c>
      <c r="J84" s="3" t="s">
        <v>808</v>
      </c>
      <c r="K84" s="3" t="s">
        <v>48</v>
      </c>
      <c r="L84" s="3" t="s">
        <v>6</v>
      </c>
      <c r="M84" s="8" t="s">
        <v>49</v>
      </c>
      <c r="N84" s="3" t="s">
        <v>6</v>
      </c>
      <c r="O84" s="3" t="s">
        <v>49</v>
      </c>
      <c r="P84" s="8" t="s">
        <v>957</v>
      </c>
    </row>
    <row r="85" spans="1:16" x14ac:dyDescent="0.25">
      <c r="A85" s="3" t="s">
        <v>808</v>
      </c>
      <c r="B85" s="3" t="s">
        <v>6</v>
      </c>
      <c r="C85" s="3" t="s">
        <v>6</v>
      </c>
      <c r="D85" s="3" t="s">
        <v>135</v>
      </c>
      <c r="E85" s="3" t="s">
        <v>926</v>
      </c>
      <c r="F85" s="8">
        <v>4</v>
      </c>
      <c r="G85" s="8">
        <v>20</v>
      </c>
      <c r="H85" s="3" t="s">
        <v>85</v>
      </c>
      <c r="I85" s="3" t="s">
        <v>47</v>
      </c>
      <c r="J85" s="3" t="s">
        <v>808</v>
      </c>
      <c r="K85" s="3" t="s">
        <v>48</v>
      </c>
      <c r="L85" s="3" t="s">
        <v>6</v>
      </c>
      <c r="M85" s="8" t="s">
        <v>49</v>
      </c>
      <c r="N85" s="3" t="s">
        <v>6</v>
      </c>
      <c r="O85" s="3" t="s">
        <v>49</v>
      </c>
      <c r="P85" s="8" t="s">
        <v>9</v>
      </c>
    </row>
    <row r="86" spans="1:16" x14ac:dyDescent="0.25">
      <c r="A86" s="3" t="s">
        <v>808</v>
      </c>
      <c r="B86" s="3" t="s">
        <v>6</v>
      </c>
      <c r="C86" s="3" t="s">
        <v>6</v>
      </c>
      <c r="D86" s="3" t="s">
        <v>104</v>
      </c>
      <c r="E86" s="3" t="s">
        <v>924</v>
      </c>
      <c r="F86" s="8">
        <v>40</v>
      </c>
      <c r="G86" s="8">
        <v>225</v>
      </c>
      <c r="H86" s="3" t="s">
        <v>85</v>
      </c>
      <c r="I86" s="3" t="s">
        <v>47</v>
      </c>
      <c r="J86" s="3" t="s">
        <v>808</v>
      </c>
      <c r="K86" s="3" t="s">
        <v>48</v>
      </c>
      <c r="L86" s="3" t="s">
        <v>6</v>
      </c>
      <c r="M86" s="8" t="s">
        <v>49</v>
      </c>
      <c r="N86" s="3" t="s">
        <v>6</v>
      </c>
      <c r="O86" s="3" t="s">
        <v>49</v>
      </c>
      <c r="P86" s="8" t="s">
        <v>104</v>
      </c>
    </row>
    <row r="87" spans="1:16" x14ac:dyDescent="0.25">
      <c r="A87" s="3" t="s">
        <v>808</v>
      </c>
      <c r="B87" s="3" t="s">
        <v>6</v>
      </c>
      <c r="C87" s="3" t="s">
        <v>6</v>
      </c>
      <c r="D87" s="3" t="s">
        <v>104</v>
      </c>
      <c r="E87" s="3" t="s">
        <v>926</v>
      </c>
      <c r="F87" s="8">
        <v>25</v>
      </c>
      <c r="G87" s="8">
        <v>100</v>
      </c>
      <c r="H87" s="3" t="s">
        <v>85</v>
      </c>
      <c r="I87" s="3" t="s">
        <v>47</v>
      </c>
      <c r="J87" s="3" t="s">
        <v>808</v>
      </c>
      <c r="K87" s="3" t="s">
        <v>48</v>
      </c>
      <c r="L87" s="3" t="s">
        <v>6</v>
      </c>
      <c r="M87" s="8" t="s">
        <v>49</v>
      </c>
      <c r="N87" s="3" t="s">
        <v>6</v>
      </c>
      <c r="O87" s="3" t="s">
        <v>49</v>
      </c>
      <c r="P87" s="8" t="s">
        <v>104</v>
      </c>
    </row>
    <row r="88" spans="1:16" x14ac:dyDescent="0.25">
      <c r="A88" s="3" t="s">
        <v>808</v>
      </c>
      <c r="B88" s="3" t="s">
        <v>6</v>
      </c>
      <c r="C88" s="3" t="s">
        <v>6</v>
      </c>
      <c r="D88" s="3" t="s">
        <v>127</v>
      </c>
      <c r="E88" s="3" t="s">
        <v>927</v>
      </c>
      <c r="F88" s="8">
        <v>18</v>
      </c>
      <c r="G88" s="8">
        <v>90</v>
      </c>
      <c r="H88" s="3" t="s">
        <v>85</v>
      </c>
      <c r="I88" s="3" t="s">
        <v>47</v>
      </c>
      <c r="J88" s="3" t="s">
        <v>808</v>
      </c>
      <c r="K88" s="3" t="s">
        <v>48</v>
      </c>
      <c r="L88" s="3" t="s">
        <v>6</v>
      </c>
      <c r="M88" s="8" t="s">
        <v>49</v>
      </c>
      <c r="N88" s="3" t="s">
        <v>6</v>
      </c>
      <c r="O88" s="3" t="s">
        <v>49</v>
      </c>
      <c r="P88" s="8" t="s">
        <v>958</v>
      </c>
    </row>
    <row r="89" spans="1:16" x14ac:dyDescent="0.25">
      <c r="A89" s="3" t="s">
        <v>808</v>
      </c>
      <c r="B89" s="3" t="s">
        <v>6</v>
      </c>
      <c r="C89" s="3" t="s">
        <v>6</v>
      </c>
      <c r="D89" s="3" t="s">
        <v>130</v>
      </c>
      <c r="E89" s="3" t="s">
        <v>924</v>
      </c>
      <c r="F89" s="8">
        <v>7</v>
      </c>
      <c r="G89" s="8">
        <v>35</v>
      </c>
      <c r="H89" s="3" t="s">
        <v>85</v>
      </c>
      <c r="I89" s="3" t="s">
        <v>47</v>
      </c>
      <c r="J89" s="3" t="s">
        <v>808</v>
      </c>
      <c r="K89" s="3" t="s">
        <v>48</v>
      </c>
      <c r="L89" s="3" t="s">
        <v>6</v>
      </c>
      <c r="M89" s="8" t="s">
        <v>49</v>
      </c>
      <c r="N89" s="3" t="s">
        <v>6</v>
      </c>
      <c r="O89" s="3" t="s">
        <v>49</v>
      </c>
      <c r="P89" s="8" t="s">
        <v>956</v>
      </c>
    </row>
    <row r="90" spans="1:16" x14ac:dyDescent="0.25">
      <c r="A90" s="3" t="s">
        <v>808</v>
      </c>
      <c r="B90" s="3" t="s">
        <v>6</v>
      </c>
      <c r="C90" s="3" t="s">
        <v>6</v>
      </c>
      <c r="D90" s="3" t="s">
        <v>130</v>
      </c>
      <c r="E90" s="3" t="s">
        <v>926</v>
      </c>
      <c r="F90" s="8">
        <v>5</v>
      </c>
      <c r="G90" s="8">
        <v>25</v>
      </c>
      <c r="H90" s="3" t="s">
        <v>85</v>
      </c>
      <c r="I90" s="3" t="s">
        <v>47</v>
      </c>
      <c r="J90" s="3" t="s">
        <v>808</v>
      </c>
      <c r="K90" s="3" t="s">
        <v>48</v>
      </c>
      <c r="L90" s="3" t="s">
        <v>6</v>
      </c>
      <c r="M90" s="8" t="s">
        <v>49</v>
      </c>
      <c r="N90" s="3" t="s">
        <v>6</v>
      </c>
      <c r="O90" s="3" t="s">
        <v>49</v>
      </c>
      <c r="P90" s="8" t="s">
        <v>959</v>
      </c>
    </row>
    <row r="91" spans="1:16" x14ac:dyDescent="0.25">
      <c r="A91" s="3" t="s">
        <v>808</v>
      </c>
      <c r="B91" s="3" t="s">
        <v>6</v>
      </c>
      <c r="C91" s="3" t="s">
        <v>6</v>
      </c>
      <c r="D91" s="3" t="s">
        <v>117</v>
      </c>
      <c r="E91" s="3" t="s">
        <v>924</v>
      </c>
      <c r="F91" s="8">
        <v>25</v>
      </c>
      <c r="G91" s="8">
        <v>125</v>
      </c>
      <c r="H91" s="3" t="s">
        <v>85</v>
      </c>
      <c r="I91" s="3" t="s">
        <v>47</v>
      </c>
      <c r="J91" s="3" t="s">
        <v>808</v>
      </c>
      <c r="K91" s="3" t="s">
        <v>48</v>
      </c>
      <c r="L91" s="3" t="s">
        <v>6</v>
      </c>
      <c r="M91" s="8" t="s">
        <v>49</v>
      </c>
      <c r="N91" s="3" t="s">
        <v>6</v>
      </c>
      <c r="O91" s="3" t="s">
        <v>49</v>
      </c>
      <c r="P91" s="8" t="s">
        <v>8</v>
      </c>
    </row>
    <row r="92" spans="1:16" x14ac:dyDescent="0.25">
      <c r="A92" s="3" t="s">
        <v>808</v>
      </c>
      <c r="B92" s="3" t="s">
        <v>6</v>
      </c>
      <c r="C92" s="3" t="s">
        <v>6</v>
      </c>
      <c r="D92" s="3" t="s">
        <v>117</v>
      </c>
      <c r="E92" s="3" t="s">
        <v>927</v>
      </c>
      <c r="F92" s="8">
        <v>5</v>
      </c>
      <c r="G92" s="8">
        <v>25</v>
      </c>
      <c r="H92" s="3" t="s">
        <v>85</v>
      </c>
      <c r="I92" s="3" t="s">
        <v>47</v>
      </c>
      <c r="J92" s="3" t="s">
        <v>808</v>
      </c>
      <c r="K92" s="3" t="s">
        <v>48</v>
      </c>
      <c r="L92" s="3" t="s">
        <v>6</v>
      </c>
      <c r="M92" s="8" t="s">
        <v>49</v>
      </c>
      <c r="N92" s="3" t="s">
        <v>6</v>
      </c>
      <c r="O92" s="3" t="s">
        <v>49</v>
      </c>
      <c r="P92" s="8" t="s">
        <v>7</v>
      </c>
    </row>
    <row r="93" spans="1:16" x14ac:dyDescent="0.25">
      <c r="A93" s="3" t="s">
        <v>808</v>
      </c>
      <c r="B93" s="3" t="s">
        <v>6</v>
      </c>
      <c r="C93" s="3" t="s">
        <v>6</v>
      </c>
      <c r="D93" s="3" t="s">
        <v>125</v>
      </c>
      <c r="E93" s="3" t="s">
        <v>926</v>
      </c>
      <c r="F93" s="8">
        <v>20</v>
      </c>
      <c r="G93" s="8">
        <v>100</v>
      </c>
      <c r="H93" s="3" t="s">
        <v>85</v>
      </c>
      <c r="I93" s="3" t="s">
        <v>47</v>
      </c>
      <c r="J93" s="3" t="s">
        <v>808</v>
      </c>
      <c r="K93" s="3" t="s">
        <v>48</v>
      </c>
      <c r="L93" s="3" t="s">
        <v>6</v>
      </c>
      <c r="M93" s="8" t="s">
        <v>49</v>
      </c>
      <c r="N93" s="3" t="s">
        <v>6</v>
      </c>
      <c r="O93" s="3" t="s">
        <v>49</v>
      </c>
      <c r="P93" s="8" t="s">
        <v>960</v>
      </c>
    </row>
    <row r="94" spans="1:16" x14ac:dyDescent="0.25">
      <c r="A94" s="3" t="s">
        <v>808</v>
      </c>
      <c r="B94" s="3" t="s">
        <v>6</v>
      </c>
      <c r="C94" s="3" t="s">
        <v>6</v>
      </c>
      <c r="D94" s="3" t="s">
        <v>129</v>
      </c>
      <c r="E94" s="3" t="s">
        <v>926</v>
      </c>
      <c r="F94" s="8">
        <v>15</v>
      </c>
      <c r="G94" s="8">
        <v>75</v>
      </c>
      <c r="H94" s="3" t="s">
        <v>85</v>
      </c>
      <c r="I94" s="3" t="s">
        <v>47</v>
      </c>
      <c r="J94" s="3" t="s">
        <v>808</v>
      </c>
      <c r="K94" s="3" t="s">
        <v>48</v>
      </c>
      <c r="L94" s="3" t="s">
        <v>6</v>
      </c>
      <c r="M94" s="8" t="s">
        <v>49</v>
      </c>
      <c r="N94" s="3" t="s">
        <v>6</v>
      </c>
      <c r="O94" s="3" t="s">
        <v>49</v>
      </c>
      <c r="P94" s="8" t="s">
        <v>9</v>
      </c>
    </row>
    <row r="95" spans="1:16" x14ac:dyDescent="0.25">
      <c r="A95" s="3" t="s">
        <v>808</v>
      </c>
      <c r="B95" s="3" t="s">
        <v>6</v>
      </c>
      <c r="C95" s="3" t="s">
        <v>6</v>
      </c>
      <c r="D95" s="3" t="s">
        <v>131</v>
      </c>
      <c r="E95" s="3" t="s">
        <v>935</v>
      </c>
      <c r="F95" s="8">
        <v>12</v>
      </c>
      <c r="G95" s="8">
        <v>60</v>
      </c>
      <c r="H95" s="3" t="s">
        <v>85</v>
      </c>
      <c r="I95" s="3" t="s">
        <v>47</v>
      </c>
      <c r="J95" s="3" t="s">
        <v>808</v>
      </c>
      <c r="K95" s="3" t="s">
        <v>48</v>
      </c>
      <c r="L95" s="3" t="s">
        <v>6</v>
      </c>
      <c r="M95" s="8" t="s">
        <v>49</v>
      </c>
      <c r="N95" s="3" t="s">
        <v>6</v>
      </c>
      <c r="O95" s="3" t="s">
        <v>49</v>
      </c>
      <c r="P95" s="8" t="s">
        <v>131</v>
      </c>
    </row>
    <row r="96" spans="1:16" x14ac:dyDescent="0.25">
      <c r="A96" s="3" t="s">
        <v>808</v>
      </c>
      <c r="B96" s="3" t="s">
        <v>6</v>
      </c>
      <c r="C96" s="3" t="s">
        <v>6</v>
      </c>
      <c r="D96" s="3" t="s">
        <v>138</v>
      </c>
      <c r="E96" s="3" t="s">
        <v>924</v>
      </c>
      <c r="F96" s="8">
        <v>8</v>
      </c>
      <c r="G96" s="8">
        <v>40</v>
      </c>
      <c r="H96" s="3" t="s">
        <v>85</v>
      </c>
      <c r="I96" s="3" t="s">
        <v>47</v>
      </c>
      <c r="J96" s="3" t="s">
        <v>808</v>
      </c>
      <c r="K96" s="3" t="s">
        <v>48</v>
      </c>
      <c r="L96" s="3" t="s">
        <v>6</v>
      </c>
      <c r="M96" s="8" t="s">
        <v>49</v>
      </c>
      <c r="N96" s="3" t="s">
        <v>6</v>
      </c>
      <c r="O96" s="3" t="s">
        <v>49</v>
      </c>
      <c r="P96" s="8" t="s">
        <v>848</v>
      </c>
    </row>
    <row r="97" spans="1:16" x14ac:dyDescent="0.25">
      <c r="A97" s="3" t="s">
        <v>808</v>
      </c>
      <c r="B97" s="3" t="s">
        <v>6</v>
      </c>
      <c r="C97" s="3" t="s">
        <v>6</v>
      </c>
      <c r="D97" s="3" t="s">
        <v>102</v>
      </c>
      <c r="E97" s="3" t="s">
        <v>924</v>
      </c>
      <c r="F97" s="8">
        <v>45</v>
      </c>
      <c r="G97" s="8">
        <v>225</v>
      </c>
      <c r="H97" s="3" t="s">
        <v>85</v>
      </c>
      <c r="I97" s="3" t="s">
        <v>47</v>
      </c>
      <c r="J97" s="3" t="s">
        <v>808</v>
      </c>
      <c r="K97" s="3" t="s">
        <v>48</v>
      </c>
      <c r="L97" s="3" t="s">
        <v>6</v>
      </c>
      <c r="M97" s="8" t="s">
        <v>49</v>
      </c>
      <c r="N97" s="3" t="s">
        <v>6</v>
      </c>
      <c r="O97" s="3" t="s">
        <v>49</v>
      </c>
      <c r="P97" s="8" t="s">
        <v>848</v>
      </c>
    </row>
    <row r="98" spans="1:16" x14ac:dyDescent="0.25">
      <c r="A98" s="3" t="s">
        <v>808</v>
      </c>
      <c r="B98" s="3" t="s">
        <v>6</v>
      </c>
      <c r="C98" s="3" t="s">
        <v>6</v>
      </c>
      <c r="D98" s="3" t="s">
        <v>102</v>
      </c>
      <c r="E98" s="3" t="s">
        <v>926</v>
      </c>
      <c r="F98" s="8">
        <v>25</v>
      </c>
      <c r="G98" s="8">
        <v>125</v>
      </c>
      <c r="H98" s="3" t="s">
        <v>85</v>
      </c>
      <c r="I98" s="3" t="s">
        <v>47</v>
      </c>
      <c r="J98" s="3" t="s">
        <v>808</v>
      </c>
      <c r="K98" s="3" t="s">
        <v>48</v>
      </c>
      <c r="L98" s="3" t="s">
        <v>6</v>
      </c>
      <c r="M98" s="8" t="s">
        <v>49</v>
      </c>
      <c r="N98" s="3" t="s">
        <v>6</v>
      </c>
      <c r="O98" s="3" t="s">
        <v>49</v>
      </c>
      <c r="P98" s="8" t="s">
        <v>131</v>
      </c>
    </row>
    <row r="99" spans="1:16" x14ac:dyDescent="0.25">
      <c r="A99" s="3" t="s">
        <v>808</v>
      </c>
      <c r="B99" s="3" t="s">
        <v>6</v>
      </c>
      <c r="C99" s="3" t="s">
        <v>6</v>
      </c>
      <c r="D99" s="3" t="s">
        <v>123</v>
      </c>
      <c r="E99" s="3" t="s">
        <v>924</v>
      </c>
      <c r="F99" s="8">
        <v>15</v>
      </c>
      <c r="G99" s="8">
        <v>75</v>
      </c>
      <c r="H99" s="3" t="s">
        <v>85</v>
      </c>
      <c r="I99" s="3" t="s">
        <v>47</v>
      </c>
      <c r="J99" s="3" t="s">
        <v>808</v>
      </c>
      <c r="K99" s="3" t="s">
        <v>48</v>
      </c>
      <c r="L99" s="3" t="s">
        <v>6</v>
      </c>
      <c r="M99" s="8" t="s">
        <v>49</v>
      </c>
      <c r="N99" s="3" t="s">
        <v>6</v>
      </c>
      <c r="O99" s="3" t="s">
        <v>49</v>
      </c>
      <c r="P99" s="8" t="s">
        <v>961</v>
      </c>
    </row>
    <row r="100" spans="1:16" x14ac:dyDescent="0.25">
      <c r="A100" s="3" t="s">
        <v>808</v>
      </c>
      <c r="B100" s="3" t="s">
        <v>6</v>
      </c>
      <c r="C100" s="3" t="s">
        <v>6</v>
      </c>
      <c r="D100" s="3" t="s">
        <v>123</v>
      </c>
      <c r="E100" s="3" t="s">
        <v>926</v>
      </c>
      <c r="F100" s="8">
        <v>5</v>
      </c>
      <c r="G100" s="8">
        <v>25</v>
      </c>
      <c r="H100" s="3" t="s">
        <v>85</v>
      </c>
      <c r="I100" s="3" t="s">
        <v>47</v>
      </c>
      <c r="J100" s="3" t="s">
        <v>808</v>
      </c>
      <c r="K100" s="3" t="s">
        <v>48</v>
      </c>
      <c r="L100" s="3" t="s">
        <v>6</v>
      </c>
      <c r="M100" s="8" t="s">
        <v>49</v>
      </c>
      <c r="N100" s="3" t="s">
        <v>6</v>
      </c>
      <c r="O100" s="3" t="s">
        <v>49</v>
      </c>
      <c r="P100" s="8" t="s">
        <v>118</v>
      </c>
    </row>
    <row r="101" spans="1:16" x14ac:dyDescent="0.25">
      <c r="A101" s="3" t="s">
        <v>808</v>
      </c>
      <c r="B101" s="3" t="s">
        <v>6</v>
      </c>
      <c r="C101" s="3" t="s">
        <v>6</v>
      </c>
      <c r="D101" s="3" t="s">
        <v>111</v>
      </c>
      <c r="E101" s="3" t="s">
        <v>926</v>
      </c>
      <c r="F101" s="8">
        <v>30</v>
      </c>
      <c r="G101" s="8">
        <v>150</v>
      </c>
      <c r="H101" s="3" t="s">
        <v>85</v>
      </c>
      <c r="I101" s="3" t="s">
        <v>47</v>
      </c>
      <c r="J101" s="3" t="s">
        <v>808</v>
      </c>
      <c r="K101" s="3" t="s">
        <v>48</v>
      </c>
      <c r="L101" s="3" t="s">
        <v>6</v>
      </c>
      <c r="M101" s="8" t="s">
        <v>49</v>
      </c>
      <c r="N101" s="3" t="s">
        <v>6</v>
      </c>
      <c r="O101" s="3" t="s">
        <v>49</v>
      </c>
      <c r="P101" s="8" t="s">
        <v>956</v>
      </c>
    </row>
    <row r="102" spans="1:16" x14ac:dyDescent="0.25">
      <c r="A102" s="3" t="s">
        <v>808</v>
      </c>
      <c r="B102" s="3" t="s">
        <v>6</v>
      </c>
      <c r="C102" s="3" t="s">
        <v>6</v>
      </c>
      <c r="D102" s="3" t="s">
        <v>111</v>
      </c>
      <c r="E102" s="3" t="s">
        <v>927</v>
      </c>
      <c r="F102" s="8">
        <v>10</v>
      </c>
      <c r="G102" s="8">
        <v>50</v>
      </c>
      <c r="H102" s="3" t="s">
        <v>85</v>
      </c>
      <c r="I102" s="3" t="s">
        <v>47</v>
      </c>
      <c r="J102" s="3" t="s">
        <v>808</v>
      </c>
      <c r="K102" s="3" t="s">
        <v>48</v>
      </c>
      <c r="L102" s="3" t="s">
        <v>6</v>
      </c>
      <c r="M102" s="8" t="s">
        <v>49</v>
      </c>
      <c r="N102" s="3" t="s">
        <v>6</v>
      </c>
      <c r="O102" s="3" t="s">
        <v>49</v>
      </c>
      <c r="P102" s="8" t="s">
        <v>111</v>
      </c>
    </row>
    <row r="103" spans="1:16" x14ac:dyDescent="0.25">
      <c r="A103" s="3" t="s">
        <v>808</v>
      </c>
      <c r="B103" s="3" t="s">
        <v>6</v>
      </c>
      <c r="C103" s="3" t="s">
        <v>6</v>
      </c>
      <c r="D103" s="3" t="s">
        <v>126</v>
      </c>
      <c r="E103" s="3" t="s">
        <v>926</v>
      </c>
      <c r="F103" s="8">
        <v>15</v>
      </c>
      <c r="G103" s="8">
        <v>75</v>
      </c>
      <c r="H103" s="3" t="s">
        <v>85</v>
      </c>
      <c r="I103" s="3" t="s">
        <v>47</v>
      </c>
      <c r="J103" s="3" t="s">
        <v>808</v>
      </c>
      <c r="K103" s="3" t="s">
        <v>48</v>
      </c>
      <c r="L103" s="3" t="s">
        <v>6</v>
      </c>
      <c r="M103" s="8" t="s">
        <v>49</v>
      </c>
      <c r="N103" s="3" t="s">
        <v>6</v>
      </c>
      <c r="O103" s="3" t="s">
        <v>49</v>
      </c>
      <c r="P103" s="8" t="s">
        <v>956</v>
      </c>
    </row>
    <row r="104" spans="1:16" x14ac:dyDescent="0.25">
      <c r="A104" s="3" t="s">
        <v>808</v>
      </c>
      <c r="B104" s="3" t="s">
        <v>6</v>
      </c>
      <c r="C104" s="3" t="s">
        <v>6</v>
      </c>
      <c r="D104" s="3" t="s">
        <v>126</v>
      </c>
      <c r="E104" s="3" t="s">
        <v>927</v>
      </c>
      <c r="F104" s="8">
        <v>5</v>
      </c>
      <c r="G104" s="8">
        <v>25</v>
      </c>
      <c r="H104" s="3" t="s">
        <v>85</v>
      </c>
      <c r="I104" s="3" t="s">
        <v>47</v>
      </c>
      <c r="J104" s="3" t="s">
        <v>808</v>
      </c>
      <c r="K104" s="3" t="s">
        <v>48</v>
      </c>
      <c r="L104" s="3" t="s">
        <v>6</v>
      </c>
      <c r="M104" s="8" t="s">
        <v>49</v>
      </c>
      <c r="N104" s="3" t="s">
        <v>6</v>
      </c>
      <c r="O104" s="3" t="s">
        <v>49</v>
      </c>
      <c r="P104" s="8" t="s">
        <v>8</v>
      </c>
    </row>
    <row r="105" spans="1:16" x14ac:dyDescent="0.25">
      <c r="A105" s="3" t="s">
        <v>808</v>
      </c>
      <c r="B105" s="3" t="s">
        <v>6</v>
      </c>
      <c r="C105" s="3" t="s">
        <v>6</v>
      </c>
      <c r="D105" s="3" t="s">
        <v>121</v>
      </c>
      <c r="E105" s="3" t="s">
        <v>924</v>
      </c>
      <c r="F105" s="8">
        <v>10</v>
      </c>
      <c r="G105" s="8">
        <v>50</v>
      </c>
      <c r="H105" s="3" t="s">
        <v>85</v>
      </c>
      <c r="I105" s="3" t="s">
        <v>47</v>
      </c>
      <c r="J105" s="3" t="s">
        <v>808</v>
      </c>
      <c r="K105" s="3" t="s">
        <v>48</v>
      </c>
      <c r="L105" s="3" t="s">
        <v>6</v>
      </c>
      <c r="M105" s="8" t="s">
        <v>49</v>
      </c>
      <c r="N105" s="3" t="s">
        <v>6</v>
      </c>
      <c r="O105" s="3" t="s">
        <v>49</v>
      </c>
      <c r="P105" s="8" t="s">
        <v>8</v>
      </c>
    </row>
    <row r="106" spans="1:16" x14ac:dyDescent="0.25">
      <c r="A106" s="3" t="s">
        <v>808</v>
      </c>
      <c r="B106" s="3" t="s">
        <v>6</v>
      </c>
      <c r="C106" s="3" t="s">
        <v>6</v>
      </c>
      <c r="D106" s="3" t="s">
        <v>121</v>
      </c>
      <c r="E106" s="3" t="s">
        <v>926</v>
      </c>
      <c r="F106" s="8">
        <v>10</v>
      </c>
      <c r="G106" s="8">
        <v>50</v>
      </c>
      <c r="H106" s="3" t="s">
        <v>85</v>
      </c>
      <c r="I106" s="3" t="s">
        <v>47</v>
      </c>
      <c r="J106" s="3" t="s">
        <v>808</v>
      </c>
      <c r="K106" s="3" t="s">
        <v>48</v>
      </c>
      <c r="L106" s="3" t="s">
        <v>6</v>
      </c>
      <c r="M106" s="8" t="s">
        <v>49</v>
      </c>
      <c r="N106" s="3" t="s">
        <v>6</v>
      </c>
      <c r="O106" s="3" t="s">
        <v>49</v>
      </c>
      <c r="P106" s="8" t="s">
        <v>883</v>
      </c>
    </row>
    <row r="107" spans="1:16" x14ac:dyDescent="0.25">
      <c r="A107" s="3" t="s">
        <v>808</v>
      </c>
      <c r="B107" s="3" t="s">
        <v>6</v>
      </c>
      <c r="C107" s="3" t="s">
        <v>6</v>
      </c>
      <c r="D107" s="3" t="s">
        <v>121</v>
      </c>
      <c r="E107" s="3" t="s">
        <v>931</v>
      </c>
      <c r="F107" s="8">
        <v>4</v>
      </c>
      <c r="G107" s="8">
        <v>20</v>
      </c>
      <c r="H107" s="3" t="s">
        <v>85</v>
      </c>
      <c r="I107" s="3" t="s">
        <v>47</v>
      </c>
      <c r="J107" s="3" t="s">
        <v>808</v>
      </c>
      <c r="K107" s="3" t="s">
        <v>48</v>
      </c>
      <c r="L107" s="3" t="s">
        <v>6</v>
      </c>
      <c r="M107" s="8" t="s">
        <v>49</v>
      </c>
      <c r="N107" s="3" t="s">
        <v>6</v>
      </c>
      <c r="O107" s="3" t="s">
        <v>49</v>
      </c>
      <c r="P107" s="8" t="s">
        <v>132</v>
      </c>
    </row>
    <row r="108" spans="1:16" x14ac:dyDescent="0.25">
      <c r="A108" s="3" t="s">
        <v>808</v>
      </c>
      <c r="B108" s="3" t="s">
        <v>6</v>
      </c>
      <c r="C108" s="3" t="s">
        <v>6</v>
      </c>
      <c r="D108" s="3" t="s">
        <v>136</v>
      </c>
      <c r="E108" s="3" t="s">
        <v>924</v>
      </c>
      <c r="F108" s="8">
        <v>5</v>
      </c>
      <c r="G108" s="8">
        <v>25</v>
      </c>
      <c r="H108" s="3" t="s">
        <v>85</v>
      </c>
      <c r="I108" s="3" t="s">
        <v>47</v>
      </c>
      <c r="J108" s="3" t="s">
        <v>808</v>
      </c>
      <c r="K108" s="3" t="s">
        <v>48</v>
      </c>
      <c r="L108" s="3" t="s">
        <v>6</v>
      </c>
      <c r="M108" s="8" t="s">
        <v>49</v>
      </c>
      <c r="N108" s="3" t="s">
        <v>6</v>
      </c>
      <c r="O108" s="3" t="s">
        <v>49</v>
      </c>
      <c r="P108" s="8" t="s">
        <v>956</v>
      </c>
    </row>
    <row r="109" spans="1:16" x14ac:dyDescent="0.25">
      <c r="A109" s="3" t="s">
        <v>808</v>
      </c>
      <c r="B109" s="3" t="s">
        <v>6</v>
      </c>
      <c r="C109" s="3" t="s">
        <v>6</v>
      </c>
      <c r="D109" s="3" t="s">
        <v>136</v>
      </c>
      <c r="E109" s="3" t="s">
        <v>926</v>
      </c>
      <c r="F109" s="8">
        <v>2</v>
      </c>
      <c r="G109" s="8">
        <v>10</v>
      </c>
      <c r="H109" s="3" t="s">
        <v>85</v>
      </c>
      <c r="I109" s="3" t="s">
        <v>47</v>
      </c>
      <c r="J109" s="3" t="s">
        <v>808</v>
      </c>
      <c r="K109" s="3" t="s">
        <v>48</v>
      </c>
      <c r="L109" s="3" t="s">
        <v>6</v>
      </c>
      <c r="M109" s="8" t="s">
        <v>49</v>
      </c>
      <c r="N109" s="3" t="s">
        <v>6</v>
      </c>
      <c r="O109" s="3" t="s">
        <v>49</v>
      </c>
      <c r="P109" s="8" t="s">
        <v>956</v>
      </c>
    </row>
    <row r="110" spans="1:16" x14ac:dyDescent="0.25">
      <c r="A110" s="3" t="s">
        <v>808</v>
      </c>
      <c r="B110" s="3" t="s">
        <v>6</v>
      </c>
      <c r="C110" s="3" t="s">
        <v>6</v>
      </c>
      <c r="D110" s="3" t="s">
        <v>136</v>
      </c>
      <c r="E110" s="3" t="s">
        <v>927</v>
      </c>
      <c r="F110" s="8">
        <v>3</v>
      </c>
      <c r="G110" s="8">
        <v>15</v>
      </c>
      <c r="H110" s="3" t="s">
        <v>85</v>
      </c>
      <c r="I110" s="3" t="s">
        <v>47</v>
      </c>
      <c r="J110" s="3" t="s">
        <v>808</v>
      </c>
      <c r="K110" s="3" t="s">
        <v>48</v>
      </c>
      <c r="L110" s="3" t="s">
        <v>6</v>
      </c>
      <c r="M110" s="8" t="s">
        <v>49</v>
      </c>
      <c r="N110" s="3" t="s">
        <v>6</v>
      </c>
      <c r="O110" s="3" t="s">
        <v>49</v>
      </c>
      <c r="P110" s="8" t="s">
        <v>956</v>
      </c>
    </row>
    <row r="111" spans="1:16" x14ac:dyDescent="0.25">
      <c r="A111" s="3" t="s">
        <v>808</v>
      </c>
      <c r="B111" s="3" t="s">
        <v>6</v>
      </c>
      <c r="C111" s="3" t="s">
        <v>6</v>
      </c>
      <c r="D111" s="3" t="s">
        <v>134</v>
      </c>
      <c r="E111" s="3" t="s">
        <v>926</v>
      </c>
      <c r="F111" s="8">
        <v>10</v>
      </c>
      <c r="G111" s="8">
        <v>50</v>
      </c>
      <c r="H111" s="3" t="s">
        <v>85</v>
      </c>
      <c r="I111" s="3" t="s">
        <v>47</v>
      </c>
      <c r="J111" s="3" t="s">
        <v>808</v>
      </c>
      <c r="K111" s="3" t="s">
        <v>48</v>
      </c>
      <c r="L111" s="3" t="s">
        <v>6</v>
      </c>
      <c r="M111" s="8" t="s">
        <v>49</v>
      </c>
      <c r="N111" s="3" t="s">
        <v>6</v>
      </c>
      <c r="O111" s="3" t="s">
        <v>49</v>
      </c>
      <c r="P111" s="8" t="s">
        <v>960</v>
      </c>
    </row>
    <row r="112" spans="1:16" x14ac:dyDescent="0.25">
      <c r="A112" s="3" t="s">
        <v>808</v>
      </c>
      <c r="B112" s="3" t="s">
        <v>6</v>
      </c>
      <c r="C112" s="3" t="s">
        <v>6</v>
      </c>
      <c r="D112" s="3" t="s">
        <v>137</v>
      </c>
      <c r="E112" s="3" t="s">
        <v>927</v>
      </c>
      <c r="F112" s="8">
        <v>7</v>
      </c>
      <c r="G112" s="8">
        <v>42</v>
      </c>
      <c r="H112" s="3" t="s">
        <v>85</v>
      </c>
      <c r="I112" s="3" t="s">
        <v>47</v>
      </c>
      <c r="J112" s="3" t="s">
        <v>808</v>
      </c>
      <c r="K112" s="3" t="s">
        <v>48</v>
      </c>
      <c r="L112" s="3" t="s">
        <v>6</v>
      </c>
      <c r="M112" s="8" t="s">
        <v>49</v>
      </c>
      <c r="N112" s="3" t="s">
        <v>6</v>
      </c>
      <c r="O112" s="3" t="s">
        <v>49</v>
      </c>
      <c r="P112" s="8" t="s">
        <v>962</v>
      </c>
    </row>
    <row r="113" spans="1:16" x14ac:dyDescent="0.25">
      <c r="A113" s="3" t="s">
        <v>808</v>
      </c>
      <c r="B113" s="3" t="s">
        <v>6</v>
      </c>
      <c r="C113" s="3" t="s">
        <v>6</v>
      </c>
      <c r="D113" s="3" t="s">
        <v>119</v>
      </c>
      <c r="E113" s="3" t="s">
        <v>926</v>
      </c>
      <c r="F113" s="8">
        <v>10</v>
      </c>
      <c r="G113" s="8">
        <v>56</v>
      </c>
      <c r="H113" s="3" t="s">
        <v>85</v>
      </c>
      <c r="I113" s="3" t="s">
        <v>47</v>
      </c>
      <c r="J113" s="3" t="s">
        <v>808</v>
      </c>
      <c r="K113" s="3" t="s">
        <v>48</v>
      </c>
      <c r="L113" s="3" t="s">
        <v>6</v>
      </c>
      <c r="M113" s="8" t="s">
        <v>49</v>
      </c>
      <c r="N113" s="3" t="s">
        <v>6</v>
      </c>
      <c r="O113" s="3" t="s">
        <v>49</v>
      </c>
      <c r="P113" s="8" t="s">
        <v>963</v>
      </c>
    </row>
    <row r="114" spans="1:16" x14ac:dyDescent="0.25">
      <c r="A114" s="3" t="s">
        <v>808</v>
      </c>
      <c r="B114" s="3" t="s">
        <v>6</v>
      </c>
      <c r="C114" s="3" t="s">
        <v>6</v>
      </c>
      <c r="D114" s="3" t="s">
        <v>119</v>
      </c>
      <c r="E114" s="3" t="s">
        <v>927</v>
      </c>
      <c r="F114" s="8">
        <v>18</v>
      </c>
      <c r="G114" s="8">
        <v>80</v>
      </c>
      <c r="H114" s="3" t="s">
        <v>85</v>
      </c>
      <c r="I114" s="3" t="s">
        <v>47</v>
      </c>
      <c r="J114" s="3" t="s">
        <v>808</v>
      </c>
      <c r="K114" s="3" t="s">
        <v>48</v>
      </c>
      <c r="L114" s="3" t="s">
        <v>6</v>
      </c>
      <c r="M114" s="8" t="s">
        <v>49</v>
      </c>
      <c r="N114" s="3" t="s">
        <v>6</v>
      </c>
      <c r="O114" s="3" t="s">
        <v>49</v>
      </c>
      <c r="P114" s="8" t="s">
        <v>115</v>
      </c>
    </row>
    <row r="115" spans="1:16" x14ac:dyDescent="0.25">
      <c r="A115" s="3" t="s">
        <v>808</v>
      </c>
      <c r="B115" s="3" t="s">
        <v>6</v>
      </c>
      <c r="C115" s="3" t="s">
        <v>6</v>
      </c>
      <c r="D115" s="3" t="s">
        <v>106</v>
      </c>
      <c r="E115" s="3" t="s">
        <v>926</v>
      </c>
      <c r="F115" s="8">
        <v>50</v>
      </c>
      <c r="G115" s="8">
        <v>250</v>
      </c>
      <c r="H115" s="3" t="s">
        <v>85</v>
      </c>
      <c r="I115" s="3" t="s">
        <v>47</v>
      </c>
      <c r="J115" s="3" t="s">
        <v>808</v>
      </c>
      <c r="K115" s="3" t="s">
        <v>48</v>
      </c>
      <c r="L115" s="3" t="s">
        <v>6</v>
      </c>
      <c r="M115" s="8" t="s">
        <v>49</v>
      </c>
      <c r="N115" s="3" t="s">
        <v>6</v>
      </c>
      <c r="O115" s="3" t="s">
        <v>49</v>
      </c>
      <c r="P115" s="8" t="s">
        <v>964</v>
      </c>
    </row>
    <row r="116" spans="1:16" x14ac:dyDescent="0.25">
      <c r="A116" s="3" t="s">
        <v>808</v>
      </c>
      <c r="B116" s="3" t="s">
        <v>6</v>
      </c>
      <c r="C116" s="3" t="s">
        <v>6</v>
      </c>
      <c r="D116" s="3" t="s">
        <v>133</v>
      </c>
      <c r="E116" s="3" t="s">
        <v>924</v>
      </c>
      <c r="F116" s="8">
        <v>10</v>
      </c>
      <c r="G116" s="8">
        <v>50</v>
      </c>
      <c r="H116" s="3" t="s">
        <v>85</v>
      </c>
      <c r="I116" s="3" t="s">
        <v>47</v>
      </c>
      <c r="J116" s="3" t="s">
        <v>808</v>
      </c>
      <c r="K116" s="3" t="s">
        <v>48</v>
      </c>
      <c r="L116" s="3" t="s">
        <v>6</v>
      </c>
      <c r="M116" s="8" t="s">
        <v>49</v>
      </c>
      <c r="N116" s="3" t="s">
        <v>6</v>
      </c>
      <c r="O116" s="3" t="s">
        <v>49</v>
      </c>
      <c r="P116" s="8" t="s">
        <v>965</v>
      </c>
    </row>
    <row r="117" spans="1:16" x14ac:dyDescent="0.25">
      <c r="A117" s="3" t="s">
        <v>808</v>
      </c>
      <c r="B117" s="3" t="s">
        <v>6</v>
      </c>
      <c r="C117" s="3" t="s">
        <v>6</v>
      </c>
      <c r="D117" s="3" t="s">
        <v>113</v>
      </c>
      <c r="E117" s="3" t="s">
        <v>926</v>
      </c>
      <c r="F117" s="8">
        <v>25</v>
      </c>
      <c r="G117" s="8">
        <v>125</v>
      </c>
      <c r="H117" s="3" t="s">
        <v>85</v>
      </c>
      <c r="I117" s="3" t="s">
        <v>47</v>
      </c>
      <c r="J117" s="3" t="s">
        <v>808</v>
      </c>
      <c r="K117" s="3" t="s">
        <v>48</v>
      </c>
      <c r="L117" s="3" t="s">
        <v>6</v>
      </c>
      <c r="M117" s="8" t="s">
        <v>49</v>
      </c>
      <c r="N117" s="3" t="s">
        <v>6</v>
      </c>
      <c r="O117" s="3" t="s">
        <v>49</v>
      </c>
      <c r="P117" s="8" t="s">
        <v>966</v>
      </c>
    </row>
    <row r="118" spans="1:16" x14ac:dyDescent="0.25">
      <c r="A118" s="3" t="s">
        <v>808</v>
      </c>
      <c r="B118" s="3" t="s">
        <v>6</v>
      </c>
      <c r="C118" s="3" t="s">
        <v>6</v>
      </c>
      <c r="D118" s="3" t="s">
        <v>113</v>
      </c>
      <c r="E118" s="3" t="s">
        <v>927</v>
      </c>
      <c r="F118" s="8">
        <v>7</v>
      </c>
      <c r="G118" s="8">
        <v>33</v>
      </c>
      <c r="H118" s="3" t="s">
        <v>85</v>
      </c>
      <c r="I118" s="3" t="s">
        <v>47</v>
      </c>
      <c r="J118" s="3" t="s">
        <v>808</v>
      </c>
      <c r="K118" s="3" t="s">
        <v>48</v>
      </c>
      <c r="L118" s="3" t="s">
        <v>6</v>
      </c>
      <c r="M118" s="8" t="s">
        <v>49</v>
      </c>
      <c r="N118" s="3" t="s">
        <v>6</v>
      </c>
      <c r="O118" s="3" t="s">
        <v>49</v>
      </c>
      <c r="P118" s="8" t="s">
        <v>967</v>
      </c>
    </row>
    <row r="119" spans="1:16" x14ac:dyDescent="0.25">
      <c r="A119" s="3" t="s">
        <v>808</v>
      </c>
      <c r="B119" s="3" t="s">
        <v>6</v>
      </c>
      <c r="C119" s="3" t="s">
        <v>6</v>
      </c>
      <c r="D119" s="3" t="s">
        <v>128</v>
      </c>
      <c r="E119" s="3" t="s">
        <v>926</v>
      </c>
      <c r="F119" s="8">
        <v>8</v>
      </c>
      <c r="G119" s="8">
        <v>40</v>
      </c>
      <c r="H119" s="3" t="s">
        <v>85</v>
      </c>
      <c r="I119" s="3" t="s">
        <v>47</v>
      </c>
      <c r="J119" s="3" t="s">
        <v>808</v>
      </c>
      <c r="K119" s="3" t="s">
        <v>48</v>
      </c>
      <c r="L119" s="3" t="s">
        <v>6</v>
      </c>
      <c r="M119" s="8" t="s">
        <v>49</v>
      </c>
      <c r="N119" s="3" t="s">
        <v>6</v>
      </c>
      <c r="O119" s="3" t="s">
        <v>49</v>
      </c>
      <c r="P119" s="8" t="s">
        <v>968</v>
      </c>
    </row>
    <row r="120" spans="1:16" x14ac:dyDescent="0.25">
      <c r="A120" s="3" t="s">
        <v>808</v>
      </c>
      <c r="B120" s="3" t="s">
        <v>6</v>
      </c>
      <c r="C120" s="3" t="s">
        <v>6</v>
      </c>
      <c r="D120" s="3" t="s">
        <v>128</v>
      </c>
      <c r="E120" s="3" t="s">
        <v>927</v>
      </c>
      <c r="F120" s="8">
        <v>8</v>
      </c>
      <c r="G120" s="8">
        <v>40</v>
      </c>
      <c r="H120" s="3" t="s">
        <v>85</v>
      </c>
      <c r="I120" s="3" t="s">
        <v>47</v>
      </c>
      <c r="J120" s="3" t="s">
        <v>808</v>
      </c>
      <c r="K120" s="3" t="s">
        <v>48</v>
      </c>
      <c r="L120" s="3" t="s">
        <v>6</v>
      </c>
      <c r="M120" s="8" t="s">
        <v>49</v>
      </c>
      <c r="N120" s="3" t="s">
        <v>6</v>
      </c>
      <c r="O120" s="3" t="s">
        <v>49</v>
      </c>
      <c r="P120" s="8" t="s">
        <v>969</v>
      </c>
    </row>
    <row r="121" spans="1:16" x14ac:dyDescent="0.25">
      <c r="A121" s="3" t="s">
        <v>808</v>
      </c>
      <c r="B121" s="3" t="s">
        <v>6</v>
      </c>
      <c r="C121" s="3" t="s">
        <v>6</v>
      </c>
      <c r="D121" s="3" t="s">
        <v>124</v>
      </c>
      <c r="E121" s="3" t="s">
        <v>924</v>
      </c>
      <c r="F121" s="8">
        <v>20</v>
      </c>
      <c r="G121" s="8">
        <v>100</v>
      </c>
      <c r="H121" s="3" t="s">
        <v>85</v>
      </c>
      <c r="I121" s="3" t="s">
        <v>47</v>
      </c>
      <c r="J121" s="3" t="s">
        <v>808</v>
      </c>
      <c r="K121" s="3" t="s">
        <v>48</v>
      </c>
      <c r="L121" s="3" t="s">
        <v>6</v>
      </c>
      <c r="M121" s="8" t="s">
        <v>49</v>
      </c>
      <c r="N121" s="3" t="s">
        <v>6</v>
      </c>
      <c r="O121" s="3" t="s">
        <v>49</v>
      </c>
      <c r="P121" s="8" t="s">
        <v>124</v>
      </c>
    </row>
    <row r="122" spans="1:16" x14ac:dyDescent="0.25">
      <c r="A122" s="3" t="s">
        <v>808</v>
      </c>
      <c r="B122" s="3" t="s">
        <v>6</v>
      </c>
      <c r="C122" s="3" t="s">
        <v>6</v>
      </c>
      <c r="D122" s="3" t="s">
        <v>115</v>
      </c>
      <c r="E122" s="3" t="s">
        <v>924</v>
      </c>
      <c r="F122" s="8">
        <v>18</v>
      </c>
      <c r="G122" s="8">
        <v>90</v>
      </c>
      <c r="H122" s="3" t="s">
        <v>85</v>
      </c>
      <c r="I122" s="3" t="s">
        <v>47</v>
      </c>
      <c r="J122" s="3" t="s">
        <v>808</v>
      </c>
      <c r="K122" s="3" t="s">
        <v>48</v>
      </c>
      <c r="L122" s="3" t="s">
        <v>6</v>
      </c>
      <c r="M122" s="8" t="s">
        <v>49</v>
      </c>
      <c r="N122" s="3" t="s">
        <v>6</v>
      </c>
      <c r="O122" s="3" t="s">
        <v>49</v>
      </c>
      <c r="P122" s="8" t="s">
        <v>970</v>
      </c>
    </row>
    <row r="123" spans="1:16" x14ac:dyDescent="0.25">
      <c r="A123" s="3" t="s">
        <v>808</v>
      </c>
      <c r="B123" s="3" t="s">
        <v>6</v>
      </c>
      <c r="C123" s="3" t="s">
        <v>6</v>
      </c>
      <c r="D123" s="3" t="s">
        <v>115</v>
      </c>
      <c r="E123" s="3" t="s">
        <v>926</v>
      </c>
      <c r="F123" s="8">
        <v>12</v>
      </c>
      <c r="G123" s="8">
        <v>60</v>
      </c>
      <c r="H123" s="3" t="s">
        <v>85</v>
      </c>
      <c r="I123" s="3" t="s">
        <v>47</v>
      </c>
      <c r="J123" s="3" t="s">
        <v>808</v>
      </c>
      <c r="K123" s="3" t="s">
        <v>48</v>
      </c>
      <c r="L123" s="3" t="s">
        <v>6</v>
      </c>
      <c r="M123" s="8" t="s">
        <v>49</v>
      </c>
      <c r="N123" s="3" t="s">
        <v>6</v>
      </c>
      <c r="O123" s="3" t="s">
        <v>49</v>
      </c>
      <c r="P123" s="8" t="s">
        <v>8</v>
      </c>
    </row>
    <row r="124" spans="1:16" x14ac:dyDescent="0.25">
      <c r="A124" s="3" t="s">
        <v>15</v>
      </c>
      <c r="B124" s="3" t="s">
        <v>15</v>
      </c>
      <c r="C124" s="3" t="s">
        <v>11</v>
      </c>
      <c r="D124" s="3" t="s">
        <v>636</v>
      </c>
      <c r="E124" s="3" t="s">
        <v>926</v>
      </c>
      <c r="F124" s="8">
        <v>23</v>
      </c>
      <c r="G124" s="8">
        <v>115</v>
      </c>
      <c r="H124" s="3" t="s">
        <v>84</v>
      </c>
      <c r="I124" s="3" t="s">
        <v>971</v>
      </c>
      <c r="J124" s="3" t="s">
        <v>972</v>
      </c>
      <c r="K124" s="3" t="s">
        <v>973</v>
      </c>
      <c r="L124" s="3" t="s">
        <v>974</v>
      </c>
      <c r="M124" s="8" t="s">
        <v>975</v>
      </c>
      <c r="N124" s="3" t="s">
        <v>92</v>
      </c>
      <c r="O124" s="3" t="s">
        <v>975</v>
      </c>
      <c r="P124" s="8" t="s">
        <v>976</v>
      </c>
    </row>
    <row r="125" spans="1:16" x14ac:dyDescent="0.25">
      <c r="A125" s="3" t="s">
        <v>15</v>
      </c>
      <c r="B125" s="3" t="s">
        <v>15</v>
      </c>
      <c r="C125" s="3" t="s">
        <v>11</v>
      </c>
      <c r="D125" s="3" t="s">
        <v>636</v>
      </c>
      <c r="E125" s="3" t="s">
        <v>927</v>
      </c>
      <c r="F125" s="8">
        <v>17</v>
      </c>
      <c r="G125" s="8">
        <v>85</v>
      </c>
      <c r="H125" s="3" t="s">
        <v>84</v>
      </c>
      <c r="I125" s="3" t="s">
        <v>977</v>
      </c>
      <c r="J125" s="3" t="s">
        <v>978</v>
      </c>
      <c r="K125" s="3" t="s">
        <v>979</v>
      </c>
      <c r="L125" s="3" t="s">
        <v>980</v>
      </c>
      <c r="M125" s="8" t="s">
        <v>981</v>
      </c>
      <c r="N125" s="3" t="s">
        <v>93</v>
      </c>
      <c r="O125" s="3" t="s">
        <v>981</v>
      </c>
      <c r="P125" s="8" t="s">
        <v>982</v>
      </c>
    </row>
    <row r="126" spans="1:16" x14ac:dyDescent="0.25">
      <c r="A126" s="3" t="s">
        <v>15</v>
      </c>
      <c r="B126" s="3" t="s">
        <v>15</v>
      </c>
      <c r="C126" s="3" t="s">
        <v>11</v>
      </c>
      <c r="D126" s="3" t="s">
        <v>641</v>
      </c>
      <c r="E126" s="3" t="s">
        <v>926</v>
      </c>
      <c r="F126" s="8">
        <v>10</v>
      </c>
      <c r="G126" s="8">
        <v>52</v>
      </c>
      <c r="H126" s="3" t="s">
        <v>85</v>
      </c>
      <c r="I126" s="3" t="s">
        <v>16</v>
      </c>
      <c r="J126" s="3" t="s">
        <v>15</v>
      </c>
      <c r="K126" s="3" t="s">
        <v>17</v>
      </c>
      <c r="L126" s="3" t="s">
        <v>15</v>
      </c>
      <c r="M126" s="8" t="s">
        <v>18</v>
      </c>
      <c r="N126" s="3" t="s">
        <v>11</v>
      </c>
      <c r="O126" s="3" t="s">
        <v>18</v>
      </c>
      <c r="P126" s="8" t="s">
        <v>983</v>
      </c>
    </row>
    <row r="127" spans="1:16" x14ac:dyDescent="0.25">
      <c r="A127" s="3" t="s">
        <v>15</v>
      </c>
      <c r="B127" s="3" t="s">
        <v>15</v>
      </c>
      <c r="C127" s="3" t="s">
        <v>11</v>
      </c>
      <c r="D127" s="3" t="s">
        <v>641</v>
      </c>
      <c r="E127" s="3" t="s">
        <v>927</v>
      </c>
      <c r="F127" s="8">
        <v>4</v>
      </c>
      <c r="G127" s="8">
        <v>16</v>
      </c>
      <c r="H127" s="3" t="s">
        <v>85</v>
      </c>
      <c r="I127" s="3" t="s">
        <v>16</v>
      </c>
      <c r="J127" s="3" t="s">
        <v>15</v>
      </c>
      <c r="K127" s="3" t="s">
        <v>17</v>
      </c>
      <c r="L127" s="3" t="s">
        <v>15</v>
      </c>
      <c r="M127" s="8" t="s">
        <v>18</v>
      </c>
      <c r="N127" s="3" t="s">
        <v>11</v>
      </c>
      <c r="O127" s="3" t="s">
        <v>18</v>
      </c>
      <c r="P127" s="8" t="s">
        <v>983</v>
      </c>
    </row>
    <row r="128" spans="1:16" x14ac:dyDescent="0.25">
      <c r="A128" s="3" t="s">
        <v>15</v>
      </c>
      <c r="B128" s="3" t="s">
        <v>15</v>
      </c>
      <c r="C128" s="3" t="s">
        <v>39</v>
      </c>
      <c r="D128" s="3" t="s">
        <v>731</v>
      </c>
      <c r="E128" s="3" t="s">
        <v>924</v>
      </c>
      <c r="F128" s="8">
        <v>3</v>
      </c>
      <c r="G128" s="8">
        <v>13</v>
      </c>
      <c r="H128" s="3" t="s">
        <v>85</v>
      </c>
      <c r="I128" s="3" t="s">
        <v>16</v>
      </c>
      <c r="J128" s="3" t="s">
        <v>15</v>
      </c>
      <c r="K128" s="3" t="s">
        <v>17</v>
      </c>
      <c r="L128" s="3" t="s">
        <v>15</v>
      </c>
      <c r="M128" s="8" t="s">
        <v>26</v>
      </c>
      <c r="N128" s="3" t="s">
        <v>25</v>
      </c>
      <c r="O128" s="3" t="s">
        <v>26</v>
      </c>
      <c r="P128" s="8" t="s">
        <v>109</v>
      </c>
    </row>
    <row r="129" spans="1:16" x14ac:dyDescent="0.25">
      <c r="A129" s="3" t="s">
        <v>15</v>
      </c>
      <c r="B129" s="3" t="s">
        <v>15</v>
      </c>
      <c r="C129" s="3" t="s">
        <v>11</v>
      </c>
      <c r="D129" s="3" t="s">
        <v>595</v>
      </c>
      <c r="E129" s="3" t="s">
        <v>926</v>
      </c>
      <c r="F129" s="8">
        <v>10</v>
      </c>
      <c r="G129" s="8">
        <v>50</v>
      </c>
      <c r="H129" s="3" t="s">
        <v>85</v>
      </c>
      <c r="I129" s="3" t="s">
        <v>16</v>
      </c>
      <c r="J129" s="3" t="s">
        <v>15</v>
      </c>
      <c r="K129" s="3" t="s">
        <v>17</v>
      </c>
      <c r="L129" s="3" t="s">
        <v>15</v>
      </c>
      <c r="M129" s="8" t="s">
        <v>26</v>
      </c>
      <c r="N129" s="3" t="s">
        <v>25</v>
      </c>
      <c r="O129" s="3" t="s">
        <v>26</v>
      </c>
      <c r="P129" s="8" t="s">
        <v>109</v>
      </c>
    </row>
    <row r="130" spans="1:16" x14ac:dyDescent="0.25">
      <c r="A130" s="3" t="s">
        <v>15</v>
      </c>
      <c r="B130" s="3" t="s">
        <v>15</v>
      </c>
      <c r="C130" s="3" t="s">
        <v>11</v>
      </c>
      <c r="D130" s="3" t="s">
        <v>632</v>
      </c>
      <c r="E130" s="3" t="s">
        <v>926</v>
      </c>
      <c r="F130" s="8">
        <v>30</v>
      </c>
      <c r="G130" s="8">
        <v>150</v>
      </c>
      <c r="H130" s="3" t="s">
        <v>85</v>
      </c>
      <c r="I130" s="3" t="s">
        <v>16</v>
      </c>
      <c r="J130" s="3" t="s">
        <v>15</v>
      </c>
      <c r="K130" s="3" t="s">
        <v>17</v>
      </c>
      <c r="L130" s="3" t="s">
        <v>15</v>
      </c>
      <c r="M130" s="8" t="s">
        <v>26</v>
      </c>
      <c r="N130" s="3" t="s">
        <v>25</v>
      </c>
      <c r="O130" s="3" t="s">
        <v>26</v>
      </c>
      <c r="P130" s="8" t="s">
        <v>109</v>
      </c>
    </row>
    <row r="131" spans="1:16" x14ac:dyDescent="0.25">
      <c r="A131" s="3" t="s">
        <v>15</v>
      </c>
      <c r="B131" s="3" t="s">
        <v>15</v>
      </c>
      <c r="C131" s="3" t="s">
        <v>25</v>
      </c>
      <c r="D131" s="3" t="s">
        <v>701</v>
      </c>
      <c r="E131" s="3" t="s">
        <v>926</v>
      </c>
      <c r="F131" s="8">
        <v>18</v>
      </c>
      <c r="G131" s="8">
        <v>90</v>
      </c>
      <c r="H131" s="3" t="s">
        <v>85</v>
      </c>
      <c r="I131" s="3" t="s">
        <v>16</v>
      </c>
      <c r="J131" s="3" t="s">
        <v>15</v>
      </c>
      <c r="K131" s="3" t="s">
        <v>17</v>
      </c>
      <c r="L131" s="3" t="s">
        <v>15</v>
      </c>
      <c r="M131" s="8" t="s">
        <v>26</v>
      </c>
      <c r="N131" s="3" t="s">
        <v>25</v>
      </c>
      <c r="O131" s="3" t="s">
        <v>26</v>
      </c>
      <c r="P131" s="8" t="s">
        <v>34</v>
      </c>
    </row>
    <row r="132" spans="1:16" x14ac:dyDescent="0.25">
      <c r="A132" s="3" t="s">
        <v>15</v>
      </c>
      <c r="B132" s="3" t="s">
        <v>15</v>
      </c>
      <c r="C132" s="3" t="s">
        <v>25</v>
      </c>
      <c r="D132" s="3" t="s">
        <v>701</v>
      </c>
      <c r="E132" s="3" t="s">
        <v>927</v>
      </c>
      <c r="F132" s="8">
        <v>10</v>
      </c>
      <c r="G132" s="8">
        <v>50</v>
      </c>
      <c r="H132" s="3" t="s">
        <v>85</v>
      </c>
      <c r="I132" s="3" t="s">
        <v>16</v>
      </c>
      <c r="J132" s="3" t="s">
        <v>15</v>
      </c>
      <c r="K132" s="3" t="s">
        <v>17</v>
      </c>
      <c r="L132" s="3" t="s">
        <v>15</v>
      </c>
      <c r="M132" s="8" t="s">
        <v>26</v>
      </c>
      <c r="N132" s="3" t="s">
        <v>25</v>
      </c>
      <c r="O132" s="3" t="s">
        <v>26</v>
      </c>
      <c r="P132" s="8" t="s">
        <v>27</v>
      </c>
    </row>
    <row r="133" spans="1:16" x14ac:dyDescent="0.25">
      <c r="A133" s="3" t="s">
        <v>15</v>
      </c>
      <c r="B133" s="3" t="s">
        <v>15</v>
      </c>
      <c r="C133" s="3" t="s">
        <v>25</v>
      </c>
      <c r="D133" s="3" t="s">
        <v>695</v>
      </c>
      <c r="E133" s="3" t="s">
        <v>924</v>
      </c>
      <c r="F133" s="8">
        <v>30</v>
      </c>
      <c r="G133" s="8">
        <v>150</v>
      </c>
      <c r="H133" s="3" t="s">
        <v>85</v>
      </c>
      <c r="I133" s="3" t="s">
        <v>16</v>
      </c>
      <c r="J133" s="3" t="s">
        <v>15</v>
      </c>
      <c r="K133" s="3" t="s">
        <v>17</v>
      </c>
      <c r="L133" s="3" t="s">
        <v>15</v>
      </c>
      <c r="M133" s="8" t="s">
        <v>26</v>
      </c>
      <c r="N133" s="3" t="s">
        <v>25</v>
      </c>
      <c r="O133" s="3" t="s">
        <v>26</v>
      </c>
      <c r="P133" s="8" t="s">
        <v>34</v>
      </c>
    </row>
    <row r="134" spans="1:16" x14ac:dyDescent="0.25">
      <c r="A134" s="3" t="s">
        <v>15</v>
      </c>
      <c r="B134" s="3" t="s">
        <v>15</v>
      </c>
      <c r="C134" s="3" t="s">
        <v>25</v>
      </c>
      <c r="D134" s="3" t="s">
        <v>695</v>
      </c>
      <c r="E134" s="3" t="s">
        <v>926</v>
      </c>
      <c r="F134" s="8">
        <v>15</v>
      </c>
      <c r="G134" s="8">
        <v>75</v>
      </c>
      <c r="H134" s="3" t="s">
        <v>85</v>
      </c>
      <c r="I134" s="3" t="s">
        <v>16</v>
      </c>
      <c r="J134" s="3" t="s">
        <v>15</v>
      </c>
      <c r="K134" s="3" t="s">
        <v>17</v>
      </c>
      <c r="L134" s="3" t="s">
        <v>15</v>
      </c>
      <c r="M134" s="8" t="s">
        <v>26</v>
      </c>
      <c r="N134" s="3" t="s">
        <v>25</v>
      </c>
      <c r="O134" s="3" t="s">
        <v>26</v>
      </c>
      <c r="P134" s="8" t="s">
        <v>34</v>
      </c>
    </row>
    <row r="135" spans="1:16" x14ac:dyDescent="0.25">
      <c r="A135" s="3" t="s">
        <v>15</v>
      </c>
      <c r="B135" s="3" t="s">
        <v>15</v>
      </c>
      <c r="C135" s="3" t="s">
        <v>25</v>
      </c>
      <c r="D135" s="3" t="s">
        <v>652</v>
      </c>
      <c r="E135" s="3" t="s">
        <v>924</v>
      </c>
      <c r="F135" s="8">
        <v>15</v>
      </c>
      <c r="G135" s="8">
        <v>75</v>
      </c>
      <c r="H135" s="3" t="s">
        <v>85</v>
      </c>
      <c r="I135" s="3" t="s">
        <v>16</v>
      </c>
      <c r="J135" s="3" t="s">
        <v>15</v>
      </c>
      <c r="K135" s="3" t="s">
        <v>17</v>
      </c>
      <c r="L135" s="3" t="s">
        <v>15</v>
      </c>
      <c r="M135" s="8" t="s">
        <v>26</v>
      </c>
      <c r="N135" s="3" t="s">
        <v>25</v>
      </c>
      <c r="O135" s="3" t="s">
        <v>26</v>
      </c>
      <c r="P135" s="8" t="s">
        <v>32</v>
      </c>
    </row>
    <row r="136" spans="1:16" x14ac:dyDescent="0.25">
      <c r="A136" s="3" t="s">
        <v>15</v>
      </c>
      <c r="B136" s="3" t="s">
        <v>15</v>
      </c>
      <c r="C136" s="3" t="s">
        <v>25</v>
      </c>
      <c r="D136" s="3" t="s">
        <v>652</v>
      </c>
      <c r="E136" s="3" t="s">
        <v>926</v>
      </c>
      <c r="F136" s="8">
        <v>5</v>
      </c>
      <c r="G136" s="8">
        <v>25</v>
      </c>
      <c r="H136" s="3" t="s">
        <v>85</v>
      </c>
      <c r="I136" s="3" t="s">
        <v>16</v>
      </c>
      <c r="J136" s="3" t="s">
        <v>15</v>
      </c>
      <c r="K136" s="3" t="s">
        <v>17</v>
      </c>
      <c r="L136" s="3" t="s">
        <v>15</v>
      </c>
      <c r="M136" s="8" t="s">
        <v>26</v>
      </c>
      <c r="N136" s="3" t="s">
        <v>25</v>
      </c>
      <c r="O136" s="3" t="s">
        <v>26</v>
      </c>
      <c r="P136" s="8" t="s">
        <v>34</v>
      </c>
    </row>
    <row r="137" spans="1:16" x14ac:dyDescent="0.25">
      <c r="A137" s="3" t="s">
        <v>15</v>
      </c>
      <c r="B137" s="3" t="s">
        <v>15</v>
      </c>
      <c r="C137" s="3" t="s">
        <v>25</v>
      </c>
      <c r="D137" s="3" t="s">
        <v>666</v>
      </c>
      <c r="E137" s="3" t="s">
        <v>927</v>
      </c>
      <c r="F137" s="8">
        <v>8</v>
      </c>
      <c r="G137" s="8">
        <v>40</v>
      </c>
      <c r="H137" s="3" t="s">
        <v>85</v>
      </c>
      <c r="I137" s="3" t="s">
        <v>16</v>
      </c>
      <c r="J137" s="3" t="s">
        <v>15</v>
      </c>
      <c r="K137" s="3" t="s">
        <v>17</v>
      </c>
      <c r="L137" s="3" t="s">
        <v>15</v>
      </c>
      <c r="M137" s="8" t="s">
        <v>26</v>
      </c>
      <c r="N137" s="3" t="s">
        <v>25</v>
      </c>
      <c r="O137" s="3" t="s">
        <v>26</v>
      </c>
      <c r="P137" s="8" t="s">
        <v>109</v>
      </c>
    </row>
    <row r="138" spans="1:16" x14ac:dyDescent="0.25">
      <c r="A138" s="3" t="s">
        <v>15</v>
      </c>
      <c r="B138" s="3" t="s">
        <v>15</v>
      </c>
      <c r="C138" s="3" t="s">
        <v>25</v>
      </c>
      <c r="D138" s="3" t="s">
        <v>717</v>
      </c>
      <c r="E138" s="3" t="s">
        <v>926</v>
      </c>
      <c r="F138" s="8">
        <v>48</v>
      </c>
      <c r="G138" s="8">
        <v>240</v>
      </c>
      <c r="H138" s="3" t="s">
        <v>85</v>
      </c>
      <c r="I138" s="3" t="s">
        <v>16</v>
      </c>
      <c r="J138" s="3" t="s">
        <v>15</v>
      </c>
      <c r="K138" s="3" t="s">
        <v>17</v>
      </c>
      <c r="L138" s="3" t="s">
        <v>15</v>
      </c>
      <c r="M138" s="8" t="s">
        <v>26</v>
      </c>
      <c r="N138" s="3" t="s">
        <v>25</v>
      </c>
      <c r="O138" s="3" t="s">
        <v>26</v>
      </c>
      <c r="P138" s="8" t="s">
        <v>30</v>
      </c>
    </row>
    <row r="139" spans="1:16" x14ac:dyDescent="0.25">
      <c r="A139" s="3" t="s">
        <v>15</v>
      </c>
      <c r="B139" s="3" t="s">
        <v>15</v>
      </c>
      <c r="C139" s="3" t="s">
        <v>25</v>
      </c>
      <c r="D139" s="3" t="s">
        <v>717</v>
      </c>
      <c r="E139" s="3" t="s">
        <v>927</v>
      </c>
      <c r="F139" s="8">
        <v>32</v>
      </c>
      <c r="G139" s="8">
        <v>160</v>
      </c>
      <c r="H139" s="3" t="s">
        <v>85</v>
      </c>
      <c r="I139" s="3" t="s">
        <v>16</v>
      </c>
      <c r="J139" s="3" t="s">
        <v>15</v>
      </c>
      <c r="K139" s="3" t="s">
        <v>17</v>
      </c>
      <c r="L139" s="3" t="s">
        <v>15</v>
      </c>
      <c r="M139" s="8" t="s">
        <v>26</v>
      </c>
      <c r="N139" s="3" t="s">
        <v>25</v>
      </c>
      <c r="O139" s="3" t="s">
        <v>26</v>
      </c>
      <c r="P139" s="8" t="s">
        <v>27</v>
      </c>
    </row>
    <row r="140" spans="1:16" x14ac:dyDescent="0.25">
      <c r="A140" s="3" t="s">
        <v>15</v>
      </c>
      <c r="B140" s="3" t="s">
        <v>15</v>
      </c>
      <c r="C140" s="3" t="s">
        <v>25</v>
      </c>
      <c r="D140" s="3" t="s">
        <v>709</v>
      </c>
      <c r="E140" s="3" t="s">
        <v>924</v>
      </c>
      <c r="F140" s="8">
        <v>30</v>
      </c>
      <c r="G140" s="8">
        <v>150</v>
      </c>
      <c r="H140" s="3" t="s">
        <v>85</v>
      </c>
      <c r="I140" s="3" t="s">
        <v>16</v>
      </c>
      <c r="J140" s="3" t="s">
        <v>15</v>
      </c>
      <c r="K140" s="3" t="s">
        <v>17</v>
      </c>
      <c r="L140" s="3" t="s">
        <v>15</v>
      </c>
      <c r="M140" s="8" t="s">
        <v>26</v>
      </c>
      <c r="N140" s="3" t="s">
        <v>25</v>
      </c>
      <c r="O140" s="3" t="s">
        <v>26</v>
      </c>
      <c r="P140" s="8" t="s">
        <v>34</v>
      </c>
    </row>
    <row r="141" spans="1:16" x14ac:dyDescent="0.25">
      <c r="A141" s="3" t="s">
        <v>15</v>
      </c>
      <c r="B141" s="3" t="s">
        <v>15</v>
      </c>
      <c r="C141" s="3" t="s">
        <v>25</v>
      </c>
      <c r="D141" s="3" t="s">
        <v>709</v>
      </c>
      <c r="E141" s="3" t="s">
        <v>926</v>
      </c>
      <c r="F141" s="8">
        <v>10</v>
      </c>
      <c r="G141" s="8">
        <v>50</v>
      </c>
      <c r="H141" s="3" t="s">
        <v>85</v>
      </c>
      <c r="I141" s="3" t="s">
        <v>16</v>
      </c>
      <c r="J141" s="3" t="s">
        <v>15</v>
      </c>
      <c r="K141" s="3" t="s">
        <v>17</v>
      </c>
      <c r="L141" s="3" t="s">
        <v>15</v>
      </c>
      <c r="M141" s="8" t="s">
        <v>26</v>
      </c>
      <c r="N141" s="3" t="s">
        <v>25</v>
      </c>
      <c r="O141" s="3" t="s">
        <v>26</v>
      </c>
      <c r="P141" s="8" t="s">
        <v>34</v>
      </c>
    </row>
    <row r="142" spans="1:16" x14ac:dyDescent="0.25">
      <c r="A142" s="3" t="s">
        <v>15</v>
      </c>
      <c r="B142" s="3" t="s">
        <v>15</v>
      </c>
      <c r="C142" s="3" t="s">
        <v>11</v>
      </c>
      <c r="D142" s="3" t="s">
        <v>611</v>
      </c>
      <c r="E142" s="3" t="s">
        <v>926</v>
      </c>
      <c r="F142" s="8">
        <v>25</v>
      </c>
      <c r="G142" s="8">
        <v>125</v>
      </c>
      <c r="H142" s="3" t="s">
        <v>85</v>
      </c>
      <c r="I142" s="3" t="s">
        <v>16</v>
      </c>
      <c r="J142" s="3" t="s">
        <v>15</v>
      </c>
      <c r="K142" s="3" t="s">
        <v>17</v>
      </c>
      <c r="L142" s="3" t="s">
        <v>15</v>
      </c>
      <c r="M142" s="8" t="s">
        <v>26</v>
      </c>
      <c r="N142" s="3" t="s">
        <v>25</v>
      </c>
      <c r="O142" s="3" t="s">
        <v>26</v>
      </c>
      <c r="P142" s="8" t="s">
        <v>984</v>
      </c>
    </row>
    <row r="143" spans="1:16" x14ac:dyDescent="0.25">
      <c r="A143" s="3" t="s">
        <v>808</v>
      </c>
      <c r="B143" s="3" t="s">
        <v>6</v>
      </c>
      <c r="C143" s="3" t="s">
        <v>6</v>
      </c>
      <c r="D143" s="3" t="s">
        <v>826</v>
      </c>
      <c r="E143" s="3" t="s">
        <v>926</v>
      </c>
      <c r="F143" s="8">
        <v>6</v>
      </c>
      <c r="G143" s="8">
        <v>30</v>
      </c>
      <c r="H143" s="3" t="s">
        <v>84</v>
      </c>
      <c r="I143" s="3" t="s">
        <v>16</v>
      </c>
      <c r="J143" s="3" t="s">
        <v>15</v>
      </c>
      <c r="K143" s="3" t="s">
        <v>17</v>
      </c>
      <c r="L143" s="3" t="s">
        <v>15</v>
      </c>
      <c r="M143" s="8" t="s">
        <v>26</v>
      </c>
      <c r="N143" s="3" t="s">
        <v>25</v>
      </c>
      <c r="O143" s="3" t="s">
        <v>26</v>
      </c>
      <c r="P143" s="8" t="s">
        <v>946</v>
      </c>
    </row>
    <row r="144" spans="1:16" x14ac:dyDescent="0.25">
      <c r="A144" s="3" t="s">
        <v>808</v>
      </c>
      <c r="B144" s="3" t="s">
        <v>6</v>
      </c>
      <c r="C144" s="3" t="s">
        <v>6</v>
      </c>
      <c r="D144" s="3" t="s">
        <v>826</v>
      </c>
      <c r="E144" s="3" t="s">
        <v>927</v>
      </c>
      <c r="F144" s="8">
        <v>4</v>
      </c>
      <c r="G144" s="8">
        <v>20</v>
      </c>
      <c r="H144" s="3" t="s">
        <v>84</v>
      </c>
      <c r="I144" s="3" t="s">
        <v>16</v>
      </c>
      <c r="J144" s="3" t="s">
        <v>15</v>
      </c>
      <c r="K144" s="3" t="s">
        <v>17</v>
      </c>
      <c r="L144" s="3" t="s">
        <v>15</v>
      </c>
      <c r="M144" s="8" t="s">
        <v>26</v>
      </c>
      <c r="N144" s="3" t="s">
        <v>25</v>
      </c>
      <c r="O144" s="3" t="s">
        <v>26</v>
      </c>
      <c r="P144" s="8" t="s">
        <v>30</v>
      </c>
    </row>
    <row r="145" spans="1:16" x14ac:dyDescent="0.25">
      <c r="A145" s="3" t="s">
        <v>808</v>
      </c>
      <c r="B145" s="3" t="s">
        <v>6</v>
      </c>
      <c r="C145" s="3" t="s">
        <v>6</v>
      </c>
      <c r="D145" s="3" t="s">
        <v>137</v>
      </c>
      <c r="E145" s="3" t="s">
        <v>926</v>
      </c>
      <c r="F145" s="8">
        <v>6</v>
      </c>
      <c r="G145" s="8">
        <v>34</v>
      </c>
      <c r="H145" s="3" t="s">
        <v>84</v>
      </c>
      <c r="I145" s="3" t="s">
        <v>16</v>
      </c>
      <c r="J145" s="3" t="s">
        <v>15</v>
      </c>
      <c r="K145" s="3" t="s">
        <v>17</v>
      </c>
      <c r="L145" s="3" t="s">
        <v>15</v>
      </c>
      <c r="M145" s="8" t="s">
        <v>26</v>
      </c>
      <c r="N145" s="3" t="s">
        <v>25</v>
      </c>
      <c r="O145" s="3" t="s">
        <v>26</v>
      </c>
      <c r="P145" s="8" t="s">
        <v>109</v>
      </c>
    </row>
    <row r="146" spans="1:16" x14ac:dyDescent="0.25">
      <c r="A146" s="3" t="s">
        <v>808</v>
      </c>
      <c r="B146" s="3" t="s">
        <v>6</v>
      </c>
      <c r="C146" s="3" t="s">
        <v>6</v>
      </c>
      <c r="D146" s="3" t="s">
        <v>848</v>
      </c>
      <c r="E146" s="3" t="s">
        <v>926</v>
      </c>
      <c r="F146" s="8">
        <v>20</v>
      </c>
      <c r="G146" s="8">
        <v>100</v>
      </c>
      <c r="H146" s="3" t="s">
        <v>84</v>
      </c>
      <c r="I146" s="3" t="s">
        <v>16</v>
      </c>
      <c r="J146" s="3" t="s">
        <v>15</v>
      </c>
      <c r="K146" s="3" t="s">
        <v>17</v>
      </c>
      <c r="L146" s="3" t="s">
        <v>15</v>
      </c>
      <c r="M146" s="8" t="s">
        <v>26</v>
      </c>
      <c r="N146" s="3" t="s">
        <v>25</v>
      </c>
      <c r="O146" s="3" t="s">
        <v>26</v>
      </c>
      <c r="P146" s="8" t="s">
        <v>985</v>
      </c>
    </row>
    <row r="147" spans="1:16" x14ac:dyDescent="0.25">
      <c r="A147" s="3" t="s">
        <v>808</v>
      </c>
      <c r="B147" s="3" t="s">
        <v>6</v>
      </c>
      <c r="C147" s="3" t="s">
        <v>6</v>
      </c>
      <c r="D147" s="3" t="s">
        <v>848</v>
      </c>
      <c r="E147" s="3" t="s">
        <v>927</v>
      </c>
      <c r="F147" s="8">
        <v>30</v>
      </c>
      <c r="G147" s="8">
        <v>150</v>
      </c>
      <c r="H147" s="3" t="s">
        <v>84</v>
      </c>
      <c r="I147" s="3" t="s">
        <v>16</v>
      </c>
      <c r="J147" s="3" t="s">
        <v>15</v>
      </c>
      <c r="K147" s="3" t="s">
        <v>17</v>
      </c>
      <c r="L147" s="3" t="s">
        <v>15</v>
      </c>
      <c r="M147" s="8" t="s">
        <v>26</v>
      </c>
      <c r="N147" s="3" t="s">
        <v>25</v>
      </c>
      <c r="O147" s="3" t="s">
        <v>26</v>
      </c>
      <c r="P147" s="8" t="s">
        <v>109</v>
      </c>
    </row>
    <row r="148" spans="1:16" x14ac:dyDescent="0.25">
      <c r="A148" s="3" t="s">
        <v>808</v>
      </c>
      <c r="B148" s="3" t="s">
        <v>6</v>
      </c>
      <c r="C148" s="3" t="s">
        <v>6</v>
      </c>
      <c r="D148" s="3" t="s">
        <v>848</v>
      </c>
      <c r="E148" s="3" t="s">
        <v>931</v>
      </c>
      <c r="F148" s="8">
        <v>50</v>
      </c>
      <c r="G148" s="8">
        <v>250</v>
      </c>
      <c r="H148" s="3" t="s">
        <v>84</v>
      </c>
      <c r="I148" s="3" t="s">
        <v>16</v>
      </c>
      <c r="J148" s="3" t="s">
        <v>15</v>
      </c>
      <c r="K148" s="3" t="s">
        <v>17</v>
      </c>
      <c r="L148" s="3" t="s">
        <v>15</v>
      </c>
      <c r="M148" s="8" t="s">
        <v>26</v>
      </c>
      <c r="N148" s="3" t="s">
        <v>25</v>
      </c>
      <c r="O148" s="3" t="s">
        <v>26</v>
      </c>
      <c r="P148" s="8" t="s">
        <v>986</v>
      </c>
    </row>
    <row r="149" spans="1:16" x14ac:dyDescent="0.25">
      <c r="A149" s="3" t="s">
        <v>15</v>
      </c>
      <c r="B149" s="3" t="s">
        <v>15</v>
      </c>
      <c r="C149" s="3" t="s">
        <v>39</v>
      </c>
      <c r="D149" s="3" t="s">
        <v>749</v>
      </c>
      <c r="E149" s="3" t="s">
        <v>926</v>
      </c>
      <c r="F149" s="8">
        <v>4</v>
      </c>
      <c r="G149" s="8">
        <v>20</v>
      </c>
      <c r="H149" s="3" t="s">
        <v>85</v>
      </c>
      <c r="I149" s="3" t="s">
        <v>16</v>
      </c>
      <c r="J149" s="3" t="s">
        <v>15</v>
      </c>
      <c r="K149" s="3" t="s">
        <v>17</v>
      </c>
      <c r="L149" s="3" t="s">
        <v>15</v>
      </c>
      <c r="M149" s="8" t="s">
        <v>40</v>
      </c>
      <c r="N149" s="3" t="s">
        <v>39</v>
      </c>
      <c r="O149" s="3" t="s">
        <v>40</v>
      </c>
      <c r="P149" s="8" t="s">
        <v>43</v>
      </c>
    </row>
    <row r="150" spans="1:16" x14ac:dyDescent="0.25">
      <c r="A150" s="3" t="s">
        <v>15</v>
      </c>
      <c r="B150" s="3" t="s">
        <v>15</v>
      </c>
      <c r="C150" s="3" t="s">
        <v>39</v>
      </c>
      <c r="D150" s="3" t="s">
        <v>763</v>
      </c>
      <c r="E150" s="3" t="s">
        <v>924</v>
      </c>
      <c r="F150" s="8">
        <v>3</v>
      </c>
      <c r="G150" s="8">
        <v>15</v>
      </c>
      <c r="H150" s="3" t="s">
        <v>84</v>
      </c>
      <c r="I150" s="3" t="s">
        <v>16</v>
      </c>
      <c r="J150" s="3" t="s">
        <v>15</v>
      </c>
      <c r="K150" s="3" t="s">
        <v>17</v>
      </c>
      <c r="L150" s="3" t="s">
        <v>15</v>
      </c>
      <c r="M150" s="8" t="s">
        <v>40</v>
      </c>
      <c r="N150" s="3" t="s">
        <v>39</v>
      </c>
      <c r="O150" s="3" t="s">
        <v>40</v>
      </c>
      <c r="P150" s="8" t="s">
        <v>987</v>
      </c>
    </row>
    <row r="151" spans="1:16" x14ac:dyDescent="0.25">
      <c r="A151" s="3" t="s">
        <v>15</v>
      </c>
      <c r="B151" s="3" t="s">
        <v>15</v>
      </c>
      <c r="C151" s="3" t="s">
        <v>39</v>
      </c>
      <c r="D151" s="3" t="s">
        <v>763</v>
      </c>
      <c r="E151" s="3" t="s">
        <v>926</v>
      </c>
      <c r="F151" s="8">
        <v>19</v>
      </c>
      <c r="G151" s="8">
        <v>95</v>
      </c>
      <c r="H151" s="3" t="s">
        <v>85</v>
      </c>
      <c r="I151" s="3" t="s">
        <v>16</v>
      </c>
      <c r="J151" s="3" t="s">
        <v>15</v>
      </c>
      <c r="K151" s="3" t="s">
        <v>17</v>
      </c>
      <c r="L151" s="3" t="s">
        <v>15</v>
      </c>
      <c r="M151" s="8" t="s">
        <v>40</v>
      </c>
      <c r="N151" s="3" t="s">
        <v>39</v>
      </c>
      <c r="O151" s="3" t="s">
        <v>40</v>
      </c>
      <c r="P151" s="8" t="s">
        <v>988</v>
      </c>
    </row>
    <row r="152" spans="1:16" x14ac:dyDescent="0.25">
      <c r="A152" s="3" t="s">
        <v>15</v>
      </c>
      <c r="B152" s="3" t="s">
        <v>15</v>
      </c>
      <c r="C152" s="3" t="s">
        <v>39</v>
      </c>
      <c r="D152" s="3" t="s">
        <v>763</v>
      </c>
      <c r="E152" s="3" t="s">
        <v>927</v>
      </c>
      <c r="F152" s="8">
        <v>12</v>
      </c>
      <c r="G152" s="8">
        <v>60</v>
      </c>
      <c r="H152" s="3" t="s">
        <v>85</v>
      </c>
      <c r="I152" s="3" t="s">
        <v>16</v>
      </c>
      <c r="J152" s="3" t="s">
        <v>15</v>
      </c>
      <c r="K152" s="3" t="s">
        <v>17</v>
      </c>
      <c r="L152" s="3" t="s">
        <v>15</v>
      </c>
      <c r="M152" s="8" t="s">
        <v>40</v>
      </c>
      <c r="N152" s="3" t="s">
        <v>39</v>
      </c>
      <c r="O152" s="3" t="s">
        <v>40</v>
      </c>
      <c r="P152" s="8" t="s">
        <v>989</v>
      </c>
    </row>
    <row r="153" spans="1:16" x14ac:dyDescent="0.25">
      <c r="A153" s="3" t="s">
        <v>15</v>
      </c>
      <c r="B153" s="3" t="s">
        <v>15</v>
      </c>
      <c r="C153" s="3" t="s">
        <v>39</v>
      </c>
      <c r="D153" s="3" t="s">
        <v>763</v>
      </c>
      <c r="E153" s="3" t="s">
        <v>931</v>
      </c>
      <c r="F153" s="8">
        <v>1</v>
      </c>
      <c r="G153" s="8">
        <v>5</v>
      </c>
      <c r="H153" s="3" t="s">
        <v>85</v>
      </c>
      <c r="I153" s="3" t="s">
        <v>16</v>
      </c>
      <c r="J153" s="3" t="s">
        <v>15</v>
      </c>
      <c r="K153" s="3" t="s">
        <v>17</v>
      </c>
      <c r="L153" s="3" t="s">
        <v>15</v>
      </c>
      <c r="M153" s="8" t="s">
        <v>40</v>
      </c>
      <c r="N153" s="3" t="s">
        <v>39</v>
      </c>
      <c r="O153" s="3" t="s">
        <v>40</v>
      </c>
      <c r="P153" s="8" t="s">
        <v>990</v>
      </c>
    </row>
    <row r="154" spans="1:16" x14ac:dyDescent="0.25">
      <c r="A154" s="3" t="s">
        <v>15</v>
      </c>
      <c r="B154" s="3" t="s">
        <v>15</v>
      </c>
      <c r="C154" s="3" t="s">
        <v>39</v>
      </c>
      <c r="D154" s="3" t="s">
        <v>801</v>
      </c>
      <c r="E154" s="3" t="s">
        <v>926</v>
      </c>
      <c r="F154" s="8">
        <v>10</v>
      </c>
      <c r="G154" s="8">
        <v>50</v>
      </c>
      <c r="H154" s="3" t="s">
        <v>85</v>
      </c>
      <c r="I154" s="3" t="s">
        <v>16</v>
      </c>
      <c r="J154" s="3" t="s">
        <v>15</v>
      </c>
      <c r="K154" s="3" t="s">
        <v>17</v>
      </c>
      <c r="L154" s="3" t="s">
        <v>15</v>
      </c>
      <c r="M154" s="8" t="s">
        <v>40</v>
      </c>
      <c r="N154" s="3" t="s">
        <v>39</v>
      </c>
      <c r="O154" s="3" t="s">
        <v>40</v>
      </c>
      <c r="P154" s="8" t="s">
        <v>755</v>
      </c>
    </row>
    <row r="155" spans="1:16" x14ac:dyDescent="0.25">
      <c r="A155" s="3" t="s">
        <v>15</v>
      </c>
      <c r="B155" s="3" t="s">
        <v>15</v>
      </c>
      <c r="C155" s="3" t="s">
        <v>39</v>
      </c>
      <c r="D155" s="3" t="s">
        <v>801</v>
      </c>
      <c r="E155" s="3" t="s">
        <v>927</v>
      </c>
      <c r="F155" s="8">
        <v>5</v>
      </c>
      <c r="G155" s="8">
        <v>25</v>
      </c>
      <c r="H155" s="3" t="s">
        <v>85</v>
      </c>
      <c r="I155" s="3" t="s">
        <v>16</v>
      </c>
      <c r="J155" s="3" t="s">
        <v>15</v>
      </c>
      <c r="K155" s="3" t="s">
        <v>17</v>
      </c>
      <c r="L155" s="3" t="s">
        <v>15</v>
      </c>
      <c r="M155" s="8" t="s">
        <v>40</v>
      </c>
      <c r="N155" s="3" t="s">
        <v>39</v>
      </c>
      <c r="O155" s="3" t="s">
        <v>40</v>
      </c>
      <c r="P155" s="8" t="s">
        <v>755</v>
      </c>
    </row>
    <row r="156" spans="1:16" x14ac:dyDescent="0.25">
      <c r="A156" s="3" t="s">
        <v>15</v>
      </c>
      <c r="B156" s="3" t="s">
        <v>15</v>
      </c>
      <c r="C156" s="3" t="s">
        <v>39</v>
      </c>
      <c r="D156" s="3" t="s">
        <v>731</v>
      </c>
      <c r="E156" s="3" t="s">
        <v>927</v>
      </c>
      <c r="F156" s="8">
        <v>2</v>
      </c>
      <c r="G156" s="8">
        <v>10</v>
      </c>
      <c r="H156" s="3" t="s">
        <v>85</v>
      </c>
      <c r="I156" s="3" t="s">
        <v>16</v>
      </c>
      <c r="J156" s="3" t="s">
        <v>15</v>
      </c>
      <c r="K156" s="3" t="s">
        <v>17</v>
      </c>
      <c r="L156" s="3" t="s">
        <v>15</v>
      </c>
      <c r="M156" s="8" t="s">
        <v>40</v>
      </c>
      <c r="N156" s="3" t="s">
        <v>39</v>
      </c>
      <c r="O156" s="3" t="s">
        <v>40</v>
      </c>
      <c r="P156" s="8" t="s">
        <v>990</v>
      </c>
    </row>
    <row r="157" spans="1:16" x14ac:dyDescent="0.25">
      <c r="A157" s="3" t="s">
        <v>15</v>
      </c>
      <c r="B157" s="3" t="s">
        <v>15</v>
      </c>
      <c r="C157" s="3" t="s">
        <v>39</v>
      </c>
      <c r="D157" s="3" t="s">
        <v>804</v>
      </c>
      <c r="E157" s="3" t="s">
        <v>926</v>
      </c>
      <c r="F157" s="8">
        <v>10</v>
      </c>
      <c r="G157" s="8">
        <v>50</v>
      </c>
      <c r="H157" s="3" t="s">
        <v>85</v>
      </c>
      <c r="I157" s="3" t="s">
        <v>16</v>
      </c>
      <c r="J157" s="3" t="s">
        <v>15</v>
      </c>
      <c r="K157" s="3" t="s">
        <v>17</v>
      </c>
      <c r="L157" s="3" t="s">
        <v>15</v>
      </c>
      <c r="M157" s="8" t="s">
        <v>40</v>
      </c>
      <c r="N157" s="3" t="s">
        <v>39</v>
      </c>
      <c r="O157" s="3" t="s">
        <v>40</v>
      </c>
      <c r="P157" s="8" t="s">
        <v>43</v>
      </c>
    </row>
    <row r="158" spans="1:16" x14ac:dyDescent="0.25">
      <c r="A158" s="3" t="s">
        <v>15</v>
      </c>
      <c r="B158" s="3" t="s">
        <v>15</v>
      </c>
      <c r="C158" s="3" t="s">
        <v>39</v>
      </c>
      <c r="D158" s="3" t="s">
        <v>804</v>
      </c>
      <c r="E158" s="3" t="s">
        <v>927</v>
      </c>
      <c r="F158" s="8">
        <v>15</v>
      </c>
      <c r="G158" s="8">
        <v>75</v>
      </c>
      <c r="H158" s="3" t="s">
        <v>85</v>
      </c>
      <c r="I158" s="3" t="s">
        <v>16</v>
      </c>
      <c r="J158" s="3" t="s">
        <v>15</v>
      </c>
      <c r="K158" s="3" t="s">
        <v>17</v>
      </c>
      <c r="L158" s="3" t="s">
        <v>15</v>
      </c>
      <c r="M158" s="8" t="s">
        <v>40</v>
      </c>
      <c r="N158" s="3" t="s">
        <v>39</v>
      </c>
      <c r="O158" s="3" t="s">
        <v>40</v>
      </c>
      <c r="P158" s="8" t="s">
        <v>991</v>
      </c>
    </row>
    <row r="159" spans="1:16" x14ac:dyDescent="0.25">
      <c r="A159" s="3" t="s">
        <v>15</v>
      </c>
      <c r="B159" s="3" t="s">
        <v>15</v>
      </c>
      <c r="C159" s="3" t="s">
        <v>39</v>
      </c>
      <c r="D159" s="3" t="s">
        <v>787</v>
      </c>
      <c r="E159" s="3" t="s">
        <v>924</v>
      </c>
      <c r="F159" s="8">
        <v>5</v>
      </c>
      <c r="G159" s="8">
        <v>25</v>
      </c>
      <c r="H159" s="3" t="s">
        <v>85</v>
      </c>
      <c r="I159" s="3" t="s">
        <v>16</v>
      </c>
      <c r="J159" s="3" t="s">
        <v>15</v>
      </c>
      <c r="K159" s="3" t="s">
        <v>17</v>
      </c>
      <c r="L159" s="3" t="s">
        <v>15</v>
      </c>
      <c r="M159" s="8" t="s">
        <v>40</v>
      </c>
      <c r="N159" s="3" t="s">
        <v>39</v>
      </c>
      <c r="O159" s="3" t="s">
        <v>40</v>
      </c>
      <c r="P159" s="8" t="s">
        <v>53</v>
      </c>
    </row>
    <row r="160" spans="1:16" x14ac:dyDescent="0.25">
      <c r="A160" s="3" t="s">
        <v>15</v>
      </c>
      <c r="B160" s="3" t="s">
        <v>15</v>
      </c>
      <c r="C160" s="3" t="s">
        <v>39</v>
      </c>
      <c r="D160" s="3" t="s">
        <v>787</v>
      </c>
      <c r="E160" s="3" t="s">
        <v>926</v>
      </c>
      <c r="F160" s="8">
        <v>3</v>
      </c>
      <c r="G160" s="8">
        <v>15</v>
      </c>
      <c r="H160" s="3" t="s">
        <v>85</v>
      </c>
      <c r="I160" s="3" t="s">
        <v>16</v>
      </c>
      <c r="J160" s="3" t="s">
        <v>15</v>
      </c>
      <c r="K160" s="3" t="s">
        <v>17</v>
      </c>
      <c r="L160" s="3" t="s">
        <v>15</v>
      </c>
      <c r="M160" s="8" t="s">
        <v>40</v>
      </c>
      <c r="N160" s="3" t="s">
        <v>39</v>
      </c>
      <c r="O160" s="3" t="s">
        <v>40</v>
      </c>
      <c r="P160" s="8" t="s">
        <v>53</v>
      </c>
    </row>
    <row r="161" spans="1:16" x14ac:dyDescent="0.25">
      <c r="A161" s="3" t="s">
        <v>15</v>
      </c>
      <c r="B161" s="3" t="s">
        <v>15</v>
      </c>
      <c r="C161" s="3" t="s">
        <v>39</v>
      </c>
      <c r="D161" s="3" t="s">
        <v>787</v>
      </c>
      <c r="E161" s="3" t="s">
        <v>927</v>
      </c>
      <c r="F161" s="8">
        <v>2</v>
      </c>
      <c r="G161" s="8">
        <v>10</v>
      </c>
      <c r="H161" s="3" t="s">
        <v>85</v>
      </c>
      <c r="I161" s="3" t="s">
        <v>16</v>
      </c>
      <c r="J161" s="3" t="s">
        <v>15</v>
      </c>
      <c r="K161" s="3" t="s">
        <v>17</v>
      </c>
      <c r="L161" s="3" t="s">
        <v>15</v>
      </c>
      <c r="M161" s="8" t="s">
        <v>40</v>
      </c>
      <c r="N161" s="3" t="s">
        <v>39</v>
      </c>
      <c r="O161" s="3" t="s">
        <v>40</v>
      </c>
      <c r="P161" s="8" t="s">
        <v>53</v>
      </c>
    </row>
    <row r="162" spans="1:16" x14ac:dyDescent="0.25">
      <c r="A162" s="3" t="s">
        <v>15</v>
      </c>
      <c r="B162" s="3" t="s">
        <v>15</v>
      </c>
      <c r="C162" s="3" t="s">
        <v>39</v>
      </c>
      <c r="D162" s="3" t="s">
        <v>727</v>
      </c>
      <c r="E162" s="3" t="s">
        <v>926</v>
      </c>
      <c r="F162" s="8">
        <v>10</v>
      </c>
      <c r="G162" s="8">
        <v>50</v>
      </c>
      <c r="H162" s="3" t="s">
        <v>85</v>
      </c>
      <c r="I162" s="3" t="s">
        <v>16</v>
      </c>
      <c r="J162" s="3" t="s">
        <v>15</v>
      </c>
      <c r="K162" s="3" t="s">
        <v>17</v>
      </c>
      <c r="L162" s="3" t="s">
        <v>15</v>
      </c>
      <c r="M162" s="8" t="s">
        <v>40</v>
      </c>
      <c r="N162" s="3" t="s">
        <v>39</v>
      </c>
      <c r="O162" s="3" t="s">
        <v>40</v>
      </c>
      <c r="P162" s="8" t="s">
        <v>43</v>
      </c>
    </row>
    <row r="163" spans="1:16" x14ac:dyDescent="0.25">
      <c r="A163" s="3" t="s">
        <v>15</v>
      </c>
      <c r="B163" s="3" t="s">
        <v>15</v>
      </c>
      <c r="C163" s="3" t="s">
        <v>39</v>
      </c>
      <c r="D163" s="3" t="s">
        <v>727</v>
      </c>
      <c r="E163" s="3" t="s">
        <v>927</v>
      </c>
      <c r="F163" s="8">
        <v>15</v>
      </c>
      <c r="G163" s="8">
        <v>75</v>
      </c>
      <c r="H163" s="3" t="s">
        <v>85</v>
      </c>
      <c r="I163" s="3" t="s">
        <v>16</v>
      </c>
      <c r="J163" s="3" t="s">
        <v>15</v>
      </c>
      <c r="K163" s="3" t="s">
        <v>17</v>
      </c>
      <c r="L163" s="3" t="s">
        <v>15</v>
      </c>
      <c r="M163" s="8" t="s">
        <v>40</v>
      </c>
      <c r="N163" s="3" t="s">
        <v>39</v>
      </c>
      <c r="O163" s="3" t="s">
        <v>40</v>
      </c>
      <c r="P163" s="8" t="s">
        <v>992</v>
      </c>
    </row>
    <row r="164" spans="1:16" x14ac:dyDescent="0.25">
      <c r="A164" s="8"/>
      <c r="B164" s="8"/>
      <c r="C164" s="8"/>
      <c r="D164" s="8"/>
      <c r="E164" s="8"/>
      <c r="F164" s="8"/>
      <c r="G164" s="8"/>
      <c r="H164" s="8"/>
      <c r="I164" s="8"/>
      <c r="J164" s="8"/>
    </row>
    <row r="165" spans="1:16" x14ac:dyDescent="0.25">
      <c r="A165" s="8"/>
      <c r="B165" s="8"/>
      <c r="C165" s="8"/>
      <c r="D165" s="8"/>
      <c r="E165" s="8"/>
      <c r="F165" s="8"/>
      <c r="G165" s="8"/>
      <c r="H165" s="8"/>
      <c r="I165" s="8"/>
      <c r="J165" s="8"/>
    </row>
    <row r="166" spans="1:16" x14ac:dyDescent="0.25">
      <c r="A166" s="8"/>
      <c r="B166" s="8"/>
      <c r="C166" s="8"/>
      <c r="D166" s="8"/>
      <c r="E166" s="8"/>
      <c r="F166" s="8"/>
      <c r="G166" s="8"/>
      <c r="H166" s="8"/>
      <c r="I166" s="8"/>
      <c r="J166" s="8"/>
    </row>
    <row r="167" spans="1:16" x14ac:dyDescent="0.25">
      <c r="A167" s="8"/>
      <c r="B167" s="8"/>
      <c r="C167" s="8"/>
      <c r="D167" s="8"/>
      <c r="E167" s="8"/>
      <c r="F167" s="8"/>
      <c r="G167" s="8"/>
      <c r="H167" s="8"/>
      <c r="I167" s="8"/>
      <c r="J167" s="8"/>
    </row>
    <row r="168" spans="1:16" x14ac:dyDescent="0.25">
      <c r="A168" s="8"/>
      <c r="B168" s="8"/>
      <c r="C168" s="8"/>
      <c r="D168" s="8"/>
      <c r="E168" s="8"/>
      <c r="F168" s="8"/>
      <c r="G168" s="8"/>
      <c r="H168" s="8"/>
      <c r="I168" s="8"/>
      <c r="J168" s="8"/>
    </row>
    <row r="169" spans="1:16" x14ac:dyDescent="0.25">
      <c r="A169" s="8"/>
      <c r="B169" s="8"/>
      <c r="C169" s="8"/>
      <c r="D169" s="8"/>
      <c r="E169" s="8"/>
      <c r="F169" s="8"/>
      <c r="G169" s="8"/>
      <c r="H169" s="8"/>
      <c r="I169" s="8"/>
      <c r="J169" s="8"/>
    </row>
  </sheetData>
  <phoneticPr fontId="2" type="noConversion"/>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DD60F-182C-45B9-A145-F1105088E86A}">
  <sheetPr>
    <tabColor theme="9" tint="-0.499984740745262"/>
  </sheetPr>
  <dimension ref="A1:H25"/>
  <sheetViews>
    <sheetView showGridLines="0" workbookViewId="0">
      <selection activeCell="D38" sqref="D38"/>
    </sheetView>
  </sheetViews>
  <sheetFormatPr defaultColWidth="11.42578125" defaultRowHeight="15" x14ac:dyDescent="0.25"/>
  <cols>
    <col min="1" max="1" width="25.85546875" bestFit="1" customWidth="1"/>
    <col min="2" max="2" width="30.42578125" bestFit="1" customWidth="1"/>
    <col min="3" max="3" width="30.85546875" bestFit="1" customWidth="1"/>
    <col min="4" max="4" width="23.7109375" bestFit="1" customWidth="1"/>
    <col min="5" max="5" width="20.28515625" bestFit="1" customWidth="1"/>
    <col min="6" max="6" width="24" bestFit="1" customWidth="1"/>
    <col min="7" max="7" width="21.85546875" bestFit="1" customWidth="1"/>
    <col min="8" max="8" width="27.28515625" bestFit="1" customWidth="1"/>
    <col min="9" max="9" width="23" bestFit="1" customWidth="1"/>
    <col min="10" max="10" width="13.42578125" bestFit="1" customWidth="1"/>
    <col min="11" max="11" width="7" bestFit="1" customWidth="1"/>
    <col min="12" max="12" width="24.85546875" bestFit="1" customWidth="1"/>
    <col min="13" max="13" width="14" bestFit="1" customWidth="1"/>
    <col min="14" max="14" width="15.85546875" bestFit="1" customWidth="1"/>
    <col min="15" max="15" width="38.42578125" bestFit="1" customWidth="1"/>
    <col min="16" max="17" width="29.85546875" bestFit="1" customWidth="1"/>
  </cols>
  <sheetData>
    <row r="1" spans="1:8" x14ac:dyDescent="0.25">
      <c r="A1" s="8" t="s">
        <v>425</v>
      </c>
      <c r="B1" s="8" t="s">
        <v>426</v>
      </c>
      <c r="C1" s="8" t="s">
        <v>97</v>
      </c>
      <c r="D1" s="8" t="s">
        <v>427</v>
      </c>
      <c r="E1" s="8" t="s">
        <v>428</v>
      </c>
      <c r="F1" s="8" t="s">
        <v>993</v>
      </c>
      <c r="G1" s="8" t="s">
        <v>994</v>
      </c>
      <c r="H1" s="8" t="s">
        <v>995</v>
      </c>
    </row>
    <row r="2" spans="1:8" x14ac:dyDescent="0.25">
      <c r="A2" s="8" t="s">
        <v>15</v>
      </c>
      <c r="B2" s="8" t="s">
        <v>15</v>
      </c>
      <c r="C2" s="8" t="s">
        <v>25</v>
      </c>
      <c r="D2" s="8" t="s">
        <v>107</v>
      </c>
      <c r="E2" s="8" t="s">
        <v>64</v>
      </c>
      <c r="F2" s="3" t="s">
        <v>996</v>
      </c>
      <c r="G2" s="3" t="s">
        <v>997</v>
      </c>
      <c r="H2" s="3" t="s">
        <v>374</v>
      </c>
    </row>
    <row r="3" spans="1:8" x14ac:dyDescent="0.25">
      <c r="A3" s="8" t="s">
        <v>15</v>
      </c>
      <c r="B3" s="8" t="s">
        <v>15</v>
      </c>
      <c r="C3" s="8" t="s">
        <v>25</v>
      </c>
      <c r="D3" s="8" t="s">
        <v>107</v>
      </c>
      <c r="E3" s="8" t="s">
        <v>64</v>
      </c>
      <c r="F3" s="3" t="s">
        <v>998</v>
      </c>
      <c r="G3" s="3" t="s">
        <v>997</v>
      </c>
      <c r="H3" s="3" t="s">
        <v>369</v>
      </c>
    </row>
    <row r="4" spans="1:8" x14ac:dyDescent="0.25">
      <c r="A4" s="8" t="s">
        <v>808</v>
      </c>
      <c r="B4" s="8" t="s">
        <v>6</v>
      </c>
      <c r="C4" s="8" t="s">
        <v>6</v>
      </c>
      <c r="D4" s="8" t="s">
        <v>9</v>
      </c>
      <c r="E4" s="8" t="s">
        <v>64</v>
      </c>
      <c r="F4" s="3" t="s">
        <v>999</v>
      </c>
      <c r="G4" s="3" t="s">
        <v>997</v>
      </c>
      <c r="H4" s="3" t="s">
        <v>369</v>
      </c>
    </row>
    <row r="5" spans="1:8" x14ac:dyDescent="0.25">
      <c r="A5" s="8" t="s">
        <v>808</v>
      </c>
      <c r="B5" s="8" t="s">
        <v>6</v>
      </c>
      <c r="C5" s="8" t="s">
        <v>6</v>
      </c>
      <c r="D5" s="8" t="s">
        <v>9</v>
      </c>
      <c r="E5" s="8" t="s">
        <v>64</v>
      </c>
      <c r="F5" s="3" t="s">
        <v>1000</v>
      </c>
      <c r="G5" s="3" t="s">
        <v>997</v>
      </c>
      <c r="H5" s="3" t="s">
        <v>370</v>
      </c>
    </row>
    <row r="6" spans="1:8" x14ac:dyDescent="0.25">
      <c r="A6" s="8" t="s">
        <v>808</v>
      </c>
      <c r="B6" s="8" t="s">
        <v>6</v>
      </c>
      <c r="C6" s="8" t="s">
        <v>6</v>
      </c>
      <c r="D6" s="8" t="s">
        <v>9</v>
      </c>
      <c r="E6" s="8" t="s">
        <v>64</v>
      </c>
      <c r="F6" s="3" t="s">
        <v>1001</v>
      </c>
      <c r="G6" s="3" t="s">
        <v>1002</v>
      </c>
      <c r="H6" s="3" t="s">
        <v>369</v>
      </c>
    </row>
    <row r="7" spans="1:8" x14ac:dyDescent="0.25">
      <c r="A7" s="8" t="s">
        <v>808</v>
      </c>
      <c r="B7" s="8" t="s">
        <v>6</v>
      </c>
      <c r="C7" s="8" t="s">
        <v>6</v>
      </c>
      <c r="D7" s="8" t="s">
        <v>8</v>
      </c>
      <c r="E7" s="8" t="s">
        <v>64</v>
      </c>
      <c r="F7" s="3" t="s">
        <v>999</v>
      </c>
      <c r="G7" s="3" t="s">
        <v>997</v>
      </c>
      <c r="H7" s="3" t="s">
        <v>369</v>
      </c>
    </row>
    <row r="8" spans="1:8" x14ac:dyDescent="0.25">
      <c r="A8" s="8" t="s">
        <v>808</v>
      </c>
      <c r="B8" s="8" t="s">
        <v>6</v>
      </c>
      <c r="C8" s="8" t="s">
        <v>6</v>
      </c>
      <c r="D8" s="8" t="s">
        <v>8</v>
      </c>
      <c r="E8" s="8" t="s">
        <v>64</v>
      </c>
      <c r="F8" s="3" t="s">
        <v>1000</v>
      </c>
      <c r="G8" s="3" t="s">
        <v>997</v>
      </c>
      <c r="H8" s="3" t="s">
        <v>370</v>
      </c>
    </row>
    <row r="9" spans="1:8" x14ac:dyDescent="0.25">
      <c r="A9" s="8" t="s">
        <v>15</v>
      </c>
      <c r="B9" s="8" t="s">
        <v>15</v>
      </c>
      <c r="C9" s="8" t="s">
        <v>39</v>
      </c>
      <c r="D9" s="8" t="s">
        <v>797</v>
      </c>
      <c r="E9" s="8" t="s">
        <v>65</v>
      </c>
      <c r="F9" s="3" t="s">
        <v>1003</v>
      </c>
      <c r="G9" s="3" t="s">
        <v>997</v>
      </c>
      <c r="H9" s="3" t="s">
        <v>369</v>
      </c>
    </row>
    <row r="10" spans="1:8" x14ac:dyDescent="0.25">
      <c r="A10" s="8" t="s">
        <v>15</v>
      </c>
      <c r="B10" s="8" t="s">
        <v>15</v>
      </c>
      <c r="C10" s="8" t="s">
        <v>11</v>
      </c>
      <c r="D10" s="8" t="s">
        <v>120</v>
      </c>
      <c r="E10" s="8" t="s">
        <v>67</v>
      </c>
      <c r="F10" s="3" t="s">
        <v>1004</v>
      </c>
      <c r="G10" s="3" t="s">
        <v>302</v>
      </c>
      <c r="H10" s="3" t="s">
        <v>369</v>
      </c>
    </row>
    <row r="11" spans="1:8" x14ac:dyDescent="0.25">
      <c r="A11" s="8" t="s">
        <v>15</v>
      </c>
      <c r="B11" s="8" t="s">
        <v>15</v>
      </c>
      <c r="C11" s="8" t="s">
        <v>11</v>
      </c>
      <c r="D11" s="8" t="s">
        <v>120</v>
      </c>
      <c r="E11" s="8" t="s">
        <v>67</v>
      </c>
      <c r="F11" s="3" t="s">
        <v>1005</v>
      </c>
      <c r="G11" s="3" t="s">
        <v>997</v>
      </c>
      <c r="H11" s="3" t="s">
        <v>375</v>
      </c>
    </row>
    <row r="12" spans="1:8" x14ac:dyDescent="0.25">
      <c r="A12" s="8" t="s">
        <v>15</v>
      </c>
      <c r="B12" s="8" t="s">
        <v>15</v>
      </c>
      <c r="C12" s="8" t="s">
        <v>11</v>
      </c>
      <c r="D12" s="8" t="s">
        <v>120</v>
      </c>
      <c r="E12" s="8" t="s">
        <v>67</v>
      </c>
      <c r="F12" s="3" t="s">
        <v>1006</v>
      </c>
      <c r="G12" s="3" t="s">
        <v>302</v>
      </c>
      <c r="H12" s="3" t="s">
        <v>369</v>
      </c>
    </row>
    <row r="13" spans="1:8" x14ac:dyDescent="0.25">
      <c r="A13" s="8" t="s">
        <v>15</v>
      </c>
      <c r="B13" s="8" t="s">
        <v>15</v>
      </c>
      <c r="C13" s="8" t="s">
        <v>11</v>
      </c>
      <c r="D13" s="8" t="s">
        <v>114</v>
      </c>
      <c r="E13" s="8" t="s">
        <v>64</v>
      </c>
      <c r="F13" s="3" t="s">
        <v>1007</v>
      </c>
      <c r="G13" s="3" t="s">
        <v>997</v>
      </c>
      <c r="H13" s="3" t="s">
        <v>369</v>
      </c>
    </row>
    <row r="14" spans="1:8" x14ac:dyDescent="0.25">
      <c r="A14" s="8" t="s">
        <v>15</v>
      </c>
      <c r="B14" s="8" t="s">
        <v>15</v>
      </c>
      <c r="C14" s="8" t="s">
        <v>39</v>
      </c>
      <c r="D14" s="8" t="s">
        <v>774</v>
      </c>
      <c r="E14" s="8" t="s">
        <v>64</v>
      </c>
      <c r="F14" s="3" t="s">
        <v>998</v>
      </c>
      <c r="G14" s="3" t="s">
        <v>997</v>
      </c>
      <c r="H14" s="3" t="s">
        <v>372</v>
      </c>
    </row>
    <row r="15" spans="1:8" x14ac:dyDescent="0.25">
      <c r="A15" s="8" t="s">
        <v>15</v>
      </c>
      <c r="B15" s="8" t="s">
        <v>15</v>
      </c>
      <c r="C15" s="8" t="s">
        <v>39</v>
      </c>
      <c r="D15" s="8" t="s">
        <v>755</v>
      </c>
      <c r="E15" s="8" t="s">
        <v>64</v>
      </c>
      <c r="F15" s="3" t="s">
        <v>1008</v>
      </c>
      <c r="G15" s="3" t="s">
        <v>997</v>
      </c>
      <c r="H15" s="3" t="s">
        <v>369</v>
      </c>
    </row>
    <row r="16" spans="1:8" x14ac:dyDescent="0.25">
      <c r="A16" s="8" t="s">
        <v>15</v>
      </c>
      <c r="B16" s="8" t="s">
        <v>15</v>
      </c>
      <c r="C16" s="8" t="s">
        <v>39</v>
      </c>
      <c r="D16" s="8" t="s">
        <v>755</v>
      </c>
      <c r="E16" s="8" t="s">
        <v>64</v>
      </c>
      <c r="F16" s="3" t="s">
        <v>998</v>
      </c>
      <c r="G16" s="3" t="s">
        <v>997</v>
      </c>
      <c r="H16" s="3" t="s">
        <v>369</v>
      </c>
    </row>
    <row r="17" spans="1:8" x14ac:dyDescent="0.25">
      <c r="A17" s="8" t="s">
        <v>15</v>
      </c>
      <c r="B17" s="8" t="s">
        <v>15</v>
      </c>
      <c r="C17" s="8" t="s">
        <v>39</v>
      </c>
      <c r="D17" s="8" t="s">
        <v>755</v>
      </c>
      <c r="E17" s="8" t="s">
        <v>64</v>
      </c>
      <c r="F17" s="3" t="s">
        <v>1009</v>
      </c>
      <c r="G17" s="3" t="s">
        <v>302</v>
      </c>
      <c r="H17" s="3" t="s">
        <v>302</v>
      </c>
    </row>
    <row r="18" spans="1:8" x14ac:dyDescent="0.25">
      <c r="A18" s="8" t="s">
        <v>808</v>
      </c>
      <c r="B18" s="8" t="s">
        <v>6</v>
      </c>
      <c r="C18" s="8" t="s">
        <v>6</v>
      </c>
      <c r="D18" s="8" t="s">
        <v>108</v>
      </c>
      <c r="E18" s="8" t="s">
        <v>64</v>
      </c>
      <c r="F18" s="3" t="s">
        <v>1008</v>
      </c>
      <c r="G18" s="3" t="s">
        <v>302</v>
      </c>
      <c r="H18" s="3" t="s">
        <v>302</v>
      </c>
    </row>
    <row r="19" spans="1:8" x14ac:dyDescent="0.25">
      <c r="A19" s="8" t="s">
        <v>15</v>
      </c>
      <c r="B19" s="8" t="s">
        <v>15</v>
      </c>
      <c r="C19" s="8" t="s">
        <v>39</v>
      </c>
      <c r="D19" s="8" t="s">
        <v>793</v>
      </c>
      <c r="E19" s="8" t="s">
        <v>64</v>
      </c>
      <c r="F19" s="3" t="s">
        <v>1010</v>
      </c>
      <c r="G19" s="3" t="s">
        <v>997</v>
      </c>
      <c r="H19" s="3" t="s">
        <v>302</v>
      </c>
    </row>
    <row r="20" spans="1:8" x14ac:dyDescent="0.25">
      <c r="A20" s="8" t="s">
        <v>15</v>
      </c>
      <c r="B20" s="8" t="s">
        <v>15</v>
      </c>
      <c r="C20" s="8" t="s">
        <v>39</v>
      </c>
      <c r="D20" s="8" t="s">
        <v>721</v>
      </c>
      <c r="E20" s="8" t="s">
        <v>67</v>
      </c>
      <c r="F20" s="3" t="s">
        <v>1011</v>
      </c>
      <c r="G20" s="3" t="s">
        <v>997</v>
      </c>
      <c r="H20" s="3" t="s">
        <v>371</v>
      </c>
    </row>
    <row r="21" spans="1:8" x14ac:dyDescent="0.25">
      <c r="A21" s="8" t="s">
        <v>15</v>
      </c>
      <c r="B21" s="8" t="s">
        <v>15</v>
      </c>
      <c r="C21" s="8" t="s">
        <v>25</v>
      </c>
      <c r="D21" s="8" t="s">
        <v>695</v>
      </c>
      <c r="E21" s="8" t="s">
        <v>64</v>
      </c>
      <c r="F21" s="3" t="s">
        <v>1012</v>
      </c>
      <c r="G21" s="3" t="s">
        <v>1002</v>
      </c>
      <c r="H21" s="3" t="s">
        <v>369</v>
      </c>
    </row>
    <row r="22" spans="1:8" x14ac:dyDescent="0.25">
      <c r="A22" s="8" t="s">
        <v>15</v>
      </c>
      <c r="B22" s="8" t="s">
        <v>15</v>
      </c>
      <c r="C22" s="8" t="s">
        <v>39</v>
      </c>
      <c r="D22" s="8" t="s">
        <v>743</v>
      </c>
      <c r="E22" s="8" t="s">
        <v>64</v>
      </c>
      <c r="F22" s="3" t="s">
        <v>998</v>
      </c>
      <c r="G22" s="3" t="s">
        <v>997</v>
      </c>
      <c r="H22" s="3" t="s">
        <v>369</v>
      </c>
    </row>
    <row r="23" spans="1:8" x14ac:dyDescent="0.25">
      <c r="A23" s="8" t="s">
        <v>15</v>
      </c>
      <c r="B23" s="8" t="s">
        <v>15</v>
      </c>
      <c r="C23" s="8" t="s">
        <v>39</v>
      </c>
      <c r="D23" s="8" t="s">
        <v>743</v>
      </c>
      <c r="E23" s="8" t="s">
        <v>64</v>
      </c>
      <c r="F23" s="3" t="s">
        <v>1001</v>
      </c>
      <c r="G23" s="3" t="s">
        <v>302</v>
      </c>
      <c r="H23" s="3" t="s">
        <v>373</v>
      </c>
    </row>
    <row r="24" spans="1:8" x14ac:dyDescent="0.25">
      <c r="A24" s="8" t="s">
        <v>15</v>
      </c>
      <c r="B24" s="8" t="s">
        <v>15</v>
      </c>
      <c r="C24" s="8" t="s">
        <v>39</v>
      </c>
      <c r="D24" s="8" t="s">
        <v>743</v>
      </c>
      <c r="E24" s="8" t="s">
        <v>64</v>
      </c>
      <c r="F24" s="3" t="s">
        <v>1013</v>
      </c>
      <c r="G24" s="3" t="s">
        <v>302</v>
      </c>
      <c r="H24" s="3" t="s">
        <v>369</v>
      </c>
    </row>
    <row r="25" spans="1:8" x14ac:dyDescent="0.25">
      <c r="A25" s="8" t="s">
        <v>808</v>
      </c>
      <c r="B25" s="8" t="s">
        <v>6</v>
      </c>
      <c r="C25" s="8" t="s">
        <v>6</v>
      </c>
      <c r="D25" s="8" t="s">
        <v>112</v>
      </c>
      <c r="E25" s="8" t="s">
        <v>64</v>
      </c>
      <c r="F25" s="3" t="s">
        <v>1014</v>
      </c>
      <c r="G25" s="3" t="s">
        <v>997</v>
      </c>
      <c r="H25" s="3" t="s">
        <v>369</v>
      </c>
    </row>
  </sheetData>
  <phoneticPr fontId="2" type="noConversion"/>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EC648B-8345-4459-8116-C0DEE35E0403}">
  <sheetPr>
    <tabColor theme="9" tint="-0.499984740745262"/>
  </sheetPr>
  <dimension ref="A1:B244"/>
  <sheetViews>
    <sheetView showGridLines="0" workbookViewId="0">
      <selection activeCell="A7" sqref="A7"/>
    </sheetView>
  </sheetViews>
  <sheetFormatPr defaultRowHeight="15" x14ac:dyDescent="0.25"/>
  <cols>
    <col min="1" max="1" width="29" bestFit="1" customWidth="1"/>
    <col min="2" max="2" width="41.140625" customWidth="1"/>
  </cols>
  <sheetData>
    <row r="1" spans="1:2" x14ac:dyDescent="0.25">
      <c r="A1" s="8" t="s">
        <v>1015</v>
      </c>
      <c r="B1" s="8" t="s">
        <v>1016</v>
      </c>
    </row>
    <row r="2" spans="1:2" x14ac:dyDescent="0.25">
      <c r="A2" s="3" t="s">
        <v>1017</v>
      </c>
      <c r="B2" s="3" t="s">
        <v>215</v>
      </c>
    </row>
    <row r="3" spans="1:2" x14ac:dyDescent="0.25">
      <c r="A3" s="3" t="s">
        <v>1017</v>
      </c>
      <c r="B3" s="3" t="s">
        <v>215</v>
      </c>
    </row>
    <row r="4" spans="1:2" x14ac:dyDescent="0.25">
      <c r="A4" s="3" t="s">
        <v>1018</v>
      </c>
      <c r="B4" s="3" t="s">
        <v>215</v>
      </c>
    </row>
    <row r="5" spans="1:2" x14ac:dyDescent="0.25">
      <c r="A5" s="3" t="s">
        <v>1017</v>
      </c>
      <c r="B5" s="3" t="s">
        <v>215</v>
      </c>
    </row>
    <row r="6" spans="1:2" x14ac:dyDescent="0.25">
      <c r="A6" s="3" t="s">
        <v>1019</v>
      </c>
      <c r="B6" s="3" t="s">
        <v>217</v>
      </c>
    </row>
    <row r="7" spans="1:2" x14ac:dyDescent="0.25">
      <c r="A7" s="3" t="s">
        <v>1019</v>
      </c>
      <c r="B7" s="3" t="s">
        <v>217</v>
      </c>
    </row>
    <row r="8" spans="1:2" x14ac:dyDescent="0.25">
      <c r="A8" s="3" t="s">
        <v>1019</v>
      </c>
      <c r="B8" s="3" t="s">
        <v>215</v>
      </c>
    </row>
    <row r="9" spans="1:2" x14ac:dyDescent="0.25">
      <c r="A9" s="3" t="s">
        <v>1019</v>
      </c>
      <c r="B9" s="3" t="s">
        <v>215</v>
      </c>
    </row>
    <row r="10" spans="1:2" x14ac:dyDescent="0.25">
      <c r="A10" s="3" t="s">
        <v>1020</v>
      </c>
      <c r="B10" s="3" t="s">
        <v>217</v>
      </c>
    </row>
    <row r="11" spans="1:2" x14ac:dyDescent="0.25">
      <c r="A11" s="3" t="s">
        <v>1017</v>
      </c>
      <c r="B11" s="3" t="s">
        <v>215</v>
      </c>
    </row>
    <row r="12" spans="1:2" x14ac:dyDescent="0.25">
      <c r="A12" s="3" t="s">
        <v>1017</v>
      </c>
      <c r="B12" s="3" t="s">
        <v>215</v>
      </c>
    </row>
    <row r="13" spans="1:2" x14ac:dyDescent="0.25">
      <c r="A13" s="3" t="s">
        <v>1017</v>
      </c>
      <c r="B13" s="3" t="s">
        <v>215</v>
      </c>
    </row>
    <row r="14" spans="1:2" x14ac:dyDescent="0.25">
      <c r="A14" s="3" t="s">
        <v>1017</v>
      </c>
      <c r="B14" s="3" t="s">
        <v>217</v>
      </c>
    </row>
    <row r="15" spans="1:2" x14ac:dyDescent="0.25">
      <c r="A15" s="3" t="s">
        <v>1020</v>
      </c>
      <c r="B15" s="3" t="s">
        <v>217</v>
      </c>
    </row>
    <row r="16" spans="1:2" x14ac:dyDescent="0.25">
      <c r="A16" s="3" t="s">
        <v>1020</v>
      </c>
      <c r="B16" s="3" t="s">
        <v>215</v>
      </c>
    </row>
    <row r="17" spans="1:2" x14ac:dyDescent="0.25">
      <c r="A17" s="3" t="s">
        <v>1017</v>
      </c>
      <c r="B17" s="3" t="s">
        <v>215</v>
      </c>
    </row>
    <row r="18" spans="1:2" x14ac:dyDescent="0.25">
      <c r="A18" s="3" t="s">
        <v>1017</v>
      </c>
      <c r="B18" s="3" t="s">
        <v>215</v>
      </c>
    </row>
    <row r="19" spans="1:2" x14ac:dyDescent="0.25">
      <c r="A19" s="3" t="s">
        <v>1017</v>
      </c>
      <c r="B19" s="3" t="s">
        <v>215</v>
      </c>
    </row>
    <row r="20" spans="1:2" x14ac:dyDescent="0.25">
      <c r="A20" s="3" t="s">
        <v>1017</v>
      </c>
      <c r="B20" s="3" t="s">
        <v>215</v>
      </c>
    </row>
    <row r="21" spans="1:2" x14ac:dyDescent="0.25">
      <c r="A21" s="3" t="s">
        <v>1019</v>
      </c>
      <c r="B21" s="3" t="s">
        <v>215</v>
      </c>
    </row>
    <row r="22" spans="1:2" x14ac:dyDescent="0.25">
      <c r="A22" s="3" t="s">
        <v>1018</v>
      </c>
      <c r="B22" s="3" t="s">
        <v>215</v>
      </c>
    </row>
    <row r="23" spans="1:2" x14ac:dyDescent="0.25">
      <c r="A23" s="3" t="s">
        <v>1021</v>
      </c>
      <c r="B23" s="3" t="s">
        <v>215</v>
      </c>
    </row>
    <row r="24" spans="1:2" x14ac:dyDescent="0.25">
      <c r="A24" s="3" t="s">
        <v>1021</v>
      </c>
      <c r="B24" s="3" t="s">
        <v>217</v>
      </c>
    </row>
    <row r="25" spans="1:2" x14ac:dyDescent="0.25">
      <c r="A25" s="3" t="s">
        <v>1021</v>
      </c>
      <c r="B25" s="3" t="s">
        <v>217</v>
      </c>
    </row>
    <row r="26" spans="1:2" x14ac:dyDescent="0.25">
      <c r="A26" s="3" t="s">
        <v>1017</v>
      </c>
      <c r="B26" s="3" t="s">
        <v>217</v>
      </c>
    </row>
    <row r="27" spans="1:2" x14ac:dyDescent="0.25">
      <c r="A27" s="3" t="s">
        <v>1020</v>
      </c>
      <c r="B27" s="3" t="s">
        <v>215</v>
      </c>
    </row>
    <row r="28" spans="1:2" x14ac:dyDescent="0.25">
      <c r="A28" s="3" t="s">
        <v>1019</v>
      </c>
      <c r="B28" s="3" t="s">
        <v>217</v>
      </c>
    </row>
    <row r="29" spans="1:2" x14ac:dyDescent="0.25">
      <c r="A29" s="3" t="s">
        <v>1018</v>
      </c>
      <c r="B29" s="3" t="s">
        <v>215</v>
      </c>
    </row>
    <row r="30" spans="1:2" x14ac:dyDescent="0.25">
      <c r="A30" s="3" t="s">
        <v>1017</v>
      </c>
      <c r="B30" s="3" t="s">
        <v>215</v>
      </c>
    </row>
    <row r="31" spans="1:2" x14ac:dyDescent="0.25">
      <c r="A31" s="3" t="s">
        <v>1021</v>
      </c>
      <c r="B31" s="3" t="s">
        <v>215</v>
      </c>
    </row>
    <row r="32" spans="1:2" x14ac:dyDescent="0.25">
      <c r="A32" s="3" t="s">
        <v>1017</v>
      </c>
      <c r="B32" s="3" t="s">
        <v>215</v>
      </c>
    </row>
    <row r="33" spans="1:2" x14ac:dyDescent="0.25">
      <c r="A33" s="3" t="s">
        <v>1017</v>
      </c>
      <c r="B33" s="3" t="s">
        <v>215</v>
      </c>
    </row>
    <row r="34" spans="1:2" x14ac:dyDescent="0.25">
      <c r="A34" s="3" t="s">
        <v>1018</v>
      </c>
      <c r="B34" s="3" t="s">
        <v>217</v>
      </c>
    </row>
    <row r="35" spans="1:2" x14ac:dyDescent="0.25">
      <c r="A35" s="3" t="s">
        <v>1019</v>
      </c>
      <c r="B35" s="3" t="s">
        <v>215</v>
      </c>
    </row>
    <row r="36" spans="1:2" x14ac:dyDescent="0.25">
      <c r="A36" s="3" t="s">
        <v>1019</v>
      </c>
      <c r="B36" s="3" t="s">
        <v>215</v>
      </c>
    </row>
    <row r="37" spans="1:2" x14ac:dyDescent="0.25">
      <c r="A37" s="3" t="s">
        <v>1019</v>
      </c>
      <c r="B37" s="3" t="s">
        <v>215</v>
      </c>
    </row>
    <row r="38" spans="1:2" x14ac:dyDescent="0.25">
      <c r="A38" s="3" t="s">
        <v>1019</v>
      </c>
      <c r="B38" s="3" t="s">
        <v>215</v>
      </c>
    </row>
    <row r="39" spans="1:2" x14ac:dyDescent="0.25">
      <c r="A39" s="3" t="s">
        <v>1019</v>
      </c>
      <c r="B39" s="3" t="s">
        <v>215</v>
      </c>
    </row>
    <row r="40" spans="1:2" x14ac:dyDescent="0.25">
      <c r="A40" s="3" t="s">
        <v>1019</v>
      </c>
      <c r="B40" s="3" t="s">
        <v>215</v>
      </c>
    </row>
    <row r="41" spans="1:2" x14ac:dyDescent="0.25">
      <c r="A41" s="3" t="s">
        <v>1017</v>
      </c>
      <c r="B41" s="3" t="s">
        <v>215</v>
      </c>
    </row>
    <row r="42" spans="1:2" x14ac:dyDescent="0.25">
      <c r="A42" s="3" t="s">
        <v>1020</v>
      </c>
      <c r="B42" s="3" t="s">
        <v>217</v>
      </c>
    </row>
    <row r="43" spans="1:2" x14ac:dyDescent="0.25">
      <c r="A43" s="3" t="s">
        <v>1017</v>
      </c>
      <c r="B43" s="3" t="s">
        <v>215</v>
      </c>
    </row>
    <row r="44" spans="1:2" x14ac:dyDescent="0.25">
      <c r="A44" s="3" t="s">
        <v>1018</v>
      </c>
      <c r="B44" s="3" t="s">
        <v>217</v>
      </c>
    </row>
    <row r="45" spans="1:2" x14ac:dyDescent="0.25">
      <c r="A45" s="3" t="s">
        <v>1017</v>
      </c>
      <c r="B45" s="3" t="s">
        <v>215</v>
      </c>
    </row>
    <row r="46" spans="1:2" x14ac:dyDescent="0.25">
      <c r="A46" s="3" t="s">
        <v>1020</v>
      </c>
      <c r="B46" s="3" t="s">
        <v>217</v>
      </c>
    </row>
    <row r="47" spans="1:2" x14ac:dyDescent="0.25">
      <c r="A47" s="3" t="s">
        <v>1017</v>
      </c>
      <c r="B47" s="3" t="s">
        <v>215</v>
      </c>
    </row>
    <row r="48" spans="1:2" x14ac:dyDescent="0.25">
      <c r="A48" s="3" t="s">
        <v>1017</v>
      </c>
      <c r="B48" s="3" t="s">
        <v>215</v>
      </c>
    </row>
    <row r="49" spans="1:2" x14ac:dyDescent="0.25">
      <c r="A49" s="3" t="s">
        <v>1017</v>
      </c>
      <c r="B49" s="3" t="s">
        <v>215</v>
      </c>
    </row>
    <row r="50" spans="1:2" x14ac:dyDescent="0.25">
      <c r="A50" s="3" t="s">
        <v>1017</v>
      </c>
      <c r="B50" s="3" t="s">
        <v>215</v>
      </c>
    </row>
    <row r="51" spans="1:2" x14ac:dyDescent="0.25">
      <c r="A51" s="3" t="s">
        <v>1019</v>
      </c>
      <c r="B51" s="3" t="s">
        <v>215</v>
      </c>
    </row>
    <row r="52" spans="1:2" x14ac:dyDescent="0.25">
      <c r="A52" s="3" t="s">
        <v>1020</v>
      </c>
      <c r="B52" s="3" t="s">
        <v>215</v>
      </c>
    </row>
    <row r="53" spans="1:2" x14ac:dyDescent="0.25">
      <c r="A53" s="3" t="s">
        <v>1017</v>
      </c>
      <c r="B53" s="3" t="s">
        <v>217</v>
      </c>
    </row>
    <row r="54" spans="1:2" x14ac:dyDescent="0.25">
      <c r="A54" s="3" t="s">
        <v>1020</v>
      </c>
      <c r="B54" s="3" t="s">
        <v>215</v>
      </c>
    </row>
    <row r="55" spans="1:2" x14ac:dyDescent="0.25">
      <c r="A55" s="3" t="s">
        <v>1017</v>
      </c>
      <c r="B55" s="3" t="s">
        <v>217</v>
      </c>
    </row>
    <row r="56" spans="1:2" x14ac:dyDescent="0.25">
      <c r="A56" s="3" t="s">
        <v>1020</v>
      </c>
      <c r="B56" s="3" t="s">
        <v>215</v>
      </c>
    </row>
    <row r="57" spans="1:2" x14ac:dyDescent="0.25">
      <c r="A57" s="3" t="s">
        <v>1017</v>
      </c>
      <c r="B57" s="3" t="s">
        <v>217</v>
      </c>
    </row>
    <row r="58" spans="1:2" x14ac:dyDescent="0.25">
      <c r="A58" s="3" t="s">
        <v>1017</v>
      </c>
      <c r="B58" s="3" t="s">
        <v>215</v>
      </c>
    </row>
    <row r="59" spans="1:2" x14ac:dyDescent="0.25">
      <c r="A59" s="3" t="s">
        <v>1020</v>
      </c>
      <c r="B59" s="3" t="s">
        <v>215</v>
      </c>
    </row>
    <row r="60" spans="1:2" x14ac:dyDescent="0.25">
      <c r="A60" s="3" t="s">
        <v>1018</v>
      </c>
      <c r="B60" s="3" t="s">
        <v>215</v>
      </c>
    </row>
    <row r="61" spans="1:2" x14ac:dyDescent="0.25">
      <c r="A61" s="3" t="s">
        <v>1017</v>
      </c>
      <c r="B61" s="3" t="s">
        <v>215</v>
      </c>
    </row>
    <row r="62" spans="1:2" x14ac:dyDescent="0.25">
      <c r="A62" s="3" t="s">
        <v>1019</v>
      </c>
      <c r="B62" s="3" t="s">
        <v>217</v>
      </c>
    </row>
    <row r="63" spans="1:2" x14ac:dyDescent="0.25">
      <c r="A63" s="3" t="s">
        <v>1019</v>
      </c>
      <c r="B63" s="3" t="s">
        <v>215</v>
      </c>
    </row>
    <row r="64" spans="1:2" x14ac:dyDescent="0.25">
      <c r="A64" s="3" t="s">
        <v>1017</v>
      </c>
      <c r="B64" s="3" t="s">
        <v>215</v>
      </c>
    </row>
    <row r="65" spans="1:2" x14ac:dyDescent="0.25">
      <c r="A65" s="3" t="s">
        <v>1017</v>
      </c>
      <c r="B65" s="3" t="s">
        <v>215</v>
      </c>
    </row>
    <row r="66" spans="1:2" x14ac:dyDescent="0.25">
      <c r="A66" s="3" t="s">
        <v>1020</v>
      </c>
      <c r="B66" s="3" t="s">
        <v>217</v>
      </c>
    </row>
    <row r="67" spans="1:2" x14ac:dyDescent="0.25">
      <c r="A67" s="3" t="s">
        <v>1020</v>
      </c>
      <c r="B67" s="3" t="s">
        <v>215</v>
      </c>
    </row>
    <row r="68" spans="1:2" x14ac:dyDescent="0.25">
      <c r="A68" s="3" t="s">
        <v>1017</v>
      </c>
      <c r="B68" s="3" t="s">
        <v>215</v>
      </c>
    </row>
    <row r="69" spans="1:2" x14ac:dyDescent="0.25">
      <c r="A69" s="3" t="s">
        <v>1020</v>
      </c>
      <c r="B69" s="3" t="s">
        <v>217</v>
      </c>
    </row>
    <row r="70" spans="1:2" x14ac:dyDescent="0.25">
      <c r="A70" s="3" t="s">
        <v>1020</v>
      </c>
      <c r="B70" s="3" t="s">
        <v>217</v>
      </c>
    </row>
    <row r="71" spans="1:2" x14ac:dyDescent="0.25">
      <c r="A71" s="3" t="s">
        <v>1017</v>
      </c>
      <c r="B71" s="3" t="s">
        <v>215</v>
      </c>
    </row>
    <row r="72" spans="1:2" x14ac:dyDescent="0.25">
      <c r="A72" s="3" t="s">
        <v>1020</v>
      </c>
      <c r="B72" s="3" t="s">
        <v>215</v>
      </c>
    </row>
    <row r="73" spans="1:2" x14ac:dyDescent="0.25">
      <c r="A73" s="3" t="s">
        <v>1019</v>
      </c>
      <c r="B73" s="3" t="s">
        <v>215</v>
      </c>
    </row>
    <row r="74" spans="1:2" x14ac:dyDescent="0.25">
      <c r="A74" s="3" t="s">
        <v>1022</v>
      </c>
      <c r="B74" s="3" t="s">
        <v>215</v>
      </c>
    </row>
    <row r="75" spans="1:2" x14ac:dyDescent="0.25">
      <c r="A75" s="3" t="s">
        <v>1022</v>
      </c>
      <c r="B75" s="3" t="s">
        <v>215</v>
      </c>
    </row>
    <row r="76" spans="1:2" x14ac:dyDescent="0.25">
      <c r="A76" s="3" t="s">
        <v>1022</v>
      </c>
      <c r="B76" s="3" t="s">
        <v>215</v>
      </c>
    </row>
    <row r="77" spans="1:2" x14ac:dyDescent="0.25">
      <c r="A77" s="3" t="s">
        <v>1022</v>
      </c>
      <c r="B77" s="3" t="s">
        <v>215</v>
      </c>
    </row>
    <row r="78" spans="1:2" x14ac:dyDescent="0.25">
      <c r="A78" s="3" t="s">
        <v>1022</v>
      </c>
      <c r="B78" s="3" t="s">
        <v>215</v>
      </c>
    </row>
    <row r="79" spans="1:2" x14ac:dyDescent="0.25">
      <c r="A79" s="3" t="s">
        <v>1022</v>
      </c>
      <c r="B79" s="3" t="s">
        <v>217</v>
      </c>
    </row>
    <row r="80" spans="1:2" x14ac:dyDescent="0.25">
      <c r="A80" s="3" t="s">
        <v>1017</v>
      </c>
      <c r="B80" s="3" t="s">
        <v>215</v>
      </c>
    </row>
    <row r="81" spans="1:2" x14ac:dyDescent="0.25">
      <c r="A81" s="3" t="s">
        <v>1017</v>
      </c>
      <c r="B81" s="3" t="s">
        <v>215</v>
      </c>
    </row>
    <row r="82" spans="1:2" x14ac:dyDescent="0.25">
      <c r="A82" s="3" t="s">
        <v>1017</v>
      </c>
      <c r="B82" s="3" t="s">
        <v>215</v>
      </c>
    </row>
    <row r="83" spans="1:2" x14ac:dyDescent="0.25">
      <c r="A83" s="3" t="s">
        <v>1017</v>
      </c>
      <c r="B83" s="3" t="s">
        <v>215</v>
      </c>
    </row>
    <row r="84" spans="1:2" x14ac:dyDescent="0.25">
      <c r="A84" s="3" t="s">
        <v>1017</v>
      </c>
      <c r="B84" s="3" t="s">
        <v>215</v>
      </c>
    </row>
    <row r="85" spans="1:2" x14ac:dyDescent="0.25">
      <c r="A85" s="3" t="s">
        <v>1017</v>
      </c>
      <c r="B85" s="3" t="s">
        <v>217</v>
      </c>
    </row>
    <row r="86" spans="1:2" x14ac:dyDescent="0.25">
      <c r="A86" s="3" t="s">
        <v>1017</v>
      </c>
      <c r="B86" s="3" t="s">
        <v>215</v>
      </c>
    </row>
    <row r="87" spans="1:2" x14ac:dyDescent="0.25">
      <c r="A87" s="3" t="s">
        <v>1017</v>
      </c>
      <c r="B87" s="3" t="s">
        <v>215</v>
      </c>
    </row>
    <row r="88" spans="1:2" x14ac:dyDescent="0.25">
      <c r="A88" s="3" t="s">
        <v>1017</v>
      </c>
      <c r="B88" s="3" t="s">
        <v>215</v>
      </c>
    </row>
    <row r="89" spans="1:2" x14ac:dyDescent="0.25">
      <c r="A89" s="3" t="s">
        <v>1017</v>
      </c>
      <c r="B89" s="3" t="s">
        <v>215</v>
      </c>
    </row>
    <row r="90" spans="1:2" x14ac:dyDescent="0.25">
      <c r="A90" s="3" t="s">
        <v>1017</v>
      </c>
      <c r="B90" s="3" t="s">
        <v>215</v>
      </c>
    </row>
    <row r="91" spans="1:2" x14ac:dyDescent="0.25">
      <c r="A91" s="3" t="s">
        <v>1017</v>
      </c>
      <c r="B91" s="3" t="s">
        <v>215</v>
      </c>
    </row>
    <row r="92" spans="1:2" x14ac:dyDescent="0.25">
      <c r="A92" s="3" t="s">
        <v>1017</v>
      </c>
      <c r="B92" s="3" t="s">
        <v>215</v>
      </c>
    </row>
    <row r="93" spans="1:2" x14ac:dyDescent="0.25">
      <c r="A93" s="3" t="s">
        <v>1017</v>
      </c>
      <c r="B93" s="3" t="s">
        <v>215</v>
      </c>
    </row>
    <row r="94" spans="1:2" x14ac:dyDescent="0.25">
      <c r="A94" s="3" t="s">
        <v>1017</v>
      </c>
      <c r="B94" s="3" t="s">
        <v>215</v>
      </c>
    </row>
    <row r="95" spans="1:2" x14ac:dyDescent="0.25">
      <c r="A95" s="3" t="s">
        <v>1018</v>
      </c>
      <c r="B95" s="3" t="s">
        <v>217</v>
      </c>
    </row>
    <row r="96" spans="1:2" x14ac:dyDescent="0.25">
      <c r="A96" s="3" t="s">
        <v>1021</v>
      </c>
      <c r="B96" s="3" t="s">
        <v>217</v>
      </c>
    </row>
    <row r="97" spans="1:2" x14ac:dyDescent="0.25">
      <c r="A97" s="3" t="s">
        <v>1017</v>
      </c>
      <c r="B97" s="3" t="s">
        <v>215</v>
      </c>
    </row>
    <row r="98" spans="1:2" x14ac:dyDescent="0.25">
      <c r="A98" s="3" t="s">
        <v>1017</v>
      </c>
      <c r="B98" s="3" t="s">
        <v>215</v>
      </c>
    </row>
    <row r="99" spans="1:2" x14ac:dyDescent="0.25">
      <c r="A99" s="3" t="s">
        <v>1017</v>
      </c>
      <c r="B99" s="3" t="s">
        <v>215</v>
      </c>
    </row>
    <row r="100" spans="1:2" x14ac:dyDescent="0.25">
      <c r="A100" s="3" t="s">
        <v>1019</v>
      </c>
      <c r="B100" s="3" t="s">
        <v>215</v>
      </c>
    </row>
    <row r="101" spans="1:2" x14ac:dyDescent="0.25">
      <c r="A101" s="3" t="s">
        <v>1017</v>
      </c>
      <c r="B101" s="3" t="s">
        <v>215</v>
      </c>
    </row>
    <row r="102" spans="1:2" x14ac:dyDescent="0.25">
      <c r="A102" s="3" t="s">
        <v>1017</v>
      </c>
      <c r="B102" s="3" t="s">
        <v>217</v>
      </c>
    </row>
    <row r="103" spans="1:2" x14ac:dyDescent="0.25">
      <c r="A103" s="3" t="s">
        <v>1017</v>
      </c>
      <c r="B103" s="3" t="s">
        <v>217</v>
      </c>
    </row>
    <row r="104" spans="1:2" x14ac:dyDescent="0.25">
      <c r="A104" s="3" t="s">
        <v>1017</v>
      </c>
      <c r="B104" s="3" t="s">
        <v>215</v>
      </c>
    </row>
    <row r="105" spans="1:2" x14ac:dyDescent="0.25">
      <c r="A105" s="3" t="s">
        <v>1017</v>
      </c>
      <c r="B105" s="3" t="s">
        <v>217</v>
      </c>
    </row>
    <row r="106" spans="1:2" x14ac:dyDescent="0.25">
      <c r="A106" s="3" t="s">
        <v>1020</v>
      </c>
      <c r="B106" s="3" t="s">
        <v>217</v>
      </c>
    </row>
    <row r="107" spans="1:2" x14ac:dyDescent="0.25">
      <c r="A107" s="3" t="s">
        <v>1019</v>
      </c>
      <c r="B107" s="3" t="s">
        <v>217</v>
      </c>
    </row>
    <row r="108" spans="1:2" x14ac:dyDescent="0.25">
      <c r="A108" s="3" t="s">
        <v>1018</v>
      </c>
      <c r="B108" s="3" t="s">
        <v>215</v>
      </c>
    </row>
    <row r="109" spans="1:2" x14ac:dyDescent="0.25">
      <c r="A109" s="3" t="s">
        <v>1021</v>
      </c>
      <c r="B109" s="3" t="s">
        <v>215</v>
      </c>
    </row>
    <row r="110" spans="1:2" x14ac:dyDescent="0.25">
      <c r="A110" s="3" t="s">
        <v>1019</v>
      </c>
      <c r="B110" s="3" t="s">
        <v>215</v>
      </c>
    </row>
    <row r="111" spans="1:2" x14ac:dyDescent="0.25">
      <c r="A111" s="3" t="s">
        <v>1019</v>
      </c>
      <c r="B111" s="3" t="s">
        <v>217</v>
      </c>
    </row>
    <row r="112" spans="1:2" x14ac:dyDescent="0.25">
      <c r="A112" s="3" t="s">
        <v>1017</v>
      </c>
      <c r="B112" s="3" t="s">
        <v>215</v>
      </c>
    </row>
    <row r="113" spans="1:2" x14ac:dyDescent="0.25">
      <c r="A113" s="3" t="s">
        <v>1017</v>
      </c>
      <c r="B113" s="3" t="s">
        <v>215</v>
      </c>
    </row>
    <row r="114" spans="1:2" x14ac:dyDescent="0.25">
      <c r="A114" s="3" t="s">
        <v>1017</v>
      </c>
      <c r="B114" s="3" t="s">
        <v>215</v>
      </c>
    </row>
    <row r="115" spans="1:2" x14ac:dyDescent="0.25">
      <c r="A115" s="3" t="s">
        <v>1017</v>
      </c>
      <c r="B115" s="3" t="s">
        <v>217</v>
      </c>
    </row>
    <row r="116" spans="1:2" x14ac:dyDescent="0.25">
      <c r="A116" s="3" t="s">
        <v>1022</v>
      </c>
      <c r="B116" s="3" t="s">
        <v>215</v>
      </c>
    </row>
    <row r="117" spans="1:2" x14ac:dyDescent="0.25">
      <c r="A117" s="3" t="s">
        <v>1018</v>
      </c>
      <c r="B117" s="3" t="s">
        <v>217</v>
      </c>
    </row>
    <row r="118" spans="1:2" x14ac:dyDescent="0.25">
      <c r="A118" s="3" t="s">
        <v>1017</v>
      </c>
      <c r="B118" s="3" t="s">
        <v>215</v>
      </c>
    </row>
    <row r="119" spans="1:2" x14ac:dyDescent="0.25">
      <c r="A119" s="3" t="s">
        <v>1017</v>
      </c>
      <c r="B119" s="3" t="s">
        <v>215</v>
      </c>
    </row>
    <row r="120" spans="1:2" x14ac:dyDescent="0.25">
      <c r="A120" s="3" t="s">
        <v>1018</v>
      </c>
      <c r="B120" s="3" t="s">
        <v>217</v>
      </c>
    </row>
    <row r="121" spans="1:2" x14ac:dyDescent="0.25">
      <c r="A121" s="3" t="s">
        <v>1020</v>
      </c>
      <c r="B121" s="3" t="s">
        <v>217</v>
      </c>
    </row>
    <row r="122" spans="1:2" x14ac:dyDescent="0.25">
      <c r="A122" s="3" t="s">
        <v>1017</v>
      </c>
      <c r="B122" s="3" t="s">
        <v>215</v>
      </c>
    </row>
    <row r="123" spans="1:2" x14ac:dyDescent="0.25">
      <c r="A123" s="3" t="s">
        <v>1018</v>
      </c>
      <c r="B123" s="3" t="s">
        <v>217</v>
      </c>
    </row>
    <row r="124" spans="1:2" x14ac:dyDescent="0.25">
      <c r="A124" s="3" t="s">
        <v>1019</v>
      </c>
      <c r="B124" s="3" t="s">
        <v>215</v>
      </c>
    </row>
    <row r="125" spans="1:2" x14ac:dyDescent="0.25">
      <c r="A125" s="3" t="s">
        <v>1017</v>
      </c>
      <c r="B125" s="3" t="s">
        <v>217</v>
      </c>
    </row>
    <row r="126" spans="1:2" x14ac:dyDescent="0.25">
      <c r="A126" s="3" t="s">
        <v>1020</v>
      </c>
      <c r="B126" s="3" t="s">
        <v>217</v>
      </c>
    </row>
    <row r="127" spans="1:2" x14ac:dyDescent="0.25">
      <c r="A127" s="3" t="s">
        <v>1020</v>
      </c>
      <c r="B127" s="3" t="s">
        <v>217</v>
      </c>
    </row>
    <row r="128" spans="1:2" x14ac:dyDescent="0.25">
      <c r="A128" s="3" t="s">
        <v>1017</v>
      </c>
      <c r="B128" s="3" t="s">
        <v>215</v>
      </c>
    </row>
    <row r="129" spans="1:2" x14ac:dyDescent="0.25">
      <c r="A129" s="3" t="s">
        <v>1020</v>
      </c>
      <c r="B129" s="3" t="s">
        <v>217</v>
      </c>
    </row>
    <row r="130" spans="1:2" x14ac:dyDescent="0.25">
      <c r="A130" s="3" t="s">
        <v>1020</v>
      </c>
      <c r="B130" s="3" t="s">
        <v>217</v>
      </c>
    </row>
    <row r="131" spans="1:2" x14ac:dyDescent="0.25">
      <c r="A131" s="3" t="s">
        <v>1017</v>
      </c>
      <c r="B131" s="3" t="s">
        <v>215</v>
      </c>
    </row>
    <row r="132" spans="1:2" x14ac:dyDescent="0.25">
      <c r="A132" s="3" t="s">
        <v>1019</v>
      </c>
      <c r="B132" s="3" t="s">
        <v>215</v>
      </c>
    </row>
    <row r="133" spans="1:2" x14ac:dyDescent="0.25">
      <c r="A133" s="3" t="s">
        <v>1018</v>
      </c>
      <c r="B133" s="3" t="s">
        <v>215</v>
      </c>
    </row>
    <row r="134" spans="1:2" x14ac:dyDescent="0.25">
      <c r="A134" s="3" t="s">
        <v>1017</v>
      </c>
      <c r="B134" s="3" t="s">
        <v>217</v>
      </c>
    </row>
    <row r="135" spans="1:2" x14ac:dyDescent="0.25">
      <c r="A135" s="3" t="s">
        <v>1019</v>
      </c>
      <c r="B135" s="3" t="s">
        <v>215</v>
      </c>
    </row>
    <row r="136" spans="1:2" x14ac:dyDescent="0.25">
      <c r="A136" s="3" t="s">
        <v>1018</v>
      </c>
      <c r="B136" s="3" t="s">
        <v>215</v>
      </c>
    </row>
    <row r="137" spans="1:2" x14ac:dyDescent="0.25">
      <c r="A137" s="3" t="s">
        <v>1017</v>
      </c>
      <c r="B137" s="3" t="s">
        <v>215</v>
      </c>
    </row>
    <row r="138" spans="1:2" x14ac:dyDescent="0.25">
      <c r="A138" s="3" t="s">
        <v>1020</v>
      </c>
      <c r="B138" s="3" t="s">
        <v>217</v>
      </c>
    </row>
    <row r="139" spans="1:2" x14ac:dyDescent="0.25">
      <c r="A139" s="3" t="s">
        <v>1018</v>
      </c>
      <c r="B139" s="3" t="s">
        <v>217</v>
      </c>
    </row>
    <row r="140" spans="1:2" x14ac:dyDescent="0.25">
      <c r="A140" s="3" t="s">
        <v>1018</v>
      </c>
      <c r="B140" s="3" t="s">
        <v>217</v>
      </c>
    </row>
    <row r="141" spans="1:2" x14ac:dyDescent="0.25">
      <c r="A141" s="3" t="s">
        <v>1017</v>
      </c>
      <c r="B141" s="3" t="s">
        <v>215</v>
      </c>
    </row>
    <row r="142" spans="1:2" x14ac:dyDescent="0.25">
      <c r="A142" s="3" t="s">
        <v>1020</v>
      </c>
      <c r="B142" s="3" t="s">
        <v>215</v>
      </c>
    </row>
    <row r="143" spans="1:2" x14ac:dyDescent="0.25">
      <c r="A143" s="3" t="s">
        <v>1017</v>
      </c>
      <c r="B143" s="3" t="s">
        <v>215</v>
      </c>
    </row>
    <row r="144" spans="1:2" x14ac:dyDescent="0.25">
      <c r="A144" s="3" t="s">
        <v>1020</v>
      </c>
      <c r="B144" s="3" t="s">
        <v>215</v>
      </c>
    </row>
    <row r="145" spans="1:2" x14ac:dyDescent="0.25">
      <c r="A145" s="3" t="s">
        <v>1020</v>
      </c>
      <c r="B145" s="3" t="s">
        <v>215</v>
      </c>
    </row>
    <row r="146" spans="1:2" x14ac:dyDescent="0.25">
      <c r="A146" s="3" t="s">
        <v>1020</v>
      </c>
      <c r="B146" s="3" t="s">
        <v>215</v>
      </c>
    </row>
    <row r="147" spans="1:2" x14ac:dyDescent="0.25">
      <c r="A147" s="3" t="s">
        <v>1017</v>
      </c>
      <c r="B147" s="3" t="s">
        <v>215</v>
      </c>
    </row>
    <row r="148" spans="1:2" x14ac:dyDescent="0.25">
      <c r="A148" s="3" t="s">
        <v>1019</v>
      </c>
      <c r="B148" s="3" t="s">
        <v>217</v>
      </c>
    </row>
    <row r="149" spans="1:2" x14ac:dyDescent="0.25">
      <c r="A149" s="3" t="s">
        <v>1017</v>
      </c>
      <c r="B149" s="3" t="s">
        <v>215</v>
      </c>
    </row>
    <row r="150" spans="1:2" x14ac:dyDescent="0.25">
      <c r="A150" s="3" t="s">
        <v>1020</v>
      </c>
      <c r="B150" s="3" t="s">
        <v>217</v>
      </c>
    </row>
    <row r="151" spans="1:2" x14ac:dyDescent="0.25">
      <c r="A151" s="3" t="s">
        <v>1020</v>
      </c>
      <c r="B151" s="3" t="s">
        <v>215</v>
      </c>
    </row>
    <row r="152" spans="1:2" x14ac:dyDescent="0.25">
      <c r="A152" s="3" t="s">
        <v>1017</v>
      </c>
      <c r="B152" s="3" t="s">
        <v>215</v>
      </c>
    </row>
    <row r="153" spans="1:2" x14ac:dyDescent="0.25">
      <c r="A153" s="3" t="s">
        <v>1020</v>
      </c>
      <c r="B153" s="3" t="s">
        <v>217</v>
      </c>
    </row>
    <row r="154" spans="1:2" x14ac:dyDescent="0.25">
      <c r="A154" s="3" t="s">
        <v>1020</v>
      </c>
      <c r="B154" s="3" t="s">
        <v>217</v>
      </c>
    </row>
    <row r="155" spans="1:2" x14ac:dyDescent="0.25">
      <c r="A155" s="3" t="s">
        <v>1017</v>
      </c>
      <c r="B155" s="3" t="s">
        <v>215</v>
      </c>
    </row>
    <row r="156" spans="1:2" x14ac:dyDescent="0.25">
      <c r="A156" s="3" t="s">
        <v>1020</v>
      </c>
      <c r="B156" s="3" t="s">
        <v>217</v>
      </c>
    </row>
    <row r="157" spans="1:2" x14ac:dyDescent="0.25">
      <c r="A157" s="3" t="s">
        <v>1018</v>
      </c>
      <c r="B157" s="3" t="s">
        <v>215</v>
      </c>
    </row>
    <row r="158" spans="1:2" x14ac:dyDescent="0.25">
      <c r="A158" s="3" t="s">
        <v>1019</v>
      </c>
      <c r="B158" s="3" t="s">
        <v>215</v>
      </c>
    </row>
    <row r="159" spans="1:2" x14ac:dyDescent="0.25">
      <c r="A159" s="3" t="s">
        <v>1018</v>
      </c>
      <c r="B159" s="3" t="s">
        <v>215</v>
      </c>
    </row>
    <row r="160" spans="1:2" x14ac:dyDescent="0.25">
      <c r="A160" s="3" t="s">
        <v>1020</v>
      </c>
      <c r="B160" s="3" t="s">
        <v>215</v>
      </c>
    </row>
    <row r="161" spans="1:2" x14ac:dyDescent="0.25">
      <c r="A161" s="3" t="s">
        <v>1019</v>
      </c>
      <c r="B161" s="3" t="s">
        <v>215</v>
      </c>
    </row>
    <row r="162" spans="1:2" x14ac:dyDescent="0.25">
      <c r="A162" s="3" t="s">
        <v>1019</v>
      </c>
      <c r="B162" s="3" t="s">
        <v>217</v>
      </c>
    </row>
    <row r="163" spans="1:2" x14ac:dyDescent="0.25">
      <c r="A163" s="3" t="s">
        <v>1018</v>
      </c>
      <c r="B163" s="3" t="s">
        <v>215</v>
      </c>
    </row>
    <row r="164" spans="1:2" x14ac:dyDescent="0.25">
      <c r="A164" s="3" t="s">
        <v>1017</v>
      </c>
      <c r="B164" s="3" t="s">
        <v>215</v>
      </c>
    </row>
    <row r="165" spans="1:2" x14ac:dyDescent="0.25">
      <c r="A165" s="3" t="s">
        <v>1017</v>
      </c>
      <c r="B165" s="3" t="s">
        <v>215</v>
      </c>
    </row>
    <row r="166" spans="1:2" x14ac:dyDescent="0.25">
      <c r="A166" s="3" t="s">
        <v>1018</v>
      </c>
      <c r="B166" s="3" t="s">
        <v>215</v>
      </c>
    </row>
    <row r="167" spans="1:2" x14ac:dyDescent="0.25">
      <c r="A167" s="3" t="s">
        <v>1017</v>
      </c>
      <c r="B167" s="3" t="s">
        <v>215</v>
      </c>
    </row>
    <row r="168" spans="1:2" x14ac:dyDescent="0.25">
      <c r="A168" s="3" t="s">
        <v>1017</v>
      </c>
      <c r="B168" s="3" t="s">
        <v>215</v>
      </c>
    </row>
    <row r="169" spans="1:2" x14ac:dyDescent="0.25">
      <c r="A169" s="3" t="s">
        <v>1020</v>
      </c>
      <c r="B169" s="3" t="s">
        <v>217</v>
      </c>
    </row>
    <row r="170" spans="1:2" x14ac:dyDescent="0.25">
      <c r="A170" s="3" t="s">
        <v>1017</v>
      </c>
      <c r="B170" s="3" t="s">
        <v>215</v>
      </c>
    </row>
    <row r="171" spans="1:2" x14ac:dyDescent="0.25">
      <c r="A171" s="3" t="s">
        <v>1017</v>
      </c>
      <c r="B171" s="3" t="s">
        <v>215</v>
      </c>
    </row>
    <row r="172" spans="1:2" x14ac:dyDescent="0.25">
      <c r="A172" s="3" t="s">
        <v>1017</v>
      </c>
      <c r="B172" s="3" t="s">
        <v>215</v>
      </c>
    </row>
    <row r="173" spans="1:2" x14ac:dyDescent="0.25">
      <c r="A173" s="3" t="s">
        <v>1017</v>
      </c>
      <c r="B173" s="3" t="s">
        <v>215</v>
      </c>
    </row>
    <row r="174" spans="1:2" x14ac:dyDescent="0.25">
      <c r="A174" s="3" t="s">
        <v>1018</v>
      </c>
      <c r="B174" s="3" t="s">
        <v>217</v>
      </c>
    </row>
    <row r="175" spans="1:2" x14ac:dyDescent="0.25">
      <c r="A175" s="3" t="s">
        <v>1017</v>
      </c>
      <c r="B175" s="3" t="s">
        <v>215</v>
      </c>
    </row>
    <row r="176" spans="1:2" x14ac:dyDescent="0.25">
      <c r="A176" s="3" t="s">
        <v>1018</v>
      </c>
      <c r="B176" s="3" t="s">
        <v>215</v>
      </c>
    </row>
    <row r="177" spans="1:2" x14ac:dyDescent="0.25">
      <c r="A177" s="3" t="s">
        <v>1017</v>
      </c>
      <c r="B177" s="3" t="s">
        <v>215</v>
      </c>
    </row>
    <row r="178" spans="1:2" x14ac:dyDescent="0.25">
      <c r="A178" s="3" t="s">
        <v>1020</v>
      </c>
      <c r="B178" s="3" t="s">
        <v>215</v>
      </c>
    </row>
    <row r="179" spans="1:2" x14ac:dyDescent="0.25">
      <c r="A179" s="3" t="s">
        <v>1017</v>
      </c>
      <c r="B179" s="3" t="s">
        <v>215</v>
      </c>
    </row>
    <row r="180" spans="1:2" x14ac:dyDescent="0.25">
      <c r="A180" s="3" t="s">
        <v>1020</v>
      </c>
      <c r="B180" s="3" t="s">
        <v>215</v>
      </c>
    </row>
    <row r="181" spans="1:2" x14ac:dyDescent="0.25">
      <c r="A181" s="3" t="s">
        <v>1020</v>
      </c>
      <c r="B181" s="3" t="s">
        <v>215</v>
      </c>
    </row>
    <row r="182" spans="1:2" x14ac:dyDescent="0.25">
      <c r="A182" s="3" t="s">
        <v>1017</v>
      </c>
      <c r="B182" s="3" t="s">
        <v>215</v>
      </c>
    </row>
    <row r="183" spans="1:2" x14ac:dyDescent="0.25">
      <c r="A183" s="3" t="s">
        <v>1019</v>
      </c>
      <c r="B183" s="3" t="s">
        <v>217</v>
      </c>
    </row>
    <row r="184" spans="1:2" x14ac:dyDescent="0.25">
      <c r="A184" s="3" t="s">
        <v>1020</v>
      </c>
      <c r="B184" s="3" t="s">
        <v>215</v>
      </c>
    </row>
    <row r="185" spans="1:2" x14ac:dyDescent="0.25">
      <c r="A185" s="3" t="s">
        <v>1017</v>
      </c>
      <c r="B185" s="3" t="s">
        <v>215</v>
      </c>
    </row>
    <row r="186" spans="1:2" x14ac:dyDescent="0.25">
      <c r="A186" s="3" t="s">
        <v>1018</v>
      </c>
      <c r="B186" s="3" t="s">
        <v>217</v>
      </c>
    </row>
    <row r="187" spans="1:2" x14ac:dyDescent="0.25">
      <c r="A187" s="3" t="s">
        <v>1020</v>
      </c>
      <c r="B187" s="3" t="s">
        <v>217</v>
      </c>
    </row>
    <row r="188" spans="1:2" x14ac:dyDescent="0.25">
      <c r="A188" s="3" t="s">
        <v>1017</v>
      </c>
      <c r="B188" s="3" t="s">
        <v>215</v>
      </c>
    </row>
    <row r="189" spans="1:2" x14ac:dyDescent="0.25">
      <c r="A189" s="3" t="s">
        <v>1020</v>
      </c>
      <c r="B189" s="3" t="s">
        <v>217</v>
      </c>
    </row>
    <row r="190" spans="1:2" x14ac:dyDescent="0.25">
      <c r="A190" s="3" t="s">
        <v>1019</v>
      </c>
      <c r="B190" s="3" t="s">
        <v>217</v>
      </c>
    </row>
    <row r="191" spans="1:2" x14ac:dyDescent="0.25">
      <c r="A191" s="3" t="s">
        <v>1017</v>
      </c>
      <c r="B191" s="3" t="s">
        <v>215</v>
      </c>
    </row>
    <row r="192" spans="1:2" x14ac:dyDescent="0.25">
      <c r="A192" s="3" t="s">
        <v>1019</v>
      </c>
      <c r="B192" s="3" t="s">
        <v>215</v>
      </c>
    </row>
    <row r="193" spans="1:2" x14ac:dyDescent="0.25">
      <c r="A193" s="3" t="s">
        <v>1018</v>
      </c>
      <c r="B193" s="3" t="s">
        <v>217</v>
      </c>
    </row>
    <row r="194" spans="1:2" x14ac:dyDescent="0.25">
      <c r="A194" s="3" t="s">
        <v>1018</v>
      </c>
      <c r="B194" s="3" t="s">
        <v>217</v>
      </c>
    </row>
    <row r="195" spans="1:2" x14ac:dyDescent="0.25">
      <c r="A195" s="3" t="s">
        <v>1017</v>
      </c>
      <c r="B195" s="3" t="s">
        <v>215</v>
      </c>
    </row>
    <row r="196" spans="1:2" x14ac:dyDescent="0.25">
      <c r="A196" s="3" t="s">
        <v>1020</v>
      </c>
      <c r="B196" s="3" t="s">
        <v>215</v>
      </c>
    </row>
    <row r="197" spans="1:2" x14ac:dyDescent="0.25">
      <c r="A197" s="3" t="s">
        <v>1017</v>
      </c>
      <c r="B197" s="3" t="s">
        <v>215</v>
      </c>
    </row>
    <row r="198" spans="1:2" x14ac:dyDescent="0.25">
      <c r="A198" s="3" t="s">
        <v>1019</v>
      </c>
      <c r="B198" s="3" t="s">
        <v>215</v>
      </c>
    </row>
    <row r="199" spans="1:2" x14ac:dyDescent="0.25">
      <c r="A199" s="3" t="s">
        <v>1019</v>
      </c>
      <c r="B199" s="3" t="s">
        <v>215</v>
      </c>
    </row>
    <row r="200" spans="1:2" x14ac:dyDescent="0.25">
      <c r="A200" s="3" t="s">
        <v>1019</v>
      </c>
      <c r="B200" s="3" t="s">
        <v>215</v>
      </c>
    </row>
    <row r="201" spans="1:2" x14ac:dyDescent="0.25">
      <c r="A201" s="3" t="s">
        <v>1018</v>
      </c>
      <c r="B201" s="3" t="s">
        <v>217</v>
      </c>
    </row>
    <row r="202" spans="1:2" x14ac:dyDescent="0.25">
      <c r="A202" s="3" t="s">
        <v>1017</v>
      </c>
      <c r="B202" s="3" t="s">
        <v>215</v>
      </c>
    </row>
    <row r="203" spans="1:2" x14ac:dyDescent="0.25">
      <c r="A203" s="3" t="s">
        <v>1017</v>
      </c>
      <c r="B203" s="3" t="s">
        <v>215</v>
      </c>
    </row>
    <row r="204" spans="1:2" x14ac:dyDescent="0.25">
      <c r="A204" s="3" t="s">
        <v>1019</v>
      </c>
      <c r="B204" s="3" t="s">
        <v>215</v>
      </c>
    </row>
    <row r="205" spans="1:2" x14ac:dyDescent="0.25">
      <c r="A205" s="3" t="s">
        <v>1019</v>
      </c>
      <c r="B205" s="3" t="s">
        <v>215</v>
      </c>
    </row>
    <row r="206" spans="1:2" x14ac:dyDescent="0.25">
      <c r="A206" s="3" t="s">
        <v>1017</v>
      </c>
      <c r="B206" s="3" t="s">
        <v>215</v>
      </c>
    </row>
    <row r="207" spans="1:2" x14ac:dyDescent="0.25">
      <c r="A207" s="3" t="s">
        <v>1020</v>
      </c>
      <c r="B207" s="3" t="s">
        <v>217</v>
      </c>
    </row>
    <row r="208" spans="1:2" x14ac:dyDescent="0.25">
      <c r="A208" s="3" t="s">
        <v>1017</v>
      </c>
      <c r="B208" s="3" t="s">
        <v>215</v>
      </c>
    </row>
    <row r="209" spans="1:2" x14ac:dyDescent="0.25">
      <c r="A209" s="3" t="s">
        <v>1017</v>
      </c>
      <c r="B209" s="3" t="s">
        <v>215</v>
      </c>
    </row>
    <row r="210" spans="1:2" x14ac:dyDescent="0.25">
      <c r="A210" s="3" t="s">
        <v>1017</v>
      </c>
      <c r="B210" s="3" t="s">
        <v>215</v>
      </c>
    </row>
    <row r="211" spans="1:2" x14ac:dyDescent="0.25">
      <c r="A211" s="3" t="s">
        <v>1020</v>
      </c>
      <c r="B211" s="3" t="s">
        <v>215</v>
      </c>
    </row>
    <row r="212" spans="1:2" x14ac:dyDescent="0.25">
      <c r="A212" s="3" t="s">
        <v>1017</v>
      </c>
      <c r="B212" s="3" t="s">
        <v>215</v>
      </c>
    </row>
    <row r="213" spans="1:2" x14ac:dyDescent="0.25">
      <c r="A213" s="3" t="s">
        <v>1017</v>
      </c>
      <c r="B213" s="3" t="s">
        <v>217</v>
      </c>
    </row>
    <row r="214" spans="1:2" x14ac:dyDescent="0.25">
      <c r="A214" s="3" t="s">
        <v>1017</v>
      </c>
      <c r="B214" s="3" t="s">
        <v>215</v>
      </c>
    </row>
    <row r="215" spans="1:2" x14ac:dyDescent="0.25">
      <c r="A215" s="3" t="s">
        <v>1017</v>
      </c>
      <c r="B215" s="3" t="s">
        <v>215</v>
      </c>
    </row>
    <row r="216" spans="1:2" x14ac:dyDescent="0.25">
      <c r="A216" s="3" t="s">
        <v>1019</v>
      </c>
      <c r="B216" s="3" t="s">
        <v>215</v>
      </c>
    </row>
    <row r="217" spans="1:2" x14ac:dyDescent="0.25">
      <c r="A217" s="3" t="s">
        <v>1019</v>
      </c>
      <c r="B217" s="3" t="s">
        <v>215</v>
      </c>
    </row>
    <row r="218" spans="1:2" x14ac:dyDescent="0.25">
      <c r="A218" s="3" t="s">
        <v>1017</v>
      </c>
      <c r="B218" s="3" t="s">
        <v>215</v>
      </c>
    </row>
    <row r="219" spans="1:2" x14ac:dyDescent="0.25">
      <c r="A219" s="3" t="s">
        <v>1018</v>
      </c>
      <c r="B219" s="3" t="s">
        <v>215</v>
      </c>
    </row>
    <row r="220" spans="1:2" x14ac:dyDescent="0.25">
      <c r="A220" s="3" t="s">
        <v>1020</v>
      </c>
      <c r="B220" s="3" t="s">
        <v>215</v>
      </c>
    </row>
    <row r="221" spans="1:2" x14ac:dyDescent="0.25">
      <c r="A221" s="3" t="s">
        <v>1019</v>
      </c>
      <c r="B221" s="3" t="s">
        <v>215</v>
      </c>
    </row>
    <row r="222" spans="1:2" x14ac:dyDescent="0.25">
      <c r="A222" s="3" t="s">
        <v>1018</v>
      </c>
      <c r="B222" s="3" t="s">
        <v>215</v>
      </c>
    </row>
    <row r="223" spans="1:2" x14ac:dyDescent="0.25">
      <c r="A223" s="3" t="s">
        <v>1019</v>
      </c>
      <c r="B223" s="3" t="s">
        <v>215</v>
      </c>
    </row>
    <row r="224" spans="1:2" x14ac:dyDescent="0.25">
      <c r="A224" s="3" t="s">
        <v>1017</v>
      </c>
      <c r="B224" s="3" t="s">
        <v>215</v>
      </c>
    </row>
    <row r="225" spans="1:2" x14ac:dyDescent="0.25">
      <c r="A225" s="3" t="s">
        <v>1017</v>
      </c>
      <c r="B225" s="3" t="s">
        <v>215</v>
      </c>
    </row>
    <row r="226" spans="1:2" x14ac:dyDescent="0.25">
      <c r="A226" s="3" t="s">
        <v>1017</v>
      </c>
      <c r="B226" s="3" t="s">
        <v>215</v>
      </c>
    </row>
    <row r="227" spans="1:2" x14ac:dyDescent="0.25">
      <c r="A227" s="3" t="s">
        <v>1017</v>
      </c>
      <c r="B227" s="3" t="s">
        <v>217</v>
      </c>
    </row>
    <row r="228" spans="1:2" x14ac:dyDescent="0.25">
      <c r="A228" s="3" t="s">
        <v>1017</v>
      </c>
      <c r="B228" s="3" t="s">
        <v>215</v>
      </c>
    </row>
    <row r="229" spans="1:2" x14ac:dyDescent="0.25">
      <c r="A229" s="3" t="s">
        <v>1017</v>
      </c>
      <c r="B229" s="3" t="s">
        <v>217</v>
      </c>
    </row>
    <row r="230" spans="1:2" x14ac:dyDescent="0.25">
      <c r="A230" s="3" t="s">
        <v>1019</v>
      </c>
      <c r="B230" s="3" t="s">
        <v>215</v>
      </c>
    </row>
    <row r="231" spans="1:2" x14ac:dyDescent="0.25">
      <c r="A231" s="3" t="s">
        <v>1018</v>
      </c>
      <c r="B231" s="3" t="s">
        <v>217</v>
      </c>
    </row>
    <row r="232" spans="1:2" x14ac:dyDescent="0.25">
      <c r="A232" s="3" t="s">
        <v>1018</v>
      </c>
      <c r="B232" s="3" t="s">
        <v>215</v>
      </c>
    </row>
    <row r="233" spans="1:2" x14ac:dyDescent="0.25">
      <c r="A233" s="3" t="s">
        <v>1017</v>
      </c>
      <c r="B233" s="3" t="s">
        <v>215</v>
      </c>
    </row>
    <row r="234" spans="1:2" x14ac:dyDescent="0.25">
      <c r="A234" s="3" t="s">
        <v>1017</v>
      </c>
      <c r="B234" s="3" t="s">
        <v>215</v>
      </c>
    </row>
    <row r="235" spans="1:2" x14ac:dyDescent="0.25">
      <c r="A235" s="3" t="s">
        <v>1017</v>
      </c>
      <c r="B235" s="3" t="s">
        <v>215</v>
      </c>
    </row>
    <row r="236" spans="1:2" x14ac:dyDescent="0.25">
      <c r="A236" s="3" t="s">
        <v>1017</v>
      </c>
      <c r="B236" s="3" t="s">
        <v>215</v>
      </c>
    </row>
    <row r="237" spans="1:2" x14ac:dyDescent="0.25">
      <c r="A237" s="3" t="s">
        <v>1020</v>
      </c>
      <c r="B237" s="3" t="s">
        <v>217</v>
      </c>
    </row>
    <row r="238" spans="1:2" x14ac:dyDescent="0.25">
      <c r="A238" s="3" t="s">
        <v>1017</v>
      </c>
      <c r="B238" s="3" t="s">
        <v>215</v>
      </c>
    </row>
    <row r="239" spans="1:2" x14ac:dyDescent="0.25">
      <c r="A239" s="3" t="s">
        <v>1017</v>
      </c>
      <c r="B239" s="3" t="s">
        <v>215</v>
      </c>
    </row>
    <row r="240" spans="1:2" x14ac:dyDescent="0.25">
      <c r="A240" s="3" t="s">
        <v>1017</v>
      </c>
      <c r="B240" s="3" t="s">
        <v>215</v>
      </c>
    </row>
    <row r="241" spans="1:2" x14ac:dyDescent="0.25">
      <c r="A241" s="3" t="s">
        <v>1020</v>
      </c>
      <c r="B241" s="3" t="s">
        <v>217</v>
      </c>
    </row>
    <row r="242" spans="1:2" x14ac:dyDescent="0.25">
      <c r="A242" s="3" t="s">
        <v>1017</v>
      </c>
      <c r="B242" s="3" t="s">
        <v>215</v>
      </c>
    </row>
    <row r="243" spans="1:2" x14ac:dyDescent="0.25">
      <c r="A243" s="3" t="s">
        <v>1017</v>
      </c>
      <c r="B243" s="3" t="s">
        <v>215</v>
      </c>
    </row>
    <row r="244" spans="1:2" x14ac:dyDescent="0.25">
      <c r="A244" s="3" t="s">
        <v>1017</v>
      </c>
      <c r="B244" s="3" t="s">
        <v>215</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6621A-5289-48E2-B87E-052424EC2F28}">
  <sheetPr>
    <tabColor theme="5"/>
  </sheetPr>
  <dimension ref="B3:V604"/>
  <sheetViews>
    <sheetView showGridLines="0" zoomScale="80" zoomScaleNormal="80" workbookViewId="0">
      <selection activeCell="Q9" sqref="Q9"/>
    </sheetView>
  </sheetViews>
  <sheetFormatPr defaultColWidth="8.7109375" defaultRowHeight="15" x14ac:dyDescent="0.25"/>
  <cols>
    <col min="1" max="1" width="16.85546875" bestFit="1" customWidth="1"/>
    <col min="2" max="2" width="22" bestFit="1" customWidth="1"/>
    <col min="3" max="5" width="17" bestFit="1" customWidth="1"/>
    <col min="6" max="6" width="13.42578125" customWidth="1"/>
    <col min="7" max="7" width="11.5703125" bestFit="1" customWidth="1"/>
    <col min="8" max="9" width="17" bestFit="1" customWidth="1"/>
    <col min="10" max="10" width="10.42578125" bestFit="1" customWidth="1"/>
    <col min="11" max="11" width="16.7109375" bestFit="1" customWidth="1"/>
    <col min="12" max="12" width="10.85546875" customWidth="1"/>
    <col min="13" max="13" width="11.85546875" customWidth="1"/>
    <col min="14" max="14" width="27.7109375" bestFit="1" customWidth="1"/>
    <col min="15" max="15" width="18.7109375" bestFit="1" customWidth="1"/>
    <col min="16" max="16" width="14.140625" customWidth="1"/>
    <col min="17" max="17" width="5.28515625" bestFit="1" customWidth="1"/>
    <col min="18" max="18" width="9.28515625" customWidth="1"/>
    <col min="19" max="19" width="11.5703125" bestFit="1" customWidth="1"/>
    <col min="20" max="20" width="10.140625" bestFit="1" customWidth="1"/>
    <col min="21" max="21" width="14.28515625" bestFit="1" customWidth="1"/>
    <col min="22" max="22" width="11.5703125" bestFit="1" customWidth="1"/>
  </cols>
  <sheetData>
    <row r="3" spans="2:18" x14ac:dyDescent="0.25">
      <c r="B3" s="48" t="s">
        <v>58</v>
      </c>
      <c r="C3" s="48"/>
      <c r="D3" s="48"/>
      <c r="E3" s="48"/>
      <c r="F3" s="48"/>
      <c r="G3" s="48"/>
      <c r="H3" s="48"/>
      <c r="I3" s="48"/>
      <c r="J3" s="48"/>
      <c r="K3" s="48"/>
      <c r="L3" s="48"/>
      <c r="M3" s="48"/>
      <c r="N3" s="48"/>
      <c r="O3" s="48"/>
      <c r="P3" s="48"/>
      <c r="Q3" s="48"/>
      <c r="R3" s="48"/>
    </row>
    <row r="4" spans="2:18" x14ac:dyDescent="0.25">
      <c r="B4" s="8"/>
      <c r="C4" s="8"/>
      <c r="D4" s="8"/>
      <c r="E4" s="8"/>
      <c r="F4" s="8"/>
      <c r="G4" s="8"/>
      <c r="H4" s="8"/>
      <c r="I4" s="8"/>
      <c r="J4" s="8"/>
      <c r="K4" s="8"/>
      <c r="L4" s="8"/>
      <c r="M4" s="8"/>
      <c r="N4" s="8"/>
      <c r="O4" s="8"/>
      <c r="P4" s="8"/>
      <c r="Q4" s="27"/>
      <c r="R4" s="8"/>
    </row>
    <row r="5" spans="2:18" x14ac:dyDescent="0.25">
      <c r="B5" s="4" t="s">
        <v>59</v>
      </c>
      <c r="C5" s="8" t="s">
        <v>60</v>
      </c>
      <c r="D5" s="8" t="s">
        <v>61</v>
      </c>
      <c r="E5" s="8" t="s">
        <v>62</v>
      </c>
      <c r="F5" s="8"/>
      <c r="G5" s="8"/>
      <c r="H5" s="8"/>
      <c r="I5" s="8"/>
      <c r="J5" s="8"/>
      <c r="K5" s="8"/>
      <c r="L5" s="8"/>
      <c r="M5" s="8"/>
      <c r="N5" s="8"/>
      <c r="O5" s="8"/>
      <c r="P5" s="8"/>
      <c r="Q5" s="27"/>
      <c r="R5" s="28"/>
    </row>
    <row r="6" spans="2:18" x14ac:dyDescent="0.25">
      <c r="B6" s="5" t="s">
        <v>39</v>
      </c>
      <c r="C6" s="25">
        <v>18</v>
      </c>
      <c r="D6" s="25">
        <v>403</v>
      </c>
      <c r="E6" s="7">
        <v>0.10014159464869879</v>
      </c>
      <c r="F6" s="8"/>
      <c r="G6" s="8"/>
      <c r="H6" s="8"/>
      <c r="I6" s="8"/>
      <c r="J6" s="8"/>
      <c r="K6" s="8"/>
      <c r="L6" s="8"/>
      <c r="M6" s="8"/>
      <c r="N6" s="8"/>
      <c r="O6" s="8"/>
      <c r="P6" s="8"/>
      <c r="Q6" s="27"/>
      <c r="R6" s="28"/>
    </row>
    <row r="7" spans="2:18" x14ac:dyDescent="0.25">
      <c r="B7" s="5" t="s">
        <v>11</v>
      </c>
      <c r="C7" s="25">
        <v>10</v>
      </c>
      <c r="D7" s="25">
        <v>946</v>
      </c>
      <c r="E7" s="7">
        <v>0.1837800888628485</v>
      </c>
      <c r="F7" s="8"/>
      <c r="G7" s="8"/>
      <c r="H7" s="8"/>
      <c r="I7" s="8"/>
      <c r="J7" s="8"/>
      <c r="K7" s="8"/>
      <c r="L7" s="8"/>
      <c r="M7" s="8"/>
      <c r="N7" s="8"/>
      <c r="O7" s="8"/>
      <c r="P7" s="4" t="s">
        <v>59</v>
      </c>
      <c r="Q7" s="8" t="s">
        <v>60</v>
      </c>
      <c r="R7" s="8" t="s">
        <v>63</v>
      </c>
    </row>
    <row r="8" spans="2:18" x14ac:dyDescent="0.25">
      <c r="B8" s="5" t="s">
        <v>6</v>
      </c>
      <c r="C8" s="25">
        <v>37</v>
      </c>
      <c r="D8" s="25">
        <v>1411</v>
      </c>
      <c r="E8" s="7">
        <v>0.34451442800644499</v>
      </c>
      <c r="F8" s="8"/>
      <c r="G8" s="8"/>
      <c r="H8" s="8"/>
      <c r="I8" s="8"/>
      <c r="J8" s="8"/>
      <c r="K8" s="8"/>
      <c r="L8" s="8"/>
      <c r="M8" s="8"/>
      <c r="N8" s="8"/>
      <c r="O8" s="8"/>
      <c r="P8" s="5" t="s">
        <v>64</v>
      </c>
      <c r="Q8" s="3">
        <v>41</v>
      </c>
      <c r="R8" s="3">
        <v>13499</v>
      </c>
    </row>
    <row r="9" spans="2:18" x14ac:dyDescent="0.25">
      <c r="B9" s="5" t="s">
        <v>25</v>
      </c>
      <c r="C9" s="25">
        <v>15</v>
      </c>
      <c r="D9" s="25">
        <v>1522</v>
      </c>
      <c r="E9" s="7">
        <v>0.37156388848200772</v>
      </c>
      <c r="F9" s="8"/>
      <c r="G9" s="8"/>
      <c r="H9" s="8"/>
      <c r="I9" s="8"/>
      <c r="J9" s="8"/>
      <c r="K9" s="8"/>
      <c r="L9" s="8"/>
      <c r="M9" s="8"/>
      <c r="N9" s="8"/>
      <c r="O9" s="8"/>
      <c r="P9" s="5" t="s">
        <v>65</v>
      </c>
      <c r="Q9" s="3">
        <v>34</v>
      </c>
      <c r="R9" s="3">
        <v>4968</v>
      </c>
    </row>
    <row r="10" spans="2:18" x14ac:dyDescent="0.25">
      <c r="B10" s="5" t="s">
        <v>66</v>
      </c>
      <c r="C10" s="25">
        <v>80</v>
      </c>
      <c r="D10" s="25">
        <v>4282</v>
      </c>
      <c r="E10" s="7">
        <v>1</v>
      </c>
      <c r="F10" s="8"/>
      <c r="G10" s="8"/>
      <c r="H10" s="8"/>
      <c r="I10" s="8"/>
      <c r="J10" s="8"/>
      <c r="K10" s="8"/>
      <c r="L10" s="8"/>
      <c r="M10" s="8"/>
      <c r="N10" s="8"/>
      <c r="O10" s="8"/>
      <c r="P10" s="5" t="s">
        <v>67</v>
      </c>
      <c r="Q10" s="3">
        <v>5</v>
      </c>
      <c r="R10" s="3">
        <v>2014</v>
      </c>
    </row>
    <row r="11" spans="2:18" x14ac:dyDescent="0.25">
      <c r="B11" s="8"/>
      <c r="C11" s="8"/>
      <c r="D11" s="8"/>
      <c r="E11" s="8"/>
      <c r="F11" s="8"/>
      <c r="G11" s="8"/>
      <c r="H11" s="8"/>
      <c r="I11" s="8"/>
      <c r="J11" s="8"/>
      <c r="K11" s="8"/>
      <c r="L11" s="8"/>
      <c r="M11" s="8"/>
      <c r="N11" s="8"/>
      <c r="O11" s="8"/>
      <c r="P11" s="5" t="s">
        <v>66</v>
      </c>
      <c r="Q11" s="3">
        <v>80</v>
      </c>
      <c r="R11" s="3">
        <v>20481</v>
      </c>
    </row>
    <row r="13" spans="2:18" x14ac:dyDescent="0.25">
      <c r="B13" s="48" t="s">
        <v>68</v>
      </c>
      <c r="C13" s="48"/>
      <c r="D13" s="48"/>
      <c r="E13" s="48"/>
      <c r="F13" s="48"/>
      <c r="G13" s="48"/>
      <c r="H13" s="48"/>
      <c r="I13" s="48"/>
      <c r="J13" s="48"/>
      <c r="K13" s="48"/>
      <c r="L13" s="48"/>
      <c r="M13" s="48"/>
      <c r="N13" s="48"/>
      <c r="O13" s="48"/>
      <c r="P13" s="48"/>
      <c r="Q13" s="48"/>
      <c r="R13" s="48"/>
    </row>
    <row r="14" spans="2:18" x14ac:dyDescent="0.25">
      <c r="B14" s="9" t="s">
        <v>69</v>
      </c>
      <c r="C14" s="8"/>
      <c r="D14" s="8"/>
      <c r="E14" s="8"/>
      <c r="F14" s="8"/>
      <c r="G14" s="8"/>
      <c r="H14" s="8"/>
      <c r="I14" s="8"/>
      <c r="J14" s="8"/>
      <c r="K14" s="8"/>
      <c r="L14" s="8"/>
      <c r="M14" s="8"/>
      <c r="N14" s="8"/>
      <c r="O14" s="8"/>
      <c r="P14" s="8"/>
      <c r="Q14" s="8"/>
      <c r="R14" s="8"/>
    </row>
    <row r="15" spans="2:18" x14ac:dyDescent="0.25">
      <c r="B15" s="4" t="s">
        <v>59</v>
      </c>
      <c r="C15" s="8" t="s">
        <v>60</v>
      </c>
      <c r="D15" s="8" t="s">
        <v>63</v>
      </c>
      <c r="E15" s="8"/>
      <c r="F15" s="8"/>
      <c r="G15" s="8"/>
      <c r="H15" s="8"/>
      <c r="I15" s="8"/>
      <c r="J15" s="8"/>
      <c r="K15" s="8"/>
      <c r="L15" s="8"/>
      <c r="M15" s="8"/>
      <c r="N15" s="8"/>
      <c r="O15" s="8"/>
      <c r="P15" s="8"/>
      <c r="Q15" s="8"/>
      <c r="R15" s="8"/>
    </row>
    <row r="16" spans="2:18" x14ac:dyDescent="0.25">
      <c r="B16" s="5" t="s">
        <v>11</v>
      </c>
      <c r="C16" s="3">
        <v>10</v>
      </c>
      <c r="D16" s="7">
        <v>0.1837800888628485</v>
      </c>
      <c r="E16" s="8"/>
      <c r="F16" s="8"/>
      <c r="G16" s="8"/>
      <c r="H16" s="8"/>
      <c r="I16" s="8"/>
      <c r="J16" s="8"/>
      <c r="K16" s="8"/>
      <c r="L16" s="8"/>
      <c r="M16" s="8"/>
      <c r="N16" s="8"/>
      <c r="O16" s="8"/>
      <c r="P16" s="8"/>
      <c r="Q16" s="8"/>
      <c r="R16" s="8"/>
    </row>
    <row r="17" spans="2:4" x14ac:dyDescent="0.25">
      <c r="B17" s="6" t="s">
        <v>64</v>
      </c>
      <c r="C17" s="3">
        <v>3</v>
      </c>
      <c r="D17" s="7">
        <v>0.52125398512221044</v>
      </c>
    </row>
    <row r="18" spans="2:4" x14ac:dyDescent="0.25">
      <c r="B18" s="6" t="s">
        <v>65</v>
      </c>
      <c r="C18" s="3">
        <v>5</v>
      </c>
      <c r="D18" s="7">
        <v>0.19739638682252922</v>
      </c>
    </row>
    <row r="19" spans="2:4" x14ac:dyDescent="0.25">
      <c r="B19" s="6" t="s">
        <v>67</v>
      </c>
      <c r="C19" s="3">
        <v>2</v>
      </c>
      <c r="D19" s="7">
        <v>0.28134962805526037</v>
      </c>
    </row>
    <row r="20" spans="2:4" x14ac:dyDescent="0.25">
      <c r="B20" s="5" t="s">
        <v>25</v>
      </c>
      <c r="C20" s="3">
        <v>15</v>
      </c>
      <c r="D20" s="7">
        <v>0.37156388848200772</v>
      </c>
    </row>
    <row r="21" spans="2:4" x14ac:dyDescent="0.25">
      <c r="B21" s="6" t="s">
        <v>64</v>
      </c>
      <c r="C21" s="3">
        <v>10</v>
      </c>
      <c r="D21" s="7">
        <v>0.80486202365308801</v>
      </c>
    </row>
    <row r="22" spans="2:4" x14ac:dyDescent="0.25">
      <c r="B22" s="6" t="s">
        <v>65</v>
      </c>
      <c r="C22" s="3">
        <v>4</v>
      </c>
      <c r="D22" s="7">
        <v>0.13206307490144548</v>
      </c>
    </row>
    <row r="23" spans="2:4" x14ac:dyDescent="0.25">
      <c r="B23" s="6" t="s">
        <v>67</v>
      </c>
      <c r="C23" s="3">
        <v>1</v>
      </c>
      <c r="D23" s="7">
        <v>6.3074901445466486E-2</v>
      </c>
    </row>
    <row r="24" spans="2:4" x14ac:dyDescent="0.25">
      <c r="B24" s="5" t="s">
        <v>39</v>
      </c>
      <c r="C24" s="3">
        <v>18</v>
      </c>
      <c r="D24" s="7">
        <v>0.10014159464869879</v>
      </c>
    </row>
    <row r="25" spans="2:4" x14ac:dyDescent="0.25">
      <c r="B25" s="6" t="s">
        <v>64</v>
      </c>
      <c r="C25" s="3">
        <v>9</v>
      </c>
      <c r="D25" s="7">
        <v>0.52315943442223301</v>
      </c>
    </row>
    <row r="26" spans="2:4" x14ac:dyDescent="0.25">
      <c r="B26" s="6" t="s">
        <v>65</v>
      </c>
      <c r="C26" s="3">
        <v>8</v>
      </c>
      <c r="D26" s="7">
        <v>0.33057045343734764</v>
      </c>
    </row>
    <row r="27" spans="2:4" x14ac:dyDescent="0.25">
      <c r="B27" s="6" t="s">
        <v>67</v>
      </c>
      <c r="C27" s="3">
        <v>1</v>
      </c>
      <c r="D27" s="7">
        <v>0.14627011214041929</v>
      </c>
    </row>
    <row r="28" spans="2:4" x14ac:dyDescent="0.25">
      <c r="B28" s="5" t="s">
        <v>6</v>
      </c>
      <c r="C28" s="3">
        <v>37</v>
      </c>
      <c r="D28" s="7">
        <v>0.34451442800644499</v>
      </c>
    </row>
    <row r="29" spans="2:4" x14ac:dyDescent="0.25">
      <c r="B29" s="6" t="s">
        <v>64</v>
      </c>
      <c r="C29" s="3">
        <v>19</v>
      </c>
      <c r="D29" s="7">
        <v>0.61493764172335597</v>
      </c>
    </row>
    <row r="30" spans="2:4" x14ac:dyDescent="0.25">
      <c r="B30" s="6" t="s">
        <v>65</v>
      </c>
      <c r="C30" s="3">
        <v>17</v>
      </c>
      <c r="D30" s="7">
        <v>0.36026077097505671</v>
      </c>
    </row>
    <row r="31" spans="2:4" x14ac:dyDescent="0.25">
      <c r="B31" s="6" t="s">
        <v>67</v>
      </c>
      <c r="C31" s="3">
        <v>1</v>
      </c>
      <c r="D31" s="7">
        <v>2.48015873015873E-2</v>
      </c>
    </row>
    <row r="32" spans="2:4" x14ac:dyDescent="0.25">
      <c r="B32" s="5" t="s">
        <v>66</v>
      </c>
      <c r="C32" s="3">
        <v>80</v>
      </c>
      <c r="D32" s="7">
        <v>1</v>
      </c>
    </row>
    <row r="35" spans="2:18" x14ac:dyDescent="0.25">
      <c r="B35" s="48" t="s">
        <v>70</v>
      </c>
      <c r="C35" s="48"/>
      <c r="D35" s="48"/>
      <c r="E35" s="48"/>
      <c r="F35" s="48"/>
      <c r="G35" s="48"/>
      <c r="H35" s="48"/>
      <c r="I35" s="48"/>
      <c r="J35" s="48"/>
      <c r="K35" s="48"/>
      <c r="L35" s="48"/>
      <c r="M35" s="48"/>
      <c r="N35" s="48"/>
      <c r="O35" s="48"/>
      <c r="P35" s="48"/>
      <c r="Q35" s="48"/>
      <c r="R35" s="48"/>
    </row>
    <row r="37" spans="2:18" x14ac:dyDescent="0.25">
      <c r="B37" s="9" t="s">
        <v>71</v>
      </c>
      <c r="C37" s="8"/>
      <c r="D37" s="8"/>
      <c r="E37" s="8"/>
      <c r="F37" s="8"/>
      <c r="G37" s="8"/>
      <c r="H37" s="8"/>
      <c r="I37" s="8"/>
      <c r="J37" s="8"/>
      <c r="K37" s="8"/>
      <c r="L37" s="8"/>
      <c r="M37" s="8"/>
      <c r="N37" s="8"/>
      <c r="O37" s="8"/>
      <c r="P37" s="8"/>
      <c r="Q37" s="8"/>
      <c r="R37" s="8"/>
    </row>
    <row r="38" spans="2:18" x14ac:dyDescent="0.25">
      <c r="B38" s="4" t="s">
        <v>72</v>
      </c>
      <c r="C38" s="8" t="s">
        <v>73</v>
      </c>
      <c r="D38" s="8"/>
      <c r="E38" s="8"/>
      <c r="F38" s="8"/>
      <c r="G38" s="8"/>
      <c r="H38" s="8"/>
      <c r="I38" s="8"/>
      <c r="J38" s="8"/>
      <c r="K38" s="8"/>
      <c r="L38" s="8"/>
      <c r="M38" s="8"/>
      <c r="N38" s="8"/>
      <c r="O38" s="8"/>
      <c r="P38" s="8"/>
      <c r="Q38" s="8"/>
      <c r="R38" s="8"/>
    </row>
    <row r="39" spans="2:18" x14ac:dyDescent="0.25">
      <c r="B39" s="5" t="s">
        <v>74</v>
      </c>
      <c r="C39" s="18">
        <v>8.935110590303208E-2</v>
      </c>
      <c r="D39" s="8"/>
      <c r="E39" s="8"/>
      <c r="F39" s="8"/>
      <c r="G39" s="8"/>
      <c r="H39" s="8"/>
      <c r="I39" s="8"/>
      <c r="J39" s="8"/>
      <c r="K39" s="8"/>
      <c r="L39" s="8"/>
      <c r="M39" s="8"/>
      <c r="N39" s="8"/>
      <c r="O39" s="8"/>
      <c r="P39" s="8"/>
      <c r="Q39" s="8"/>
      <c r="R39" s="8"/>
    </row>
    <row r="40" spans="2:18" x14ac:dyDescent="0.25">
      <c r="B40" s="5" t="s">
        <v>75</v>
      </c>
      <c r="C40" s="18">
        <v>0.31951564864996829</v>
      </c>
      <c r="D40" s="8"/>
      <c r="E40" s="8"/>
      <c r="F40" s="8"/>
      <c r="G40" s="8"/>
      <c r="H40" s="8"/>
      <c r="I40" s="8"/>
      <c r="J40" s="8"/>
      <c r="K40" s="8"/>
      <c r="L40" s="8"/>
      <c r="M40" s="8"/>
      <c r="N40" s="8"/>
      <c r="O40" s="8"/>
      <c r="P40" s="8"/>
      <c r="Q40" s="8"/>
      <c r="R40" s="8"/>
    </row>
    <row r="41" spans="2:18" x14ac:dyDescent="0.25">
      <c r="B41" s="5" t="s">
        <v>76</v>
      </c>
      <c r="C41" s="18">
        <v>0.40940383770323713</v>
      </c>
      <c r="D41" s="8"/>
      <c r="E41" s="8"/>
      <c r="F41" s="8"/>
      <c r="G41" s="8"/>
      <c r="H41" s="8"/>
      <c r="I41" s="8"/>
      <c r="J41" s="8"/>
      <c r="K41" s="8"/>
      <c r="L41" s="8"/>
      <c r="M41" s="8"/>
      <c r="N41" s="8"/>
      <c r="O41" s="8"/>
      <c r="P41" s="8"/>
      <c r="Q41" s="8"/>
      <c r="R41" s="8"/>
    </row>
    <row r="42" spans="2:18" x14ac:dyDescent="0.25">
      <c r="B42" s="5" t="s">
        <v>77</v>
      </c>
      <c r="C42" s="18">
        <v>0.1465748742737171</v>
      </c>
      <c r="D42" s="8"/>
      <c r="E42" s="8"/>
      <c r="F42" s="8"/>
      <c r="G42" s="8"/>
      <c r="H42" s="8"/>
      <c r="I42" s="8"/>
      <c r="J42" s="8"/>
      <c r="K42" s="8"/>
      <c r="L42" s="8"/>
      <c r="M42" s="8"/>
      <c r="N42" s="8"/>
      <c r="O42" s="8"/>
      <c r="P42" s="8"/>
      <c r="Q42" s="8"/>
      <c r="R42" s="8"/>
    </row>
    <row r="43" spans="2:18" x14ac:dyDescent="0.25">
      <c r="B43" s="5" t="s">
        <v>78</v>
      </c>
      <c r="C43" s="18">
        <v>3.5154533470045407E-2</v>
      </c>
      <c r="D43" s="8"/>
      <c r="E43" s="8"/>
      <c r="F43" s="8"/>
      <c r="G43" s="8"/>
      <c r="H43" s="8"/>
      <c r="I43" s="8"/>
      <c r="J43" s="8"/>
      <c r="K43" s="8"/>
      <c r="L43" s="8"/>
      <c r="M43" s="8"/>
      <c r="N43" s="8"/>
      <c r="O43" s="8"/>
      <c r="P43" s="8"/>
      <c r="Q43" s="8"/>
      <c r="R43" s="8"/>
    </row>
    <row r="44" spans="2:18" x14ac:dyDescent="0.25">
      <c r="B44" s="5" t="s">
        <v>66</v>
      </c>
      <c r="C44" s="7">
        <v>1</v>
      </c>
      <c r="D44" s="8"/>
      <c r="E44" s="8"/>
      <c r="F44" s="8"/>
      <c r="G44" s="8"/>
      <c r="H44" s="8"/>
      <c r="I44" s="8"/>
      <c r="J44" s="8"/>
      <c r="K44" s="8"/>
      <c r="L44" s="8"/>
      <c r="M44" s="8"/>
      <c r="N44" s="8"/>
      <c r="O44" s="8"/>
      <c r="P44" s="8"/>
      <c r="Q44" s="8"/>
      <c r="R44" s="8"/>
    </row>
    <row r="46" spans="2:18" x14ac:dyDescent="0.25">
      <c r="B46" s="10" t="s">
        <v>79</v>
      </c>
      <c r="C46" s="8"/>
      <c r="D46" s="8"/>
      <c r="E46" s="8"/>
      <c r="F46" s="8"/>
      <c r="G46" s="8"/>
      <c r="H46" s="8"/>
      <c r="I46" s="8"/>
      <c r="J46" s="8"/>
      <c r="K46" s="8"/>
      <c r="L46" s="8"/>
      <c r="M46" s="8"/>
      <c r="N46" s="8"/>
      <c r="O46" s="8"/>
      <c r="P46" s="8"/>
      <c r="Q46" s="8"/>
      <c r="R46" s="8"/>
    </row>
    <row r="47" spans="2:18" x14ac:dyDescent="0.25">
      <c r="B47" s="4" t="s">
        <v>80</v>
      </c>
      <c r="C47" s="4" t="s">
        <v>81</v>
      </c>
      <c r="D47" s="8"/>
      <c r="E47" s="8"/>
      <c r="F47" s="8"/>
      <c r="G47" s="8"/>
      <c r="H47" s="8"/>
      <c r="I47" s="8"/>
      <c r="J47" s="8"/>
      <c r="K47" s="8"/>
      <c r="L47" s="8"/>
      <c r="M47" s="8"/>
      <c r="N47" s="8"/>
      <c r="O47" s="8"/>
      <c r="P47" s="8"/>
      <c r="Q47" s="8"/>
      <c r="R47" s="8"/>
    </row>
    <row r="48" spans="2:18" x14ac:dyDescent="0.25">
      <c r="B48" s="4" t="s">
        <v>72</v>
      </c>
      <c r="C48" s="8" t="s">
        <v>11</v>
      </c>
      <c r="D48" s="8" t="s">
        <v>25</v>
      </c>
      <c r="E48" s="8" t="s">
        <v>39</v>
      </c>
      <c r="F48" s="8" t="s">
        <v>6</v>
      </c>
      <c r="G48" s="8" t="s">
        <v>66</v>
      </c>
      <c r="H48" s="8"/>
      <c r="I48" s="8"/>
      <c r="J48" s="8"/>
      <c r="K48" s="8"/>
      <c r="L48" s="8"/>
      <c r="M48" s="8"/>
      <c r="N48" s="8"/>
      <c r="O48" s="8"/>
      <c r="P48" s="8"/>
      <c r="Q48" s="8"/>
      <c r="R48" s="8"/>
    </row>
    <row r="49" spans="2:11" x14ac:dyDescent="0.25">
      <c r="B49" s="5" t="s">
        <v>74</v>
      </c>
      <c r="C49" s="18">
        <v>6.3912894878179777E-2</v>
      </c>
      <c r="D49" s="18">
        <v>0</v>
      </c>
      <c r="E49" s="18">
        <v>0</v>
      </c>
      <c r="F49" s="18">
        <v>2.5438211024852303E-2</v>
      </c>
      <c r="G49" s="18">
        <v>8.935110590303208E-2</v>
      </c>
      <c r="H49" s="8"/>
      <c r="I49" s="8"/>
      <c r="J49" s="8"/>
      <c r="K49" s="18"/>
    </row>
    <row r="50" spans="2:11" x14ac:dyDescent="0.25">
      <c r="B50" s="5" t="s">
        <v>75</v>
      </c>
      <c r="C50" s="18">
        <v>1.2206435232654656E-2</v>
      </c>
      <c r="D50" s="18">
        <v>0.18919974610614715</v>
      </c>
      <c r="E50" s="18">
        <v>3.9988281822176654E-2</v>
      </c>
      <c r="F50" s="18">
        <v>7.8121185488989789E-2</v>
      </c>
      <c r="G50" s="18">
        <v>0.31951564864996829</v>
      </c>
      <c r="H50" s="8"/>
      <c r="I50" s="8"/>
      <c r="J50" s="8"/>
      <c r="K50" s="18"/>
    </row>
    <row r="51" spans="2:11" x14ac:dyDescent="0.25">
      <c r="B51" s="5" t="s">
        <v>76</v>
      </c>
      <c r="C51" s="18">
        <v>6.2692251354914311E-2</v>
      </c>
      <c r="D51" s="18">
        <v>0.1379327181289976</v>
      </c>
      <c r="E51" s="18">
        <v>4.2771349055221911E-2</v>
      </c>
      <c r="F51" s="18">
        <v>0.16600751916410331</v>
      </c>
      <c r="G51" s="18">
        <v>0.40940383770323713</v>
      </c>
      <c r="H51" s="8"/>
      <c r="I51" s="8"/>
      <c r="J51" s="8"/>
      <c r="K51" s="18"/>
    </row>
    <row r="52" spans="2:11" x14ac:dyDescent="0.25">
      <c r="B52" s="5" t="s">
        <v>77</v>
      </c>
      <c r="C52" s="18">
        <v>3.1541428641179627E-2</v>
      </c>
      <c r="D52" s="18">
        <v>3.7839949221229435E-2</v>
      </c>
      <c r="E52" s="18">
        <v>1.6649577657340951E-2</v>
      </c>
      <c r="F52" s="18">
        <v>6.0543918753967092E-2</v>
      </c>
      <c r="G52" s="18">
        <v>0.1465748742737171</v>
      </c>
      <c r="H52" s="8"/>
      <c r="I52" s="8"/>
      <c r="J52" s="8"/>
      <c r="K52" s="18"/>
    </row>
    <row r="53" spans="2:11" x14ac:dyDescent="0.25">
      <c r="B53" s="5" t="s">
        <v>78</v>
      </c>
      <c r="C53" s="18">
        <v>1.3427078755920122E-2</v>
      </c>
      <c r="D53" s="18">
        <v>6.5914750256335138E-3</v>
      </c>
      <c r="E53" s="18">
        <v>7.3238611395927931E-4</v>
      </c>
      <c r="F53" s="18">
        <v>1.4403593574532494E-2</v>
      </c>
      <c r="G53" s="18">
        <v>3.5154533470045407E-2</v>
      </c>
      <c r="H53" s="8"/>
      <c r="I53" s="8"/>
      <c r="J53" s="8"/>
      <c r="K53" s="18"/>
    </row>
    <row r="54" spans="2:11" x14ac:dyDescent="0.25">
      <c r="B54" s="5" t="s">
        <v>66</v>
      </c>
      <c r="C54" s="18">
        <v>0.1837800888628485</v>
      </c>
      <c r="D54" s="18">
        <v>0.37156388848200772</v>
      </c>
      <c r="E54" s="29">
        <v>0.10014159464869879</v>
      </c>
      <c r="F54" s="18">
        <v>0.34451442800644499</v>
      </c>
      <c r="G54" s="18">
        <v>1</v>
      </c>
      <c r="H54" s="8"/>
      <c r="I54" s="8"/>
      <c r="J54" s="8"/>
      <c r="K54" s="8"/>
    </row>
    <row r="58" spans="2:11" x14ac:dyDescent="0.25">
      <c r="B58" s="9" t="s">
        <v>82</v>
      </c>
      <c r="C58" s="8"/>
      <c r="D58" s="8"/>
      <c r="E58" s="8"/>
      <c r="F58" s="8"/>
      <c r="G58" s="8"/>
      <c r="H58" s="8"/>
      <c r="I58" s="8"/>
      <c r="J58" s="8"/>
      <c r="K58" s="8"/>
    </row>
    <row r="59" spans="2:11" x14ac:dyDescent="0.25">
      <c r="B59" s="4" t="s">
        <v>80</v>
      </c>
      <c r="C59" s="4" t="s">
        <v>81</v>
      </c>
      <c r="D59" s="8"/>
      <c r="E59" s="8"/>
      <c r="F59" s="8"/>
      <c r="G59" s="8"/>
      <c r="H59" s="8"/>
      <c r="I59" s="8"/>
      <c r="J59" s="8"/>
      <c r="K59" s="8"/>
    </row>
    <row r="60" spans="2:11" x14ac:dyDescent="0.25">
      <c r="B60" s="4" t="s">
        <v>83</v>
      </c>
      <c r="C60" s="8" t="s">
        <v>11</v>
      </c>
      <c r="D60" s="8" t="s">
        <v>25</v>
      </c>
      <c r="E60" s="8" t="s">
        <v>39</v>
      </c>
      <c r="F60" s="8" t="s">
        <v>6</v>
      </c>
      <c r="G60" s="8" t="s">
        <v>66</v>
      </c>
      <c r="H60" s="8"/>
      <c r="I60" s="8"/>
      <c r="J60" s="8"/>
      <c r="K60" s="8"/>
    </row>
    <row r="61" spans="2:11" x14ac:dyDescent="0.25">
      <c r="B61" s="5" t="s">
        <v>84</v>
      </c>
      <c r="C61" s="7">
        <v>9.7651481861237236E-3</v>
      </c>
      <c r="D61" s="7">
        <v>0</v>
      </c>
      <c r="E61" s="7">
        <v>1.2206435232654655E-3</v>
      </c>
      <c r="F61" s="7">
        <v>2.8514232703481274E-2</v>
      </c>
      <c r="G61" s="7">
        <v>3.9500024412870469E-2</v>
      </c>
      <c r="H61" s="8"/>
      <c r="I61" s="8"/>
      <c r="J61" s="8"/>
      <c r="K61" s="8"/>
    </row>
    <row r="62" spans="2:11" x14ac:dyDescent="0.25">
      <c r="B62" s="5" t="s">
        <v>85</v>
      </c>
      <c r="C62" s="7">
        <v>1.9188516185733119E-2</v>
      </c>
      <c r="D62" s="7">
        <v>5.3952443728333577E-2</v>
      </c>
      <c r="E62" s="7">
        <v>2.8221278257897563E-2</v>
      </c>
      <c r="F62" s="7">
        <v>0.15731653727845321</v>
      </c>
      <c r="G62" s="7">
        <v>0.25867877545041745</v>
      </c>
      <c r="H62" s="8"/>
      <c r="I62" s="8"/>
      <c r="J62" s="8"/>
      <c r="K62" s="8"/>
    </row>
    <row r="63" spans="2:11" x14ac:dyDescent="0.25">
      <c r="B63" s="5" t="s">
        <v>86</v>
      </c>
      <c r="C63" s="7">
        <v>0.15482642449099165</v>
      </c>
      <c r="D63" s="7">
        <v>0.31761144475367414</v>
      </c>
      <c r="E63" s="7">
        <v>7.0699672867535771E-2</v>
      </c>
      <c r="F63" s="7">
        <v>0.15868365802451051</v>
      </c>
      <c r="G63" s="7">
        <v>0.70182120013671212</v>
      </c>
      <c r="H63" s="8"/>
      <c r="I63" s="8"/>
      <c r="J63" s="8"/>
      <c r="K63" s="8"/>
    </row>
    <row r="64" spans="2:11" x14ac:dyDescent="0.25">
      <c r="B64" s="5" t="s">
        <v>66</v>
      </c>
      <c r="C64" s="7">
        <v>0.1837800888628485</v>
      </c>
      <c r="D64" s="7">
        <v>0.37156388848200772</v>
      </c>
      <c r="E64" s="7">
        <v>0.10014159464869879</v>
      </c>
      <c r="F64" s="7">
        <v>0.34451442800644499</v>
      </c>
      <c r="G64" s="7">
        <v>1</v>
      </c>
      <c r="H64" s="8"/>
      <c r="I64" s="8"/>
      <c r="J64" s="8"/>
      <c r="K64" s="8"/>
    </row>
    <row r="66" spans="2:10" x14ac:dyDescent="0.25">
      <c r="B66" s="10" t="s">
        <v>87</v>
      </c>
      <c r="C66" s="8"/>
      <c r="D66" s="8"/>
      <c r="E66" s="8"/>
      <c r="F66" s="8"/>
      <c r="G66" s="8"/>
      <c r="H66" s="8"/>
      <c r="I66" s="8"/>
      <c r="J66" s="8"/>
    </row>
    <row r="67" spans="2:10" x14ac:dyDescent="0.25">
      <c r="B67" s="4" t="s">
        <v>80</v>
      </c>
      <c r="C67" s="4" t="s">
        <v>81</v>
      </c>
      <c r="D67" s="8"/>
      <c r="E67" s="8"/>
      <c r="F67" s="8"/>
      <c r="G67" s="8"/>
      <c r="H67" s="8"/>
      <c r="I67" s="8"/>
      <c r="J67" s="8"/>
    </row>
    <row r="68" spans="2:10" x14ac:dyDescent="0.25">
      <c r="B68" s="4" t="s">
        <v>83</v>
      </c>
      <c r="C68" s="8" t="s">
        <v>11</v>
      </c>
      <c r="D68" s="8" t="s">
        <v>25</v>
      </c>
      <c r="E68" s="8" t="s">
        <v>39</v>
      </c>
      <c r="F68" s="8" t="s">
        <v>6</v>
      </c>
      <c r="G68" s="8" t="s">
        <v>66</v>
      </c>
      <c r="H68" s="8"/>
      <c r="I68" s="8"/>
      <c r="J68" s="8"/>
    </row>
    <row r="69" spans="2:10" x14ac:dyDescent="0.25">
      <c r="B69" s="5" t="s">
        <v>84</v>
      </c>
      <c r="C69" s="7">
        <v>5.3134962805526036E-2</v>
      </c>
      <c r="D69" s="7">
        <v>0</v>
      </c>
      <c r="E69" s="7">
        <v>1.218917601170161E-2</v>
      </c>
      <c r="F69" s="7">
        <v>8.2766439909297052E-2</v>
      </c>
      <c r="G69" s="7">
        <v>3.9500024412870469E-2</v>
      </c>
      <c r="H69" s="8"/>
      <c r="I69" s="8"/>
      <c r="J69" s="8"/>
    </row>
    <row r="70" spans="2:10" x14ac:dyDescent="0.25">
      <c r="B70" s="5" t="s">
        <v>85</v>
      </c>
      <c r="C70" s="7">
        <v>0.10441020191285866</v>
      </c>
      <c r="D70" s="7">
        <v>0.14520367936925099</v>
      </c>
      <c r="E70" s="7">
        <v>0.28181374939054121</v>
      </c>
      <c r="F70" s="7">
        <v>0.45663265306122447</v>
      </c>
      <c r="G70" s="7">
        <v>0.25867877545041745</v>
      </c>
      <c r="H70" s="8"/>
      <c r="I70" s="8"/>
      <c r="J70" s="8"/>
    </row>
    <row r="71" spans="2:10" x14ac:dyDescent="0.25">
      <c r="B71" s="5" t="s">
        <v>86</v>
      </c>
      <c r="C71" s="7">
        <v>0.84245483528161536</v>
      </c>
      <c r="D71" s="7">
        <v>0.85479632063074906</v>
      </c>
      <c r="E71" s="7">
        <v>0.70599707459775718</v>
      </c>
      <c r="F71" s="7">
        <v>0.46060090702947848</v>
      </c>
      <c r="G71" s="7">
        <v>0.70182120013671212</v>
      </c>
      <c r="H71" s="8"/>
      <c r="I71" s="8"/>
      <c r="J71" s="8"/>
    </row>
    <row r="72" spans="2:10" x14ac:dyDescent="0.25">
      <c r="B72" s="5" t="s">
        <v>66</v>
      </c>
      <c r="C72" s="7">
        <v>1</v>
      </c>
      <c r="D72" s="7">
        <v>1</v>
      </c>
      <c r="E72" s="7">
        <v>1</v>
      </c>
      <c r="F72" s="7">
        <v>1</v>
      </c>
      <c r="G72" s="7">
        <v>1</v>
      </c>
      <c r="H72" s="8"/>
      <c r="I72" s="8"/>
      <c r="J72" s="8"/>
    </row>
    <row r="76" spans="2:10" s="8" customFormat="1" x14ac:dyDescent="0.25"/>
    <row r="77" spans="2:10" s="8" customFormat="1" x14ac:dyDescent="0.25"/>
    <row r="78" spans="2:10" s="8" customFormat="1" x14ac:dyDescent="0.25">
      <c r="B78" s="9" t="s">
        <v>88</v>
      </c>
      <c r="C78" s="1"/>
    </row>
    <row r="79" spans="2:10" s="8" customFormat="1" x14ac:dyDescent="0.25">
      <c r="C79" s="8" t="s">
        <v>11</v>
      </c>
      <c r="E79" s="8" t="s">
        <v>25</v>
      </c>
      <c r="G79" s="8" t="s">
        <v>39</v>
      </c>
      <c r="I79" s="8" t="s">
        <v>6</v>
      </c>
    </row>
    <row r="80" spans="2:10" s="8" customFormat="1" x14ac:dyDescent="0.25">
      <c r="C80" s="8" t="s">
        <v>89</v>
      </c>
      <c r="D80" s="8" t="s">
        <v>90</v>
      </c>
      <c r="E80" s="8" t="s">
        <v>89</v>
      </c>
      <c r="F80" s="8" t="s">
        <v>90</v>
      </c>
      <c r="G80" s="8" t="s">
        <v>89</v>
      </c>
      <c r="H80" s="8" t="s">
        <v>90</v>
      </c>
      <c r="I80" s="8" t="s">
        <v>89</v>
      </c>
      <c r="J80" s="8" t="s">
        <v>90</v>
      </c>
    </row>
    <row r="81" spans="2:10" s="8" customFormat="1" x14ac:dyDescent="0.25">
      <c r="B81" s="5" t="s">
        <v>91</v>
      </c>
      <c r="C81" s="7">
        <v>0</v>
      </c>
      <c r="D81" s="7">
        <v>0</v>
      </c>
      <c r="E81" s="7">
        <v>0</v>
      </c>
      <c r="F81" s="7">
        <v>0</v>
      </c>
      <c r="G81" s="7">
        <v>0</v>
      </c>
      <c r="H81" s="7">
        <v>0</v>
      </c>
      <c r="I81" s="7">
        <v>2.1261516654854712E-3</v>
      </c>
      <c r="J81" s="7">
        <v>2.1258503401360546E-3</v>
      </c>
    </row>
    <row r="82" spans="2:10" s="8" customFormat="1" x14ac:dyDescent="0.25">
      <c r="B82" s="5" t="s">
        <v>11</v>
      </c>
      <c r="C82" s="7">
        <v>0.88900634249471455</v>
      </c>
      <c r="D82" s="7">
        <v>0.86052072263549417</v>
      </c>
      <c r="E82" s="7">
        <v>0</v>
      </c>
      <c r="F82" s="7">
        <v>0</v>
      </c>
      <c r="G82" s="7">
        <v>0</v>
      </c>
      <c r="H82" s="7">
        <v>0</v>
      </c>
      <c r="I82" s="7">
        <v>0</v>
      </c>
      <c r="J82" s="7">
        <v>0</v>
      </c>
    </row>
    <row r="83" spans="2:10" s="8" customFormat="1" x14ac:dyDescent="0.25">
      <c r="B83" s="5" t="s">
        <v>25</v>
      </c>
      <c r="C83" s="7">
        <v>6.8710359408033828E-2</v>
      </c>
      <c r="D83" s="7">
        <v>8.6344314558979812E-2</v>
      </c>
      <c r="E83" s="7">
        <v>1</v>
      </c>
      <c r="F83" s="7">
        <v>1</v>
      </c>
      <c r="G83" s="7">
        <v>7.4441687344913151E-3</v>
      </c>
      <c r="H83" s="7">
        <v>6.3383715260848369E-3</v>
      </c>
      <c r="I83" s="7">
        <v>8.221119773210489E-2</v>
      </c>
      <c r="J83" s="7">
        <v>8.2766439909297052E-2</v>
      </c>
    </row>
    <row r="84" spans="2:10" s="8" customFormat="1" x14ac:dyDescent="0.25">
      <c r="B84" s="5" t="s">
        <v>39</v>
      </c>
      <c r="C84" s="7">
        <v>0</v>
      </c>
      <c r="D84" s="7">
        <v>0</v>
      </c>
      <c r="E84" s="7">
        <v>0</v>
      </c>
      <c r="F84" s="7">
        <v>0</v>
      </c>
      <c r="G84" s="7">
        <v>0.98759305210918114</v>
      </c>
      <c r="H84" s="7">
        <v>0.98878595806923453</v>
      </c>
      <c r="I84" s="7">
        <v>0</v>
      </c>
      <c r="J84" s="7">
        <v>0</v>
      </c>
    </row>
    <row r="85" spans="2:10" s="8" customFormat="1" x14ac:dyDescent="0.25">
      <c r="B85" s="5" t="s">
        <v>6</v>
      </c>
      <c r="C85" s="7">
        <v>0</v>
      </c>
      <c r="D85" s="7">
        <v>0</v>
      </c>
      <c r="E85" s="7">
        <v>0</v>
      </c>
      <c r="F85" s="7">
        <v>0</v>
      </c>
      <c r="G85" s="7">
        <v>4.9627791563275434E-3</v>
      </c>
      <c r="H85" s="7">
        <v>4.8756704046806435E-3</v>
      </c>
      <c r="I85" s="7">
        <v>0.91566265060240959</v>
      </c>
      <c r="J85" s="7">
        <v>0.91510770975056688</v>
      </c>
    </row>
    <row r="86" spans="2:10" s="8" customFormat="1" x14ac:dyDescent="0.25">
      <c r="B86" s="5" t="s">
        <v>92</v>
      </c>
      <c r="C86" s="7">
        <v>2.4312896405919663E-2</v>
      </c>
      <c r="D86" s="7">
        <v>3.0552603613177472E-2</v>
      </c>
      <c r="E86" s="7">
        <v>0</v>
      </c>
      <c r="F86" s="7">
        <v>0</v>
      </c>
      <c r="G86" s="7">
        <v>0</v>
      </c>
      <c r="H86" s="7">
        <v>0</v>
      </c>
      <c r="I86" s="7">
        <v>0</v>
      </c>
      <c r="J86" s="7">
        <v>0</v>
      </c>
    </row>
    <row r="87" spans="2:10" s="8" customFormat="1" x14ac:dyDescent="0.25">
      <c r="B87" s="5" t="s">
        <v>93</v>
      </c>
      <c r="C87" s="7">
        <v>1.7970401691331923E-2</v>
      </c>
      <c r="D87" s="7">
        <v>2.2582359192348564E-2</v>
      </c>
      <c r="E87" s="7">
        <v>0</v>
      </c>
      <c r="F87" s="7">
        <v>0</v>
      </c>
      <c r="G87" s="7">
        <v>0</v>
      </c>
      <c r="H87" s="7">
        <v>0</v>
      </c>
      <c r="I87" s="7">
        <v>0</v>
      </c>
      <c r="J87" s="7">
        <v>0</v>
      </c>
    </row>
    <row r="88" spans="2:10" s="8" customFormat="1" x14ac:dyDescent="0.25">
      <c r="B88" s="5" t="s">
        <v>66</v>
      </c>
      <c r="C88" s="7">
        <v>1</v>
      </c>
      <c r="D88" s="7">
        <v>1</v>
      </c>
      <c r="E88" s="7">
        <v>1</v>
      </c>
      <c r="F88" s="7">
        <v>1</v>
      </c>
      <c r="G88" s="7">
        <v>1</v>
      </c>
      <c r="H88" s="7">
        <v>1</v>
      </c>
      <c r="I88" s="7">
        <v>1</v>
      </c>
      <c r="J88" s="7">
        <v>1</v>
      </c>
    </row>
    <row r="89" spans="2:10" s="8" customFormat="1" x14ac:dyDescent="0.25"/>
    <row r="90" spans="2:10" s="8" customFormat="1" x14ac:dyDescent="0.25"/>
    <row r="91" spans="2:10" s="8" customFormat="1" x14ac:dyDescent="0.25"/>
    <row r="92" spans="2:10" s="8" customFormat="1" x14ac:dyDescent="0.25"/>
    <row r="94" spans="2:10" x14ac:dyDescent="0.25">
      <c r="B94" s="9" t="s">
        <v>94</v>
      </c>
      <c r="C94" s="8"/>
      <c r="D94" s="4"/>
      <c r="E94" s="9" t="s">
        <v>95</v>
      </c>
      <c r="F94" s="8"/>
      <c r="G94" s="4"/>
      <c r="H94" s="8"/>
      <c r="I94" s="9" t="s">
        <v>96</v>
      </c>
      <c r="J94" s="8"/>
    </row>
    <row r="95" spans="2:10" x14ac:dyDescent="0.25">
      <c r="B95" s="4" t="s">
        <v>97</v>
      </c>
      <c r="C95" s="8" t="s">
        <v>6</v>
      </c>
      <c r="D95" s="8"/>
      <c r="E95" s="8"/>
      <c r="F95" s="8"/>
      <c r="G95" s="8"/>
      <c r="H95" s="8"/>
      <c r="I95" s="8"/>
      <c r="J95" s="8"/>
    </row>
    <row r="96" spans="2:10" x14ac:dyDescent="0.25">
      <c r="B96" s="4" t="s">
        <v>98</v>
      </c>
      <c r="C96" s="8" t="s">
        <v>85</v>
      </c>
      <c r="D96" s="8"/>
      <c r="E96" s="4" t="s">
        <v>97</v>
      </c>
      <c r="F96" s="8" t="s">
        <v>99</v>
      </c>
      <c r="G96" s="8"/>
      <c r="H96" s="8"/>
      <c r="I96" s="4" t="s">
        <v>97</v>
      </c>
      <c r="J96" s="8" t="s">
        <v>99</v>
      </c>
    </row>
    <row r="97" spans="2:10" x14ac:dyDescent="0.25">
      <c r="B97" s="8"/>
      <c r="C97" s="8"/>
      <c r="D97" s="8"/>
      <c r="E97" s="8"/>
      <c r="F97" s="8"/>
      <c r="G97" s="8"/>
      <c r="H97" s="8"/>
      <c r="I97" s="8"/>
      <c r="J97" s="8"/>
    </row>
    <row r="98" spans="2:10" x14ac:dyDescent="0.25">
      <c r="B98" s="4" t="s">
        <v>83</v>
      </c>
      <c r="C98" s="8" t="s">
        <v>80</v>
      </c>
      <c r="D98" s="8"/>
      <c r="E98" s="4" t="s">
        <v>100</v>
      </c>
      <c r="F98" s="8" t="s">
        <v>101</v>
      </c>
      <c r="G98" s="8"/>
      <c r="H98" s="8"/>
      <c r="I98" s="4" t="s">
        <v>83</v>
      </c>
      <c r="J98" s="8" t="s">
        <v>73</v>
      </c>
    </row>
    <row r="99" spans="2:10" x14ac:dyDescent="0.25">
      <c r="B99" s="5" t="s">
        <v>102</v>
      </c>
      <c r="C99" s="3">
        <v>350</v>
      </c>
      <c r="D99" s="8"/>
      <c r="E99" s="5" t="s">
        <v>27</v>
      </c>
      <c r="F99" s="3">
        <v>1810</v>
      </c>
      <c r="G99" s="8"/>
      <c r="H99" s="8"/>
      <c r="I99" s="5" t="s">
        <v>103</v>
      </c>
      <c r="J99" s="3">
        <v>1600</v>
      </c>
    </row>
    <row r="100" spans="2:10" x14ac:dyDescent="0.25">
      <c r="B100" s="5" t="s">
        <v>104</v>
      </c>
      <c r="C100" s="3">
        <v>325</v>
      </c>
      <c r="D100" s="8"/>
      <c r="E100" s="5" t="s">
        <v>34</v>
      </c>
      <c r="F100" s="3">
        <v>1790</v>
      </c>
      <c r="G100" s="8"/>
      <c r="H100" s="8"/>
      <c r="I100" s="5" t="s">
        <v>105</v>
      </c>
      <c r="J100" s="3">
        <v>1390</v>
      </c>
    </row>
    <row r="101" spans="2:10" x14ac:dyDescent="0.25">
      <c r="B101" s="5" t="s">
        <v>106</v>
      </c>
      <c r="C101" s="3">
        <v>250</v>
      </c>
      <c r="D101" s="8"/>
      <c r="E101" s="5" t="s">
        <v>32</v>
      </c>
      <c r="F101" s="3">
        <v>1465</v>
      </c>
      <c r="G101" s="8"/>
      <c r="H101" s="8"/>
      <c r="I101" s="5" t="s">
        <v>107</v>
      </c>
      <c r="J101" s="3">
        <v>1250</v>
      </c>
    </row>
    <row r="102" spans="2:10" x14ac:dyDescent="0.25">
      <c r="B102" s="5" t="s">
        <v>108</v>
      </c>
      <c r="C102" s="3">
        <v>231</v>
      </c>
      <c r="D102" s="8"/>
      <c r="E102" s="5" t="s">
        <v>109</v>
      </c>
      <c r="F102" s="3">
        <v>1062</v>
      </c>
      <c r="G102" s="8"/>
      <c r="H102" s="8"/>
      <c r="I102" s="5" t="s">
        <v>110</v>
      </c>
      <c r="J102" s="3">
        <v>1000</v>
      </c>
    </row>
    <row r="103" spans="2:10" x14ac:dyDescent="0.25">
      <c r="B103" s="5" t="s">
        <v>111</v>
      </c>
      <c r="C103" s="3">
        <v>200</v>
      </c>
      <c r="D103" s="8"/>
      <c r="E103" s="5" t="s">
        <v>19</v>
      </c>
      <c r="F103" s="3">
        <v>1000</v>
      </c>
      <c r="G103" s="8"/>
      <c r="H103" s="8"/>
      <c r="I103" s="5" t="s">
        <v>112</v>
      </c>
      <c r="J103" s="3">
        <v>965</v>
      </c>
    </row>
    <row r="104" spans="2:10" x14ac:dyDescent="0.25">
      <c r="B104" s="5" t="s">
        <v>113</v>
      </c>
      <c r="C104" s="3">
        <v>158</v>
      </c>
      <c r="D104" s="8"/>
      <c r="E104" s="5" t="s">
        <v>112</v>
      </c>
      <c r="F104" s="3">
        <v>965</v>
      </c>
      <c r="G104" s="8"/>
      <c r="H104" s="8"/>
      <c r="I104" s="5" t="s">
        <v>114</v>
      </c>
      <c r="J104" s="3">
        <v>812</v>
      </c>
    </row>
    <row r="105" spans="2:10" x14ac:dyDescent="0.25">
      <c r="B105" s="5" t="s">
        <v>115</v>
      </c>
      <c r="C105" s="3">
        <v>150</v>
      </c>
      <c r="D105" s="8"/>
      <c r="E105" s="5" t="s">
        <v>12</v>
      </c>
      <c r="F105" s="3">
        <v>812</v>
      </c>
      <c r="G105" s="8"/>
      <c r="H105" s="8"/>
      <c r="I105" s="5" t="s">
        <v>116</v>
      </c>
      <c r="J105" s="3">
        <v>750</v>
      </c>
    </row>
    <row r="106" spans="2:10" x14ac:dyDescent="0.25">
      <c r="B106" s="5" t="s">
        <v>117</v>
      </c>
      <c r="C106" s="3">
        <v>150</v>
      </c>
      <c r="D106" s="8"/>
      <c r="E106" s="5" t="s">
        <v>8</v>
      </c>
      <c r="F106" s="3">
        <v>770</v>
      </c>
      <c r="G106" s="8"/>
      <c r="H106" s="8"/>
      <c r="I106" s="5" t="s">
        <v>118</v>
      </c>
      <c r="J106" s="3">
        <v>600</v>
      </c>
    </row>
    <row r="107" spans="2:10" x14ac:dyDescent="0.25">
      <c r="B107" s="5" t="s">
        <v>119</v>
      </c>
      <c r="C107" s="3">
        <v>136</v>
      </c>
      <c r="D107" s="8"/>
      <c r="E107" s="5" t="s">
        <v>116</v>
      </c>
      <c r="F107" s="3">
        <v>750</v>
      </c>
      <c r="G107" s="8"/>
      <c r="H107" s="8"/>
      <c r="I107" s="5" t="s">
        <v>120</v>
      </c>
      <c r="J107" s="3">
        <v>534</v>
      </c>
    </row>
    <row r="108" spans="2:10" x14ac:dyDescent="0.25">
      <c r="B108" s="5" t="s">
        <v>121</v>
      </c>
      <c r="C108" s="3">
        <v>120</v>
      </c>
      <c r="D108" s="8"/>
      <c r="E108" s="5" t="s">
        <v>30</v>
      </c>
      <c r="F108" s="3">
        <v>640</v>
      </c>
      <c r="G108" s="8"/>
      <c r="H108" s="8"/>
      <c r="I108" s="5" t="s">
        <v>122</v>
      </c>
      <c r="J108" s="3">
        <v>525</v>
      </c>
    </row>
    <row r="109" spans="2:10" x14ac:dyDescent="0.25">
      <c r="B109" s="5" t="s">
        <v>123</v>
      </c>
      <c r="C109" s="3">
        <v>100</v>
      </c>
      <c r="D109" s="8"/>
      <c r="E109" s="5" t="s">
        <v>66</v>
      </c>
      <c r="F109" s="3">
        <v>11064</v>
      </c>
      <c r="G109" s="8"/>
      <c r="H109" s="8"/>
      <c r="I109" s="5" t="s">
        <v>66</v>
      </c>
      <c r="J109" s="3">
        <v>9426</v>
      </c>
    </row>
    <row r="110" spans="2:10" x14ac:dyDescent="0.25">
      <c r="B110" s="5" t="s">
        <v>124</v>
      </c>
      <c r="C110" s="3">
        <v>100</v>
      </c>
      <c r="D110" s="8"/>
      <c r="E110" s="8"/>
      <c r="F110" s="8"/>
      <c r="G110" s="8"/>
      <c r="H110" s="8"/>
      <c r="I110" s="8"/>
      <c r="J110" s="8"/>
    </row>
    <row r="111" spans="2:10" x14ac:dyDescent="0.25">
      <c r="B111" s="5" t="s">
        <v>125</v>
      </c>
      <c r="C111" s="3">
        <v>100</v>
      </c>
      <c r="D111" s="8"/>
      <c r="E111" s="8"/>
      <c r="F111" s="8"/>
      <c r="G111" s="8"/>
      <c r="H111" s="8"/>
      <c r="I111" s="8"/>
      <c r="J111" s="8"/>
    </row>
    <row r="112" spans="2:10" x14ac:dyDescent="0.25">
      <c r="B112" s="5" t="s">
        <v>126</v>
      </c>
      <c r="C112" s="3">
        <v>100</v>
      </c>
      <c r="D112" s="8"/>
      <c r="E112" s="8"/>
      <c r="F112" s="8"/>
      <c r="G112" s="8"/>
      <c r="H112" s="8"/>
      <c r="I112" s="8"/>
      <c r="J112" s="8"/>
    </row>
    <row r="113" spans="2:18" x14ac:dyDescent="0.25">
      <c r="B113" s="5" t="s">
        <v>127</v>
      </c>
      <c r="C113" s="3">
        <v>90</v>
      </c>
      <c r="D113" s="8"/>
      <c r="E113" s="8"/>
      <c r="F113" s="8"/>
      <c r="G113" s="8"/>
      <c r="H113" s="8"/>
      <c r="I113" s="8"/>
      <c r="J113" s="8"/>
      <c r="K113" s="8"/>
      <c r="L113" s="8"/>
      <c r="M113" s="8"/>
      <c r="N113" s="8"/>
      <c r="O113" s="8"/>
      <c r="P113" s="8"/>
      <c r="Q113" s="8"/>
      <c r="R113" s="8"/>
    </row>
    <row r="114" spans="2:18" x14ac:dyDescent="0.25">
      <c r="B114" s="5" t="s">
        <v>128</v>
      </c>
      <c r="C114" s="3">
        <v>80</v>
      </c>
      <c r="D114" s="8"/>
      <c r="E114" s="8"/>
      <c r="F114" s="8"/>
      <c r="G114" s="8"/>
      <c r="H114" s="8"/>
      <c r="I114" s="8"/>
      <c r="J114" s="8"/>
      <c r="K114" s="8"/>
      <c r="L114" s="8"/>
      <c r="M114" s="8"/>
      <c r="N114" s="8"/>
      <c r="O114" s="8"/>
      <c r="P114" s="8"/>
      <c r="Q114" s="8"/>
      <c r="R114" s="8"/>
    </row>
    <row r="115" spans="2:18" x14ac:dyDescent="0.25">
      <c r="B115" s="5" t="s">
        <v>129</v>
      </c>
      <c r="C115" s="3">
        <v>75</v>
      </c>
      <c r="D115" s="8"/>
      <c r="E115" s="8"/>
      <c r="F115" s="8"/>
      <c r="G115" s="8"/>
      <c r="H115" s="8"/>
      <c r="I115" s="8"/>
      <c r="J115" s="8"/>
      <c r="K115" s="8"/>
      <c r="L115" s="8"/>
      <c r="M115" s="8"/>
      <c r="N115" s="8"/>
      <c r="O115" s="8"/>
      <c r="P115" s="8"/>
      <c r="Q115" s="8"/>
      <c r="R115" s="8"/>
    </row>
    <row r="116" spans="2:18" x14ac:dyDescent="0.25">
      <c r="B116" s="5" t="s">
        <v>130</v>
      </c>
      <c r="C116" s="3">
        <v>60</v>
      </c>
      <c r="D116" s="8"/>
      <c r="E116" s="8"/>
      <c r="F116" s="8"/>
      <c r="G116" s="8"/>
      <c r="H116" s="8"/>
      <c r="I116" s="8"/>
      <c r="J116" s="8"/>
      <c r="K116" s="8"/>
      <c r="L116" s="8"/>
      <c r="M116" s="8"/>
      <c r="N116" s="8"/>
      <c r="O116" s="8"/>
      <c r="P116" s="8"/>
      <c r="Q116" s="8"/>
      <c r="R116" s="8"/>
    </row>
    <row r="117" spans="2:18" x14ac:dyDescent="0.25">
      <c r="B117" s="5" t="s">
        <v>131</v>
      </c>
      <c r="C117" s="3">
        <v>60</v>
      </c>
      <c r="D117" s="8"/>
      <c r="E117" s="8"/>
      <c r="F117" s="8"/>
      <c r="G117" s="8"/>
      <c r="H117" s="8"/>
      <c r="I117" s="8"/>
      <c r="J117" s="8"/>
      <c r="K117" s="8"/>
      <c r="L117" s="8"/>
      <c r="M117" s="8"/>
      <c r="N117" s="8"/>
      <c r="O117" s="8"/>
      <c r="P117" s="8"/>
      <c r="Q117" s="8"/>
      <c r="R117" s="8"/>
    </row>
    <row r="118" spans="2:18" x14ac:dyDescent="0.25">
      <c r="B118" s="5" t="s">
        <v>132</v>
      </c>
      <c r="C118" s="3">
        <v>55</v>
      </c>
      <c r="D118" s="8"/>
      <c r="E118" s="8"/>
      <c r="F118" s="8"/>
      <c r="G118" s="8"/>
      <c r="H118" s="8"/>
      <c r="I118" s="8"/>
      <c r="J118" s="8"/>
      <c r="K118" s="8"/>
      <c r="L118" s="8"/>
      <c r="M118" s="8"/>
      <c r="N118" s="8"/>
      <c r="O118" s="8"/>
      <c r="P118" s="8"/>
      <c r="Q118" s="8"/>
      <c r="R118" s="8"/>
    </row>
    <row r="119" spans="2:18" x14ac:dyDescent="0.25">
      <c r="B119" s="5" t="s">
        <v>133</v>
      </c>
      <c r="C119" s="3">
        <v>50</v>
      </c>
      <c r="D119" s="8"/>
      <c r="E119" s="8"/>
      <c r="F119" s="8"/>
      <c r="G119" s="8"/>
      <c r="H119" s="8"/>
      <c r="I119" s="8"/>
      <c r="J119" s="8"/>
      <c r="K119" s="8"/>
      <c r="L119" s="8"/>
      <c r="M119" s="8"/>
      <c r="N119" s="8"/>
      <c r="O119" s="8"/>
      <c r="P119" s="8"/>
      <c r="Q119" s="8"/>
      <c r="R119" s="8"/>
    </row>
    <row r="120" spans="2:18" x14ac:dyDescent="0.25">
      <c r="B120" s="5" t="s">
        <v>134</v>
      </c>
      <c r="C120" s="3">
        <v>50</v>
      </c>
      <c r="D120" s="8"/>
      <c r="E120" s="8"/>
      <c r="F120" s="8"/>
      <c r="G120" s="8"/>
      <c r="H120" s="8"/>
      <c r="I120" s="8"/>
      <c r="J120" s="8"/>
      <c r="K120" s="8"/>
      <c r="L120" s="8"/>
      <c r="M120" s="8"/>
      <c r="N120" s="8"/>
      <c r="O120" s="8"/>
      <c r="P120" s="8"/>
      <c r="Q120" s="8"/>
      <c r="R120" s="8"/>
    </row>
    <row r="121" spans="2:18" x14ac:dyDescent="0.25">
      <c r="B121" s="5" t="s">
        <v>9</v>
      </c>
      <c r="C121" s="3">
        <v>50</v>
      </c>
      <c r="D121" s="8"/>
      <c r="E121" s="8"/>
      <c r="F121" s="8"/>
      <c r="G121" s="8"/>
      <c r="H121" s="8"/>
      <c r="I121" s="8"/>
      <c r="J121" s="8"/>
      <c r="K121" s="8"/>
      <c r="L121" s="8"/>
      <c r="M121" s="8"/>
      <c r="N121" s="8"/>
      <c r="O121" s="8"/>
      <c r="P121" s="8"/>
      <c r="Q121" s="8"/>
      <c r="R121" s="8"/>
    </row>
    <row r="122" spans="2:18" x14ac:dyDescent="0.25">
      <c r="B122" s="5" t="s">
        <v>135</v>
      </c>
      <c r="C122" s="3">
        <v>50</v>
      </c>
      <c r="D122" s="8"/>
      <c r="E122" s="8"/>
      <c r="F122" s="8"/>
      <c r="G122" s="8"/>
      <c r="H122" s="8"/>
      <c r="I122" s="8"/>
      <c r="J122" s="8"/>
      <c r="K122" s="8"/>
      <c r="L122" s="8"/>
      <c r="M122" s="8"/>
      <c r="N122" s="8"/>
      <c r="O122" s="8"/>
      <c r="P122" s="8"/>
      <c r="Q122" s="8"/>
      <c r="R122" s="8"/>
    </row>
    <row r="123" spans="2:18" x14ac:dyDescent="0.25">
      <c r="B123" s="5" t="s">
        <v>136</v>
      </c>
      <c r="C123" s="3">
        <v>50</v>
      </c>
      <c r="D123" s="8"/>
      <c r="E123" s="8"/>
      <c r="F123" s="8"/>
      <c r="G123" s="8"/>
      <c r="H123" s="8"/>
      <c r="I123" s="8"/>
      <c r="J123" s="8"/>
      <c r="K123" s="8"/>
      <c r="L123" s="8"/>
      <c r="M123" s="8"/>
      <c r="N123" s="8"/>
      <c r="O123" s="8"/>
      <c r="P123" s="8"/>
      <c r="Q123" s="8"/>
      <c r="R123" s="8"/>
    </row>
    <row r="124" spans="2:18" x14ac:dyDescent="0.25">
      <c r="B124" s="5" t="s">
        <v>137</v>
      </c>
      <c r="C124" s="3">
        <v>42</v>
      </c>
      <c r="D124" s="8"/>
      <c r="E124" s="8"/>
      <c r="F124" s="8"/>
      <c r="G124" s="8"/>
      <c r="H124" s="8"/>
      <c r="I124" s="8"/>
      <c r="J124" s="8"/>
      <c r="K124" s="8"/>
      <c r="L124" s="8"/>
      <c r="M124" s="8"/>
      <c r="N124" s="8"/>
      <c r="O124" s="8"/>
      <c r="P124" s="8"/>
      <c r="Q124" s="8"/>
      <c r="R124" s="8"/>
    </row>
    <row r="125" spans="2:18" x14ac:dyDescent="0.25">
      <c r="B125" s="5" t="s">
        <v>138</v>
      </c>
      <c r="C125" s="3">
        <v>40</v>
      </c>
      <c r="D125" s="8"/>
      <c r="E125" s="8"/>
      <c r="F125" s="8"/>
      <c r="G125" s="8"/>
      <c r="H125" s="8"/>
      <c r="I125" s="8"/>
      <c r="J125" s="8"/>
      <c r="K125" s="8"/>
      <c r="L125" s="8"/>
      <c r="M125" s="8"/>
      <c r="N125" s="8"/>
      <c r="O125" s="8"/>
      <c r="P125" s="8"/>
      <c r="Q125" s="8"/>
      <c r="R125" s="8"/>
    </row>
    <row r="126" spans="2:18" x14ac:dyDescent="0.25">
      <c r="B126" s="5" t="s">
        <v>66</v>
      </c>
      <c r="C126" s="3">
        <v>3222</v>
      </c>
      <c r="D126" s="8"/>
      <c r="E126" s="8"/>
      <c r="F126" s="8"/>
      <c r="G126" s="8"/>
      <c r="H126" s="8"/>
      <c r="I126" s="8"/>
      <c r="J126" s="8"/>
      <c r="K126" s="8"/>
      <c r="L126" s="8"/>
      <c r="M126" s="8"/>
      <c r="N126" s="8"/>
      <c r="O126" s="8"/>
      <c r="P126" s="8"/>
      <c r="Q126" s="8"/>
      <c r="R126" s="8"/>
    </row>
    <row r="127" spans="2:18" s="8" customFormat="1" x14ac:dyDescent="0.25"/>
    <row r="128" spans="2:18" s="8" customFormat="1" x14ac:dyDescent="0.25">
      <c r="B128" s="48" t="s">
        <v>139</v>
      </c>
      <c r="C128" s="48"/>
      <c r="D128" s="48"/>
      <c r="E128" s="48"/>
      <c r="F128" s="48"/>
      <c r="G128" s="48"/>
      <c r="H128" s="48"/>
      <c r="I128" s="48"/>
      <c r="J128" s="48"/>
      <c r="K128" s="48"/>
      <c r="L128" s="48"/>
      <c r="M128" s="48"/>
      <c r="N128" s="48"/>
      <c r="O128" s="48"/>
      <c r="P128" s="48"/>
      <c r="Q128" s="48"/>
      <c r="R128" s="48"/>
    </row>
    <row r="129" spans="2:6" s="8" customFormat="1" x14ac:dyDescent="0.25"/>
    <row r="130" spans="2:6" s="8" customFormat="1" x14ac:dyDescent="0.25">
      <c r="B130" s="8" t="s">
        <v>140</v>
      </c>
      <c r="C130" s="8" t="s">
        <v>141</v>
      </c>
      <c r="D130" s="8" t="s">
        <v>142</v>
      </c>
    </row>
    <row r="131" spans="2:6" s="8" customFormat="1" x14ac:dyDescent="0.25">
      <c r="B131" s="8" t="s">
        <v>143</v>
      </c>
      <c r="C131" s="8">
        <f>GETPIVOTDATA("Hébergés gratuitement",$B$139)</f>
        <v>3359</v>
      </c>
      <c r="D131" s="14">
        <f>Table25[[#This Row],[Nb Ménages]]/Table25[[#Totals],[Nb Ménages]]</f>
        <v>0.78444652031760864</v>
      </c>
    </row>
    <row r="132" spans="2:6" s="8" customFormat="1" x14ac:dyDescent="0.25">
      <c r="B132" s="8" t="s">
        <v>144</v>
      </c>
      <c r="C132" s="8">
        <f>GETPIVOTDATA("En location",$B$139)</f>
        <v>536</v>
      </c>
      <c r="D132" s="14">
        <f>Table25[[#This Row],[Nb Ménages]]/Table25[[#Totals],[Nb Ménages]]</f>
        <v>0.12517515179822514</v>
      </c>
    </row>
    <row r="133" spans="2:6" s="8" customFormat="1" x14ac:dyDescent="0.25">
      <c r="B133" s="8" t="s">
        <v>145</v>
      </c>
      <c r="C133" s="8">
        <f>GETPIVOTDATA("Abris d'urgence",$B$139)</f>
        <v>274</v>
      </c>
      <c r="D133" s="14">
        <f>Table25[[#This Row],[Nb Ménages]]/Table25[[#Totals],[Nb Ménages]]</f>
        <v>6.3988790284913596E-2</v>
      </c>
    </row>
    <row r="134" spans="2:6" s="8" customFormat="1" x14ac:dyDescent="0.25">
      <c r="B134" s="8" t="s">
        <v>146</v>
      </c>
      <c r="C134" s="8">
        <f>GETPIVOTDATA("Air libre",$B$139)</f>
        <v>113</v>
      </c>
      <c r="D134" s="14">
        <f>Table25[[#This Row],[Nb Ménages]]/Table25[[#Totals],[Nb Ménages]]</f>
        <v>2.6389537599252687E-2</v>
      </c>
    </row>
    <row r="135" spans="2:6" s="8" customFormat="1" x14ac:dyDescent="0.25">
      <c r="C135" s="8">
        <f>SUM(C131:C134)</f>
        <v>4282</v>
      </c>
      <c r="D135" s="14">
        <f>SUBTOTAL(109,Table25[Pcentage])</f>
        <v>1</v>
      </c>
    </row>
    <row r="136" spans="2:6" s="8" customFormat="1" x14ac:dyDescent="0.25"/>
    <row r="137" spans="2:6" s="8" customFormat="1" x14ac:dyDescent="0.25"/>
    <row r="138" spans="2:6" s="8" customFormat="1" x14ac:dyDescent="0.25"/>
    <row r="139" spans="2:6" s="8" customFormat="1" x14ac:dyDescent="0.25">
      <c r="B139" s="4" t="s">
        <v>100</v>
      </c>
      <c r="C139" s="8" t="s">
        <v>147</v>
      </c>
      <c r="D139" s="8" t="s">
        <v>148</v>
      </c>
      <c r="E139" s="8" t="s">
        <v>145</v>
      </c>
      <c r="F139" s="8" t="s">
        <v>146</v>
      </c>
    </row>
    <row r="140" spans="2:6" s="8" customFormat="1" x14ac:dyDescent="0.25">
      <c r="B140" s="5" t="s">
        <v>11</v>
      </c>
      <c r="C140" s="3">
        <v>879</v>
      </c>
      <c r="D140" s="3">
        <v>29</v>
      </c>
      <c r="E140" s="3">
        <v>38</v>
      </c>
      <c r="F140" s="3">
        <v>0</v>
      </c>
    </row>
    <row r="141" spans="2:6" s="8" customFormat="1" x14ac:dyDescent="0.25">
      <c r="B141" s="5" t="s">
        <v>25</v>
      </c>
      <c r="C141" s="3">
        <v>1114</v>
      </c>
      <c r="D141" s="3">
        <v>223</v>
      </c>
      <c r="E141" s="3">
        <v>74</v>
      </c>
      <c r="F141" s="3">
        <v>111</v>
      </c>
    </row>
    <row r="142" spans="2:6" s="8" customFormat="1" x14ac:dyDescent="0.25">
      <c r="B142" s="5" t="s">
        <v>39</v>
      </c>
      <c r="C142" s="3">
        <v>292</v>
      </c>
      <c r="D142" s="3">
        <v>86</v>
      </c>
      <c r="E142" s="3">
        <v>25</v>
      </c>
      <c r="F142" s="3">
        <v>0</v>
      </c>
    </row>
    <row r="143" spans="2:6" s="8" customFormat="1" x14ac:dyDescent="0.25">
      <c r="B143" s="5" t="s">
        <v>6</v>
      </c>
      <c r="C143" s="3">
        <v>1074</v>
      </c>
      <c r="D143" s="3">
        <v>198</v>
      </c>
      <c r="E143" s="3">
        <v>137</v>
      </c>
      <c r="F143" s="3">
        <v>2</v>
      </c>
    </row>
    <row r="144" spans="2:6" s="8" customFormat="1" x14ac:dyDescent="0.25">
      <c r="B144" s="5" t="s">
        <v>66</v>
      </c>
      <c r="C144" s="3">
        <v>3359</v>
      </c>
      <c r="D144" s="3">
        <v>536</v>
      </c>
      <c r="E144" s="3">
        <v>274</v>
      </c>
      <c r="F144" s="3">
        <v>113</v>
      </c>
    </row>
    <row r="145" spans="2:20" s="8" customFormat="1" x14ac:dyDescent="0.25"/>
    <row r="146" spans="2:20" s="8" customFormat="1" x14ac:dyDescent="0.25"/>
    <row r="147" spans="2:20" s="8" customFormat="1" x14ac:dyDescent="0.25"/>
    <row r="148" spans="2:20" s="8" customFormat="1" x14ac:dyDescent="0.25"/>
    <row r="149" spans="2:20" s="8" customFormat="1" x14ac:dyDescent="0.25"/>
    <row r="150" spans="2:20" s="8" customFormat="1" x14ac:dyDescent="0.25">
      <c r="B150" s="48" t="s">
        <v>149</v>
      </c>
      <c r="C150" s="48"/>
      <c r="D150" s="48"/>
      <c r="E150" s="48"/>
      <c r="F150" s="48"/>
      <c r="G150" s="48"/>
      <c r="H150" s="48"/>
      <c r="I150" s="48"/>
      <c r="J150" s="48"/>
      <c r="K150" s="48"/>
      <c r="L150" s="48"/>
      <c r="M150" s="48"/>
      <c r="N150" s="48"/>
      <c r="O150" s="48"/>
      <c r="P150" s="48"/>
      <c r="Q150" s="48"/>
      <c r="R150" s="48"/>
    </row>
    <row r="151" spans="2:20" s="8" customFormat="1" x14ac:dyDescent="0.25"/>
    <row r="152" spans="2:20" s="8" customFormat="1" x14ac:dyDescent="0.25">
      <c r="B152" s="9" t="s">
        <v>150</v>
      </c>
      <c r="J152" s="9" t="s">
        <v>151</v>
      </c>
      <c r="N152" s="42" t="s">
        <v>152</v>
      </c>
      <c r="O152" s="43"/>
      <c r="P152" s="43"/>
      <c r="Q152" s="43"/>
      <c r="R152" s="43"/>
      <c r="S152" s="43"/>
    </row>
    <row r="153" spans="2:20" s="8" customFormat="1" x14ac:dyDescent="0.25">
      <c r="B153" s="31" t="s">
        <v>140</v>
      </c>
      <c r="C153" s="26" t="s">
        <v>153</v>
      </c>
      <c r="D153" s="8" t="s">
        <v>142</v>
      </c>
      <c r="J153" s="4" t="s">
        <v>5</v>
      </c>
      <c r="K153" s="8" t="s">
        <v>154</v>
      </c>
      <c r="L153" s="8" t="s">
        <v>155</v>
      </c>
      <c r="N153" s="4" t="s">
        <v>155</v>
      </c>
      <c r="O153" s="4" t="s">
        <v>156</v>
      </c>
      <c r="T153" s="4"/>
    </row>
    <row r="154" spans="2:20" s="8" customFormat="1" x14ac:dyDescent="0.25">
      <c r="B154" s="30" t="s">
        <v>157</v>
      </c>
      <c r="C154" s="26">
        <f>GETPIVOTDATA("Abris durables (murs + Tôle)",$B$159)</f>
        <v>2506</v>
      </c>
      <c r="D154" s="14">
        <f>Table26[[#This Row],[Nbre ménages]]/Table26[[#Totals],[Nbre ménages]]</f>
        <v>0.58524054180289586</v>
      </c>
      <c r="J154" s="5" t="s">
        <v>158</v>
      </c>
      <c r="K154" s="3">
        <v>10</v>
      </c>
      <c r="L154" s="7">
        <v>2.3353573096683792E-3</v>
      </c>
      <c r="N154" s="4" t="s">
        <v>5</v>
      </c>
      <c r="O154" s="8" t="s">
        <v>158</v>
      </c>
      <c r="P154" s="8" t="s">
        <v>159</v>
      </c>
      <c r="Q154" s="8" t="s">
        <v>160</v>
      </c>
      <c r="R154" s="8" t="s">
        <v>161</v>
      </c>
      <c r="S154" s="8" t="s">
        <v>66</v>
      </c>
    </row>
    <row r="155" spans="2:20" s="8" customFormat="1" x14ac:dyDescent="0.25">
      <c r="B155" s="30" t="s">
        <v>162</v>
      </c>
      <c r="C155" s="26">
        <f>GETPIVOTDATA(" Abris semi-durables (mur + toiture en paille/bâche)",$B$159)</f>
        <v>1435</v>
      </c>
      <c r="D155" s="14">
        <f>Table26[[#This Row],[Nbre ménages]]/Table26[[#Totals],[Nbre ménages]]</f>
        <v>0.33512377393741244</v>
      </c>
      <c r="J155" s="5" t="s">
        <v>159</v>
      </c>
      <c r="K155" s="3">
        <v>1172</v>
      </c>
      <c r="L155" s="7">
        <v>0.27370387669313406</v>
      </c>
      <c r="N155" s="5" t="s">
        <v>11</v>
      </c>
      <c r="O155" s="7">
        <v>0</v>
      </c>
      <c r="P155" s="7">
        <v>5.8150397010742642E-2</v>
      </c>
      <c r="Q155" s="7">
        <v>0.16277440448388603</v>
      </c>
      <c r="R155" s="7">
        <v>0</v>
      </c>
      <c r="S155" s="7">
        <v>0.22092480149462868</v>
      </c>
    </row>
    <row r="156" spans="2:20" s="8" customFormat="1" x14ac:dyDescent="0.25">
      <c r="B156" s="30" t="s">
        <v>145</v>
      </c>
      <c r="C156" s="26">
        <f>GETPIVOTDATA("Abris d’urgence (Seulement bâche, paille, plastique)",$B$159)</f>
        <v>341</v>
      </c>
      <c r="D156" s="14">
        <f>Table26[[#This Row],[Nbre ménages]]/Table26[[#Totals],[Nbre ménages]]</f>
        <v>7.9635684259691739E-2</v>
      </c>
      <c r="J156" s="5" t="s">
        <v>160</v>
      </c>
      <c r="K156" s="3">
        <v>2526</v>
      </c>
      <c r="L156" s="7">
        <v>0.58991125642223263</v>
      </c>
      <c r="N156" s="5" t="s">
        <v>25</v>
      </c>
      <c r="O156" s="7">
        <v>0</v>
      </c>
      <c r="P156" s="7">
        <v>5.4647361046240073E-2</v>
      </c>
      <c r="Q156" s="7">
        <v>0.18659504904250351</v>
      </c>
      <c r="R156" s="7">
        <v>0.11419897244278375</v>
      </c>
      <c r="S156" s="7">
        <v>0.35544138253152735</v>
      </c>
    </row>
    <row r="157" spans="2:20" s="8" customFormat="1" x14ac:dyDescent="0.25">
      <c r="B157" s="30"/>
      <c r="C157" s="26">
        <f>SUM(C154:C156)</f>
        <v>4282</v>
      </c>
      <c r="D157" s="14">
        <f>SUBTOTAL(109,Table26[Pcentage])</f>
        <v>1</v>
      </c>
      <c r="J157" s="5" t="s">
        <v>161</v>
      </c>
      <c r="K157" s="3">
        <v>574</v>
      </c>
      <c r="L157" s="7">
        <v>0.13404950957496498</v>
      </c>
      <c r="N157" s="5" t="s">
        <v>39</v>
      </c>
      <c r="O157" s="7">
        <v>0</v>
      </c>
      <c r="P157" s="7">
        <v>3.3162073797290983E-2</v>
      </c>
      <c r="Q157" s="7">
        <v>4.1102288650163472E-2</v>
      </c>
      <c r="R157" s="7">
        <v>1.9850537132181222E-2</v>
      </c>
      <c r="S157" s="7">
        <v>9.4114899579635689E-2</v>
      </c>
    </row>
    <row r="158" spans="2:20" s="8" customFormat="1" x14ac:dyDescent="0.25">
      <c r="F158" s="4"/>
      <c r="G158" s="4"/>
      <c r="H158" s="4"/>
      <c r="J158" s="5" t="s">
        <v>66</v>
      </c>
      <c r="K158" s="3">
        <v>4282</v>
      </c>
      <c r="L158" s="7">
        <v>1</v>
      </c>
      <c r="M158" s="4"/>
      <c r="N158" s="5" t="s">
        <v>6</v>
      </c>
      <c r="O158" s="7">
        <v>2.3353573096683792E-3</v>
      </c>
      <c r="P158" s="7">
        <v>0.12774404483886034</v>
      </c>
      <c r="Q158" s="7">
        <v>0.1994395142456796</v>
      </c>
      <c r="R158" s="7">
        <v>0</v>
      </c>
      <c r="S158" s="7">
        <v>0.32951891639420833</v>
      </c>
      <c r="T158" s="4"/>
    </row>
    <row r="159" spans="2:20" s="8" customFormat="1" x14ac:dyDescent="0.25">
      <c r="B159" s="4" t="s">
        <v>5</v>
      </c>
      <c r="C159" s="4" t="s">
        <v>163</v>
      </c>
      <c r="D159" s="4" t="s">
        <v>164</v>
      </c>
      <c r="E159" s="4" t="s">
        <v>165</v>
      </c>
      <c r="L159" s="4"/>
      <c r="M159" s="4"/>
      <c r="N159" s="5" t="s">
        <v>66</v>
      </c>
      <c r="O159" s="7">
        <v>2.3353573096683792E-3</v>
      </c>
      <c r="P159" s="7">
        <v>0.27370387669313406</v>
      </c>
      <c r="Q159" s="7">
        <v>0.58991125642223263</v>
      </c>
      <c r="R159" s="7">
        <v>0.13404950957496498</v>
      </c>
      <c r="S159" s="7">
        <v>1</v>
      </c>
      <c r="T159" s="4"/>
    </row>
    <row r="160" spans="2:20" s="8" customFormat="1" x14ac:dyDescent="0.25">
      <c r="B160" s="5" t="s">
        <v>11</v>
      </c>
      <c r="C160" s="3">
        <v>487</v>
      </c>
      <c r="D160" s="3">
        <v>421</v>
      </c>
      <c r="E160" s="3">
        <v>38</v>
      </c>
    </row>
    <row r="161" spans="2:20" s="8" customFormat="1" x14ac:dyDescent="0.25">
      <c r="B161" s="5" t="s">
        <v>25</v>
      </c>
      <c r="C161" s="3">
        <v>824</v>
      </c>
      <c r="D161" s="3">
        <v>698</v>
      </c>
      <c r="E161" s="3"/>
    </row>
    <row r="162" spans="2:20" s="8" customFormat="1" x14ac:dyDescent="0.25">
      <c r="B162" s="5" t="s">
        <v>39</v>
      </c>
      <c r="C162" s="3">
        <v>339</v>
      </c>
      <c r="D162" s="3">
        <v>19</v>
      </c>
      <c r="E162" s="3">
        <v>45</v>
      </c>
    </row>
    <row r="163" spans="2:20" s="8" customFormat="1" x14ac:dyDescent="0.25">
      <c r="B163" s="5" t="s">
        <v>6</v>
      </c>
      <c r="C163" s="3">
        <v>856</v>
      </c>
      <c r="D163" s="3">
        <v>297</v>
      </c>
      <c r="E163" s="3">
        <v>258</v>
      </c>
    </row>
    <row r="164" spans="2:20" s="8" customFormat="1" x14ac:dyDescent="0.25">
      <c r="B164" s="5" t="s">
        <v>66</v>
      </c>
      <c r="C164" s="3">
        <v>2506</v>
      </c>
      <c r="D164" s="3">
        <v>1435</v>
      </c>
      <c r="E164" s="3">
        <v>341</v>
      </c>
    </row>
    <row r="165" spans="2:20" s="8" customFormat="1" x14ac:dyDescent="0.25"/>
    <row r="166" spans="2:20" s="8" customFormat="1" x14ac:dyDescent="0.25"/>
    <row r="167" spans="2:20" s="8" customFormat="1" x14ac:dyDescent="0.25"/>
    <row r="168" spans="2:20" s="8" customFormat="1" x14ac:dyDescent="0.25">
      <c r="J168" s="4" t="s">
        <v>166</v>
      </c>
      <c r="K168" s="8" t="s">
        <v>21</v>
      </c>
    </row>
    <row r="169" spans="2:20" x14ac:dyDescent="0.25">
      <c r="B169" s="9" t="s">
        <v>167</v>
      </c>
      <c r="C169" s="8"/>
      <c r="D169" s="8"/>
      <c r="E169" s="8"/>
      <c r="F169" s="8"/>
      <c r="G169" s="8"/>
      <c r="H169" s="8"/>
      <c r="I169" s="8"/>
      <c r="J169" s="9" t="s">
        <v>168</v>
      </c>
      <c r="K169" s="8"/>
      <c r="L169" s="8"/>
      <c r="M169" s="8"/>
      <c r="N169" s="8"/>
      <c r="O169" s="8"/>
      <c r="P169" s="8"/>
      <c r="Q169" s="8"/>
      <c r="R169" s="8"/>
      <c r="S169" s="8"/>
      <c r="T169" s="8"/>
    </row>
    <row r="170" spans="2:20" s="8" customFormat="1" x14ac:dyDescent="0.25">
      <c r="B170" s="4" t="s">
        <v>169</v>
      </c>
      <c r="C170" s="8" t="s">
        <v>170</v>
      </c>
      <c r="D170" s="8" t="s">
        <v>171</v>
      </c>
      <c r="J170" s="4" t="s">
        <v>168</v>
      </c>
      <c r="K170" s="8" t="s">
        <v>170</v>
      </c>
      <c r="L170" s="8" t="s">
        <v>171</v>
      </c>
      <c r="M170" s="4"/>
      <c r="N170" s="4"/>
      <c r="O170" s="4"/>
      <c r="P170" s="4"/>
      <c r="Q170" s="4"/>
      <c r="R170" s="4"/>
      <c r="S170" s="4"/>
      <c r="T170" s="4"/>
    </row>
    <row r="171" spans="2:20" s="8" customFormat="1" x14ac:dyDescent="0.25">
      <c r="B171" s="5" t="s">
        <v>172</v>
      </c>
      <c r="C171" s="3">
        <v>969</v>
      </c>
      <c r="D171" s="3">
        <v>14</v>
      </c>
      <c r="J171" s="5" t="s">
        <v>173</v>
      </c>
      <c r="K171" s="3">
        <v>107</v>
      </c>
      <c r="L171" s="3">
        <v>2</v>
      </c>
    </row>
    <row r="172" spans="2:20" s="8" customFormat="1" x14ac:dyDescent="0.25">
      <c r="B172" s="5" t="s">
        <v>29</v>
      </c>
      <c r="C172" s="3">
        <v>853</v>
      </c>
      <c r="D172" s="3">
        <v>22</v>
      </c>
      <c r="J172" s="5" t="s">
        <v>174</v>
      </c>
      <c r="K172" s="3">
        <v>2120</v>
      </c>
      <c r="L172" s="3">
        <v>32</v>
      </c>
    </row>
    <row r="173" spans="2:20" s="8" customFormat="1" x14ac:dyDescent="0.25">
      <c r="B173" s="5" t="s">
        <v>21</v>
      </c>
      <c r="C173" s="3">
        <v>2367</v>
      </c>
      <c r="D173" s="3">
        <v>39</v>
      </c>
      <c r="J173" s="5" t="s">
        <v>13</v>
      </c>
      <c r="K173" s="3">
        <v>140</v>
      </c>
      <c r="L173" s="3">
        <v>5</v>
      </c>
    </row>
    <row r="174" spans="2:20" s="8" customFormat="1" x14ac:dyDescent="0.25">
      <c r="B174" s="5" t="s">
        <v>66</v>
      </c>
      <c r="C174" s="3">
        <v>4189</v>
      </c>
      <c r="D174" s="3">
        <v>75</v>
      </c>
      <c r="J174" s="5" t="s">
        <v>66</v>
      </c>
      <c r="K174" s="3">
        <v>2367</v>
      </c>
      <c r="L174" s="3">
        <v>39</v>
      </c>
    </row>
    <row r="175" spans="2:20" s="8" customFormat="1" x14ac:dyDescent="0.25"/>
    <row r="176" spans="2:20" s="8" customFormat="1" x14ac:dyDescent="0.25"/>
    <row r="177" spans="2:20" s="8" customFormat="1" x14ac:dyDescent="0.25"/>
    <row r="178" spans="2:20" s="8" customFormat="1" x14ac:dyDescent="0.25">
      <c r="B178" s="9" t="s">
        <v>175</v>
      </c>
    </row>
    <row r="179" spans="2:20" s="8" customFormat="1" x14ac:dyDescent="0.25">
      <c r="B179" s="4" t="s">
        <v>169</v>
      </c>
      <c r="C179" s="8" t="s">
        <v>60</v>
      </c>
      <c r="D179" s="8" t="s">
        <v>176</v>
      </c>
      <c r="E179" s="4"/>
      <c r="F179" s="4"/>
      <c r="G179" s="4"/>
      <c r="H179" s="4"/>
      <c r="I179" s="4"/>
      <c r="J179" s="4"/>
      <c r="K179" s="4"/>
      <c r="L179" s="4"/>
      <c r="M179" s="4"/>
      <c r="N179" s="4"/>
      <c r="O179" s="4"/>
      <c r="P179" s="4"/>
      <c r="Q179" s="4"/>
      <c r="R179" s="4"/>
    </row>
    <row r="180" spans="2:20" s="8" customFormat="1" x14ac:dyDescent="0.25">
      <c r="B180" s="5" t="s">
        <v>177</v>
      </c>
      <c r="C180" s="32">
        <v>39</v>
      </c>
      <c r="D180" s="7">
        <v>0.50560485754320406</v>
      </c>
    </row>
    <row r="181" spans="2:20" s="8" customFormat="1" x14ac:dyDescent="0.25">
      <c r="B181" s="5" t="s">
        <v>178</v>
      </c>
      <c r="C181" s="32">
        <v>15</v>
      </c>
      <c r="D181" s="7">
        <v>0.16557683325548808</v>
      </c>
    </row>
    <row r="182" spans="2:20" s="8" customFormat="1" x14ac:dyDescent="0.25">
      <c r="B182" s="5" t="s">
        <v>179</v>
      </c>
      <c r="C182" s="32">
        <v>20</v>
      </c>
      <c r="D182" s="7">
        <v>0.26553012610929472</v>
      </c>
    </row>
    <row r="183" spans="2:20" s="8" customFormat="1" x14ac:dyDescent="0.25">
      <c r="B183" s="5" t="s">
        <v>180</v>
      </c>
      <c r="C183" s="32">
        <v>3</v>
      </c>
      <c r="D183" s="7">
        <v>3.0359645025688931E-2</v>
      </c>
    </row>
    <row r="184" spans="2:20" s="8" customFormat="1" x14ac:dyDescent="0.25">
      <c r="B184" s="5" t="s">
        <v>181</v>
      </c>
      <c r="C184" s="32">
        <v>3</v>
      </c>
      <c r="D184" s="7">
        <v>3.2928538066324148E-2</v>
      </c>
    </row>
    <row r="185" spans="2:20" s="8" customFormat="1" x14ac:dyDescent="0.25">
      <c r="B185" s="5" t="s">
        <v>66</v>
      </c>
      <c r="C185" s="32">
        <v>80</v>
      </c>
      <c r="D185" s="7">
        <v>1</v>
      </c>
    </row>
    <row r="186" spans="2:20" s="8" customFormat="1" x14ac:dyDescent="0.25"/>
    <row r="187" spans="2:20" s="8" customFormat="1" x14ac:dyDescent="0.25"/>
    <row r="188" spans="2:20" s="8" customFormat="1" x14ac:dyDescent="0.25">
      <c r="B188" s="48" t="s">
        <v>182</v>
      </c>
      <c r="C188" s="48"/>
      <c r="D188" s="48"/>
      <c r="E188" s="48"/>
      <c r="F188" s="48"/>
      <c r="G188" s="48"/>
      <c r="H188" s="48"/>
      <c r="I188" s="48"/>
      <c r="J188" s="48"/>
      <c r="K188" s="48"/>
      <c r="L188" s="48"/>
      <c r="M188" s="48"/>
      <c r="N188" s="48"/>
      <c r="O188" s="48"/>
      <c r="P188" s="48"/>
      <c r="Q188" s="48"/>
      <c r="R188" s="48"/>
    </row>
    <row r="189" spans="2:20" s="8" customFormat="1" x14ac:dyDescent="0.25">
      <c r="C189" s="4"/>
      <c r="D189" s="4"/>
      <c r="E189" s="4"/>
      <c r="F189" s="4"/>
      <c r="G189" s="4"/>
      <c r="H189" s="4"/>
      <c r="I189" s="4"/>
      <c r="J189" s="4"/>
      <c r="K189" s="4"/>
      <c r="L189" s="4"/>
      <c r="M189" s="4"/>
      <c r="N189" s="4"/>
      <c r="O189" s="4"/>
      <c r="P189" s="4"/>
      <c r="Q189" s="4"/>
      <c r="R189" s="4"/>
    </row>
    <row r="190" spans="2:20" s="8" customFormat="1" x14ac:dyDescent="0.25">
      <c r="B190" s="9" t="s">
        <v>183</v>
      </c>
      <c r="J190" s="42" t="s">
        <v>184</v>
      </c>
      <c r="K190" s="43"/>
      <c r="L190" s="43"/>
      <c r="M190" s="43"/>
      <c r="N190" s="43"/>
    </row>
    <row r="191" spans="2:20" s="8" customFormat="1" x14ac:dyDescent="0.25">
      <c r="B191" s="4" t="s">
        <v>185</v>
      </c>
      <c r="C191" s="8" t="s">
        <v>186</v>
      </c>
      <c r="D191" s="8" t="s">
        <v>187</v>
      </c>
      <c r="E191" s="8" t="s">
        <v>188</v>
      </c>
      <c r="F191" s="20"/>
      <c r="G191" s="20"/>
      <c r="H191" s="20"/>
      <c r="J191" s="4" t="s">
        <v>189</v>
      </c>
      <c r="K191" s="4" t="s">
        <v>156</v>
      </c>
      <c r="R191" s="4"/>
      <c r="S191" s="4"/>
      <c r="T191" s="4"/>
    </row>
    <row r="192" spans="2:20" s="8" customFormat="1" x14ac:dyDescent="0.25">
      <c r="B192" s="5" t="s">
        <v>172</v>
      </c>
      <c r="C192" s="3">
        <v>3</v>
      </c>
      <c r="D192" s="18">
        <v>3.7499999999999999E-2</v>
      </c>
      <c r="E192" s="3">
        <v>80</v>
      </c>
      <c r="F192" s="20"/>
      <c r="G192" s="21"/>
      <c r="H192" s="20"/>
      <c r="J192" s="4" t="s">
        <v>185</v>
      </c>
      <c r="K192" s="8" t="s">
        <v>172</v>
      </c>
      <c r="L192" s="8" t="s">
        <v>29</v>
      </c>
      <c r="M192" s="8" t="s">
        <v>21</v>
      </c>
      <c r="N192" s="8" t="s">
        <v>66</v>
      </c>
    </row>
    <row r="193" spans="2:18" s="8" customFormat="1" x14ac:dyDescent="0.25">
      <c r="B193" s="5" t="s">
        <v>29</v>
      </c>
      <c r="C193" s="3">
        <v>20</v>
      </c>
      <c r="D193" s="18">
        <v>0.25</v>
      </c>
      <c r="E193" s="3">
        <v>1558</v>
      </c>
      <c r="F193" s="20"/>
      <c r="G193" s="21"/>
      <c r="H193" s="20"/>
      <c r="J193" s="5" t="s">
        <v>11</v>
      </c>
      <c r="K193" s="3"/>
      <c r="L193" s="3">
        <v>1</v>
      </c>
      <c r="M193" s="3">
        <v>9</v>
      </c>
      <c r="N193" s="3">
        <v>10</v>
      </c>
    </row>
    <row r="194" spans="2:18" s="8" customFormat="1" x14ac:dyDescent="0.25">
      <c r="B194" s="5" t="s">
        <v>21</v>
      </c>
      <c r="C194" s="3">
        <v>57</v>
      </c>
      <c r="D194" s="18">
        <v>0.71250000000000002</v>
      </c>
      <c r="E194" s="3">
        <v>2644</v>
      </c>
      <c r="F194" s="20"/>
      <c r="G194" s="21"/>
      <c r="H194" s="20"/>
      <c r="J194" s="5" t="s">
        <v>25</v>
      </c>
      <c r="K194" s="3"/>
      <c r="L194" s="3">
        <v>7</v>
      </c>
      <c r="M194" s="3">
        <v>8</v>
      </c>
      <c r="N194" s="3">
        <v>15</v>
      </c>
    </row>
    <row r="195" spans="2:18" s="8" customFormat="1" x14ac:dyDescent="0.25">
      <c r="B195" s="5" t="s">
        <v>66</v>
      </c>
      <c r="C195" s="3">
        <v>80</v>
      </c>
      <c r="D195" s="18">
        <v>1</v>
      </c>
      <c r="E195" s="3">
        <v>4282</v>
      </c>
      <c r="F195" s="20"/>
      <c r="G195" s="21"/>
      <c r="H195" s="22"/>
      <c r="J195" s="5" t="s">
        <v>39</v>
      </c>
      <c r="K195" s="3">
        <v>1</v>
      </c>
      <c r="L195" s="3">
        <v>4</v>
      </c>
      <c r="M195" s="3">
        <v>13</v>
      </c>
      <c r="N195" s="3">
        <v>18</v>
      </c>
    </row>
    <row r="196" spans="2:18" s="8" customFormat="1" x14ac:dyDescent="0.25">
      <c r="J196" s="5" t="s">
        <v>6</v>
      </c>
      <c r="K196" s="3">
        <v>2</v>
      </c>
      <c r="L196" s="3">
        <v>8</v>
      </c>
      <c r="M196" s="3">
        <v>27</v>
      </c>
      <c r="N196" s="3">
        <v>37</v>
      </c>
    </row>
    <row r="197" spans="2:18" s="8" customFormat="1" x14ac:dyDescent="0.25">
      <c r="J197" s="5" t="s">
        <v>66</v>
      </c>
      <c r="K197" s="3">
        <v>3</v>
      </c>
      <c r="L197" s="3">
        <v>20</v>
      </c>
      <c r="M197" s="3">
        <v>57</v>
      </c>
      <c r="N197" s="3">
        <v>80</v>
      </c>
    </row>
    <row r="198" spans="2:18" s="8" customFormat="1" x14ac:dyDescent="0.25">
      <c r="B198" s="9" t="s">
        <v>190</v>
      </c>
    </row>
    <row r="199" spans="2:18" s="8" customFormat="1" x14ac:dyDescent="0.25">
      <c r="B199" s="4" t="s">
        <v>191</v>
      </c>
      <c r="C199" s="8" t="s">
        <v>171</v>
      </c>
    </row>
    <row r="200" spans="2:18" s="8" customFormat="1" x14ac:dyDescent="0.25">
      <c r="B200" s="5" t="s">
        <v>192</v>
      </c>
      <c r="C200" s="3">
        <v>2</v>
      </c>
      <c r="G200" s="14"/>
    </row>
    <row r="201" spans="2:18" s="8" customFormat="1" x14ac:dyDescent="0.25">
      <c r="B201" s="5" t="s">
        <v>173</v>
      </c>
      <c r="C201" s="3">
        <v>3</v>
      </c>
      <c r="G201" s="14"/>
    </row>
    <row r="202" spans="2:18" s="8" customFormat="1" x14ac:dyDescent="0.25">
      <c r="B202" s="5" t="s">
        <v>193</v>
      </c>
      <c r="C202" s="3">
        <v>3</v>
      </c>
      <c r="G202" s="14"/>
    </row>
    <row r="203" spans="2:18" s="8" customFormat="1" x14ac:dyDescent="0.25">
      <c r="B203" s="5" t="s">
        <v>194</v>
      </c>
      <c r="C203" s="3">
        <v>3</v>
      </c>
      <c r="E203" s="4"/>
      <c r="G203" s="14"/>
      <c r="H203" s="4"/>
      <c r="I203" s="4"/>
      <c r="J203" s="4"/>
      <c r="K203" s="4"/>
      <c r="L203" s="4"/>
      <c r="M203" s="4"/>
      <c r="N203" s="4"/>
      <c r="O203" s="4"/>
      <c r="P203" s="4"/>
      <c r="Q203" s="4"/>
      <c r="R203" s="4"/>
    </row>
    <row r="204" spans="2:18" s="8" customFormat="1" x14ac:dyDescent="0.25">
      <c r="B204" s="5" t="s">
        <v>195</v>
      </c>
      <c r="C204" s="3">
        <v>7</v>
      </c>
      <c r="G204" s="14"/>
    </row>
    <row r="205" spans="2:18" s="8" customFormat="1" x14ac:dyDescent="0.25">
      <c r="B205" s="5" t="s">
        <v>196</v>
      </c>
      <c r="C205" s="3">
        <v>19</v>
      </c>
      <c r="G205" s="14"/>
    </row>
    <row r="206" spans="2:18" s="8" customFormat="1" x14ac:dyDescent="0.25">
      <c r="B206" s="5" t="s">
        <v>197</v>
      </c>
      <c r="C206" s="3">
        <v>20</v>
      </c>
      <c r="G206" s="14"/>
    </row>
    <row r="207" spans="2:18" s="8" customFormat="1" x14ac:dyDescent="0.25">
      <c r="B207" s="5" t="s">
        <v>66</v>
      </c>
      <c r="C207" s="3">
        <v>57</v>
      </c>
      <c r="G207" s="14"/>
    </row>
    <row r="208" spans="2:18" s="8" customFormat="1" x14ac:dyDescent="0.25"/>
    <row r="209" spans="2:20" s="8" customFormat="1" x14ac:dyDescent="0.25"/>
    <row r="210" spans="2:20" s="8" customFormat="1" x14ac:dyDescent="0.25">
      <c r="B210" s="9" t="s">
        <v>198</v>
      </c>
    </row>
    <row r="211" spans="2:20" s="8" customFormat="1" x14ac:dyDescent="0.25">
      <c r="B211" s="4" t="s">
        <v>191</v>
      </c>
      <c r="C211" s="8" t="s">
        <v>199</v>
      </c>
      <c r="D211" s="8" t="s">
        <v>200</v>
      </c>
      <c r="E211" s="8" t="s">
        <v>201</v>
      </c>
      <c r="F211" s="8" t="s">
        <v>202</v>
      </c>
      <c r="G211" s="8" t="s">
        <v>203</v>
      </c>
      <c r="H211" s="8" t="s">
        <v>204</v>
      </c>
      <c r="I211" s="8" t="s">
        <v>205</v>
      </c>
      <c r="J211" s="8" t="s">
        <v>206</v>
      </c>
    </row>
    <row r="212" spans="2:20" s="8" customFormat="1" x14ac:dyDescent="0.25">
      <c r="B212" s="5" t="s">
        <v>11</v>
      </c>
      <c r="C212" s="3">
        <v>3</v>
      </c>
      <c r="D212" s="3">
        <v>0</v>
      </c>
      <c r="E212" s="3">
        <v>0</v>
      </c>
      <c r="F212" s="3">
        <v>1</v>
      </c>
      <c r="G212" s="3">
        <v>1</v>
      </c>
      <c r="H212" s="3">
        <v>1</v>
      </c>
      <c r="I212" s="3">
        <v>2</v>
      </c>
      <c r="J212" s="3">
        <v>0</v>
      </c>
    </row>
    <row r="213" spans="2:20" s="8" customFormat="1" x14ac:dyDescent="0.25">
      <c r="B213" s="5" t="s">
        <v>25</v>
      </c>
      <c r="C213" s="3">
        <v>15</v>
      </c>
      <c r="D213" s="3">
        <v>0</v>
      </c>
      <c r="E213" s="3">
        <v>7</v>
      </c>
      <c r="F213" s="3">
        <v>5</v>
      </c>
      <c r="G213" s="3">
        <v>1</v>
      </c>
      <c r="H213" s="3">
        <v>0</v>
      </c>
      <c r="I213" s="3">
        <v>0</v>
      </c>
      <c r="J213" s="3">
        <v>0</v>
      </c>
    </row>
    <row r="214" spans="2:20" s="8" customFormat="1" x14ac:dyDescent="0.25">
      <c r="B214" s="5" t="s">
        <v>39</v>
      </c>
      <c r="C214" s="3">
        <v>14</v>
      </c>
      <c r="D214" s="3">
        <v>1</v>
      </c>
      <c r="E214" s="3">
        <v>2</v>
      </c>
      <c r="F214" s="3">
        <v>6</v>
      </c>
      <c r="G214" s="3">
        <v>2</v>
      </c>
      <c r="H214" s="3">
        <v>0</v>
      </c>
      <c r="I214" s="3">
        <v>0</v>
      </c>
      <c r="J214" s="3">
        <v>6</v>
      </c>
    </row>
    <row r="215" spans="2:20" s="8" customFormat="1" x14ac:dyDescent="0.25">
      <c r="B215" s="5" t="s">
        <v>6</v>
      </c>
      <c r="C215" s="3">
        <v>27</v>
      </c>
      <c r="D215" s="3">
        <v>2</v>
      </c>
      <c r="E215" s="3">
        <v>7</v>
      </c>
      <c r="F215" s="3">
        <v>4</v>
      </c>
      <c r="G215" s="3">
        <v>6</v>
      </c>
      <c r="H215" s="3">
        <v>2</v>
      </c>
      <c r="I215" s="3">
        <v>0</v>
      </c>
      <c r="J215" s="3">
        <v>1</v>
      </c>
    </row>
    <row r="216" spans="2:20" s="8" customFormat="1" x14ac:dyDescent="0.25">
      <c r="B216" s="5" t="s">
        <v>66</v>
      </c>
      <c r="C216" s="3">
        <v>59</v>
      </c>
      <c r="D216" s="3">
        <v>3</v>
      </c>
      <c r="E216" s="3">
        <v>16</v>
      </c>
      <c r="F216" s="3">
        <v>16</v>
      </c>
      <c r="G216" s="3">
        <v>10</v>
      </c>
      <c r="H216" s="3">
        <v>3</v>
      </c>
      <c r="I216" s="3">
        <v>2</v>
      </c>
      <c r="J216" s="3">
        <v>7</v>
      </c>
    </row>
    <row r="217" spans="2:20" s="8" customFormat="1" x14ac:dyDescent="0.25">
      <c r="B217" s="9"/>
    </row>
    <row r="218" spans="2:20" s="8" customFormat="1" x14ac:dyDescent="0.25">
      <c r="B218" s="9"/>
    </row>
    <row r="219" spans="2:20" s="8" customFormat="1" x14ac:dyDescent="0.25">
      <c r="B219" s="4" t="s">
        <v>207</v>
      </c>
      <c r="C219" s="4" t="s">
        <v>208</v>
      </c>
      <c r="D219" s="4" t="s">
        <v>209</v>
      </c>
      <c r="G219" s="4"/>
      <c r="H219" s="4"/>
      <c r="I219" s="4"/>
      <c r="J219" s="4"/>
      <c r="K219" s="4"/>
      <c r="L219" s="4"/>
      <c r="M219" s="4"/>
      <c r="N219" s="4"/>
      <c r="O219" s="4"/>
      <c r="P219" s="4"/>
      <c r="Q219" s="4"/>
      <c r="R219" s="4"/>
      <c r="S219" s="4"/>
      <c r="T219" s="4"/>
    </row>
    <row r="220" spans="2:20" s="8" customFormat="1" x14ac:dyDescent="0.25">
      <c r="B220" s="8" t="s">
        <v>199</v>
      </c>
      <c r="C220" s="14">
        <f>GETPIVOTDATA(""&amp;Tableau19[[#This Row],[les principaux risques ]],$B$211)/GETPIVOTDATA("Quartiers",$B$5)</f>
        <v>0.73750000000000004</v>
      </c>
      <c r="D220" s="18">
        <f>1-Tableau19[[#This Row],[Frequence]]</f>
        <v>0.26249999999999996</v>
      </c>
    </row>
    <row r="221" spans="2:20" s="8" customFormat="1" x14ac:dyDescent="0.25">
      <c r="B221" s="8" t="s">
        <v>201</v>
      </c>
      <c r="C221" s="14">
        <f>GETPIVOTDATA(""&amp;Tableau19[[#This Row],[les principaux risques ]],$B$211)/GETPIVOTDATA("Quartiers",$B$5)</f>
        <v>0.2</v>
      </c>
      <c r="D221" s="18">
        <f>1-Tableau19[[#This Row],[Frequence]]</f>
        <v>0.8</v>
      </c>
    </row>
    <row r="222" spans="2:20" s="8" customFormat="1" x14ac:dyDescent="0.25">
      <c r="B222" s="8" t="s">
        <v>202</v>
      </c>
      <c r="C222" s="14">
        <f>GETPIVOTDATA(""&amp;Tableau19[[#This Row],[les principaux risques ]],$B$211)/GETPIVOTDATA("Quartiers",$B$5)</f>
        <v>0.2</v>
      </c>
      <c r="D222" s="18">
        <f>1-Tableau19[[#This Row],[Frequence]]</f>
        <v>0.8</v>
      </c>
    </row>
    <row r="223" spans="2:20" s="8" customFormat="1" x14ac:dyDescent="0.25">
      <c r="B223" s="8" t="s">
        <v>203</v>
      </c>
      <c r="C223" s="14">
        <f>GETPIVOTDATA(""&amp;Tableau19[[#This Row],[les principaux risques ]],$B$211)/GETPIVOTDATA("Quartiers",$B$5)</f>
        <v>0.125</v>
      </c>
      <c r="D223" s="18">
        <f>1-Tableau19[[#This Row],[Frequence]]</f>
        <v>0.875</v>
      </c>
    </row>
    <row r="224" spans="2:20" s="8" customFormat="1" x14ac:dyDescent="0.25">
      <c r="B224" s="8" t="s">
        <v>206</v>
      </c>
      <c r="C224" s="14">
        <f>GETPIVOTDATA(""&amp;Tableau19[[#This Row],[les principaux risques ]],$B$211)/GETPIVOTDATA("Quartiers",$B$5)</f>
        <v>8.7499999999999994E-2</v>
      </c>
      <c r="D224" s="18">
        <f>1-Tableau19[[#This Row],[Frequence]]</f>
        <v>0.91249999999999998</v>
      </c>
    </row>
    <row r="225" spans="2:20" s="8" customFormat="1" x14ac:dyDescent="0.25">
      <c r="B225" s="8" t="s">
        <v>200</v>
      </c>
      <c r="C225" s="14">
        <f>GETPIVOTDATA(""&amp;Tableau19[[#This Row],[les principaux risques ]],$B$211)/GETPIVOTDATA("Quartiers",$B$5)</f>
        <v>3.7499999999999999E-2</v>
      </c>
      <c r="D225" s="18">
        <f>1-Tableau19[[#This Row],[Frequence]]</f>
        <v>0.96250000000000002</v>
      </c>
    </row>
    <row r="226" spans="2:20" s="8" customFormat="1" x14ac:dyDescent="0.25">
      <c r="B226" s="8" t="s">
        <v>204</v>
      </c>
      <c r="C226" s="14">
        <f>GETPIVOTDATA(""&amp;Tableau19[[#This Row],[les principaux risques ]],$B$211)/GETPIVOTDATA("Quartiers",$B$5)</f>
        <v>3.7499999999999999E-2</v>
      </c>
      <c r="D226" s="18">
        <f>1-Tableau19[[#This Row],[Frequence]]</f>
        <v>0.96250000000000002</v>
      </c>
    </row>
    <row r="227" spans="2:20" s="8" customFormat="1" x14ac:dyDescent="0.25">
      <c r="B227" s="8" t="s">
        <v>205</v>
      </c>
      <c r="C227" s="14">
        <f>GETPIVOTDATA(""&amp;Tableau19[[#This Row],[les principaux risques ]],$B$211)/GETPIVOTDATA("Quartiers",$B$5)</f>
        <v>2.5000000000000001E-2</v>
      </c>
      <c r="D227" s="18">
        <f>1-Tableau19[[#This Row],[Frequence]]</f>
        <v>0.97499999999999998</v>
      </c>
    </row>
    <row r="228" spans="2:20" s="8" customFormat="1" x14ac:dyDescent="0.25">
      <c r="C228" s="33"/>
    </row>
    <row r="229" spans="2:20" s="8" customFormat="1" x14ac:dyDescent="0.25"/>
    <row r="230" spans="2:20" s="8" customFormat="1" x14ac:dyDescent="0.25"/>
    <row r="231" spans="2:20" s="8" customFormat="1" x14ac:dyDescent="0.25">
      <c r="B231" s="9" t="s">
        <v>210</v>
      </c>
      <c r="F231" s="9" t="s">
        <v>211</v>
      </c>
      <c r="J231" s="9" t="s">
        <v>212</v>
      </c>
    </row>
    <row r="232" spans="2:20" s="8" customFormat="1" x14ac:dyDescent="0.25">
      <c r="B232" s="4" t="s">
        <v>169</v>
      </c>
      <c r="C232" s="8" t="s">
        <v>213</v>
      </c>
      <c r="D232" s="8" t="s">
        <v>214</v>
      </c>
      <c r="F232" s="4" t="s">
        <v>169</v>
      </c>
      <c r="G232" s="8" t="s">
        <v>213</v>
      </c>
      <c r="H232" s="18" t="s">
        <v>214</v>
      </c>
      <c r="I232" s="4"/>
      <c r="J232" s="4" t="s">
        <v>169</v>
      </c>
      <c r="K232" s="8" t="s">
        <v>213</v>
      </c>
      <c r="L232" s="8" t="s">
        <v>214</v>
      </c>
      <c r="N232" s="4"/>
      <c r="O232" s="4"/>
      <c r="P232" s="4"/>
      <c r="Q232" s="4"/>
      <c r="R232" s="4"/>
      <c r="S232" s="4"/>
      <c r="T232" s="4"/>
    </row>
    <row r="233" spans="2:20" s="8" customFormat="1" x14ac:dyDescent="0.25">
      <c r="B233" s="5" t="s">
        <v>172</v>
      </c>
      <c r="C233" s="3">
        <v>1</v>
      </c>
      <c r="D233" s="18">
        <v>1.2500000000000001E-2</v>
      </c>
      <c r="F233" s="5" t="s">
        <v>172</v>
      </c>
      <c r="G233" s="3">
        <v>1</v>
      </c>
      <c r="H233" s="18">
        <v>1.2500000000000001E-2</v>
      </c>
      <c r="J233" s="5" t="s">
        <v>172</v>
      </c>
      <c r="K233" s="3">
        <v>1</v>
      </c>
      <c r="L233" s="18">
        <v>1.2500000000000001E-2</v>
      </c>
    </row>
    <row r="234" spans="2:20" s="8" customFormat="1" x14ac:dyDescent="0.25">
      <c r="B234" s="5" t="s">
        <v>29</v>
      </c>
      <c r="C234" s="3">
        <v>19</v>
      </c>
      <c r="D234" s="18">
        <v>0.23749999999999999</v>
      </c>
      <c r="F234" s="5" t="s">
        <v>29</v>
      </c>
      <c r="G234" s="3">
        <v>20</v>
      </c>
      <c r="H234" s="18">
        <v>0.25</v>
      </c>
      <c r="J234" s="5" t="s">
        <v>29</v>
      </c>
      <c r="K234" s="3">
        <v>19</v>
      </c>
      <c r="L234" s="18">
        <v>0.23749999999999999</v>
      </c>
    </row>
    <row r="235" spans="2:20" s="8" customFormat="1" x14ac:dyDescent="0.25">
      <c r="B235" s="5" t="s">
        <v>21</v>
      </c>
      <c r="C235" s="3">
        <v>60</v>
      </c>
      <c r="D235" s="18">
        <v>0.75</v>
      </c>
      <c r="F235" s="5" t="s">
        <v>21</v>
      </c>
      <c r="G235" s="3">
        <v>59</v>
      </c>
      <c r="H235" s="18">
        <v>0.73750000000000004</v>
      </c>
      <c r="J235" s="5" t="s">
        <v>21</v>
      </c>
      <c r="K235" s="3">
        <v>60</v>
      </c>
      <c r="L235" s="18">
        <v>0.75</v>
      </c>
    </row>
    <row r="236" spans="2:20" s="8" customFormat="1" x14ac:dyDescent="0.25">
      <c r="B236" s="5" t="s">
        <v>66</v>
      </c>
      <c r="C236" s="3">
        <v>80</v>
      </c>
      <c r="D236" s="18">
        <v>1</v>
      </c>
      <c r="F236" s="5" t="s">
        <v>66</v>
      </c>
      <c r="G236" s="3">
        <v>80</v>
      </c>
      <c r="H236" s="18">
        <v>1</v>
      </c>
      <c r="J236" s="5" t="s">
        <v>66</v>
      </c>
      <c r="K236" s="3">
        <v>80</v>
      </c>
      <c r="L236" s="18">
        <v>1</v>
      </c>
    </row>
    <row r="237" spans="2:20" s="8" customFormat="1" x14ac:dyDescent="0.25"/>
    <row r="238" spans="2:20" s="8" customFormat="1" x14ac:dyDescent="0.25">
      <c r="F238" s="8" t="s">
        <v>215</v>
      </c>
      <c r="G238" s="8" t="s">
        <v>214</v>
      </c>
      <c r="J238" s="19" t="s">
        <v>216</v>
      </c>
      <c r="K238" s="19" t="s">
        <v>214</v>
      </c>
    </row>
    <row r="239" spans="2:20" s="8" customFormat="1" x14ac:dyDescent="0.25">
      <c r="B239" s="8" t="s">
        <v>217</v>
      </c>
      <c r="C239" s="8" t="s">
        <v>214</v>
      </c>
      <c r="F239" s="8" t="s">
        <v>172</v>
      </c>
      <c r="G239" s="18">
        <v>1.2195121951219513E-2</v>
      </c>
      <c r="J239" s="5" t="s">
        <v>172</v>
      </c>
      <c r="K239" s="18">
        <v>1.2195121951219513E-2</v>
      </c>
      <c r="L239" s="18"/>
    </row>
    <row r="240" spans="2:20" s="8" customFormat="1" x14ac:dyDescent="0.25">
      <c r="B240" s="8" t="s">
        <v>172</v>
      </c>
      <c r="C240" s="18">
        <v>1.2195121951219513E-2</v>
      </c>
      <c r="F240" s="8" t="s">
        <v>29</v>
      </c>
      <c r="G240" s="18">
        <v>0.24390243902439024</v>
      </c>
      <c r="J240" s="5" t="s">
        <v>29</v>
      </c>
      <c r="K240" s="18">
        <v>0.23170731707317074</v>
      </c>
      <c r="L240" s="18"/>
    </row>
    <row r="241" spans="2:20" s="8" customFormat="1" x14ac:dyDescent="0.25">
      <c r="B241" s="8" t="s">
        <v>29</v>
      </c>
      <c r="C241" s="18">
        <v>0.24390243902439024</v>
      </c>
      <c r="F241" s="8" t="s">
        <v>21</v>
      </c>
      <c r="G241" s="18">
        <v>0.74390243902439024</v>
      </c>
      <c r="J241" s="5" t="s">
        <v>21</v>
      </c>
      <c r="K241" s="18">
        <v>0.75609756097560976</v>
      </c>
      <c r="L241" s="18"/>
    </row>
    <row r="242" spans="2:20" s="8" customFormat="1" x14ac:dyDescent="0.25">
      <c r="B242" s="8" t="s">
        <v>21</v>
      </c>
      <c r="C242" s="18">
        <v>0.74390243902439024</v>
      </c>
    </row>
    <row r="243" spans="2:20" s="8" customFormat="1" x14ac:dyDescent="0.25"/>
    <row r="244" spans="2:20" s="8" customFormat="1" x14ac:dyDescent="0.25"/>
    <row r="245" spans="2:20" s="8" customFormat="1" x14ac:dyDescent="0.25"/>
    <row r="246" spans="2:20" s="8" customFormat="1" x14ac:dyDescent="0.25"/>
    <row r="247" spans="2:20" s="8" customFormat="1" x14ac:dyDescent="0.25">
      <c r="B247" s="9" t="s">
        <v>218</v>
      </c>
      <c r="F247" s="9" t="s">
        <v>219</v>
      </c>
      <c r="J247" s="9" t="s">
        <v>220</v>
      </c>
    </row>
    <row r="248" spans="2:20" s="8" customFormat="1" x14ac:dyDescent="0.25">
      <c r="B248" s="4" t="s">
        <v>169</v>
      </c>
      <c r="C248" s="8" t="s">
        <v>213</v>
      </c>
      <c r="D248" s="8" t="s">
        <v>214</v>
      </c>
      <c r="F248" s="4" t="s">
        <v>169</v>
      </c>
      <c r="G248" s="8" t="s">
        <v>221</v>
      </c>
      <c r="H248" s="8" t="s">
        <v>214</v>
      </c>
      <c r="I248" s="4"/>
      <c r="J248" s="4" t="s">
        <v>220</v>
      </c>
      <c r="K248" s="8" t="s">
        <v>222</v>
      </c>
      <c r="L248" s="8" t="s">
        <v>214</v>
      </c>
      <c r="M248" s="4"/>
      <c r="N248" s="4" t="s">
        <v>223</v>
      </c>
      <c r="O248" s="4" t="s">
        <v>214</v>
      </c>
      <c r="P248" s="4"/>
      <c r="Q248" s="4"/>
      <c r="R248" s="4"/>
      <c r="S248" s="4"/>
      <c r="T248" s="4"/>
    </row>
    <row r="249" spans="2:20" s="8" customFormat="1" x14ac:dyDescent="0.25">
      <c r="B249" s="5" t="s">
        <v>172</v>
      </c>
      <c r="C249" s="3">
        <v>1</v>
      </c>
      <c r="D249" s="18">
        <v>1.2500000000000001E-2</v>
      </c>
      <c r="F249" s="5" t="s">
        <v>172</v>
      </c>
      <c r="G249" s="3">
        <v>2</v>
      </c>
      <c r="H249" s="18">
        <v>2.5000000000000001E-2</v>
      </c>
      <c r="J249" s="5" t="s">
        <v>193</v>
      </c>
      <c r="K249" s="3">
        <v>1</v>
      </c>
      <c r="L249" s="18">
        <v>1.7241379310344827E-2</v>
      </c>
      <c r="N249" s="8" t="s">
        <v>193</v>
      </c>
      <c r="O249" s="14">
        <f>GETPIVOTDATA("%",$J$248,"Si oui, lequel ?",J249)</f>
        <v>1.7241379310344827E-2</v>
      </c>
    </row>
    <row r="250" spans="2:20" s="8" customFormat="1" x14ac:dyDescent="0.25">
      <c r="B250" s="5" t="s">
        <v>29</v>
      </c>
      <c r="C250" s="3">
        <v>62</v>
      </c>
      <c r="D250" s="18">
        <v>0.77500000000000002</v>
      </c>
      <c r="F250" s="5" t="s">
        <v>29</v>
      </c>
      <c r="G250" s="3">
        <v>20</v>
      </c>
      <c r="H250" s="18">
        <v>0.25</v>
      </c>
      <c r="J250" s="5" t="s">
        <v>192</v>
      </c>
      <c r="K250" s="3">
        <v>1</v>
      </c>
      <c r="L250" s="18">
        <v>1.7241379310344827E-2</v>
      </c>
      <c r="N250" s="8" t="s">
        <v>192</v>
      </c>
      <c r="O250" s="14">
        <f t="shared" ref="O250:O255" si="0">GETPIVOTDATA("%",$J$248,"Si oui, lequel ?",J250)</f>
        <v>1.7241379310344827E-2</v>
      </c>
    </row>
    <row r="251" spans="2:20" s="8" customFormat="1" x14ac:dyDescent="0.25">
      <c r="B251" s="5" t="s">
        <v>21</v>
      </c>
      <c r="C251" s="3">
        <v>17</v>
      </c>
      <c r="D251" s="18">
        <v>0.21249999999999999</v>
      </c>
      <c r="F251" s="5" t="s">
        <v>21</v>
      </c>
      <c r="G251" s="3">
        <v>58</v>
      </c>
      <c r="H251" s="18">
        <v>0.72499999999999998</v>
      </c>
      <c r="J251" s="5" t="s">
        <v>224</v>
      </c>
      <c r="K251" s="3">
        <v>2</v>
      </c>
      <c r="L251" s="18">
        <v>3.4482758620689655E-2</v>
      </c>
      <c r="N251" s="8" t="s">
        <v>224</v>
      </c>
      <c r="O251" s="14">
        <f t="shared" si="0"/>
        <v>3.4482758620689655E-2</v>
      </c>
    </row>
    <row r="252" spans="2:20" s="8" customFormat="1" x14ac:dyDescent="0.25">
      <c r="B252" s="5" t="s">
        <v>66</v>
      </c>
      <c r="C252" s="3">
        <v>80</v>
      </c>
      <c r="D252" s="18">
        <v>1</v>
      </c>
      <c r="F252" s="5" t="s">
        <v>66</v>
      </c>
      <c r="G252" s="3">
        <v>80</v>
      </c>
      <c r="H252" s="18">
        <v>1</v>
      </c>
      <c r="J252" s="5" t="s">
        <v>173</v>
      </c>
      <c r="K252" s="3">
        <v>2</v>
      </c>
      <c r="L252" s="18">
        <v>3.4482758620689655E-2</v>
      </c>
      <c r="N252" s="8" t="s">
        <v>173</v>
      </c>
      <c r="O252" s="14">
        <f t="shared" si="0"/>
        <v>3.4482758620689655E-2</v>
      </c>
    </row>
    <row r="253" spans="2:20" s="8" customFormat="1" x14ac:dyDescent="0.25">
      <c r="J253" s="5" t="s">
        <v>225</v>
      </c>
      <c r="K253" s="3">
        <v>9</v>
      </c>
      <c r="L253" s="18">
        <v>0.15517241379310345</v>
      </c>
      <c r="N253" s="8" t="s">
        <v>225</v>
      </c>
      <c r="O253" s="14">
        <f t="shared" si="0"/>
        <v>0.15517241379310345</v>
      </c>
    </row>
    <row r="254" spans="2:20" s="8" customFormat="1" x14ac:dyDescent="0.25">
      <c r="F254" s="8" t="s">
        <v>226</v>
      </c>
      <c r="G254" s="8" t="s">
        <v>214</v>
      </c>
      <c r="J254" s="5" t="s">
        <v>227</v>
      </c>
      <c r="K254" s="3">
        <v>20</v>
      </c>
      <c r="L254" s="18">
        <v>0.34482758620689657</v>
      </c>
      <c r="N254" s="8" t="s">
        <v>227</v>
      </c>
      <c r="O254" s="14">
        <f t="shared" si="0"/>
        <v>0.34482758620689657</v>
      </c>
    </row>
    <row r="255" spans="2:20" s="8" customFormat="1" x14ac:dyDescent="0.25">
      <c r="B255" s="8" t="s">
        <v>226</v>
      </c>
      <c r="C255" s="8" t="s">
        <v>214</v>
      </c>
      <c r="F255" s="8" t="s">
        <v>172</v>
      </c>
      <c r="G255" s="14">
        <f>GETPIVOTDATA("%",$F$248,"E8. Y-a-t-il un mécanisme au travers lequel les personnes déplacées peuvent signaler des violations ?",Tableau21[[#This Row],[Étiquettes de lignes]])</f>
        <v>2.5000000000000001E-2</v>
      </c>
      <c r="J255" s="5" t="s">
        <v>196</v>
      </c>
      <c r="K255" s="3">
        <v>23</v>
      </c>
      <c r="L255" s="18">
        <v>0.39655172413793105</v>
      </c>
      <c r="N255" s="8" t="s">
        <v>196</v>
      </c>
      <c r="O255" s="14">
        <f t="shared" si="0"/>
        <v>0.39655172413793105</v>
      </c>
    </row>
    <row r="256" spans="2:20" s="8" customFormat="1" x14ac:dyDescent="0.25">
      <c r="B256" s="8" t="s">
        <v>172</v>
      </c>
      <c r="C256" s="14">
        <f t="shared" ref="C256:C258" si="1">GETPIVOTDATA("%",$B$248,"E7. Des recents incidents graves de securité ont-ils été rapporté dans ce site/localité ?",B249)</f>
        <v>1.2500000000000001E-2</v>
      </c>
      <c r="F256" s="8" t="s">
        <v>29</v>
      </c>
      <c r="G256" s="14">
        <f>GETPIVOTDATA("%",$F$248,"E8. Y-a-t-il un mécanisme au travers lequel les personnes déplacées peuvent signaler des violations ?",Tableau21[[#This Row],[Étiquettes de lignes]])</f>
        <v>0.25</v>
      </c>
      <c r="J256" s="5" t="s">
        <v>66</v>
      </c>
      <c r="K256" s="3">
        <v>58</v>
      </c>
      <c r="L256" s="18">
        <v>1</v>
      </c>
      <c r="N256" s="8" t="s">
        <v>228</v>
      </c>
      <c r="O256" s="14">
        <f>SUBTOTAL(109,Tableau22[%])</f>
        <v>1</v>
      </c>
    </row>
    <row r="257" spans="2:20" s="8" customFormat="1" x14ac:dyDescent="0.25">
      <c r="B257" s="8" t="s">
        <v>29</v>
      </c>
      <c r="C257" s="14">
        <f t="shared" si="1"/>
        <v>0.77500000000000002</v>
      </c>
      <c r="F257" s="8" t="s">
        <v>21</v>
      </c>
      <c r="G257" s="14">
        <f>GETPIVOTDATA("%",$F$248,"E8. Y-a-t-il un mécanisme au travers lequel les personnes déplacées peuvent signaler des violations ?",Tableau21[[#This Row],[Étiquettes de lignes]])</f>
        <v>0.72499999999999998</v>
      </c>
    </row>
    <row r="258" spans="2:20" s="8" customFormat="1" x14ac:dyDescent="0.25">
      <c r="B258" s="8" t="s">
        <v>21</v>
      </c>
      <c r="C258" s="14">
        <f t="shared" si="1"/>
        <v>0.21249999999999999</v>
      </c>
      <c r="F258" s="8" t="s">
        <v>228</v>
      </c>
      <c r="G258" s="14">
        <f>SUBTOTAL(109,Tableau21[%])</f>
        <v>1</v>
      </c>
    </row>
    <row r="259" spans="2:20" s="8" customFormat="1" x14ac:dyDescent="0.25">
      <c r="B259" s="8" t="s">
        <v>228</v>
      </c>
      <c r="C259" s="23">
        <f>SUBTOTAL(109,Tableau20[%])</f>
        <v>1</v>
      </c>
      <c r="D259" s="4"/>
      <c r="E259" s="4"/>
      <c r="I259" s="4"/>
      <c r="N259" s="4"/>
      <c r="O259" s="4"/>
      <c r="P259" s="4"/>
      <c r="Q259" s="4"/>
      <c r="R259" s="4"/>
      <c r="S259" s="4"/>
      <c r="T259" s="4"/>
    </row>
    <row r="260" spans="2:20" s="8" customFormat="1" x14ac:dyDescent="0.25"/>
    <row r="261" spans="2:20" s="8" customFormat="1" x14ac:dyDescent="0.25"/>
    <row r="262" spans="2:20" s="8" customFormat="1" x14ac:dyDescent="0.25">
      <c r="B262" s="9" t="s">
        <v>229</v>
      </c>
    </row>
    <row r="263" spans="2:20" s="8" customFormat="1" x14ac:dyDescent="0.25">
      <c r="B263" s="4" t="s">
        <v>230</v>
      </c>
      <c r="C263" s="8" t="s">
        <v>214</v>
      </c>
    </row>
    <row r="264" spans="2:20" s="8" customFormat="1" x14ac:dyDescent="0.25">
      <c r="B264" s="5" t="s">
        <v>231</v>
      </c>
      <c r="C264" s="18">
        <v>0.6</v>
      </c>
      <c r="M264" s="4"/>
      <c r="N264" s="4"/>
      <c r="O264" s="4"/>
      <c r="P264" s="4"/>
    </row>
    <row r="265" spans="2:20" s="8" customFormat="1" x14ac:dyDescent="0.25">
      <c r="B265" s="5" t="s">
        <v>232</v>
      </c>
      <c r="C265" s="18">
        <v>6.25E-2</v>
      </c>
    </row>
    <row r="266" spans="2:20" s="8" customFormat="1" x14ac:dyDescent="0.25">
      <c r="B266" s="5" t="s">
        <v>233</v>
      </c>
      <c r="C266" s="18">
        <v>1.2500000000000001E-2</v>
      </c>
    </row>
    <row r="267" spans="2:20" s="8" customFormat="1" x14ac:dyDescent="0.25">
      <c r="B267" s="5" t="s">
        <v>234</v>
      </c>
      <c r="C267" s="18">
        <v>0.32500000000000001</v>
      </c>
    </row>
    <row r="268" spans="2:20" s="8" customFormat="1" x14ac:dyDescent="0.25">
      <c r="B268" s="5" t="s">
        <v>66</v>
      </c>
      <c r="C268" s="18">
        <v>1</v>
      </c>
    </row>
    <row r="269" spans="2:20" s="8" customFormat="1" x14ac:dyDescent="0.25"/>
    <row r="270" spans="2:20" s="8" customFormat="1" x14ac:dyDescent="0.25"/>
    <row r="271" spans="2:20" s="8" customFormat="1" x14ac:dyDescent="0.25"/>
    <row r="272" spans="2:20" s="8" customFormat="1" x14ac:dyDescent="0.25">
      <c r="B272" s="5"/>
      <c r="C272" s="3"/>
      <c r="D272" s="3"/>
      <c r="E272" s="3"/>
      <c r="F272" s="3"/>
      <c r="G272" s="18"/>
      <c r="H272" s="18"/>
      <c r="I272" s="18"/>
      <c r="J272" s="18"/>
      <c r="K272" s="3"/>
      <c r="L272" s="18"/>
    </row>
    <row r="273" spans="2:18" s="8" customFormat="1" x14ac:dyDescent="0.25">
      <c r="B273" s="5"/>
      <c r="C273" s="3"/>
      <c r="D273" s="3"/>
      <c r="E273" s="3"/>
      <c r="F273" s="3"/>
      <c r="G273" s="18"/>
      <c r="H273" s="18"/>
      <c r="I273" s="18"/>
      <c r="J273" s="18"/>
      <c r="K273" s="3"/>
      <c r="L273" s="18"/>
    </row>
    <row r="274" spans="2:18" s="8" customFormat="1" x14ac:dyDescent="0.25">
      <c r="B274" s="42" t="s">
        <v>235</v>
      </c>
      <c r="C274" s="44"/>
      <c r="D274" s="43"/>
      <c r="E274" s="43"/>
      <c r="F274" s="43"/>
      <c r="G274" s="43"/>
    </row>
    <row r="275" spans="2:18" s="8" customFormat="1" x14ac:dyDescent="0.25">
      <c r="B275" s="4" t="s">
        <v>214</v>
      </c>
      <c r="C275" s="4" t="s">
        <v>156</v>
      </c>
    </row>
    <row r="276" spans="2:18" s="8" customFormat="1" x14ac:dyDescent="0.25">
      <c r="B276" s="4" t="s">
        <v>230</v>
      </c>
      <c r="C276" s="8" t="s">
        <v>11</v>
      </c>
      <c r="D276" s="8" t="s">
        <v>25</v>
      </c>
      <c r="E276" s="8" t="s">
        <v>39</v>
      </c>
      <c r="F276" s="8" t="s">
        <v>6</v>
      </c>
      <c r="G276" s="8" t="s">
        <v>66</v>
      </c>
    </row>
    <row r="277" spans="2:18" s="8" customFormat="1" x14ac:dyDescent="0.25">
      <c r="B277" s="5" t="s">
        <v>231</v>
      </c>
      <c r="C277" s="18">
        <v>6.25E-2</v>
      </c>
      <c r="D277" s="18">
        <v>6.25E-2</v>
      </c>
      <c r="E277" s="18">
        <v>0.1</v>
      </c>
      <c r="F277" s="18">
        <v>0.375</v>
      </c>
      <c r="G277" s="18">
        <v>0.6</v>
      </c>
    </row>
    <row r="278" spans="2:18" s="8" customFormat="1" x14ac:dyDescent="0.25">
      <c r="B278" s="5" t="s">
        <v>232</v>
      </c>
      <c r="C278" s="18">
        <v>0</v>
      </c>
      <c r="D278" s="18">
        <v>0</v>
      </c>
      <c r="E278" s="18">
        <v>6.25E-2</v>
      </c>
      <c r="F278" s="18">
        <v>0</v>
      </c>
      <c r="G278" s="18">
        <v>6.25E-2</v>
      </c>
    </row>
    <row r="279" spans="2:18" s="8" customFormat="1" x14ac:dyDescent="0.25">
      <c r="B279" s="5" t="s">
        <v>233</v>
      </c>
      <c r="C279" s="18">
        <v>0</v>
      </c>
      <c r="D279" s="18">
        <v>0</v>
      </c>
      <c r="E279" s="18">
        <v>1.2500000000000001E-2</v>
      </c>
      <c r="F279" s="18">
        <v>0</v>
      </c>
      <c r="G279" s="18">
        <v>1.2500000000000001E-2</v>
      </c>
    </row>
    <row r="280" spans="2:18" s="8" customFormat="1" x14ac:dyDescent="0.25">
      <c r="B280" s="5" t="s">
        <v>234</v>
      </c>
      <c r="C280" s="18">
        <v>6.25E-2</v>
      </c>
      <c r="D280" s="18">
        <v>0.125</v>
      </c>
      <c r="E280" s="18">
        <v>0.05</v>
      </c>
      <c r="F280" s="18">
        <v>8.7499999999999994E-2</v>
      </c>
      <c r="G280" s="18">
        <v>0.32500000000000001</v>
      </c>
    </row>
    <row r="281" spans="2:18" s="8" customFormat="1" x14ac:dyDescent="0.25">
      <c r="B281" s="5" t="s">
        <v>66</v>
      </c>
      <c r="C281" s="18">
        <v>0.125</v>
      </c>
      <c r="D281" s="18">
        <v>0.1875</v>
      </c>
      <c r="E281" s="18">
        <v>0.22500000000000001</v>
      </c>
      <c r="F281" s="18">
        <v>0.46250000000000002</v>
      </c>
      <c r="G281" s="18">
        <v>1</v>
      </c>
    </row>
    <row r="282" spans="2:18" s="8" customFormat="1" x14ac:dyDescent="0.25"/>
    <row r="283" spans="2:18" s="8" customFormat="1" x14ac:dyDescent="0.25"/>
    <row r="284" spans="2:18" s="8" customFormat="1" x14ac:dyDescent="0.25"/>
    <row r="285" spans="2:18" s="8" customFormat="1" x14ac:dyDescent="0.25">
      <c r="B285" s="48" t="s">
        <v>236</v>
      </c>
      <c r="C285" s="48"/>
      <c r="D285" s="48"/>
      <c r="E285" s="48"/>
      <c r="F285" s="48"/>
      <c r="G285" s="48"/>
      <c r="H285" s="48"/>
      <c r="I285" s="48"/>
      <c r="J285" s="48"/>
      <c r="K285" s="48"/>
      <c r="L285" s="48"/>
      <c r="M285" s="48"/>
      <c r="N285" s="48"/>
      <c r="O285" s="48"/>
      <c r="P285" s="48"/>
      <c r="Q285" s="48"/>
      <c r="R285" s="48"/>
    </row>
    <row r="286" spans="2:18" s="8" customFormat="1" x14ac:dyDescent="0.25"/>
    <row r="287" spans="2:18" s="8" customFormat="1" x14ac:dyDescent="0.25">
      <c r="B287" s="9" t="s">
        <v>237</v>
      </c>
    </row>
    <row r="288" spans="2:18" s="8" customFormat="1" x14ac:dyDescent="0.25">
      <c r="B288" s="8" t="s">
        <v>238</v>
      </c>
      <c r="C288" s="8" t="s">
        <v>222</v>
      </c>
      <c r="D288" s="8" t="s">
        <v>239</v>
      </c>
    </row>
    <row r="289" spans="2:11" s="8" customFormat="1" x14ac:dyDescent="0.25">
      <c r="B289" s="8" t="s">
        <v>240</v>
      </c>
      <c r="C289" s="14">
        <f>GETPIVOTDATA(""&amp;Table27[[#This Row],[Sources d''eau]],$B$300)/GETPIVOTDATA("Quartiers",$B$5)</f>
        <v>0.82499999999999996</v>
      </c>
      <c r="D289" s="14">
        <f>1-Table27[[#This Row],[Fréquence]]</f>
        <v>0.17500000000000004</v>
      </c>
    </row>
    <row r="290" spans="2:11" s="8" customFormat="1" x14ac:dyDescent="0.25">
      <c r="B290" s="8" t="s">
        <v>241</v>
      </c>
      <c r="C290" s="14">
        <f>GETPIVOTDATA(""&amp;Table27[[#This Row],[Sources d''eau]],$B$300)/GETPIVOTDATA("Quartiers",$B$5)</f>
        <v>0.55000000000000004</v>
      </c>
      <c r="D290" s="14">
        <f>1-Table27[[#This Row],[Fréquence]]</f>
        <v>0.44999999999999996</v>
      </c>
    </row>
    <row r="291" spans="2:11" s="8" customFormat="1" x14ac:dyDescent="0.25">
      <c r="B291" s="8" t="s">
        <v>242</v>
      </c>
      <c r="C291" s="14">
        <f>GETPIVOTDATA(""&amp;Table27[[#This Row],[Sources d''eau]],$B$300)/GETPIVOTDATA("Quartiers",$B$5)</f>
        <v>0.46250000000000002</v>
      </c>
      <c r="D291" s="14">
        <f>1-Table27[[#This Row],[Fréquence]]</f>
        <v>0.53749999999999998</v>
      </c>
    </row>
    <row r="292" spans="2:11" s="8" customFormat="1" x14ac:dyDescent="0.25">
      <c r="B292" s="8" t="s">
        <v>243</v>
      </c>
      <c r="C292" s="14">
        <f>GETPIVOTDATA(""&amp;Table27[[#This Row],[Sources d''eau]],$B$300)/GETPIVOTDATA("Quartiers",$B$5)</f>
        <v>0.3125</v>
      </c>
      <c r="D292" s="14">
        <f>1-Table27[[#This Row],[Fréquence]]</f>
        <v>0.6875</v>
      </c>
    </row>
    <row r="293" spans="2:11" s="8" customFormat="1" x14ac:dyDescent="0.25">
      <c r="B293" s="8" t="s">
        <v>244</v>
      </c>
      <c r="C293" s="14">
        <f>GETPIVOTDATA(""&amp;Table27[[#This Row],[Sources d''eau]],$B$300)/GETPIVOTDATA("Quartiers",$B$5)</f>
        <v>0.26250000000000001</v>
      </c>
      <c r="D293" s="14">
        <f>1-Table27[[#This Row],[Fréquence]]</f>
        <v>0.73750000000000004</v>
      </c>
    </row>
    <row r="294" spans="2:11" s="8" customFormat="1" x14ac:dyDescent="0.25">
      <c r="B294" s="8" t="s">
        <v>245</v>
      </c>
      <c r="C294" s="14">
        <f>GETPIVOTDATA(""&amp;Table27[[#This Row],[Sources d''eau]],$B$300)/GETPIVOTDATA("Quartiers",$B$5)</f>
        <v>0.13750000000000001</v>
      </c>
      <c r="D294" s="14">
        <f>1-Table27[[#This Row],[Fréquence]]</f>
        <v>0.86250000000000004</v>
      </c>
    </row>
    <row r="295" spans="2:11" s="8" customFormat="1" x14ac:dyDescent="0.25">
      <c r="B295" s="8" t="s">
        <v>246</v>
      </c>
      <c r="C295" s="14">
        <f>GETPIVOTDATA(""&amp;Table27[[#This Row],[Sources d''eau]],$B$300)/GETPIVOTDATA("Quartiers",$B$5)</f>
        <v>6.25E-2</v>
      </c>
      <c r="D295" s="14">
        <f>1-Table27[[#This Row],[Fréquence]]</f>
        <v>0.9375</v>
      </c>
    </row>
    <row r="296" spans="2:11" s="8" customFormat="1" x14ac:dyDescent="0.25">
      <c r="B296" s="8" t="s">
        <v>247</v>
      </c>
      <c r="C296" s="14">
        <f>GETPIVOTDATA(""&amp;Table27[[#This Row],[Sources d''eau]],$B$300)/GETPIVOTDATA("Quartiers",$B$5)</f>
        <v>1.2500000000000001E-2</v>
      </c>
      <c r="D296" s="14">
        <f>1-Table27[[#This Row],[Fréquence]]</f>
        <v>0.98750000000000004</v>
      </c>
    </row>
    <row r="297" spans="2:11" s="8" customFormat="1" x14ac:dyDescent="0.25">
      <c r="B297" s="8" t="s">
        <v>248</v>
      </c>
      <c r="C297" s="14">
        <f>GETPIVOTDATA(""&amp;Table27[[#This Row],[Sources d''eau]],$B$300)/GETPIVOTDATA("Quartiers",$B$5)</f>
        <v>0</v>
      </c>
      <c r="D297" s="14">
        <f>1-Table27[[#This Row],[Fréquence]]</f>
        <v>1</v>
      </c>
    </row>
    <row r="298" spans="2:11" s="8" customFormat="1" x14ac:dyDescent="0.25">
      <c r="C298" s="24"/>
    </row>
    <row r="299" spans="2:11" s="8" customFormat="1" x14ac:dyDescent="0.25"/>
    <row r="300" spans="2:11" s="8" customFormat="1" x14ac:dyDescent="0.25">
      <c r="B300" s="4" t="s">
        <v>5</v>
      </c>
      <c r="C300" s="8" t="s">
        <v>240</v>
      </c>
      <c r="D300" s="8" t="s">
        <v>242</v>
      </c>
      <c r="E300" s="8" t="s">
        <v>246</v>
      </c>
      <c r="F300" s="8" t="s">
        <v>248</v>
      </c>
      <c r="G300" s="8" t="s">
        <v>245</v>
      </c>
      <c r="H300" s="8" t="s">
        <v>243</v>
      </c>
      <c r="I300" s="8" t="s">
        <v>244</v>
      </c>
      <c r="J300" s="8" t="s">
        <v>247</v>
      </c>
      <c r="K300" s="8" t="s">
        <v>241</v>
      </c>
    </row>
    <row r="301" spans="2:11" s="8" customFormat="1" x14ac:dyDescent="0.25">
      <c r="B301" s="5" t="s">
        <v>11</v>
      </c>
      <c r="C301" s="3">
        <v>7</v>
      </c>
      <c r="D301" s="3">
        <v>3</v>
      </c>
      <c r="E301" s="3">
        <v>1</v>
      </c>
      <c r="F301" s="3">
        <v>0</v>
      </c>
      <c r="G301" s="3">
        <v>1</v>
      </c>
      <c r="H301" s="3">
        <v>6</v>
      </c>
      <c r="I301" s="3">
        <v>6</v>
      </c>
      <c r="J301" s="3">
        <v>0</v>
      </c>
      <c r="K301" s="3">
        <v>2</v>
      </c>
    </row>
    <row r="302" spans="2:11" s="8" customFormat="1" x14ac:dyDescent="0.25">
      <c r="B302" s="5" t="s">
        <v>25</v>
      </c>
      <c r="C302" s="3">
        <v>13</v>
      </c>
      <c r="D302" s="3">
        <v>7</v>
      </c>
      <c r="E302" s="3">
        <v>1</v>
      </c>
      <c r="F302" s="3">
        <v>0</v>
      </c>
      <c r="G302" s="3">
        <v>1</v>
      </c>
      <c r="H302" s="3">
        <v>2</v>
      </c>
      <c r="I302" s="3">
        <v>9</v>
      </c>
      <c r="J302" s="3">
        <v>0</v>
      </c>
      <c r="K302" s="3">
        <v>11</v>
      </c>
    </row>
    <row r="303" spans="2:11" s="8" customFormat="1" x14ac:dyDescent="0.25">
      <c r="B303" s="5" t="s">
        <v>39</v>
      </c>
      <c r="C303" s="3">
        <v>11</v>
      </c>
      <c r="D303" s="3">
        <v>9</v>
      </c>
      <c r="E303" s="3">
        <v>0</v>
      </c>
      <c r="F303" s="3">
        <v>0</v>
      </c>
      <c r="G303" s="3">
        <v>4</v>
      </c>
      <c r="H303" s="3">
        <v>7</v>
      </c>
      <c r="I303" s="3">
        <v>4</v>
      </c>
      <c r="J303" s="3">
        <v>0</v>
      </c>
      <c r="K303" s="3">
        <v>9</v>
      </c>
    </row>
    <row r="304" spans="2:11" s="8" customFormat="1" x14ac:dyDescent="0.25">
      <c r="B304" s="5" t="s">
        <v>6</v>
      </c>
      <c r="C304" s="3">
        <v>35</v>
      </c>
      <c r="D304" s="3">
        <v>18</v>
      </c>
      <c r="E304" s="3">
        <v>3</v>
      </c>
      <c r="F304" s="3">
        <v>0</v>
      </c>
      <c r="G304" s="3">
        <v>5</v>
      </c>
      <c r="H304" s="3">
        <v>10</v>
      </c>
      <c r="I304" s="3">
        <v>2</v>
      </c>
      <c r="J304" s="3">
        <v>1</v>
      </c>
      <c r="K304" s="3">
        <v>22</v>
      </c>
    </row>
    <row r="305" spans="2:20" s="8" customFormat="1" x14ac:dyDescent="0.25">
      <c r="B305" s="5" t="s">
        <v>66</v>
      </c>
      <c r="C305" s="3">
        <v>66</v>
      </c>
      <c r="D305" s="3">
        <v>37</v>
      </c>
      <c r="E305" s="3">
        <v>5</v>
      </c>
      <c r="F305" s="3">
        <v>0</v>
      </c>
      <c r="G305" s="3">
        <v>11</v>
      </c>
      <c r="H305" s="3">
        <v>25</v>
      </c>
      <c r="I305" s="3">
        <v>21</v>
      </c>
      <c r="J305" s="3">
        <v>1</v>
      </c>
      <c r="K305" s="3">
        <v>44</v>
      </c>
    </row>
    <row r="306" spans="2:20" s="8" customFormat="1" x14ac:dyDescent="0.25"/>
    <row r="307" spans="2:20" s="8" customFormat="1" x14ac:dyDescent="0.25"/>
    <row r="308" spans="2:20" s="8" customFormat="1" x14ac:dyDescent="0.25"/>
    <row r="309" spans="2:20" s="8" customFormat="1" x14ac:dyDescent="0.25">
      <c r="B309" s="9" t="s">
        <v>249</v>
      </c>
      <c r="O309" s="9" t="s">
        <v>250</v>
      </c>
    </row>
    <row r="310" spans="2:20" s="8" customFormat="1" x14ac:dyDescent="0.25">
      <c r="B310" s="4" t="s">
        <v>251</v>
      </c>
      <c r="C310" s="4" t="s">
        <v>156</v>
      </c>
      <c r="O310" s="4" t="s">
        <v>251</v>
      </c>
      <c r="P310" s="4" t="s">
        <v>156</v>
      </c>
    </row>
    <row r="311" spans="2:20" s="8" customFormat="1" x14ac:dyDescent="0.25">
      <c r="B311" s="4" t="s">
        <v>252</v>
      </c>
      <c r="C311" s="8" t="s">
        <v>253</v>
      </c>
      <c r="D311" s="8" t="s">
        <v>254</v>
      </c>
      <c r="E311" s="8" t="s">
        <v>255</v>
      </c>
      <c r="F311" s="8" t="s">
        <v>256</v>
      </c>
      <c r="G311" s="8" t="s">
        <v>66</v>
      </c>
      <c r="O311" s="4" t="s">
        <v>252</v>
      </c>
      <c r="P311" s="8" t="s">
        <v>11</v>
      </c>
      <c r="Q311" s="8" t="s">
        <v>25</v>
      </c>
      <c r="R311" s="8" t="s">
        <v>39</v>
      </c>
      <c r="S311" s="8" t="s">
        <v>6</v>
      </c>
      <c r="T311" s="8" t="s">
        <v>66</v>
      </c>
    </row>
    <row r="312" spans="2:20" s="8" customFormat="1" x14ac:dyDescent="0.25">
      <c r="B312" s="5" t="s">
        <v>11</v>
      </c>
      <c r="C312" s="3">
        <v>40</v>
      </c>
      <c r="D312" s="3">
        <v>236</v>
      </c>
      <c r="E312" s="3"/>
      <c r="F312" s="3">
        <v>670</v>
      </c>
      <c r="G312" s="3">
        <v>946</v>
      </c>
      <c r="O312" s="5" t="s">
        <v>253</v>
      </c>
      <c r="P312" s="3">
        <v>40</v>
      </c>
      <c r="Q312" s="3">
        <v>959</v>
      </c>
      <c r="R312" s="3">
        <v>125</v>
      </c>
      <c r="S312" s="3">
        <v>1011</v>
      </c>
      <c r="T312" s="3">
        <v>2135</v>
      </c>
    </row>
    <row r="313" spans="2:20" s="8" customFormat="1" x14ac:dyDescent="0.25">
      <c r="B313" s="5" t="s">
        <v>25</v>
      </c>
      <c r="C313" s="3">
        <v>959</v>
      </c>
      <c r="D313" s="3">
        <v>169</v>
      </c>
      <c r="E313" s="3">
        <v>76</v>
      </c>
      <c r="F313" s="3">
        <v>318</v>
      </c>
      <c r="G313" s="3">
        <v>1522</v>
      </c>
      <c r="O313" s="5" t="s">
        <v>254</v>
      </c>
      <c r="P313" s="3">
        <v>236</v>
      </c>
      <c r="Q313" s="3">
        <v>169</v>
      </c>
      <c r="R313" s="3">
        <v>26</v>
      </c>
      <c r="S313" s="3">
        <v>137</v>
      </c>
      <c r="T313" s="3">
        <v>568</v>
      </c>
    </row>
    <row r="314" spans="2:20" s="8" customFormat="1" x14ac:dyDescent="0.25">
      <c r="B314" s="5" t="s">
        <v>39</v>
      </c>
      <c r="C314" s="3">
        <v>125</v>
      </c>
      <c r="D314" s="3">
        <v>26</v>
      </c>
      <c r="E314" s="3"/>
      <c r="F314" s="3">
        <v>252</v>
      </c>
      <c r="G314" s="3">
        <v>403</v>
      </c>
      <c r="O314" s="5" t="s">
        <v>255</v>
      </c>
      <c r="P314" s="3"/>
      <c r="Q314" s="3">
        <v>76</v>
      </c>
      <c r="R314" s="3"/>
      <c r="S314" s="3"/>
      <c r="T314" s="3">
        <v>76</v>
      </c>
    </row>
    <row r="315" spans="2:20" s="8" customFormat="1" x14ac:dyDescent="0.25">
      <c r="B315" s="5" t="s">
        <v>6</v>
      </c>
      <c r="C315" s="3">
        <v>1011</v>
      </c>
      <c r="D315" s="3">
        <v>137</v>
      </c>
      <c r="E315" s="3"/>
      <c r="F315" s="3">
        <v>263</v>
      </c>
      <c r="G315" s="3">
        <v>1411</v>
      </c>
      <c r="O315" s="5" t="s">
        <v>256</v>
      </c>
      <c r="P315" s="3">
        <v>670</v>
      </c>
      <c r="Q315" s="3">
        <v>318</v>
      </c>
      <c r="R315" s="3">
        <v>252</v>
      </c>
      <c r="S315" s="3">
        <v>263</v>
      </c>
      <c r="T315" s="3">
        <v>1503</v>
      </c>
    </row>
    <row r="316" spans="2:20" s="8" customFormat="1" x14ac:dyDescent="0.25">
      <c r="B316" s="5" t="s">
        <v>66</v>
      </c>
      <c r="C316" s="3">
        <v>2135</v>
      </c>
      <c r="D316" s="3">
        <v>568</v>
      </c>
      <c r="E316" s="3">
        <v>76</v>
      </c>
      <c r="F316" s="3">
        <v>1503</v>
      </c>
      <c r="G316" s="3">
        <v>4282</v>
      </c>
      <c r="O316" s="5" t="s">
        <v>66</v>
      </c>
      <c r="P316" s="3">
        <v>946</v>
      </c>
      <c r="Q316" s="3">
        <v>1522</v>
      </c>
      <c r="R316" s="3">
        <v>403</v>
      </c>
      <c r="S316" s="3">
        <v>1411</v>
      </c>
      <c r="T316" s="3">
        <v>4282</v>
      </c>
    </row>
    <row r="317" spans="2:20" s="8" customFormat="1" x14ac:dyDescent="0.25">
      <c r="H317" s="5"/>
      <c r="I317" s="3"/>
      <c r="J317" s="3"/>
      <c r="K317" s="3"/>
      <c r="L317" s="3"/>
      <c r="M317" s="3"/>
    </row>
    <row r="318" spans="2:20" s="8" customFormat="1" x14ac:dyDescent="0.25">
      <c r="H318" s="5"/>
      <c r="I318" s="3"/>
      <c r="J318" s="3"/>
      <c r="K318" s="3"/>
      <c r="L318" s="3"/>
      <c r="M318" s="3"/>
    </row>
    <row r="319" spans="2:20" s="8" customFormat="1" x14ac:dyDescent="0.25">
      <c r="H319" s="5"/>
      <c r="I319" s="3"/>
      <c r="J319" s="3"/>
      <c r="K319" s="3"/>
      <c r="L319" s="3"/>
      <c r="M319" s="3"/>
    </row>
    <row r="320" spans="2:20" s="8" customFormat="1" x14ac:dyDescent="0.25">
      <c r="B320" s="9" t="s">
        <v>257</v>
      </c>
      <c r="J320" s="3"/>
      <c r="K320" s="3"/>
      <c r="L320" s="3"/>
      <c r="M320" s="3"/>
      <c r="O320" s="42" t="s">
        <v>257</v>
      </c>
      <c r="P320" s="43"/>
      <c r="Q320" s="43"/>
      <c r="R320" s="43"/>
      <c r="S320" s="43"/>
      <c r="T320" s="43"/>
    </row>
    <row r="321" spans="2:22" s="8" customFormat="1" x14ac:dyDescent="0.25">
      <c r="B321" s="4" t="s">
        <v>252</v>
      </c>
      <c r="C321" s="8" t="s">
        <v>186</v>
      </c>
      <c r="D321" s="4"/>
      <c r="E321" s="4"/>
      <c r="F321" s="4"/>
      <c r="G321" s="4"/>
      <c r="O321" s="4" t="s">
        <v>186</v>
      </c>
      <c r="P321" s="4" t="s">
        <v>156</v>
      </c>
      <c r="U321" s="4"/>
      <c r="V321" s="4"/>
    </row>
    <row r="322" spans="2:22" s="8" customFormat="1" x14ac:dyDescent="0.25">
      <c r="B322" s="5" t="s">
        <v>258</v>
      </c>
      <c r="C322" s="3">
        <v>40</v>
      </c>
      <c r="O322" s="4" t="s">
        <v>252</v>
      </c>
      <c r="P322" s="8" t="s">
        <v>258</v>
      </c>
      <c r="Q322" s="8" t="s">
        <v>259</v>
      </c>
      <c r="R322" s="8" t="s">
        <v>260</v>
      </c>
      <c r="S322" s="8" t="s">
        <v>261</v>
      </c>
      <c r="T322" s="8" t="s">
        <v>66</v>
      </c>
    </row>
    <row r="323" spans="2:22" s="8" customFormat="1" x14ac:dyDescent="0.25">
      <c r="B323" s="5" t="s">
        <v>259</v>
      </c>
      <c r="C323" s="3">
        <v>25</v>
      </c>
      <c r="O323" s="5" t="s">
        <v>11</v>
      </c>
      <c r="P323" s="3">
        <v>5</v>
      </c>
      <c r="Q323" s="3">
        <v>3</v>
      </c>
      <c r="R323" s="3">
        <v>1</v>
      </c>
      <c r="S323" s="3">
        <v>1</v>
      </c>
      <c r="T323" s="3">
        <v>10</v>
      </c>
    </row>
    <row r="324" spans="2:22" s="8" customFormat="1" x14ac:dyDescent="0.25">
      <c r="B324" s="5" t="s">
        <v>260</v>
      </c>
      <c r="C324" s="3">
        <v>5</v>
      </c>
      <c r="O324" s="5" t="s">
        <v>25</v>
      </c>
      <c r="P324" s="3">
        <v>6</v>
      </c>
      <c r="Q324" s="3">
        <v>8</v>
      </c>
      <c r="R324" s="3"/>
      <c r="S324" s="3">
        <v>1</v>
      </c>
      <c r="T324" s="3">
        <v>15</v>
      </c>
    </row>
    <row r="325" spans="2:22" s="8" customFormat="1" x14ac:dyDescent="0.25">
      <c r="B325" s="5" t="s">
        <v>261</v>
      </c>
      <c r="C325" s="3">
        <v>10</v>
      </c>
      <c r="O325" s="5" t="s">
        <v>39</v>
      </c>
      <c r="P325" s="3">
        <v>8</v>
      </c>
      <c r="Q325" s="3">
        <v>5</v>
      </c>
      <c r="R325" s="3">
        <v>2</v>
      </c>
      <c r="S325" s="3">
        <v>3</v>
      </c>
      <c r="T325" s="3">
        <v>18</v>
      </c>
    </row>
    <row r="326" spans="2:22" s="8" customFormat="1" x14ac:dyDescent="0.25">
      <c r="B326" s="5" t="s">
        <v>66</v>
      </c>
      <c r="C326" s="3">
        <v>80</v>
      </c>
      <c r="O326" s="5" t="s">
        <v>6</v>
      </c>
      <c r="P326" s="3">
        <v>21</v>
      </c>
      <c r="Q326" s="3">
        <v>9</v>
      </c>
      <c r="R326" s="3">
        <v>2</v>
      </c>
      <c r="S326" s="3">
        <v>5</v>
      </c>
      <c r="T326" s="3">
        <v>37</v>
      </c>
    </row>
    <row r="327" spans="2:22" s="8" customFormat="1" x14ac:dyDescent="0.25">
      <c r="O327" s="5" t="s">
        <v>66</v>
      </c>
      <c r="P327" s="3">
        <v>40</v>
      </c>
      <c r="Q327" s="3">
        <v>25</v>
      </c>
      <c r="R327" s="3">
        <v>5</v>
      </c>
      <c r="S327" s="3">
        <v>10</v>
      </c>
      <c r="T327" s="3">
        <v>80</v>
      </c>
    </row>
    <row r="328" spans="2:22" s="8" customFormat="1" x14ac:dyDescent="0.25">
      <c r="K328" s="3"/>
      <c r="L328" s="3"/>
      <c r="M328" s="3"/>
    </row>
    <row r="329" spans="2:22" s="8" customFormat="1" x14ac:dyDescent="0.25">
      <c r="K329" s="3"/>
      <c r="L329" s="3"/>
      <c r="M329" s="3"/>
    </row>
    <row r="330" spans="2:22" s="8" customFormat="1" x14ac:dyDescent="0.25">
      <c r="B330" s="9" t="s">
        <v>262</v>
      </c>
      <c r="C330" s="3"/>
      <c r="M330" s="3"/>
      <c r="O330" s="9" t="s">
        <v>263</v>
      </c>
      <c r="Q330" s="3"/>
      <c r="R330" s="3"/>
    </row>
    <row r="331" spans="2:22" s="8" customFormat="1" x14ac:dyDescent="0.25">
      <c r="B331" s="4" t="s">
        <v>264</v>
      </c>
      <c r="C331" s="8" t="s">
        <v>213</v>
      </c>
      <c r="M331" s="34"/>
      <c r="N331" s="4"/>
      <c r="O331" s="4" t="s">
        <v>265</v>
      </c>
      <c r="P331" s="8" t="s">
        <v>21</v>
      </c>
      <c r="S331" s="4"/>
      <c r="T331" s="4"/>
    </row>
    <row r="332" spans="2:22" s="8" customFormat="1" x14ac:dyDescent="0.25">
      <c r="B332" s="5" t="s">
        <v>172</v>
      </c>
      <c r="C332" s="3">
        <v>1</v>
      </c>
      <c r="M332" s="3"/>
    </row>
    <row r="333" spans="2:22" s="8" customFormat="1" x14ac:dyDescent="0.25">
      <c r="B333" s="5" t="s">
        <v>29</v>
      </c>
      <c r="C333" s="3">
        <v>16</v>
      </c>
      <c r="M333" s="34"/>
      <c r="N333" s="4"/>
      <c r="O333" s="4" t="s">
        <v>266</v>
      </c>
      <c r="P333" s="4" t="s">
        <v>267</v>
      </c>
      <c r="Q333" s="4" t="s">
        <v>268</v>
      </c>
      <c r="R333" s="4" t="s">
        <v>269</v>
      </c>
      <c r="S333" s="4"/>
      <c r="T333" s="4"/>
    </row>
    <row r="334" spans="2:22" s="8" customFormat="1" x14ac:dyDescent="0.25">
      <c r="B334" s="5" t="s">
        <v>21</v>
      </c>
      <c r="C334" s="3">
        <v>63</v>
      </c>
      <c r="M334" s="3"/>
      <c r="O334" s="3">
        <v>52</v>
      </c>
      <c r="P334" s="3">
        <v>37</v>
      </c>
      <c r="Q334" s="3">
        <v>24</v>
      </c>
      <c r="R334" s="3">
        <v>46</v>
      </c>
    </row>
    <row r="335" spans="2:22" s="8" customFormat="1" x14ac:dyDescent="0.25">
      <c r="B335" s="5" t="s">
        <v>66</v>
      </c>
      <c r="C335" s="3">
        <v>80</v>
      </c>
    </row>
    <row r="336" spans="2:22" s="8" customFormat="1" x14ac:dyDescent="0.25">
      <c r="D336" s="4"/>
      <c r="E336" s="4"/>
      <c r="F336" s="4"/>
      <c r="G336" s="4"/>
      <c r="K336" s="4"/>
      <c r="L336" s="4"/>
      <c r="M336" s="4"/>
      <c r="N336" s="4"/>
      <c r="O336" s="4"/>
      <c r="P336" s="4"/>
      <c r="Q336" s="4"/>
      <c r="R336" s="4"/>
      <c r="S336" s="4"/>
      <c r="T336" s="4"/>
    </row>
    <row r="337" spans="2:20" s="8" customFormat="1" x14ac:dyDescent="0.25">
      <c r="D337" s="4"/>
      <c r="E337" s="4"/>
      <c r="F337" s="4"/>
      <c r="G337" s="4"/>
      <c r="N337" s="4"/>
      <c r="O337" s="9" t="s">
        <v>263</v>
      </c>
      <c r="Q337" s="4"/>
      <c r="R337" s="4"/>
      <c r="S337" s="4"/>
      <c r="T337" s="4"/>
    </row>
    <row r="338" spans="2:20" s="8" customFormat="1" x14ac:dyDescent="0.25">
      <c r="B338" s="9" t="s">
        <v>270</v>
      </c>
      <c r="C338" s="3"/>
      <c r="D338" s="4"/>
      <c r="E338" s="4"/>
      <c r="F338" s="4"/>
      <c r="G338" s="4"/>
      <c r="N338" s="4"/>
      <c r="O338" s="4" t="s">
        <v>265</v>
      </c>
      <c r="P338" s="8" t="s">
        <v>21</v>
      </c>
      <c r="S338" s="4"/>
      <c r="T338" s="4"/>
    </row>
    <row r="339" spans="2:20" s="8" customFormat="1" x14ac:dyDescent="0.25">
      <c r="B339" s="4" t="s">
        <v>213</v>
      </c>
      <c r="C339" s="4" t="s">
        <v>271</v>
      </c>
      <c r="H339" s="4"/>
      <c r="N339" s="4"/>
      <c r="S339" s="4"/>
      <c r="T339" s="4"/>
    </row>
    <row r="340" spans="2:20" s="8" customFormat="1" x14ac:dyDescent="0.25">
      <c r="B340" s="4" t="s">
        <v>264</v>
      </c>
      <c r="C340" s="8" t="s">
        <v>11</v>
      </c>
      <c r="D340" s="8" t="s">
        <v>25</v>
      </c>
      <c r="E340" s="8" t="s">
        <v>39</v>
      </c>
      <c r="F340" s="8" t="s">
        <v>6</v>
      </c>
      <c r="G340" s="8" t="s">
        <v>66</v>
      </c>
      <c r="N340" s="4"/>
      <c r="O340" s="4" t="s">
        <v>264</v>
      </c>
      <c r="P340" s="8" t="s">
        <v>266</v>
      </c>
      <c r="Q340" s="8" t="s">
        <v>267</v>
      </c>
      <c r="R340" s="8" t="s">
        <v>268</v>
      </c>
      <c r="S340" s="8" t="s">
        <v>269</v>
      </c>
      <c r="T340" s="4"/>
    </row>
    <row r="341" spans="2:20" s="8" customFormat="1" x14ac:dyDescent="0.25">
      <c r="B341" s="5" t="s">
        <v>172</v>
      </c>
      <c r="C341" s="3"/>
      <c r="D341" s="3"/>
      <c r="E341" s="3">
        <v>1</v>
      </c>
      <c r="F341" s="3"/>
      <c r="G341" s="3">
        <v>1</v>
      </c>
      <c r="N341" s="4"/>
      <c r="O341" s="5" t="s">
        <v>11</v>
      </c>
      <c r="P341" s="3">
        <v>8</v>
      </c>
      <c r="Q341" s="3">
        <v>0</v>
      </c>
      <c r="R341" s="3">
        <v>8</v>
      </c>
      <c r="S341" s="3">
        <v>6</v>
      </c>
      <c r="T341" s="4"/>
    </row>
    <row r="342" spans="2:20" s="8" customFormat="1" x14ac:dyDescent="0.25">
      <c r="B342" s="5" t="s">
        <v>29</v>
      </c>
      <c r="C342" s="3">
        <v>2</v>
      </c>
      <c r="D342" s="3">
        <v>1</v>
      </c>
      <c r="E342" s="3">
        <v>5</v>
      </c>
      <c r="F342" s="3">
        <v>8</v>
      </c>
      <c r="G342" s="3">
        <v>16</v>
      </c>
      <c r="N342" s="4"/>
      <c r="O342" s="5" t="s">
        <v>25</v>
      </c>
      <c r="P342" s="3">
        <v>13</v>
      </c>
      <c r="Q342" s="3">
        <v>13</v>
      </c>
      <c r="R342" s="3">
        <v>3</v>
      </c>
      <c r="S342" s="3">
        <v>12</v>
      </c>
      <c r="T342" s="4"/>
    </row>
    <row r="343" spans="2:20" s="8" customFormat="1" x14ac:dyDescent="0.25">
      <c r="B343" s="5" t="s">
        <v>21</v>
      </c>
      <c r="C343" s="3">
        <v>8</v>
      </c>
      <c r="D343" s="3">
        <v>14</v>
      </c>
      <c r="E343" s="3">
        <v>12</v>
      </c>
      <c r="F343" s="3">
        <v>29</v>
      </c>
      <c r="G343" s="3">
        <v>63</v>
      </c>
      <c r="O343" s="5" t="s">
        <v>39</v>
      </c>
      <c r="P343" s="3">
        <v>8</v>
      </c>
      <c r="Q343" s="3">
        <v>7</v>
      </c>
      <c r="R343" s="3">
        <v>3</v>
      </c>
      <c r="S343" s="3">
        <v>11</v>
      </c>
    </row>
    <row r="344" spans="2:20" s="8" customFormat="1" x14ac:dyDescent="0.25">
      <c r="B344" s="5" t="s">
        <v>66</v>
      </c>
      <c r="C344" s="3">
        <v>10</v>
      </c>
      <c r="D344" s="3">
        <v>15</v>
      </c>
      <c r="E344" s="3">
        <v>18</v>
      </c>
      <c r="F344" s="3">
        <v>37</v>
      </c>
      <c r="G344" s="3">
        <v>80</v>
      </c>
      <c r="O344" s="5" t="s">
        <v>6</v>
      </c>
      <c r="P344" s="3">
        <v>23</v>
      </c>
      <c r="Q344" s="3">
        <v>17</v>
      </c>
      <c r="R344" s="3">
        <v>10</v>
      </c>
      <c r="S344" s="3">
        <v>17</v>
      </c>
    </row>
    <row r="345" spans="2:20" s="8" customFormat="1" x14ac:dyDescent="0.25">
      <c r="O345" s="5" t="s">
        <v>66</v>
      </c>
      <c r="P345" s="3">
        <v>52</v>
      </c>
      <c r="Q345" s="3">
        <v>37</v>
      </c>
      <c r="R345" s="3">
        <v>24</v>
      </c>
      <c r="S345" s="3">
        <v>46</v>
      </c>
    </row>
    <row r="346" spans="2:20" s="8" customFormat="1" x14ac:dyDescent="0.25"/>
    <row r="347" spans="2:20" s="8" customFormat="1" x14ac:dyDescent="0.25"/>
    <row r="348" spans="2:20" s="8" customFormat="1" x14ac:dyDescent="0.25"/>
    <row r="349" spans="2:20" s="8" customFormat="1" x14ac:dyDescent="0.25"/>
    <row r="350" spans="2:20" s="8" customFormat="1" x14ac:dyDescent="0.25"/>
    <row r="351" spans="2:20" s="8" customFormat="1" x14ac:dyDescent="0.25"/>
    <row r="352" spans="2:20" s="8" customFormat="1" x14ac:dyDescent="0.25">
      <c r="B352" s="9" t="s">
        <v>272</v>
      </c>
      <c r="C352" s="3"/>
      <c r="I352" s="9" t="s">
        <v>273</v>
      </c>
      <c r="J352" s="3"/>
      <c r="O352" s="9" t="s">
        <v>274</v>
      </c>
      <c r="P352" s="3"/>
    </row>
    <row r="353" spans="2:20" s="8" customFormat="1" x14ac:dyDescent="0.25">
      <c r="B353" s="4" t="s">
        <v>275</v>
      </c>
      <c r="C353" s="8" t="s">
        <v>222</v>
      </c>
      <c r="D353" s="4"/>
      <c r="E353" s="4"/>
      <c r="F353" s="4"/>
      <c r="G353" s="4"/>
      <c r="H353" s="4"/>
      <c r="I353" s="4" t="s">
        <v>276</v>
      </c>
      <c r="J353" s="8" t="s">
        <v>222</v>
      </c>
      <c r="L353" s="4"/>
      <c r="O353" s="4" t="s">
        <v>169</v>
      </c>
      <c r="P353" s="8" t="s">
        <v>222</v>
      </c>
      <c r="Q353" s="4"/>
      <c r="R353" s="4"/>
      <c r="S353" s="4"/>
      <c r="T353" s="4"/>
    </row>
    <row r="354" spans="2:20" s="8" customFormat="1" x14ac:dyDescent="0.25">
      <c r="B354" s="5" t="s">
        <v>277</v>
      </c>
      <c r="C354" s="18">
        <v>0.6</v>
      </c>
      <c r="I354" s="5" t="s">
        <v>29</v>
      </c>
      <c r="J354" s="7">
        <v>0.75</v>
      </c>
      <c r="O354" s="5" t="s">
        <v>232</v>
      </c>
      <c r="P354" s="7">
        <v>0.17499999999999999</v>
      </c>
    </row>
    <row r="355" spans="2:20" s="8" customFormat="1" x14ac:dyDescent="0.25">
      <c r="B355" s="5" t="s">
        <v>278</v>
      </c>
      <c r="C355" s="18">
        <v>7.4999999999999997E-2</v>
      </c>
      <c r="I355" s="5" t="s">
        <v>21</v>
      </c>
      <c r="J355" s="7">
        <v>0.25</v>
      </c>
      <c r="O355" s="5" t="s">
        <v>279</v>
      </c>
      <c r="P355" s="7">
        <v>0.46250000000000002</v>
      </c>
    </row>
    <row r="356" spans="2:20" s="8" customFormat="1" x14ac:dyDescent="0.25">
      <c r="B356" s="5" t="s">
        <v>280</v>
      </c>
      <c r="C356" s="18">
        <v>0.32500000000000001</v>
      </c>
      <c r="I356" s="5" t="s">
        <v>66</v>
      </c>
      <c r="J356" s="7">
        <v>1</v>
      </c>
      <c r="O356" s="5" t="s">
        <v>281</v>
      </c>
      <c r="P356" s="7">
        <v>0.36249999999999999</v>
      </c>
    </row>
    <row r="357" spans="2:20" s="8" customFormat="1" x14ac:dyDescent="0.25">
      <c r="B357" s="5" t="s">
        <v>66</v>
      </c>
      <c r="C357" s="18">
        <v>1</v>
      </c>
      <c r="O357" s="5" t="s">
        <v>66</v>
      </c>
      <c r="P357" s="7">
        <v>1</v>
      </c>
    </row>
    <row r="358" spans="2:20" s="8" customFormat="1" x14ac:dyDescent="0.25"/>
    <row r="359" spans="2:20" s="8" customFormat="1" x14ac:dyDescent="0.25"/>
    <row r="360" spans="2:20" s="8" customFormat="1" x14ac:dyDescent="0.25"/>
    <row r="361" spans="2:20" s="8" customFormat="1" x14ac:dyDescent="0.25"/>
    <row r="362" spans="2:20" s="8" customFormat="1" x14ac:dyDescent="0.25">
      <c r="B362" s="9" t="s">
        <v>273</v>
      </c>
    </row>
    <row r="363" spans="2:20" s="8" customFormat="1" x14ac:dyDescent="0.25">
      <c r="B363" s="8" t="s">
        <v>282</v>
      </c>
      <c r="C363" s="8" t="s">
        <v>222</v>
      </c>
    </row>
    <row r="364" spans="2:20" s="8" customFormat="1" x14ac:dyDescent="0.25">
      <c r="B364" s="8" t="s">
        <v>283</v>
      </c>
      <c r="C364" s="14">
        <f>GETPIVOTDATA(""&amp;Table28[[#This Row],[Obstacles]],$B$374)/GETPIVOTDATA("Quartiers",$B$5)</f>
        <v>0.2</v>
      </c>
    </row>
    <row r="365" spans="2:20" s="8" customFormat="1" x14ac:dyDescent="0.25">
      <c r="B365" s="8" t="s">
        <v>284</v>
      </c>
      <c r="C365" s="14">
        <f>GETPIVOTDATA(""&amp;Table28[[#This Row],[Obstacles]],$B$374)/GETPIVOTDATA("Quartiers",$B$5)</f>
        <v>0.15</v>
      </c>
    </row>
    <row r="366" spans="2:20" s="8" customFormat="1" x14ac:dyDescent="0.25">
      <c r="B366" s="8" t="s">
        <v>285</v>
      </c>
      <c r="C366" s="14">
        <f>GETPIVOTDATA(""&amp;Table28[[#This Row],[Obstacles]],$B$374)/GETPIVOTDATA("Quartiers",$B$5)</f>
        <v>0.1</v>
      </c>
    </row>
    <row r="367" spans="2:20" s="8" customFormat="1" x14ac:dyDescent="0.25">
      <c r="B367" s="8" t="s">
        <v>286</v>
      </c>
      <c r="C367" s="14">
        <f>GETPIVOTDATA(""&amp;Table28[[#This Row],[Obstacles]],$B$374)/GETPIVOTDATA("Quartiers",$B$5)</f>
        <v>3.7499999999999999E-2</v>
      </c>
    </row>
    <row r="368" spans="2:20" s="8" customFormat="1" x14ac:dyDescent="0.25">
      <c r="B368" s="8" t="s">
        <v>287</v>
      </c>
      <c r="C368" s="14">
        <f>GETPIVOTDATA(""&amp;Table28[[#This Row],[Obstacles]],$B$374)/GETPIVOTDATA("Quartiers",$B$5)</f>
        <v>2.5000000000000001E-2</v>
      </c>
    </row>
    <row r="369" spans="2:18" s="8" customFormat="1" x14ac:dyDescent="0.25">
      <c r="B369" s="8" t="s">
        <v>288</v>
      </c>
      <c r="C369" s="14">
        <f>GETPIVOTDATA(""&amp;Table28[[#This Row],[Obstacles]],$B$374)/GETPIVOTDATA("Quartiers",$B$5)</f>
        <v>1.2500000000000001E-2</v>
      </c>
    </row>
    <row r="370" spans="2:18" s="8" customFormat="1" x14ac:dyDescent="0.25">
      <c r="B370" s="8" t="s">
        <v>289</v>
      </c>
      <c r="C370" s="14">
        <f>GETPIVOTDATA(""&amp;Table28[[#This Row],[Obstacles]],$B$374)/GETPIVOTDATA("Quartiers",$B$5)</f>
        <v>0</v>
      </c>
    </row>
    <row r="371" spans="2:18" s="8" customFormat="1" x14ac:dyDescent="0.25"/>
    <row r="372" spans="2:18" s="8" customFormat="1" x14ac:dyDescent="0.25">
      <c r="B372" s="4" t="s">
        <v>290</v>
      </c>
      <c r="C372" s="8" t="s">
        <v>21</v>
      </c>
    </row>
    <row r="373" spans="2:18" s="8" customFormat="1" x14ac:dyDescent="0.25"/>
    <row r="374" spans="2:18" s="8" customFormat="1" x14ac:dyDescent="0.25">
      <c r="B374" s="8" t="s">
        <v>287</v>
      </c>
      <c r="C374" s="8" t="s">
        <v>283</v>
      </c>
      <c r="D374" s="8" t="s">
        <v>285</v>
      </c>
      <c r="E374" s="8" t="s">
        <v>284</v>
      </c>
      <c r="F374" s="8" t="s">
        <v>288</v>
      </c>
      <c r="G374" s="8" t="s">
        <v>289</v>
      </c>
      <c r="H374" s="8" t="s">
        <v>286</v>
      </c>
    </row>
    <row r="375" spans="2:18" s="8" customFormat="1" x14ac:dyDescent="0.25">
      <c r="B375" s="3">
        <v>2</v>
      </c>
      <c r="C375" s="3">
        <v>16</v>
      </c>
      <c r="D375" s="3">
        <v>8</v>
      </c>
      <c r="E375" s="3">
        <v>12</v>
      </c>
      <c r="F375" s="3">
        <v>1</v>
      </c>
      <c r="G375" s="3">
        <v>0</v>
      </c>
      <c r="H375" s="3">
        <v>3</v>
      </c>
    </row>
    <row r="376" spans="2:18" s="8" customFormat="1" x14ac:dyDescent="0.25"/>
    <row r="377" spans="2:18" s="8" customFormat="1" x14ac:dyDescent="0.25"/>
    <row r="378" spans="2:18" s="8" customFormat="1" x14ac:dyDescent="0.25"/>
    <row r="379" spans="2:18" s="8" customFormat="1" x14ac:dyDescent="0.25"/>
    <row r="380" spans="2:18" s="8" customFormat="1" x14ac:dyDescent="0.25"/>
    <row r="381" spans="2:18" s="8" customFormat="1" x14ac:dyDescent="0.25"/>
    <row r="382" spans="2:18" s="8" customFormat="1" x14ac:dyDescent="0.25"/>
    <row r="383" spans="2:18" s="8" customFormat="1" x14ac:dyDescent="0.25">
      <c r="B383" s="48" t="s">
        <v>291</v>
      </c>
      <c r="C383" s="48"/>
      <c r="D383" s="48"/>
      <c r="E383" s="48"/>
      <c r="F383" s="48"/>
      <c r="G383" s="48"/>
      <c r="H383" s="48"/>
      <c r="I383" s="48"/>
      <c r="J383" s="48"/>
      <c r="K383" s="48"/>
      <c r="L383" s="48"/>
      <c r="M383" s="48"/>
      <c r="N383" s="48"/>
      <c r="O383" s="48"/>
      <c r="P383" s="48"/>
      <c r="Q383" s="48"/>
      <c r="R383" s="48"/>
    </row>
    <row r="384" spans="2:18" s="8" customFormat="1" x14ac:dyDescent="0.25"/>
    <row r="385" spans="2:22" s="8" customFormat="1" x14ac:dyDescent="0.25"/>
    <row r="386" spans="2:22" s="8" customFormat="1" x14ac:dyDescent="0.25">
      <c r="B386" s="9" t="s">
        <v>292</v>
      </c>
      <c r="J386" s="42" t="s">
        <v>293</v>
      </c>
      <c r="K386" s="43"/>
      <c r="L386" s="43"/>
      <c r="M386" s="43"/>
      <c r="Q386" s="42" t="s">
        <v>294</v>
      </c>
      <c r="R386" s="43"/>
      <c r="S386" s="43"/>
      <c r="T386" s="43"/>
      <c r="U386" s="43"/>
      <c r="V386" s="43"/>
    </row>
    <row r="387" spans="2:22" s="8" customFormat="1" x14ac:dyDescent="0.25">
      <c r="B387" s="8" t="s">
        <v>295</v>
      </c>
      <c r="C387" s="8" t="s">
        <v>222</v>
      </c>
      <c r="J387" s="4" t="s">
        <v>222</v>
      </c>
      <c r="K387" s="4" t="s">
        <v>169</v>
      </c>
      <c r="P387" s="4"/>
      <c r="Q387" s="4" t="s">
        <v>222</v>
      </c>
      <c r="R387" s="4" t="s">
        <v>156</v>
      </c>
    </row>
    <row r="388" spans="2:22" s="8" customFormat="1" x14ac:dyDescent="0.25">
      <c r="B388" s="8" t="s">
        <v>296</v>
      </c>
      <c r="C388" s="14">
        <f>GETPIVOTDATA(""&amp;Table2830[[#This Row],[Source]],$B$397)/GETPIVOTDATA("Quartiers",$B$5)</f>
        <v>0.76249999999999996</v>
      </c>
      <c r="J388" s="4" t="s">
        <v>276</v>
      </c>
      <c r="K388" s="8" t="s">
        <v>29</v>
      </c>
      <c r="L388" s="8" t="s">
        <v>21</v>
      </c>
      <c r="M388" s="8" t="s">
        <v>66</v>
      </c>
      <c r="Q388" s="4" t="s">
        <v>276</v>
      </c>
      <c r="R388" s="8" t="s">
        <v>258</v>
      </c>
      <c r="S388" s="8" t="s">
        <v>259</v>
      </c>
      <c r="T388" s="8" t="s">
        <v>260</v>
      </c>
      <c r="U388" s="8" t="s">
        <v>261</v>
      </c>
      <c r="V388" s="8" t="s">
        <v>66</v>
      </c>
    </row>
    <row r="389" spans="2:22" s="8" customFormat="1" x14ac:dyDescent="0.25">
      <c r="B389" s="8" t="s">
        <v>297</v>
      </c>
      <c r="C389" s="14">
        <f>GETPIVOTDATA(""&amp;Table2830[[#This Row],[Source]],$B$397)/GETPIVOTDATA("Quartiers",$B$5)</f>
        <v>0.52500000000000002</v>
      </c>
      <c r="J389" s="5" t="s">
        <v>11</v>
      </c>
      <c r="K389" s="18">
        <v>0</v>
      </c>
      <c r="L389" s="18">
        <v>0.125</v>
      </c>
      <c r="M389" s="18">
        <v>0.125</v>
      </c>
      <c r="Q389" s="5" t="s">
        <v>11</v>
      </c>
      <c r="R389" s="18">
        <v>0.05</v>
      </c>
      <c r="S389" s="18">
        <v>0.05</v>
      </c>
      <c r="T389" s="18">
        <v>2.5000000000000001E-2</v>
      </c>
      <c r="U389" s="18">
        <v>0</v>
      </c>
      <c r="V389" s="18">
        <v>0.125</v>
      </c>
    </row>
    <row r="390" spans="2:22" s="8" customFormat="1" x14ac:dyDescent="0.25">
      <c r="B390" s="8" t="s">
        <v>298</v>
      </c>
      <c r="C390" s="14">
        <f>GETPIVOTDATA(""&amp;Table2830[[#This Row],[Source]],$B$397)/GETPIVOTDATA("Quartiers",$B$5)</f>
        <v>0.35</v>
      </c>
      <c r="J390" s="5" t="s">
        <v>25</v>
      </c>
      <c r="K390" s="18">
        <v>0</v>
      </c>
      <c r="L390" s="18">
        <v>0.1875</v>
      </c>
      <c r="M390" s="18">
        <v>0.1875</v>
      </c>
      <c r="Q390" s="5" t="s">
        <v>25</v>
      </c>
      <c r="R390" s="18">
        <v>2.5000000000000001E-2</v>
      </c>
      <c r="S390" s="18">
        <v>0.15</v>
      </c>
      <c r="T390" s="18">
        <v>1.2500000000000001E-2</v>
      </c>
      <c r="U390" s="18">
        <v>0</v>
      </c>
      <c r="V390" s="18">
        <v>0.1875</v>
      </c>
    </row>
    <row r="391" spans="2:22" s="8" customFormat="1" x14ac:dyDescent="0.25">
      <c r="B391" s="8" t="s">
        <v>299</v>
      </c>
      <c r="C391" s="14">
        <f>GETPIVOTDATA(""&amp;Table2830[[#This Row],[Source]],$B$397)/GETPIVOTDATA("Quartiers",$B$5)</f>
        <v>0.26250000000000001</v>
      </c>
      <c r="J391" s="5" t="s">
        <v>39</v>
      </c>
      <c r="K391" s="18">
        <v>1.2500000000000001E-2</v>
      </c>
      <c r="L391" s="18">
        <v>0.21249999999999999</v>
      </c>
      <c r="M391" s="18">
        <v>0.22500000000000001</v>
      </c>
      <c r="Q391" s="5" t="s">
        <v>39</v>
      </c>
      <c r="R391" s="18">
        <v>0.05</v>
      </c>
      <c r="S391" s="18">
        <v>8.7499999999999994E-2</v>
      </c>
      <c r="T391" s="18">
        <v>0.05</v>
      </c>
      <c r="U391" s="18">
        <v>3.7499999999999999E-2</v>
      </c>
      <c r="V391" s="18">
        <v>0.22500000000000001</v>
      </c>
    </row>
    <row r="392" spans="2:22" s="8" customFormat="1" x14ac:dyDescent="0.25">
      <c r="B392" s="8" t="s">
        <v>300</v>
      </c>
      <c r="C392" s="14">
        <f>GETPIVOTDATA(""&amp;Table2830[[#This Row],[Source]],$B$397)/GETPIVOTDATA("Quartiers",$B$5)</f>
        <v>0.2</v>
      </c>
      <c r="J392" s="5" t="s">
        <v>6</v>
      </c>
      <c r="K392" s="18">
        <v>0.05</v>
      </c>
      <c r="L392" s="18">
        <v>0.41249999999999998</v>
      </c>
      <c r="M392" s="18">
        <v>0.46250000000000002</v>
      </c>
      <c r="Q392" s="5" t="s">
        <v>6</v>
      </c>
      <c r="R392" s="18">
        <v>0.1125</v>
      </c>
      <c r="S392" s="18">
        <v>0.13750000000000001</v>
      </c>
      <c r="T392" s="18">
        <v>0.05</v>
      </c>
      <c r="U392" s="18">
        <v>0.16250000000000001</v>
      </c>
      <c r="V392" s="18">
        <v>0.46250000000000002</v>
      </c>
    </row>
    <row r="393" spans="2:22" s="8" customFormat="1" x14ac:dyDescent="0.25">
      <c r="B393" s="8" t="s">
        <v>301</v>
      </c>
      <c r="C393" s="14">
        <f>GETPIVOTDATA(""&amp;Table2830[[#This Row],[Source]],$B$397)/GETPIVOTDATA("Quartiers",$B$5)</f>
        <v>0.1875</v>
      </c>
      <c r="J393" s="5" t="s">
        <v>66</v>
      </c>
      <c r="K393" s="18">
        <v>6.25E-2</v>
      </c>
      <c r="L393" s="18">
        <v>0.9375</v>
      </c>
      <c r="M393" s="18">
        <v>1</v>
      </c>
      <c r="Q393" s="5" t="s">
        <v>66</v>
      </c>
      <c r="R393" s="18">
        <v>0.23749999999999999</v>
      </c>
      <c r="S393" s="18">
        <v>0.42499999999999999</v>
      </c>
      <c r="T393" s="18">
        <v>0.13750000000000001</v>
      </c>
      <c r="U393" s="18">
        <v>0.2</v>
      </c>
      <c r="V393" s="18">
        <v>1</v>
      </c>
    </row>
    <row r="394" spans="2:22" s="8" customFormat="1" x14ac:dyDescent="0.25">
      <c r="B394" s="8" t="s">
        <v>302</v>
      </c>
      <c r="C394" s="14">
        <f>GETPIVOTDATA(""&amp;Table2830[[#This Row],[Source]],$B$397)/GETPIVOTDATA("Quartiers",$B$5)</f>
        <v>0.05</v>
      </c>
    </row>
    <row r="395" spans="2:22" s="8" customFormat="1" x14ac:dyDescent="0.25"/>
    <row r="396" spans="2:22" s="8" customFormat="1" x14ac:dyDescent="0.25"/>
    <row r="397" spans="2:22" s="8" customFormat="1" x14ac:dyDescent="0.25">
      <c r="B397" s="4" t="s">
        <v>264</v>
      </c>
      <c r="C397" s="4" t="s">
        <v>297</v>
      </c>
      <c r="D397" s="4" t="s">
        <v>298</v>
      </c>
      <c r="E397" s="4" t="s">
        <v>301</v>
      </c>
      <c r="F397" s="4" t="s">
        <v>296</v>
      </c>
      <c r="G397" s="4" t="s">
        <v>300</v>
      </c>
      <c r="H397" s="4" t="s">
        <v>299</v>
      </c>
      <c r="I397" s="4" t="s">
        <v>302</v>
      </c>
      <c r="J397" s="4"/>
      <c r="K397" s="4"/>
      <c r="L397" s="4"/>
      <c r="P397" s="4"/>
      <c r="Q397" s="4"/>
      <c r="R397" s="4"/>
      <c r="S397" s="4"/>
      <c r="T397" s="4"/>
    </row>
    <row r="398" spans="2:22" s="8" customFormat="1" x14ac:dyDescent="0.25">
      <c r="B398" s="5" t="s">
        <v>11</v>
      </c>
      <c r="C398" s="3">
        <v>4</v>
      </c>
      <c r="D398" s="3">
        <v>6</v>
      </c>
      <c r="E398" s="3">
        <v>1</v>
      </c>
      <c r="F398" s="3">
        <v>5</v>
      </c>
      <c r="G398" s="3">
        <v>2</v>
      </c>
      <c r="H398" s="3">
        <v>0</v>
      </c>
      <c r="I398" s="3">
        <v>2</v>
      </c>
      <c r="J398" s="4"/>
      <c r="K398" s="4"/>
      <c r="L398" s="4"/>
      <c r="P398" s="4"/>
      <c r="Q398" s="4"/>
      <c r="R398" s="4"/>
      <c r="S398" s="4"/>
      <c r="T398" s="4"/>
    </row>
    <row r="399" spans="2:22" s="8" customFormat="1" x14ac:dyDescent="0.25">
      <c r="B399" s="5" t="s">
        <v>25</v>
      </c>
      <c r="C399" s="3">
        <v>3</v>
      </c>
      <c r="D399" s="3">
        <v>7</v>
      </c>
      <c r="E399" s="3">
        <v>1</v>
      </c>
      <c r="F399" s="3">
        <v>14</v>
      </c>
      <c r="G399" s="3">
        <v>2</v>
      </c>
      <c r="H399" s="3">
        <v>8</v>
      </c>
      <c r="I399" s="3">
        <v>0</v>
      </c>
    </row>
    <row r="400" spans="2:22" s="8" customFormat="1" x14ac:dyDescent="0.25">
      <c r="B400" s="5" t="s">
        <v>39</v>
      </c>
      <c r="C400" s="3">
        <v>15</v>
      </c>
      <c r="D400" s="3">
        <v>3</v>
      </c>
      <c r="E400" s="3">
        <v>8</v>
      </c>
      <c r="F400" s="3">
        <v>14</v>
      </c>
      <c r="G400" s="3">
        <v>4</v>
      </c>
      <c r="H400" s="3">
        <v>1</v>
      </c>
      <c r="I400" s="3">
        <v>2</v>
      </c>
    </row>
    <row r="401" spans="2:9" s="8" customFormat="1" x14ac:dyDescent="0.25">
      <c r="B401" s="5" t="s">
        <v>6</v>
      </c>
      <c r="C401" s="3">
        <v>20</v>
      </c>
      <c r="D401" s="3">
        <v>12</v>
      </c>
      <c r="E401" s="3">
        <v>5</v>
      </c>
      <c r="F401" s="3">
        <v>28</v>
      </c>
      <c r="G401" s="3">
        <v>8</v>
      </c>
      <c r="H401" s="3">
        <v>12</v>
      </c>
      <c r="I401" s="3">
        <v>0</v>
      </c>
    </row>
    <row r="402" spans="2:9" s="8" customFormat="1" x14ac:dyDescent="0.25">
      <c r="B402" s="5" t="s">
        <v>66</v>
      </c>
      <c r="C402" s="3">
        <v>42</v>
      </c>
      <c r="D402" s="3">
        <v>28</v>
      </c>
      <c r="E402" s="3">
        <v>15</v>
      </c>
      <c r="F402" s="3">
        <v>61</v>
      </c>
      <c r="G402" s="3">
        <v>16</v>
      </c>
      <c r="H402" s="3">
        <v>21</v>
      </c>
      <c r="I402" s="3">
        <v>4</v>
      </c>
    </row>
    <row r="403" spans="2:9" s="8" customFormat="1" x14ac:dyDescent="0.25"/>
    <row r="404" spans="2:9" s="8" customFormat="1" x14ac:dyDescent="0.25"/>
    <row r="405" spans="2:9" s="8" customFormat="1" x14ac:dyDescent="0.25"/>
    <row r="406" spans="2:9" s="8" customFormat="1" x14ac:dyDescent="0.25"/>
    <row r="407" spans="2:9" s="8" customFormat="1" x14ac:dyDescent="0.25">
      <c r="B407" s="9" t="s">
        <v>303</v>
      </c>
    </row>
    <row r="408" spans="2:9" s="8" customFormat="1" x14ac:dyDescent="0.25">
      <c r="B408" s="8" t="s">
        <v>304</v>
      </c>
      <c r="C408" s="8" t="s">
        <v>222</v>
      </c>
    </row>
    <row r="409" spans="2:9" s="8" customFormat="1" x14ac:dyDescent="0.25">
      <c r="B409" s="8" t="s">
        <v>286</v>
      </c>
      <c r="C409" s="14">
        <f>GETPIVOTDATA(""&amp;Table283031[[#This Row],[Raisons]],$B$418)/GETPIVOTDATA("Quartiers",$B$5)</f>
        <v>3.7499999999999999E-2</v>
      </c>
    </row>
    <row r="410" spans="2:9" s="8" customFormat="1" ht="18" customHeight="1" x14ac:dyDescent="0.25">
      <c r="B410" s="8" t="s">
        <v>288</v>
      </c>
      <c r="C410" s="14">
        <f>GETPIVOTDATA(""&amp;Table283031[[#This Row],[Raisons]],$B$418)/GETPIVOTDATA("Quartiers",$B$5)</f>
        <v>1.2500000000000001E-2</v>
      </c>
    </row>
    <row r="411" spans="2:9" s="8" customFormat="1" x14ac:dyDescent="0.25">
      <c r="B411" s="8" t="s">
        <v>305</v>
      </c>
      <c r="C411" s="14">
        <f>GETPIVOTDATA(""&amp;Table283031[[#This Row],[Raisons]],$B$418)/GETPIVOTDATA("Quartiers",$B$5)</f>
        <v>1.2500000000000001E-2</v>
      </c>
    </row>
    <row r="412" spans="2:9" s="8" customFormat="1" x14ac:dyDescent="0.25">
      <c r="B412" s="8" t="s">
        <v>306</v>
      </c>
      <c r="C412" s="14">
        <f>GETPIVOTDATA(""&amp;Table283031[[#This Row],[Raisons]],$B$418)/GETPIVOTDATA("Quartiers",$B$5)</f>
        <v>1.2500000000000001E-2</v>
      </c>
    </row>
    <row r="413" spans="2:9" s="8" customFormat="1" x14ac:dyDescent="0.25">
      <c r="B413" s="8" t="s">
        <v>284</v>
      </c>
      <c r="C413" s="14">
        <f>GETPIVOTDATA(""&amp;Table283031[[#This Row],[Raisons]],$B$418)/GETPIVOTDATA("Quartiers",$B$5)</f>
        <v>0</v>
      </c>
    </row>
    <row r="414" spans="2:9" s="8" customFormat="1" x14ac:dyDescent="0.25">
      <c r="B414" s="8" t="s">
        <v>287</v>
      </c>
      <c r="C414" s="14">
        <f>GETPIVOTDATA(""&amp;Table283031[[#This Row],[Raisons]],$B$418)/GETPIVOTDATA("Quartiers",$B$5)</f>
        <v>0</v>
      </c>
    </row>
    <row r="415" spans="2:9" s="8" customFormat="1" x14ac:dyDescent="0.25">
      <c r="B415" s="8" t="s">
        <v>307</v>
      </c>
      <c r="C415" s="14">
        <f>GETPIVOTDATA(""&amp;Table283031[[#This Row],[Raisons]],$B$418)/GETPIVOTDATA("Quartiers",$B$5)</f>
        <v>0</v>
      </c>
    </row>
    <row r="416" spans="2:9" s="8" customFormat="1" x14ac:dyDescent="0.25">
      <c r="B416" s="4" t="s">
        <v>308</v>
      </c>
      <c r="C416" s="8" t="s">
        <v>29</v>
      </c>
    </row>
    <row r="417" spans="2:20" s="8" customFormat="1" x14ac:dyDescent="0.25"/>
    <row r="418" spans="2:20" s="8" customFormat="1" x14ac:dyDescent="0.25">
      <c r="B418" s="4" t="s">
        <v>59</v>
      </c>
      <c r="C418" s="4" t="s">
        <v>284</v>
      </c>
      <c r="D418" s="4" t="s">
        <v>288</v>
      </c>
      <c r="E418" s="4" t="s">
        <v>305</v>
      </c>
      <c r="F418" s="4" t="s">
        <v>287</v>
      </c>
      <c r="G418" s="4" t="s">
        <v>306</v>
      </c>
      <c r="H418" s="4" t="s">
        <v>307</v>
      </c>
      <c r="I418" s="4" t="s">
        <v>286</v>
      </c>
      <c r="J418" s="4"/>
      <c r="K418" s="4"/>
      <c r="L418" s="4"/>
      <c r="M418" s="4"/>
      <c r="N418" s="4"/>
      <c r="O418" s="4"/>
      <c r="P418" s="4"/>
      <c r="Q418" s="4"/>
      <c r="R418" s="4"/>
      <c r="S418" s="4"/>
      <c r="T418" s="4"/>
    </row>
    <row r="419" spans="2:20" s="8" customFormat="1" x14ac:dyDescent="0.25">
      <c r="B419" s="5" t="s">
        <v>39</v>
      </c>
      <c r="C419" s="3">
        <v>0</v>
      </c>
      <c r="D419" s="3">
        <v>1</v>
      </c>
      <c r="E419" s="3">
        <v>0</v>
      </c>
      <c r="F419" s="3">
        <v>0</v>
      </c>
      <c r="G419" s="3">
        <v>0</v>
      </c>
      <c r="H419" s="3">
        <v>0</v>
      </c>
      <c r="I419" s="3">
        <v>1</v>
      </c>
    </row>
    <row r="420" spans="2:20" s="8" customFormat="1" x14ac:dyDescent="0.25">
      <c r="B420" s="5" t="s">
        <v>6</v>
      </c>
      <c r="C420" s="3">
        <v>0</v>
      </c>
      <c r="D420" s="3">
        <v>0</v>
      </c>
      <c r="E420" s="3">
        <v>1</v>
      </c>
      <c r="F420" s="3">
        <v>0</v>
      </c>
      <c r="G420" s="3">
        <v>1</v>
      </c>
      <c r="H420" s="3">
        <v>0</v>
      </c>
      <c r="I420" s="3">
        <v>2</v>
      </c>
    </row>
    <row r="421" spans="2:20" s="8" customFormat="1" x14ac:dyDescent="0.25">
      <c r="B421" s="5" t="s">
        <v>66</v>
      </c>
      <c r="C421" s="3">
        <v>0</v>
      </c>
      <c r="D421" s="3">
        <v>1</v>
      </c>
      <c r="E421" s="3">
        <v>1</v>
      </c>
      <c r="F421" s="3">
        <v>0</v>
      </c>
      <c r="G421" s="3">
        <v>1</v>
      </c>
      <c r="H421" s="3">
        <v>0</v>
      </c>
      <c r="I421" s="3">
        <v>3</v>
      </c>
    </row>
    <row r="422" spans="2:20" s="8" customFormat="1" x14ac:dyDescent="0.25"/>
    <row r="423" spans="2:20" s="8" customFormat="1" x14ac:dyDescent="0.25"/>
    <row r="424" spans="2:20" s="8" customFormat="1" x14ac:dyDescent="0.25"/>
    <row r="425" spans="2:20" s="8" customFormat="1" x14ac:dyDescent="0.25"/>
    <row r="426" spans="2:20" s="8" customFormat="1" x14ac:dyDescent="0.25">
      <c r="B426" s="48" t="s">
        <v>309</v>
      </c>
      <c r="C426" s="48"/>
      <c r="D426" s="48"/>
      <c r="E426" s="48"/>
      <c r="F426" s="48"/>
      <c r="G426" s="48"/>
      <c r="H426" s="48"/>
      <c r="I426" s="48"/>
      <c r="J426" s="48"/>
      <c r="K426" s="48"/>
      <c r="L426" s="48"/>
      <c r="M426" s="48"/>
      <c r="N426" s="48"/>
      <c r="O426" s="48"/>
      <c r="P426" s="48"/>
      <c r="Q426" s="48"/>
      <c r="R426" s="48"/>
    </row>
    <row r="427" spans="2:20" s="8" customFormat="1" x14ac:dyDescent="0.25">
      <c r="B427" s="9" t="s">
        <v>310</v>
      </c>
      <c r="I427" s="9" t="s">
        <v>311</v>
      </c>
    </row>
    <row r="428" spans="2:20" s="8" customFormat="1" x14ac:dyDescent="0.25">
      <c r="B428" s="4" t="s">
        <v>276</v>
      </c>
      <c r="C428" s="8" t="s">
        <v>221</v>
      </c>
      <c r="F428" s="4"/>
      <c r="G428" s="4"/>
      <c r="H428" s="4"/>
      <c r="I428" s="4" t="s">
        <v>312</v>
      </c>
      <c r="J428" s="8" t="s">
        <v>21</v>
      </c>
      <c r="M428" s="4"/>
      <c r="N428" s="4"/>
      <c r="O428" s="4"/>
      <c r="P428" s="4"/>
      <c r="Q428" s="4"/>
      <c r="R428" s="4"/>
      <c r="S428" s="4"/>
      <c r="T428" s="4"/>
    </row>
    <row r="429" spans="2:20" s="8" customFormat="1" x14ac:dyDescent="0.25">
      <c r="B429" s="5" t="s">
        <v>29</v>
      </c>
      <c r="C429" s="32">
        <v>45</v>
      </c>
    </row>
    <row r="430" spans="2:20" s="8" customFormat="1" x14ac:dyDescent="0.25">
      <c r="B430" s="5" t="s">
        <v>21</v>
      </c>
      <c r="C430" s="32">
        <v>35</v>
      </c>
      <c r="I430" s="4" t="s">
        <v>169</v>
      </c>
      <c r="J430" s="8" t="s">
        <v>222</v>
      </c>
    </row>
    <row r="431" spans="2:20" s="8" customFormat="1" x14ac:dyDescent="0.25">
      <c r="B431" s="5" t="s">
        <v>66</v>
      </c>
      <c r="C431" s="32">
        <v>80</v>
      </c>
      <c r="I431" s="5" t="s">
        <v>29</v>
      </c>
      <c r="J431" s="32">
        <v>4</v>
      </c>
    </row>
    <row r="432" spans="2:20" s="8" customFormat="1" x14ac:dyDescent="0.25">
      <c r="I432" s="5" t="s">
        <v>21</v>
      </c>
      <c r="J432" s="32">
        <v>31</v>
      </c>
    </row>
    <row r="433" spans="2:20" s="8" customFormat="1" x14ac:dyDescent="0.25">
      <c r="I433" s="5" t="s">
        <v>66</v>
      </c>
      <c r="J433" s="32">
        <v>35</v>
      </c>
    </row>
    <row r="434" spans="2:20" s="8" customFormat="1" x14ac:dyDescent="0.25"/>
    <row r="435" spans="2:20" s="8" customFormat="1" x14ac:dyDescent="0.25"/>
    <row r="436" spans="2:20" s="8" customFormat="1" x14ac:dyDescent="0.25"/>
    <row r="437" spans="2:20" s="8" customFormat="1" x14ac:dyDescent="0.25"/>
    <row r="438" spans="2:20" s="8" customFormat="1" x14ac:dyDescent="0.25">
      <c r="B438" s="9" t="s">
        <v>313</v>
      </c>
      <c r="I438" s="9" t="s">
        <v>314</v>
      </c>
    </row>
    <row r="439" spans="2:20" s="8" customFormat="1" x14ac:dyDescent="0.25">
      <c r="B439" s="8" t="s">
        <v>315</v>
      </c>
      <c r="C439" s="8" t="s">
        <v>222</v>
      </c>
      <c r="I439" s="4" t="s">
        <v>312</v>
      </c>
      <c r="J439" s="8" t="s">
        <v>21</v>
      </c>
    </row>
    <row r="440" spans="2:20" s="8" customFormat="1" x14ac:dyDescent="0.25">
      <c r="B440" s="8" t="s">
        <v>316</v>
      </c>
      <c r="C440" s="14">
        <f>GETPIVOTDATA(""&amp;Table17[[#This Row],[Services]],$B$448)/GETPIVOTDATA("Quartiers",$B$5)</f>
        <v>0.33750000000000002</v>
      </c>
      <c r="F440" s="4"/>
      <c r="G440" s="4"/>
      <c r="H440" s="4"/>
      <c r="P440" s="4"/>
      <c r="Q440" s="4"/>
      <c r="R440" s="4"/>
      <c r="S440" s="4"/>
      <c r="T440" s="4"/>
    </row>
    <row r="441" spans="2:20" s="8" customFormat="1" x14ac:dyDescent="0.25">
      <c r="B441" s="8" t="s">
        <v>317</v>
      </c>
      <c r="C441" s="14">
        <f>GETPIVOTDATA(""&amp;Table17[[#This Row],[Services]],$B$448)/GETPIVOTDATA("Quartiers",$B$5)</f>
        <v>0.16250000000000001</v>
      </c>
      <c r="I441" s="4" t="s">
        <v>318</v>
      </c>
      <c r="J441" s="4" t="s">
        <v>222</v>
      </c>
      <c r="K441" s="4"/>
      <c r="L441" s="4"/>
      <c r="M441" s="4"/>
      <c r="N441" s="4"/>
      <c r="O441" s="4"/>
      <c r="P441" s="4"/>
      <c r="Q441" s="4"/>
      <c r="R441" s="4"/>
      <c r="S441" s="4"/>
      <c r="T441" s="4"/>
    </row>
    <row r="442" spans="2:20" s="8" customFormat="1" x14ac:dyDescent="0.25">
      <c r="B442" s="8" t="s">
        <v>319</v>
      </c>
      <c r="C442" s="14">
        <f>GETPIVOTDATA(""&amp;Table17[[#This Row],[Services]],$B$448)/GETPIVOTDATA("Quartiers",$B$5)</f>
        <v>0.15</v>
      </c>
      <c r="I442" s="5" t="s">
        <v>29</v>
      </c>
      <c r="J442" s="32">
        <v>12</v>
      </c>
    </row>
    <row r="443" spans="2:20" s="8" customFormat="1" x14ac:dyDescent="0.25">
      <c r="B443" s="8" t="s">
        <v>320</v>
      </c>
      <c r="C443" s="14">
        <f>GETPIVOTDATA(""&amp;Table17[[#This Row],[Services]],$B$448)/GETPIVOTDATA("Quartiers",$B$5)</f>
        <v>8.7499999999999994E-2</v>
      </c>
      <c r="I443" s="5" t="s">
        <v>21</v>
      </c>
      <c r="J443" s="32">
        <v>19</v>
      </c>
    </row>
    <row r="444" spans="2:20" s="8" customFormat="1" x14ac:dyDescent="0.25">
      <c r="B444" s="8" t="s">
        <v>321</v>
      </c>
      <c r="C444" s="14">
        <f>GETPIVOTDATA(""&amp;Table17[[#This Row],[Services]],$B$448)/GETPIVOTDATA("Quartiers",$B$5)</f>
        <v>0.05</v>
      </c>
      <c r="I444" s="5" t="s">
        <v>322</v>
      </c>
      <c r="J444" s="32"/>
    </row>
    <row r="445" spans="2:20" s="8" customFormat="1" x14ac:dyDescent="0.25">
      <c r="I445" s="5" t="s">
        <v>66</v>
      </c>
      <c r="J445" s="32">
        <v>31</v>
      </c>
    </row>
    <row r="446" spans="2:20" s="8" customFormat="1" x14ac:dyDescent="0.25">
      <c r="B446" s="4" t="s">
        <v>323</v>
      </c>
      <c r="C446" s="8" t="s">
        <v>21</v>
      </c>
    </row>
    <row r="447" spans="2:20" s="8" customFormat="1" x14ac:dyDescent="0.25"/>
    <row r="448" spans="2:20" s="8" customFormat="1" x14ac:dyDescent="0.25">
      <c r="B448" s="4" t="s">
        <v>320</v>
      </c>
      <c r="C448" s="4" t="s">
        <v>319</v>
      </c>
      <c r="D448" s="4" t="s">
        <v>316</v>
      </c>
      <c r="E448" s="4" t="s">
        <v>317</v>
      </c>
      <c r="F448" s="4" t="s">
        <v>321</v>
      </c>
      <c r="G448" s="4"/>
      <c r="H448" s="4"/>
      <c r="P448" s="4"/>
      <c r="Q448" s="4"/>
      <c r="R448" s="4"/>
      <c r="S448" s="4"/>
      <c r="T448" s="4"/>
    </row>
    <row r="449" spans="2:20" s="8" customFormat="1" x14ac:dyDescent="0.25">
      <c r="B449" s="32">
        <v>7</v>
      </c>
      <c r="C449" s="32">
        <v>12</v>
      </c>
      <c r="D449" s="32">
        <v>27</v>
      </c>
      <c r="E449" s="32">
        <v>13</v>
      </c>
      <c r="F449" s="32">
        <v>4</v>
      </c>
    </row>
    <row r="450" spans="2:20" s="8" customFormat="1" x14ac:dyDescent="0.25">
      <c r="P450" s="4"/>
      <c r="Q450" s="4"/>
      <c r="R450" s="4"/>
      <c r="S450" s="4"/>
      <c r="T450" s="4"/>
    </row>
    <row r="451" spans="2:20" s="8" customFormat="1" x14ac:dyDescent="0.25"/>
    <row r="452" spans="2:20" s="8" customFormat="1" x14ac:dyDescent="0.25"/>
    <row r="453" spans="2:20" s="8" customFormat="1" x14ac:dyDescent="0.25">
      <c r="B453" s="9" t="s">
        <v>324</v>
      </c>
      <c r="I453" s="9" t="s">
        <v>325</v>
      </c>
    </row>
    <row r="454" spans="2:20" s="8" customFormat="1" x14ac:dyDescent="0.25">
      <c r="D454" s="4"/>
      <c r="E454" s="4"/>
      <c r="F454" s="4"/>
      <c r="G454" s="4"/>
      <c r="H454" s="4"/>
      <c r="I454" s="8" t="s">
        <v>326</v>
      </c>
      <c r="J454" s="8" t="s">
        <v>222</v>
      </c>
      <c r="P454" s="4"/>
      <c r="Q454" s="4"/>
      <c r="R454" s="4"/>
      <c r="S454" s="4"/>
      <c r="T454" s="4"/>
    </row>
    <row r="455" spans="2:20" s="8" customFormat="1" x14ac:dyDescent="0.25">
      <c r="B455" s="4" t="s">
        <v>327</v>
      </c>
      <c r="C455" s="8" t="s">
        <v>21</v>
      </c>
      <c r="I455" s="8" t="s">
        <v>328</v>
      </c>
      <c r="J455" s="14">
        <f>GETPIVOTDATA(""&amp;Table18[[#This Row],[Difficultés]],$I$465)/GETPIVOTDATA("Quartiers",$B$5)</f>
        <v>0.23749999999999999</v>
      </c>
      <c r="L455" s="4"/>
      <c r="M455" s="4"/>
      <c r="N455" s="4"/>
      <c r="O455" s="4"/>
    </row>
    <row r="456" spans="2:20" s="8" customFormat="1" x14ac:dyDescent="0.25">
      <c r="I456" s="8" t="s">
        <v>329</v>
      </c>
      <c r="J456" s="14">
        <f>GETPIVOTDATA(""&amp;Table18[[#This Row],[Difficultés]],$I$465)/GETPIVOTDATA("Quartiers",$B$5)</f>
        <v>0.1125</v>
      </c>
    </row>
    <row r="457" spans="2:20" s="8" customFormat="1" x14ac:dyDescent="0.25">
      <c r="B457" s="4" t="s">
        <v>330</v>
      </c>
      <c r="C457" s="8" t="s">
        <v>222</v>
      </c>
      <c r="I457" s="8" t="s">
        <v>331</v>
      </c>
      <c r="J457" s="14">
        <f>GETPIVOTDATA(""&amp;Table18[[#This Row],[Difficultés]],$I$465)/GETPIVOTDATA("Quartiers",$B$5)</f>
        <v>0.1</v>
      </c>
    </row>
    <row r="458" spans="2:20" s="8" customFormat="1" x14ac:dyDescent="0.25">
      <c r="B458" s="5" t="s">
        <v>258</v>
      </c>
      <c r="C458" s="32">
        <v>11</v>
      </c>
      <c r="I458" s="8" t="s">
        <v>332</v>
      </c>
      <c r="J458" s="14">
        <f>GETPIVOTDATA(""&amp;Table18[[#This Row],[Difficultés]],$I$465)/GETPIVOTDATA("Quartiers",$B$5)</f>
        <v>7.4999999999999997E-2</v>
      </c>
    </row>
    <row r="459" spans="2:20" s="8" customFormat="1" x14ac:dyDescent="0.25">
      <c r="B459" s="5" t="s">
        <v>259</v>
      </c>
      <c r="C459" s="32">
        <v>16</v>
      </c>
      <c r="I459" s="8" t="s">
        <v>284</v>
      </c>
      <c r="J459" s="14">
        <f>GETPIVOTDATA(""&amp;Table18[[#This Row],[Difficultés]],$I$465)/GETPIVOTDATA("Quartiers",$B$5)</f>
        <v>1.2500000000000001E-2</v>
      </c>
    </row>
    <row r="460" spans="2:20" s="8" customFormat="1" x14ac:dyDescent="0.25">
      <c r="B460" s="5" t="s">
        <v>260</v>
      </c>
      <c r="C460" s="32">
        <v>4</v>
      </c>
      <c r="I460" s="8" t="s">
        <v>333</v>
      </c>
      <c r="J460" s="14">
        <f>GETPIVOTDATA(""&amp;Table18[[#This Row],[Difficultés]],$I$465)/GETPIVOTDATA("Quartiers",$B$5)</f>
        <v>1.2500000000000001E-2</v>
      </c>
    </row>
    <row r="461" spans="2:20" s="8" customFormat="1" x14ac:dyDescent="0.25">
      <c r="B461" s="5" t="s">
        <v>322</v>
      </c>
      <c r="C461" s="32"/>
      <c r="I461" s="8" t="s">
        <v>287</v>
      </c>
      <c r="J461" s="14">
        <f>GETPIVOTDATA(""&amp;Table18[[#This Row],[Difficultés]],$I$465)/GETPIVOTDATA("Quartiers",$B$5)</f>
        <v>0</v>
      </c>
    </row>
    <row r="462" spans="2:20" s="8" customFormat="1" x14ac:dyDescent="0.25">
      <c r="B462" s="5" t="s">
        <v>66</v>
      </c>
      <c r="C462" s="32">
        <v>31</v>
      </c>
    </row>
    <row r="463" spans="2:20" s="8" customFormat="1" x14ac:dyDescent="0.25">
      <c r="I463" s="4" t="s">
        <v>334</v>
      </c>
      <c r="J463" s="8" t="s">
        <v>21</v>
      </c>
    </row>
    <row r="464" spans="2:20" s="8" customFormat="1" x14ac:dyDescent="0.25"/>
    <row r="465" spans="2:15" s="8" customFormat="1" x14ac:dyDescent="0.25">
      <c r="I465" s="4" t="s">
        <v>284</v>
      </c>
      <c r="J465" s="4" t="s">
        <v>329</v>
      </c>
      <c r="K465" s="4" t="s">
        <v>328</v>
      </c>
      <c r="L465" s="4" t="s">
        <v>333</v>
      </c>
      <c r="M465" s="4" t="s">
        <v>287</v>
      </c>
      <c r="N465" s="4" t="s">
        <v>331</v>
      </c>
      <c r="O465" s="4" t="s">
        <v>332</v>
      </c>
    </row>
    <row r="466" spans="2:15" s="8" customFormat="1" x14ac:dyDescent="0.25">
      <c r="I466" s="32">
        <v>1</v>
      </c>
      <c r="J466" s="32">
        <v>9</v>
      </c>
      <c r="K466" s="32">
        <v>19</v>
      </c>
      <c r="L466" s="32">
        <v>1</v>
      </c>
      <c r="M466" s="32">
        <v>0</v>
      </c>
      <c r="N466" s="32">
        <v>8</v>
      </c>
      <c r="O466" s="32">
        <v>6</v>
      </c>
    </row>
    <row r="467" spans="2:15" s="8" customFormat="1" x14ac:dyDescent="0.25">
      <c r="B467" s="9" t="s">
        <v>335</v>
      </c>
      <c r="I467" s="32"/>
      <c r="J467" s="32"/>
      <c r="K467" s="32"/>
      <c r="L467" s="32"/>
      <c r="M467" s="32"/>
      <c r="N467" s="32"/>
      <c r="O467" s="32"/>
    </row>
    <row r="468" spans="2:15" s="8" customFormat="1" x14ac:dyDescent="0.25">
      <c r="I468" s="32"/>
      <c r="J468" s="32"/>
      <c r="K468" s="32"/>
      <c r="L468" s="32"/>
      <c r="M468" s="32"/>
      <c r="N468" s="32"/>
      <c r="O468" s="32"/>
    </row>
    <row r="469" spans="2:15" s="8" customFormat="1" x14ac:dyDescent="0.25">
      <c r="B469" s="8" t="s">
        <v>336</v>
      </c>
      <c r="C469" s="8" t="s">
        <v>208</v>
      </c>
      <c r="I469" s="32"/>
      <c r="J469" s="32"/>
      <c r="K469" s="32"/>
      <c r="L469" s="32"/>
      <c r="M469" s="32"/>
      <c r="N469" s="32"/>
      <c r="O469" s="32"/>
    </row>
    <row r="470" spans="2:15" s="8" customFormat="1" x14ac:dyDescent="0.25">
      <c r="B470" s="8" t="s">
        <v>337</v>
      </c>
      <c r="C470" s="14">
        <f>GETPIVOTDATA(""&amp;Table31[[#This Row],[Maladies]],$B$483)/GETPIVOTDATA("Quartiers",$B$15)</f>
        <v>0.98750000000000004</v>
      </c>
      <c r="I470" s="32"/>
      <c r="J470" s="32"/>
      <c r="K470" s="32"/>
      <c r="L470" s="32"/>
      <c r="M470" s="32"/>
      <c r="N470" s="32"/>
      <c r="O470" s="32"/>
    </row>
    <row r="471" spans="2:15" s="8" customFormat="1" x14ac:dyDescent="0.25">
      <c r="B471" s="8" t="s">
        <v>338</v>
      </c>
      <c r="C471" s="14">
        <f>GETPIVOTDATA(""&amp;Table31[[#This Row],[Maladies]],$B$483)/GETPIVOTDATA("Quartiers",$B$15)</f>
        <v>0.73750000000000004</v>
      </c>
      <c r="I471" s="32"/>
      <c r="J471" s="32"/>
      <c r="K471" s="32"/>
      <c r="L471" s="32"/>
      <c r="M471" s="32"/>
      <c r="N471" s="32"/>
      <c r="O471" s="32"/>
    </row>
    <row r="472" spans="2:15" s="8" customFormat="1" x14ac:dyDescent="0.25">
      <c r="B472" s="8" t="s">
        <v>339</v>
      </c>
      <c r="C472" s="14">
        <f>GETPIVOTDATA(""&amp;Table31[[#This Row],[Maladies]],$B$483)/GETPIVOTDATA("Quartiers",$B$15)</f>
        <v>0.51249999999999996</v>
      </c>
      <c r="I472" s="32"/>
      <c r="J472" s="32"/>
      <c r="K472" s="32"/>
      <c r="L472" s="32"/>
      <c r="M472" s="32"/>
      <c r="N472" s="32"/>
      <c r="O472" s="32"/>
    </row>
    <row r="473" spans="2:15" s="8" customFormat="1" x14ac:dyDescent="0.25">
      <c r="B473" s="8" t="s">
        <v>340</v>
      </c>
      <c r="C473" s="14">
        <f>GETPIVOTDATA(""&amp;Table31[[#This Row],[Maladies]],$B$483)/GETPIVOTDATA("Quartiers",$B$15)</f>
        <v>0.22500000000000001</v>
      </c>
      <c r="I473" s="32"/>
      <c r="J473" s="32"/>
      <c r="K473" s="32"/>
      <c r="L473" s="32"/>
      <c r="M473" s="32"/>
      <c r="N473" s="32"/>
      <c r="O473" s="32"/>
    </row>
    <row r="474" spans="2:15" s="8" customFormat="1" x14ac:dyDescent="0.25">
      <c r="B474" s="8" t="s">
        <v>341</v>
      </c>
      <c r="C474" s="14">
        <f>GETPIVOTDATA(""&amp;Table31[[#This Row],[Maladies]],$B$483)/GETPIVOTDATA("Quartiers",$B$15)</f>
        <v>0.13750000000000001</v>
      </c>
      <c r="I474" s="32"/>
      <c r="J474" s="32"/>
      <c r="K474" s="32"/>
      <c r="L474" s="32"/>
      <c r="M474" s="32"/>
      <c r="N474" s="32"/>
      <c r="O474" s="32"/>
    </row>
    <row r="475" spans="2:15" s="8" customFormat="1" x14ac:dyDescent="0.25">
      <c r="B475" s="8" t="s">
        <v>342</v>
      </c>
      <c r="C475" s="14">
        <f>GETPIVOTDATA(""&amp;Table31[[#This Row],[Maladies]],$B$483)/GETPIVOTDATA("Quartiers",$B$15)</f>
        <v>0.1</v>
      </c>
      <c r="I475" s="32"/>
      <c r="J475" s="32"/>
      <c r="K475" s="32"/>
      <c r="L475" s="32"/>
      <c r="M475" s="32"/>
      <c r="N475" s="32"/>
      <c r="O475" s="32"/>
    </row>
    <row r="476" spans="2:15" s="8" customFormat="1" x14ac:dyDescent="0.25">
      <c r="B476" s="8" t="s">
        <v>343</v>
      </c>
      <c r="C476" s="14">
        <f>GETPIVOTDATA(""&amp;Table31[[#This Row],[Maladies]],$B$483)/GETPIVOTDATA("Quartiers",$B$15)</f>
        <v>8.7499999999999994E-2</v>
      </c>
      <c r="I476" s="32"/>
      <c r="J476" s="32"/>
      <c r="K476" s="32"/>
      <c r="L476" s="32"/>
      <c r="M476" s="32"/>
      <c r="N476" s="32"/>
      <c r="O476" s="32"/>
    </row>
    <row r="477" spans="2:15" s="8" customFormat="1" x14ac:dyDescent="0.25">
      <c r="B477" s="8" t="s">
        <v>344</v>
      </c>
      <c r="C477" s="14">
        <f>GETPIVOTDATA(""&amp;Table31[[#This Row],[Maladies]],$B$483)/GETPIVOTDATA("Quartiers",$B$15)</f>
        <v>8.7499999999999994E-2</v>
      </c>
      <c r="I477" s="32"/>
      <c r="J477" s="32"/>
      <c r="K477" s="32"/>
      <c r="L477" s="32"/>
      <c r="M477" s="32"/>
      <c r="N477" s="32"/>
      <c r="O477" s="32"/>
    </row>
    <row r="478" spans="2:15" s="8" customFormat="1" x14ac:dyDescent="0.25">
      <c r="B478" s="8" t="s">
        <v>345</v>
      </c>
      <c r="C478" s="14">
        <f>GETPIVOTDATA(""&amp;Table31[[#This Row],[Maladies]],$B$483)/GETPIVOTDATA("Quartiers",$B$15)</f>
        <v>0.05</v>
      </c>
      <c r="I478" s="32"/>
      <c r="J478" s="32"/>
      <c r="K478" s="32"/>
      <c r="L478" s="32"/>
      <c r="M478" s="32"/>
      <c r="N478" s="32"/>
      <c r="O478" s="32"/>
    </row>
    <row r="479" spans="2:15" s="8" customFormat="1" x14ac:dyDescent="0.25">
      <c r="B479" s="8" t="s">
        <v>346</v>
      </c>
      <c r="C479" s="14">
        <f>GETPIVOTDATA(""&amp;Table31[[#This Row],[Maladies]],$B$483)/GETPIVOTDATA("Quartiers",$B$15)</f>
        <v>2.5000000000000001E-2</v>
      </c>
      <c r="I479" s="32"/>
      <c r="J479" s="32"/>
      <c r="K479" s="32"/>
      <c r="L479" s="32"/>
      <c r="M479" s="32"/>
      <c r="N479" s="32"/>
      <c r="O479" s="32"/>
    </row>
    <row r="480" spans="2:15" s="8" customFormat="1" x14ac:dyDescent="0.25">
      <c r="B480" s="8" t="s">
        <v>302</v>
      </c>
      <c r="C480" s="14">
        <f>GETPIVOTDATA(""&amp;Table31[[#This Row],[Maladies]],$B$483)/GETPIVOTDATA("Quartiers",$B$15)</f>
        <v>2.5000000000000001E-2</v>
      </c>
      <c r="I480" s="32"/>
      <c r="J480" s="32"/>
      <c r="K480" s="32"/>
      <c r="L480" s="32"/>
      <c r="M480" s="32"/>
      <c r="N480" s="32"/>
      <c r="O480" s="32"/>
    </row>
    <row r="481" spans="2:20" s="8" customFormat="1" x14ac:dyDescent="0.25">
      <c r="B481" s="8" t="s">
        <v>347</v>
      </c>
      <c r="C481" s="14">
        <f>GETPIVOTDATA(""&amp;Table31[[#This Row],[Maladies]],$B$483)/GETPIVOTDATA("Quartiers",$B$15)</f>
        <v>0</v>
      </c>
      <c r="I481" s="32"/>
      <c r="J481" s="32"/>
      <c r="K481" s="32"/>
      <c r="L481" s="32"/>
      <c r="M481" s="32"/>
      <c r="N481" s="32"/>
      <c r="O481" s="32"/>
    </row>
    <row r="482" spans="2:20" s="8" customFormat="1" x14ac:dyDescent="0.25">
      <c r="I482" s="32"/>
      <c r="J482" s="32"/>
      <c r="K482" s="32"/>
      <c r="L482" s="32"/>
      <c r="M482" s="32"/>
      <c r="N482" s="32"/>
      <c r="O482" s="32"/>
    </row>
    <row r="483" spans="2:20" s="8" customFormat="1" x14ac:dyDescent="0.25">
      <c r="B483" s="4" t="s">
        <v>318</v>
      </c>
      <c r="C483" s="4" t="s">
        <v>338</v>
      </c>
      <c r="D483" s="4" t="s">
        <v>337</v>
      </c>
      <c r="E483" s="4" t="s">
        <v>343</v>
      </c>
      <c r="F483" s="4" t="s">
        <v>345</v>
      </c>
      <c r="G483" s="4" t="s">
        <v>341</v>
      </c>
      <c r="H483" s="4" t="s">
        <v>339</v>
      </c>
      <c r="I483" s="4" t="s">
        <v>344</v>
      </c>
      <c r="J483" s="4" t="s">
        <v>342</v>
      </c>
      <c r="K483" s="4" t="s">
        <v>340</v>
      </c>
      <c r="L483" s="4" t="s">
        <v>347</v>
      </c>
      <c r="M483" s="4" t="s">
        <v>346</v>
      </c>
      <c r="N483" s="4" t="s">
        <v>302</v>
      </c>
      <c r="O483" s="35"/>
      <c r="P483" s="4"/>
      <c r="Q483" s="4"/>
      <c r="R483" s="4"/>
      <c r="S483" s="4"/>
      <c r="T483" s="4"/>
    </row>
    <row r="484" spans="2:20" s="8" customFormat="1" x14ac:dyDescent="0.25">
      <c r="B484" s="5" t="s">
        <v>11</v>
      </c>
      <c r="C484" s="32">
        <v>9</v>
      </c>
      <c r="D484" s="32">
        <v>10</v>
      </c>
      <c r="E484" s="32">
        <v>1</v>
      </c>
      <c r="F484" s="32">
        <v>0</v>
      </c>
      <c r="G484" s="32">
        <v>0</v>
      </c>
      <c r="H484" s="32">
        <v>6</v>
      </c>
      <c r="I484" s="32">
        <v>2</v>
      </c>
      <c r="J484" s="32">
        <v>1</v>
      </c>
      <c r="K484" s="32">
        <v>1</v>
      </c>
      <c r="L484" s="32">
        <v>0</v>
      </c>
      <c r="M484" s="32">
        <v>0</v>
      </c>
      <c r="N484" s="32">
        <v>0</v>
      </c>
      <c r="O484" s="32"/>
    </row>
    <row r="485" spans="2:20" s="8" customFormat="1" x14ac:dyDescent="0.25">
      <c r="B485" s="5" t="s">
        <v>25</v>
      </c>
      <c r="C485" s="32">
        <v>13</v>
      </c>
      <c r="D485" s="32">
        <v>15</v>
      </c>
      <c r="E485" s="32">
        <v>0</v>
      </c>
      <c r="F485" s="32">
        <v>1</v>
      </c>
      <c r="G485" s="32">
        <v>6</v>
      </c>
      <c r="H485" s="32">
        <v>4</v>
      </c>
      <c r="I485" s="32">
        <v>0</v>
      </c>
      <c r="J485" s="32">
        <v>0</v>
      </c>
      <c r="K485" s="32">
        <v>6</v>
      </c>
      <c r="L485" s="32">
        <v>0</v>
      </c>
      <c r="M485" s="32">
        <v>0</v>
      </c>
      <c r="N485" s="32">
        <v>0</v>
      </c>
      <c r="O485" s="32"/>
    </row>
    <row r="486" spans="2:20" s="8" customFormat="1" x14ac:dyDescent="0.25">
      <c r="B486" s="5" t="s">
        <v>39</v>
      </c>
      <c r="C486" s="32">
        <v>12</v>
      </c>
      <c r="D486" s="32">
        <v>18</v>
      </c>
      <c r="E486" s="32">
        <v>1</v>
      </c>
      <c r="F486" s="32">
        <v>0</v>
      </c>
      <c r="G486" s="32">
        <v>0</v>
      </c>
      <c r="H486" s="32">
        <v>13</v>
      </c>
      <c r="I486" s="32">
        <v>0</v>
      </c>
      <c r="J486" s="32">
        <v>3</v>
      </c>
      <c r="K486" s="32">
        <v>4</v>
      </c>
      <c r="L486" s="32">
        <v>0</v>
      </c>
      <c r="M486" s="32">
        <v>2</v>
      </c>
      <c r="N486" s="32">
        <v>1</v>
      </c>
      <c r="O486" s="32"/>
    </row>
    <row r="487" spans="2:20" s="8" customFormat="1" x14ac:dyDescent="0.25">
      <c r="B487" s="5" t="s">
        <v>6</v>
      </c>
      <c r="C487" s="32">
        <v>25</v>
      </c>
      <c r="D487" s="32">
        <v>36</v>
      </c>
      <c r="E487" s="32">
        <v>5</v>
      </c>
      <c r="F487" s="32">
        <v>3</v>
      </c>
      <c r="G487" s="32">
        <v>5</v>
      </c>
      <c r="H487" s="32">
        <v>18</v>
      </c>
      <c r="I487" s="32">
        <v>5</v>
      </c>
      <c r="J487" s="32">
        <v>4</v>
      </c>
      <c r="K487" s="32">
        <v>7</v>
      </c>
      <c r="L487" s="32">
        <v>0</v>
      </c>
      <c r="M487" s="32">
        <v>0</v>
      </c>
      <c r="N487" s="32">
        <v>1</v>
      </c>
      <c r="O487" s="32"/>
    </row>
    <row r="488" spans="2:20" s="8" customFormat="1" x14ac:dyDescent="0.25">
      <c r="B488" s="5" t="s">
        <v>66</v>
      </c>
      <c r="C488" s="32">
        <v>59</v>
      </c>
      <c r="D488" s="32">
        <v>79</v>
      </c>
      <c r="E488" s="32">
        <v>7</v>
      </c>
      <c r="F488" s="32">
        <v>4</v>
      </c>
      <c r="G488" s="32">
        <v>11</v>
      </c>
      <c r="H488" s="32">
        <v>41</v>
      </c>
      <c r="I488" s="32">
        <v>7</v>
      </c>
      <c r="J488" s="32">
        <v>8</v>
      </c>
      <c r="K488" s="32">
        <v>18</v>
      </c>
      <c r="L488" s="32">
        <v>0</v>
      </c>
      <c r="M488" s="32">
        <v>2</v>
      </c>
      <c r="N488" s="32">
        <v>2</v>
      </c>
      <c r="O488" s="32"/>
    </row>
    <row r="489" spans="2:20" s="8" customFormat="1" x14ac:dyDescent="0.25">
      <c r="I489" s="32"/>
      <c r="J489" s="32"/>
      <c r="K489" s="32"/>
      <c r="L489" s="32"/>
      <c r="M489" s="32"/>
      <c r="N489" s="32"/>
      <c r="O489" s="32"/>
    </row>
    <row r="490" spans="2:20" s="8" customFormat="1" x14ac:dyDescent="0.25"/>
    <row r="491" spans="2:20" s="8" customFormat="1" x14ac:dyDescent="0.25"/>
    <row r="492" spans="2:20" s="8" customFormat="1" x14ac:dyDescent="0.25"/>
    <row r="493" spans="2:20" s="8" customFormat="1" x14ac:dyDescent="0.25">
      <c r="B493" s="48" t="s">
        <v>348</v>
      </c>
      <c r="C493" s="48"/>
      <c r="D493" s="48"/>
      <c r="E493" s="48"/>
      <c r="F493" s="48"/>
      <c r="G493" s="48"/>
      <c r="H493" s="48"/>
      <c r="I493" s="48"/>
      <c r="J493" s="48"/>
      <c r="K493" s="48"/>
      <c r="L493" s="48"/>
      <c r="M493" s="48"/>
      <c r="N493" s="48"/>
      <c r="O493" s="48"/>
      <c r="P493" s="48"/>
      <c r="Q493" s="48"/>
      <c r="R493" s="48"/>
    </row>
    <row r="494" spans="2:20" s="8" customFormat="1" x14ac:dyDescent="0.25"/>
    <row r="495" spans="2:20" s="8" customFormat="1" x14ac:dyDescent="0.25">
      <c r="B495" s="9" t="s">
        <v>349</v>
      </c>
    </row>
    <row r="496" spans="2:20" s="8" customFormat="1" x14ac:dyDescent="0.25">
      <c r="B496" s="4" t="s">
        <v>222</v>
      </c>
      <c r="C496" s="4" t="s">
        <v>350</v>
      </c>
      <c r="H496" s="4"/>
      <c r="I496" s="4"/>
      <c r="J496" s="4"/>
      <c r="K496" s="4"/>
      <c r="L496" s="4"/>
      <c r="M496" s="4"/>
      <c r="N496" s="4"/>
      <c r="O496" s="4"/>
      <c r="P496" s="4"/>
      <c r="Q496" s="4"/>
      <c r="R496" s="4"/>
      <c r="S496" s="4"/>
      <c r="T496" s="4"/>
    </row>
    <row r="497" spans="2:11" s="8" customFormat="1" x14ac:dyDescent="0.25">
      <c r="B497" s="4" t="s">
        <v>351</v>
      </c>
      <c r="C497" s="8" t="s">
        <v>11</v>
      </c>
      <c r="D497" s="8" t="s">
        <v>25</v>
      </c>
      <c r="E497" s="8" t="s">
        <v>39</v>
      </c>
      <c r="F497" s="8" t="s">
        <v>6</v>
      </c>
      <c r="G497" s="8" t="s">
        <v>66</v>
      </c>
    </row>
    <row r="498" spans="2:11" s="8" customFormat="1" x14ac:dyDescent="0.25">
      <c r="B498" s="5" t="s">
        <v>352</v>
      </c>
      <c r="C498" s="32">
        <v>2</v>
      </c>
      <c r="D498" s="32">
        <v>6</v>
      </c>
      <c r="E498" s="32">
        <v>3</v>
      </c>
      <c r="F498" s="32">
        <v>15</v>
      </c>
      <c r="G498" s="32">
        <v>26</v>
      </c>
    </row>
    <row r="499" spans="2:11" s="8" customFormat="1" x14ac:dyDescent="0.25">
      <c r="B499" s="5" t="s">
        <v>279</v>
      </c>
      <c r="C499" s="32">
        <v>4</v>
      </c>
      <c r="D499" s="32">
        <v>1</v>
      </c>
      <c r="E499" s="32">
        <v>9</v>
      </c>
      <c r="F499" s="32">
        <v>10</v>
      </c>
      <c r="G499" s="32">
        <v>24</v>
      </c>
    </row>
    <row r="500" spans="2:11" s="8" customFormat="1" x14ac:dyDescent="0.25">
      <c r="B500" s="5" t="s">
        <v>281</v>
      </c>
      <c r="C500" s="32">
        <v>4</v>
      </c>
      <c r="D500" s="32">
        <v>8</v>
      </c>
      <c r="E500" s="32">
        <v>6</v>
      </c>
      <c r="F500" s="32">
        <v>12</v>
      </c>
      <c r="G500" s="32">
        <v>30</v>
      </c>
    </row>
    <row r="501" spans="2:11" s="8" customFormat="1" x14ac:dyDescent="0.25">
      <c r="B501" s="5" t="s">
        <v>66</v>
      </c>
      <c r="C501" s="32">
        <v>10</v>
      </c>
      <c r="D501" s="32">
        <v>15</v>
      </c>
      <c r="E501" s="32">
        <v>18</v>
      </c>
      <c r="F501" s="32">
        <v>37</v>
      </c>
      <c r="G501" s="32">
        <v>80</v>
      </c>
    </row>
    <row r="503" spans="2:11" x14ac:dyDescent="0.25">
      <c r="B503" s="9" t="s">
        <v>353</v>
      </c>
      <c r="C503" s="8"/>
      <c r="D503" s="8"/>
      <c r="E503" s="8"/>
      <c r="F503" s="8"/>
      <c r="G503" s="8"/>
      <c r="H503" s="8"/>
      <c r="I503" s="8"/>
      <c r="J503" s="8"/>
      <c r="K503" s="8"/>
    </row>
    <row r="504" spans="2:11" x14ac:dyDescent="0.25">
      <c r="B504" s="8" t="s">
        <v>354</v>
      </c>
      <c r="C504" s="8" t="s">
        <v>222</v>
      </c>
      <c r="D504" s="8"/>
      <c r="E504" s="8"/>
      <c r="F504" s="8"/>
      <c r="G504" s="8"/>
      <c r="H504" s="8"/>
      <c r="I504" s="8"/>
      <c r="J504" s="8"/>
      <c r="K504" s="8"/>
    </row>
    <row r="505" spans="2:11" x14ac:dyDescent="0.25">
      <c r="B505" s="8" t="s">
        <v>328</v>
      </c>
      <c r="C505" s="14">
        <f>GETPIVOTDATA(""&amp;Table32[[#This Row],[Raisons du non accès à l''école]],$B$519)/GETPIVOTDATA("Quartiers",$B$15)</f>
        <v>0.5625</v>
      </c>
      <c r="D505" s="8"/>
      <c r="E505" s="8"/>
      <c r="F505" s="8"/>
      <c r="G505" s="8"/>
      <c r="H505" s="8"/>
      <c r="I505" s="8"/>
      <c r="J505" s="8"/>
      <c r="K505" s="8"/>
    </row>
    <row r="506" spans="2:11" x14ac:dyDescent="0.25">
      <c r="B506" s="8" t="s">
        <v>355</v>
      </c>
      <c r="C506" s="14">
        <f>GETPIVOTDATA(""&amp;Table32[[#This Row],[Raisons du non accès à l''école]],$B$519)/GETPIVOTDATA("Quartiers",$B$15)</f>
        <v>0.3</v>
      </c>
      <c r="D506" s="8"/>
      <c r="E506" s="8"/>
      <c r="F506" s="8"/>
      <c r="G506" s="8"/>
      <c r="H506" s="8"/>
      <c r="I506" s="8"/>
      <c r="J506" s="8"/>
      <c r="K506" s="8"/>
    </row>
    <row r="507" spans="2:11" x14ac:dyDescent="0.25">
      <c r="B507" s="8" t="s">
        <v>356</v>
      </c>
      <c r="C507" s="14">
        <f>GETPIVOTDATA(""&amp;Table32[[#This Row],[Raisons du non accès à l''école]],$B$519)/GETPIVOTDATA("Quartiers",$B$15)</f>
        <v>0.27500000000000002</v>
      </c>
      <c r="D507" s="8"/>
      <c r="E507" s="8"/>
      <c r="F507" s="8"/>
      <c r="G507" s="8"/>
      <c r="H507" s="8"/>
      <c r="I507" s="8"/>
      <c r="J507" s="8"/>
      <c r="K507" s="8"/>
    </row>
    <row r="508" spans="2:11" x14ac:dyDescent="0.25">
      <c r="B508" s="8" t="s">
        <v>357</v>
      </c>
      <c r="C508" s="14">
        <f>GETPIVOTDATA(""&amp;Table32[[#This Row],[Raisons du non accès à l''école]],$B$519)/GETPIVOTDATA("Quartiers",$B$15)</f>
        <v>0.16250000000000001</v>
      </c>
      <c r="D508" s="8"/>
      <c r="E508" s="8"/>
      <c r="F508" s="8"/>
      <c r="G508" s="8"/>
      <c r="H508" s="8"/>
      <c r="I508" s="8"/>
      <c r="J508" s="8"/>
      <c r="K508" s="8"/>
    </row>
    <row r="509" spans="2:11" x14ac:dyDescent="0.25">
      <c r="B509" s="8" t="s">
        <v>358</v>
      </c>
      <c r="C509" s="14">
        <f>GETPIVOTDATA(""&amp;Table32[[#This Row],[Raisons du non accès à l''école]],$B$519)/GETPIVOTDATA("Quartiers",$B$15)</f>
        <v>0.1</v>
      </c>
      <c r="D509" s="8"/>
      <c r="E509" s="8"/>
      <c r="F509" s="8"/>
      <c r="G509" s="8"/>
      <c r="H509" s="8"/>
      <c r="I509" s="8"/>
      <c r="J509" s="8"/>
      <c r="K509" s="8"/>
    </row>
    <row r="510" spans="2:11" x14ac:dyDescent="0.25">
      <c r="B510" s="8" t="s">
        <v>286</v>
      </c>
      <c r="C510" s="14">
        <f>GETPIVOTDATA(""&amp;Table32[[#This Row],[Raisons du non accès à l''école]],$B$519)/GETPIVOTDATA("Quartiers",$B$15)</f>
        <v>8.7499999999999994E-2</v>
      </c>
      <c r="D510" s="8"/>
      <c r="E510" s="8"/>
      <c r="F510" s="8"/>
      <c r="G510" s="8"/>
      <c r="H510" s="8"/>
      <c r="I510" s="8"/>
      <c r="J510" s="8"/>
      <c r="K510" s="8"/>
    </row>
    <row r="511" spans="2:11" x14ac:dyDescent="0.25">
      <c r="B511" s="8" t="s">
        <v>359</v>
      </c>
      <c r="C511" s="14">
        <f>GETPIVOTDATA(""&amp;Table32[[#This Row],[Raisons du non accès à l''école]],$B$519)/GETPIVOTDATA("Quartiers",$B$15)</f>
        <v>7.4999999999999997E-2</v>
      </c>
      <c r="D511" s="8"/>
      <c r="E511" s="8"/>
      <c r="F511" s="8"/>
      <c r="G511" s="8"/>
      <c r="H511" s="8"/>
      <c r="I511" s="8"/>
      <c r="J511" s="8"/>
      <c r="K511" s="8"/>
    </row>
    <row r="512" spans="2:11" x14ac:dyDescent="0.25">
      <c r="B512" s="8" t="s">
        <v>360</v>
      </c>
      <c r="C512" s="14">
        <f>GETPIVOTDATA(""&amp;Table32[[#This Row],[Raisons du non accès à l''école]],$B$519)/GETPIVOTDATA("Quartiers",$B$15)</f>
        <v>3.7499999999999999E-2</v>
      </c>
      <c r="D512" s="8"/>
      <c r="E512" s="8"/>
      <c r="F512" s="8"/>
      <c r="G512" s="8"/>
      <c r="H512" s="8"/>
      <c r="I512" s="8"/>
      <c r="J512" s="8"/>
      <c r="K512" s="8"/>
    </row>
    <row r="513" spans="2:22" x14ac:dyDescent="0.25">
      <c r="B513" s="8" t="s">
        <v>361</v>
      </c>
      <c r="C513" s="14">
        <f>GETPIVOTDATA(""&amp;Table32[[#This Row],[Raisons du non accès à l''école]],$B$519)/GETPIVOTDATA("Quartiers",$B$15)</f>
        <v>2.5000000000000001E-2</v>
      </c>
      <c r="D513" s="8"/>
      <c r="E513" s="8"/>
      <c r="F513" s="8"/>
      <c r="G513" s="8"/>
      <c r="H513" s="8"/>
      <c r="I513" s="8"/>
      <c r="J513" s="8"/>
      <c r="K513" s="8"/>
      <c r="L513" s="8"/>
      <c r="M513" s="8"/>
      <c r="N513" s="8"/>
      <c r="O513" s="8"/>
      <c r="P513" s="8"/>
      <c r="Q513" s="8"/>
      <c r="R513" s="8"/>
      <c r="S513" s="8"/>
      <c r="T513" s="8"/>
      <c r="U513" s="8"/>
      <c r="V513" s="8"/>
    </row>
    <row r="514" spans="2:22" x14ac:dyDescent="0.25">
      <c r="B514" s="8" t="s">
        <v>362</v>
      </c>
      <c r="C514" s="14">
        <f>GETPIVOTDATA(""&amp;Table32[[#This Row],[Raisons du non accès à l''école]],$B$519)/GETPIVOTDATA("Quartiers",$B$15)</f>
        <v>2.5000000000000001E-2</v>
      </c>
      <c r="D514" s="8"/>
      <c r="E514" s="8"/>
      <c r="F514" s="8"/>
      <c r="G514" s="8"/>
      <c r="H514" s="8"/>
      <c r="I514" s="8"/>
      <c r="J514" s="8"/>
      <c r="K514" s="8"/>
      <c r="L514" s="8"/>
      <c r="M514" s="8"/>
      <c r="N514" s="8"/>
      <c r="O514" s="8"/>
      <c r="P514" s="8"/>
      <c r="Q514" s="8"/>
      <c r="R514" s="8"/>
      <c r="S514" s="8"/>
      <c r="T514" s="8"/>
      <c r="U514" s="8"/>
      <c r="V514" s="8"/>
    </row>
    <row r="515" spans="2:22" x14ac:dyDescent="0.25">
      <c r="B515" s="8" t="s">
        <v>284</v>
      </c>
      <c r="C515" s="14">
        <f>GETPIVOTDATA(""&amp;Table32[[#This Row],[Raisons du non accès à l''école]],$B$519)/GETPIVOTDATA("Quartiers",$B$15)</f>
        <v>0</v>
      </c>
      <c r="D515" s="8"/>
      <c r="E515" s="8"/>
      <c r="F515" s="8"/>
      <c r="G515" s="8"/>
      <c r="H515" s="8"/>
      <c r="I515" s="8"/>
      <c r="J515" s="8"/>
      <c r="K515" s="8"/>
      <c r="L515" s="8"/>
      <c r="M515" s="8"/>
      <c r="N515" s="8"/>
      <c r="O515" s="8"/>
      <c r="P515" s="8"/>
      <c r="Q515" s="8"/>
      <c r="R515" s="8"/>
      <c r="S515" s="8"/>
      <c r="T515" s="8"/>
      <c r="U515" s="8"/>
      <c r="V515" s="8"/>
    </row>
    <row r="516" spans="2:22" s="8" customFormat="1" x14ac:dyDescent="0.25"/>
    <row r="517" spans="2:22" s="8" customFormat="1" x14ac:dyDescent="0.25">
      <c r="B517" s="4" t="s">
        <v>363</v>
      </c>
      <c r="C517" s="8" t="s">
        <v>364</v>
      </c>
    </row>
    <row r="518" spans="2:22" s="8" customFormat="1" x14ac:dyDescent="0.25"/>
    <row r="519" spans="2:22" s="8" customFormat="1" x14ac:dyDescent="0.25">
      <c r="B519" s="8" t="s">
        <v>357</v>
      </c>
      <c r="C519" s="8" t="s">
        <v>355</v>
      </c>
      <c r="D519" s="8" t="s">
        <v>360</v>
      </c>
      <c r="E519" s="8" t="s">
        <v>356</v>
      </c>
      <c r="F519" s="8" t="s">
        <v>358</v>
      </c>
      <c r="G519" s="8" t="s">
        <v>284</v>
      </c>
      <c r="H519" s="8" t="s">
        <v>328</v>
      </c>
      <c r="I519" s="8" t="s">
        <v>361</v>
      </c>
      <c r="J519" s="8" t="s">
        <v>362</v>
      </c>
      <c r="K519" s="8" t="s">
        <v>359</v>
      </c>
      <c r="L519" s="8" t="s">
        <v>286</v>
      </c>
    </row>
    <row r="520" spans="2:22" s="8" customFormat="1" x14ac:dyDescent="0.25">
      <c r="B520" s="32">
        <v>13</v>
      </c>
      <c r="C520" s="32">
        <v>24</v>
      </c>
      <c r="D520" s="32">
        <v>3</v>
      </c>
      <c r="E520" s="32">
        <v>22</v>
      </c>
      <c r="F520" s="32">
        <v>8</v>
      </c>
      <c r="G520" s="32">
        <v>0</v>
      </c>
      <c r="H520" s="32">
        <v>45</v>
      </c>
      <c r="I520" s="32">
        <v>2</v>
      </c>
      <c r="J520" s="32">
        <v>2</v>
      </c>
      <c r="K520" s="32">
        <v>6</v>
      </c>
      <c r="L520" s="32">
        <v>7</v>
      </c>
    </row>
    <row r="521" spans="2:22" s="8" customFormat="1" x14ac:dyDescent="0.25"/>
    <row r="522" spans="2:22" s="8" customFormat="1" x14ac:dyDescent="0.25"/>
    <row r="523" spans="2:22" s="8" customFormat="1" x14ac:dyDescent="0.25">
      <c r="B523" s="15"/>
      <c r="C523" s="16"/>
    </row>
    <row r="524" spans="2:22" x14ac:dyDescent="0.25">
      <c r="B524" s="48" t="s">
        <v>365</v>
      </c>
      <c r="C524" s="48"/>
      <c r="D524" s="48"/>
      <c r="E524" s="48"/>
      <c r="F524" s="48"/>
      <c r="G524" s="48"/>
      <c r="H524" s="48"/>
      <c r="I524" s="48"/>
      <c r="J524" s="48"/>
      <c r="K524" s="48"/>
      <c r="L524" s="48"/>
      <c r="M524" s="48"/>
      <c r="N524" s="48"/>
      <c r="O524" s="48"/>
      <c r="P524" s="48"/>
      <c r="Q524" s="48"/>
      <c r="R524" s="48"/>
      <c r="S524" s="8"/>
      <c r="T524" s="8"/>
      <c r="U524" s="8"/>
      <c r="V524" s="8"/>
    </row>
    <row r="525" spans="2:22" s="8" customFormat="1" x14ac:dyDescent="0.25"/>
    <row r="526" spans="2:22" x14ac:dyDescent="0.25">
      <c r="B526" s="9"/>
      <c r="C526" s="8"/>
      <c r="D526" s="8"/>
      <c r="E526" s="8"/>
      <c r="F526" s="8"/>
      <c r="G526" s="8"/>
      <c r="H526" s="8"/>
      <c r="I526" s="8"/>
      <c r="J526" s="8"/>
      <c r="K526" s="8"/>
      <c r="L526" s="8"/>
      <c r="M526" s="8"/>
      <c r="N526" s="8"/>
      <c r="O526" s="8"/>
      <c r="P526" s="8"/>
      <c r="Q526" s="8"/>
      <c r="R526" s="8"/>
      <c r="S526" s="8"/>
      <c r="T526" s="8"/>
      <c r="U526" s="8"/>
      <c r="V526" s="8"/>
    </row>
    <row r="527" spans="2:22" x14ac:dyDescent="0.25">
      <c r="B527" s="9" t="s">
        <v>366</v>
      </c>
      <c r="C527" s="8"/>
      <c r="D527" s="8"/>
      <c r="E527" s="8"/>
      <c r="F527" s="8"/>
      <c r="G527" s="8"/>
      <c r="H527" s="8"/>
      <c r="I527" s="8"/>
      <c r="J527" s="8"/>
      <c r="K527" s="8"/>
      <c r="L527" s="42" t="s">
        <v>367</v>
      </c>
      <c r="M527" s="43"/>
      <c r="N527" s="43"/>
      <c r="O527" s="43"/>
      <c r="P527" s="43"/>
      <c r="Q527" s="8"/>
      <c r="R527" s="8"/>
      <c r="S527" s="8"/>
      <c r="T527" s="8"/>
      <c r="U527" s="8"/>
      <c r="V527" s="8"/>
    </row>
    <row r="528" spans="2:22" x14ac:dyDescent="0.25">
      <c r="B528" s="4" t="s">
        <v>368</v>
      </c>
      <c r="C528" s="8" t="s">
        <v>222</v>
      </c>
      <c r="D528" s="17"/>
      <c r="E528" s="8"/>
      <c r="F528" s="8"/>
      <c r="G528" s="8"/>
      <c r="H528" s="8"/>
      <c r="I528" s="8"/>
      <c r="J528" s="8"/>
      <c r="K528" s="8"/>
      <c r="L528" s="8"/>
      <c r="M528" s="8"/>
      <c r="N528" s="8"/>
      <c r="O528" s="8"/>
      <c r="P528" s="8"/>
      <c r="Q528" s="8"/>
      <c r="R528" s="8"/>
      <c r="S528" s="8"/>
      <c r="T528" s="4"/>
      <c r="U528" s="4"/>
      <c r="V528" s="4"/>
    </row>
    <row r="529" spans="2:16" x14ac:dyDescent="0.25">
      <c r="B529" s="5" t="s">
        <v>369</v>
      </c>
      <c r="C529" s="18">
        <v>0.53846153846153844</v>
      </c>
      <c r="D529" s="8"/>
      <c r="E529" s="8"/>
      <c r="F529" s="8"/>
      <c r="G529" s="8"/>
      <c r="H529" s="8"/>
      <c r="I529" s="8"/>
      <c r="J529" s="8"/>
      <c r="K529" s="8"/>
      <c r="L529" s="8"/>
      <c r="M529" s="8"/>
      <c r="N529" s="8"/>
      <c r="O529" s="8"/>
      <c r="P529" s="8"/>
    </row>
    <row r="530" spans="2:16" x14ac:dyDescent="0.25">
      <c r="B530" s="5" t="s">
        <v>302</v>
      </c>
      <c r="C530" s="18">
        <v>0.15384615384615385</v>
      </c>
      <c r="D530" s="8"/>
      <c r="E530" s="8"/>
      <c r="F530" s="8"/>
      <c r="G530" s="8"/>
      <c r="H530" s="8"/>
      <c r="I530" s="8"/>
      <c r="J530" s="8"/>
      <c r="K530" s="8"/>
      <c r="L530" s="8"/>
      <c r="M530" s="8"/>
      <c r="N530" s="8"/>
      <c r="O530" s="8"/>
      <c r="P530" s="8"/>
    </row>
    <row r="531" spans="2:16" x14ac:dyDescent="0.25">
      <c r="B531" s="5" t="s">
        <v>370</v>
      </c>
      <c r="C531" s="18">
        <v>7.6923076923076927E-2</v>
      </c>
      <c r="D531" s="8"/>
      <c r="E531" s="8"/>
      <c r="F531" s="8"/>
      <c r="G531" s="8"/>
      <c r="H531" s="8"/>
      <c r="I531" s="8"/>
      <c r="J531" s="8"/>
      <c r="K531" s="8"/>
      <c r="L531" s="8"/>
      <c r="M531" s="8"/>
      <c r="N531" s="8"/>
      <c r="O531" s="8"/>
      <c r="P531" s="8"/>
    </row>
    <row r="532" spans="2:16" x14ac:dyDescent="0.25">
      <c r="B532" s="5" t="s">
        <v>371</v>
      </c>
      <c r="C532" s="18">
        <v>7.6923076923076927E-2</v>
      </c>
      <c r="D532" s="8"/>
      <c r="E532" s="8"/>
      <c r="F532" s="8"/>
      <c r="G532" s="8"/>
      <c r="H532" s="8"/>
      <c r="I532" s="8"/>
      <c r="J532" s="8"/>
      <c r="K532" s="8"/>
      <c r="L532" s="8"/>
      <c r="M532" s="8"/>
      <c r="N532" s="8"/>
      <c r="O532" s="8"/>
      <c r="P532" s="8"/>
    </row>
    <row r="533" spans="2:16" x14ac:dyDescent="0.25">
      <c r="B533" s="5" t="s">
        <v>372</v>
      </c>
      <c r="C533" s="18">
        <v>3.8461538461538464E-2</v>
      </c>
      <c r="D533" s="8"/>
      <c r="E533" s="8"/>
      <c r="F533" s="8"/>
      <c r="G533" s="8"/>
      <c r="H533" s="8"/>
      <c r="I533" s="8"/>
      <c r="J533" s="8"/>
      <c r="K533" s="8"/>
      <c r="L533" s="8"/>
      <c r="M533" s="8"/>
      <c r="N533" s="8"/>
      <c r="O533" s="8"/>
      <c r="P533" s="8"/>
    </row>
    <row r="534" spans="2:16" x14ac:dyDescent="0.25">
      <c r="B534" s="5" t="s">
        <v>373</v>
      </c>
      <c r="C534" s="18">
        <v>3.8461538461538464E-2</v>
      </c>
      <c r="D534" s="8"/>
      <c r="E534" s="8"/>
      <c r="F534" s="8"/>
      <c r="G534" s="8"/>
      <c r="H534" s="8"/>
      <c r="I534" s="8"/>
      <c r="J534" s="8"/>
      <c r="K534" s="8"/>
      <c r="L534" s="8"/>
      <c r="M534" s="8"/>
      <c r="N534" s="8"/>
      <c r="O534" s="8"/>
      <c r="P534" s="8"/>
    </row>
    <row r="535" spans="2:16" x14ac:dyDescent="0.25">
      <c r="B535" s="5" t="s">
        <v>374</v>
      </c>
      <c r="C535" s="18">
        <v>3.8461538461538464E-2</v>
      </c>
      <c r="D535" s="8"/>
      <c r="E535" s="8"/>
      <c r="F535" s="8"/>
      <c r="G535" s="8"/>
      <c r="H535" s="8"/>
      <c r="I535" s="8"/>
      <c r="J535" s="8"/>
      <c r="K535" s="8"/>
      <c r="L535" s="8"/>
      <c r="M535" s="8"/>
      <c r="N535" s="8"/>
      <c r="O535" s="8"/>
      <c r="P535" s="8"/>
    </row>
    <row r="536" spans="2:16" x14ac:dyDescent="0.25">
      <c r="B536" s="5" t="s">
        <v>375</v>
      </c>
      <c r="C536" s="18">
        <v>3.8461538461538464E-2</v>
      </c>
      <c r="D536" s="8"/>
      <c r="E536" s="8"/>
      <c r="F536" s="8"/>
      <c r="G536" s="8"/>
      <c r="H536" s="8"/>
      <c r="I536" s="8"/>
      <c r="J536" s="8"/>
      <c r="K536" s="8"/>
      <c r="L536" s="8"/>
      <c r="M536" s="8"/>
      <c r="N536" s="8"/>
      <c r="O536" s="8"/>
      <c r="P536" s="8"/>
    </row>
    <row r="537" spans="2:16" x14ac:dyDescent="0.25">
      <c r="B537" s="5" t="s">
        <v>66</v>
      </c>
      <c r="C537" s="18">
        <v>1</v>
      </c>
      <c r="D537" s="8"/>
      <c r="E537" s="8"/>
      <c r="F537" s="8"/>
      <c r="G537" s="8"/>
      <c r="H537" s="8"/>
      <c r="I537" s="8"/>
      <c r="J537" s="8"/>
      <c r="K537" s="8"/>
      <c r="L537" s="8"/>
      <c r="M537" s="8"/>
      <c r="N537" s="8"/>
      <c r="O537" s="8"/>
      <c r="P537" s="8"/>
    </row>
    <row r="540" spans="2:16" x14ac:dyDescent="0.25">
      <c r="B540" s="9" t="s">
        <v>376</v>
      </c>
      <c r="C540" s="8"/>
      <c r="D540" s="8"/>
      <c r="E540" s="8"/>
      <c r="F540" s="8"/>
      <c r="G540" s="8"/>
      <c r="H540" s="8"/>
      <c r="I540" s="8"/>
      <c r="J540" s="8"/>
      <c r="K540" s="8"/>
      <c r="L540" s="42" t="s">
        <v>377</v>
      </c>
      <c r="M540" s="43"/>
      <c r="N540" s="43"/>
      <c r="O540" s="43"/>
      <c r="P540" s="43"/>
    </row>
    <row r="541" spans="2:16" s="8" customFormat="1" x14ac:dyDescent="0.25">
      <c r="B541" s="36" t="s">
        <v>378</v>
      </c>
      <c r="C541" s="8" t="s">
        <v>222</v>
      </c>
      <c r="D541" s="8" t="s">
        <v>379</v>
      </c>
      <c r="L541" s="36" t="s">
        <v>378</v>
      </c>
      <c r="M541" s="8" t="s">
        <v>11</v>
      </c>
      <c r="N541" s="8" t="s">
        <v>25</v>
      </c>
      <c r="O541" s="8" t="s">
        <v>39</v>
      </c>
      <c r="P541" s="8" t="s">
        <v>6</v>
      </c>
    </row>
    <row r="542" spans="2:16" s="8" customFormat="1" x14ac:dyDescent="0.25">
      <c r="B542" s="8" t="s">
        <v>380</v>
      </c>
      <c r="C542" s="8">
        <f>COUNTIF(DTM_CAR_B2F_Inondation[K1.Quel est le premiers besoin prioritaire des populations déplacées dans ce quartier ?],Table33[[#This Row],[Besoins prioritaires]])</f>
        <v>30</v>
      </c>
      <c r="D542" s="14">
        <f>Table33[[#This Row],[Fréquence]]/GETPIVOTDATA("Quartiers",$B$5)</f>
        <v>0.375</v>
      </c>
      <c r="L542" s="8" t="s">
        <v>380</v>
      </c>
      <c r="M542" s="14">
        <f>COUNTIFS(DTM_CAR_B2F_Inondation[K1.Quel est le premiers besoin prioritaire des populations déplacées dans ce quartier ?],Table3324[[#This Row],[Besoins prioritaires]], DTM_CAR_B2F_Inondation[A6. Arrondissement d''evaluation],Table3324[[#Headers],[Arrondissement 2]])/GETPIVOTDATA("Quartiers",$B$5,"A6. Arrondissement d'evaluation",""&amp;Table3324[[#Headers],[Arrondissement 2]])</f>
        <v>0.6</v>
      </c>
      <c r="N542" s="14">
        <f>COUNTIFS(DTM_CAR_B2F_Inondation[K1.Quel est le premiers besoin prioritaire des populations déplacées dans ce quartier ?],Table3324[[#This Row],[Besoins prioritaires]], DTM_CAR_B2F_Inondation[A6. Arrondissement d''evaluation],Table3324[[#Headers],[Arrondissement 6]])/GETPIVOTDATA("Quartiers",$B$5,"A6. Arrondissement d'evaluation",""&amp;Table3324[[#Headers],[Arrondissement 6]])</f>
        <v>6.6666666666666666E-2</v>
      </c>
      <c r="O542" s="14">
        <f>COUNTIFS(DTM_CAR_B2F_Inondation[K1.Quel est le premiers besoin prioritaire des populations déplacées dans ce quartier ?],Table3324[[#This Row],[Besoins prioritaires]], DTM_CAR_B2F_Inondation[A6. Arrondissement d''evaluation],Table3324[[#Headers],[Arrondissement 7]])/GETPIVOTDATA("Quartiers",$B$5,"A6. Arrondissement d'evaluation",""&amp;Table3324[[#Headers],[Arrondissement 7]])</f>
        <v>0.22222222222222221</v>
      </c>
      <c r="P542" s="14">
        <f>COUNTIFS(DTM_CAR_B2F_Inondation[K1.Quel est le premiers besoin prioritaire des populations déplacées dans ce quartier ?],Table3324[[#This Row],[Besoins prioritaires]], DTM_CAR_B2F_Inondation[A6. Arrondissement d''evaluation],Table3324[[#Headers],[Bimbo]])/GETPIVOTDATA("Quartiers",$B$5,"A6. Arrondissement d'evaluation",""&amp;Table3324[[#Headers],[Bimbo]])</f>
        <v>0.51351351351351349</v>
      </c>
    </row>
    <row r="543" spans="2:16" s="8" customFormat="1" x14ac:dyDescent="0.25">
      <c r="B543" s="8" t="s">
        <v>381</v>
      </c>
      <c r="C543" s="8">
        <f>COUNTIF(DTM_CAR_B2F_Inondation[K1.Quel est le premiers besoin prioritaire des populations déplacées dans ce quartier ?],Table33[[#This Row],[Besoins prioritaires]])</f>
        <v>29</v>
      </c>
      <c r="D543" s="14">
        <f>Table33[[#This Row],[Fréquence]]/GETPIVOTDATA("Quartiers",$B$5)</f>
        <v>0.36249999999999999</v>
      </c>
      <c r="L543" s="8" t="s">
        <v>381</v>
      </c>
      <c r="M543" s="14">
        <f>COUNTIFS(DTM_CAR_B2F_Inondation[K1.Quel est le premiers besoin prioritaire des populations déplacées dans ce quartier ?],Table3324[[#This Row],[Besoins prioritaires]], DTM_CAR_B2F_Inondation[A6. Arrondissement d''evaluation],Table3324[[#Headers],[Arrondissement 2]])/GETPIVOTDATA("Quartiers",$B$5,"A6. Arrondissement d'evaluation",""&amp;Table3324[[#Headers],[Arrondissement 2]])</f>
        <v>0</v>
      </c>
      <c r="N543" s="14">
        <f>COUNTIFS(DTM_CAR_B2F_Inondation[K1.Quel est le premiers besoin prioritaire des populations déplacées dans ce quartier ?],Table3324[[#This Row],[Besoins prioritaires]], DTM_CAR_B2F_Inondation[A6. Arrondissement d''evaluation],Table3324[[#Headers],[Arrondissement 6]])/GETPIVOTDATA("Quartiers",$B$5,"A6. Arrondissement d'evaluation",""&amp;Table3324[[#Headers],[Arrondissement 6]])</f>
        <v>0.53333333333333333</v>
      </c>
      <c r="O543" s="14">
        <f>COUNTIFS(DTM_CAR_B2F_Inondation[K1.Quel est le premiers besoin prioritaire des populations déplacées dans ce quartier ?],Table3324[[#This Row],[Besoins prioritaires]], DTM_CAR_B2F_Inondation[A6. Arrondissement d''evaluation],Table3324[[#Headers],[Arrondissement 7]])/GETPIVOTDATA("Quartiers",$B$5,"A6. Arrondissement d'evaluation",""&amp;Table3324[[#Headers],[Arrondissement 7]])</f>
        <v>0.55555555555555558</v>
      </c>
      <c r="P543" s="14">
        <f>COUNTIFS(DTM_CAR_B2F_Inondation[K1.Quel est le premiers besoin prioritaire des populations déplacées dans ce quartier ?],Table3324[[#This Row],[Besoins prioritaires]], DTM_CAR_B2F_Inondation[A6. Arrondissement d''evaluation],Table3324[[#Headers],[Bimbo]])/GETPIVOTDATA("Quartiers",$B$5,"A6. Arrondissement d'evaluation",""&amp;Table3324[[#Headers],[Bimbo]])</f>
        <v>0.29729729729729731</v>
      </c>
    </row>
    <row r="544" spans="2:16" s="8" customFormat="1" x14ac:dyDescent="0.25">
      <c r="B544" s="8" t="s">
        <v>382</v>
      </c>
      <c r="C544" s="8">
        <f>COUNTIF(DTM_CAR_B2F_Inondation[K1.Quel est le premiers besoin prioritaire des populations déplacées dans ce quartier ?],Table33[[#This Row],[Besoins prioritaires]])</f>
        <v>10</v>
      </c>
      <c r="D544" s="14">
        <f>Table33[[#This Row],[Fréquence]]/GETPIVOTDATA("Quartiers",$B$5)</f>
        <v>0.125</v>
      </c>
      <c r="L544" s="8" t="s">
        <v>382</v>
      </c>
      <c r="M544" s="14">
        <f>COUNTIFS(DTM_CAR_B2F_Inondation[K1.Quel est le premiers besoin prioritaire des populations déplacées dans ce quartier ?],Table3324[[#This Row],[Besoins prioritaires]], DTM_CAR_B2F_Inondation[A6. Arrondissement d''evaluation],Table3324[[#Headers],[Arrondissement 2]])/GETPIVOTDATA("Quartiers",$B$5,"A6. Arrondissement d'evaluation",""&amp;Table3324[[#Headers],[Arrondissement 2]])</f>
        <v>0</v>
      </c>
      <c r="N544" s="14">
        <f>COUNTIFS(DTM_CAR_B2F_Inondation[K1.Quel est le premiers besoin prioritaire des populations déplacées dans ce quartier ?],Table3324[[#This Row],[Besoins prioritaires]], DTM_CAR_B2F_Inondation[A6. Arrondissement d''evaluation],Table3324[[#Headers],[Arrondissement 6]])/GETPIVOTDATA("Quartiers",$B$5,"A6. Arrondissement d'evaluation",""&amp;Table3324[[#Headers],[Arrondissement 6]])</f>
        <v>0.33333333333333331</v>
      </c>
      <c r="O544" s="14">
        <f>COUNTIFS(DTM_CAR_B2F_Inondation[K1.Quel est le premiers besoin prioritaire des populations déplacées dans ce quartier ?],Table3324[[#This Row],[Besoins prioritaires]], DTM_CAR_B2F_Inondation[A6. Arrondissement d''evaluation],Table3324[[#Headers],[Arrondissement 7]])/GETPIVOTDATA("Quartiers",$B$5,"A6. Arrondissement d'evaluation",""&amp;Table3324[[#Headers],[Arrondissement 7]])</f>
        <v>0.1111111111111111</v>
      </c>
      <c r="P544" s="14">
        <f>COUNTIFS(DTM_CAR_B2F_Inondation[K1.Quel est le premiers besoin prioritaire des populations déplacées dans ce quartier ?],Table3324[[#This Row],[Besoins prioritaires]], DTM_CAR_B2F_Inondation[A6. Arrondissement d''evaluation],Table3324[[#Headers],[Bimbo]])/GETPIVOTDATA("Quartiers",$B$5,"A6. Arrondissement d'evaluation",""&amp;Table3324[[#Headers],[Bimbo]])</f>
        <v>8.1081081081081086E-2</v>
      </c>
    </row>
    <row r="545" spans="2:16" s="8" customFormat="1" x14ac:dyDescent="0.25">
      <c r="B545" s="8" t="s">
        <v>383</v>
      </c>
      <c r="C545" s="8">
        <f>COUNTIF(DTM_CAR_B2F_Inondation[K1.Quel est le premiers besoin prioritaire des populations déplacées dans ce quartier ?],Table33[[#This Row],[Besoins prioritaires]])</f>
        <v>6</v>
      </c>
      <c r="D545" s="14">
        <f>Table33[[#This Row],[Fréquence]]/GETPIVOTDATA("Quartiers",$B$5)</f>
        <v>7.4999999999999997E-2</v>
      </c>
      <c r="L545" s="8" t="s">
        <v>383</v>
      </c>
      <c r="M545" s="14">
        <f>COUNTIFS(DTM_CAR_B2F_Inondation[K1.Quel est le premiers besoin prioritaire des populations déplacées dans ce quartier ?],Table3324[[#This Row],[Besoins prioritaires]], DTM_CAR_B2F_Inondation[A6. Arrondissement d''evaluation],Table3324[[#Headers],[Arrondissement 2]])/GETPIVOTDATA("Quartiers",$B$5,"A6. Arrondissement d'evaluation",""&amp;Table3324[[#Headers],[Arrondissement 2]])</f>
        <v>0.2</v>
      </c>
      <c r="N545" s="14">
        <f>COUNTIFS(DTM_CAR_B2F_Inondation[K1.Quel est le premiers besoin prioritaire des populations déplacées dans ce quartier ?],Table3324[[#This Row],[Besoins prioritaires]], DTM_CAR_B2F_Inondation[A6. Arrondissement d''evaluation],Table3324[[#Headers],[Arrondissement 6]])/GETPIVOTDATA("Quartiers",$B$5,"A6. Arrondissement d'evaluation",""&amp;Table3324[[#Headers],[Arrondissement 6]])</f>
        <v>6.6666666666666666E-2</v>
      </c>
      <c r="O545" s="14">
        <f>COUNTIFS(DTM_CAR_B2F_Inondation[K1.Quel est le premiers besoin prioritaire des populations déplacées dans ce quartier ?],Table3324[[#This Row],[Besoins prioritaires]], DTM_CAR_B2F_Inondation[A6. Arrondissement d''evaluation],Table3324[[#Headers],[Arrondissement 7]])/GETPIVOTDATA("Quartiers",$B$5,"A6. Arrondissement d'evaluation",""&amp;Table3324[[#Headers],[Arrondissement 7]])</f>
        <v>0</v>
      </c>
      <c r="P545" s="14">
        <f>COUNTIFS(DTM_CAR_B2F_Inondation[K1.Quel est le premiers besoin prioritaire des populations déplacées dans ce quartier ?],Table3324[[#This Row],[Besoins prioritaires]], DTM_CAR_B2F_Inondation[A6. Arrondissement d''evaluation],Table3324[[#Headers],[Bimbo]])/GETPIVOTDATA("Quartiers",$B$5,"A6. Arrondissement d'evaluation",""&amp;Table3324[[#Headers],[Bimbo]])</f>
        <v>8.1081081081081086E-2</v>
      </c>
    </row>
    <row r="546" spans="2:16" s="8" customFormat="1" x14ac:dyDescent="0.25">
      <c r="B546" s="8" t="s">
        <v>384</v>
      </c>
      <c r="C546" s="8">
        <f>COUNTIF(DTM_CAR_B2F_Inondation[K1.Quel est le premiers besoin prioritaire des populations déplacées dans ce quartier ?],Table33[[#This Row],[Besoins prioritaires]])</f>
        <v>2</v>
      </c>
      <c r="D546" s="14">
        <f>Table33[[#This Row],[Fréquence]]/GETPIVOTDATA("Quartiers",$B$5)</f>
        <v>2.5000000000000001E-2</v>
      </c>
      <c r="L546" s="8" t="s">
        <v>384</v>
      </c>
      <c r="M546" s="14">
        <f>COUNTIFS(DTM_CAR_B2F_Inondation[K1.Quel est le premiers besoin prioritaire des populations déplacées dans ce quartier ?],Table3324[[#This Row],[Besoins prioritaires]], DTM_CAR_B2F_Inondation[A6. Arrondissement d''evaluation],Table3324[[#Headers],[Arrondissement 2]])/GETPIVOTDATA("Quartiers",$B$5,"A6. Arrondissement d'evaluation",""&amp;Table3324[[#Headers],[Arrondissement 2]])</f>
        <v>0.1</v>
      </c>
      <c r="N546" s="14">
        <f>COUNTIFS(DTM_CAR_B2F_Inondation[K1.Quel est le premiers besoin prioritaire des populations déplacées dans ce quartier ?],Table3324[[#This Row],[Besoins prioritaires]], DTM_CAR_B2F_Inondation[A6. Arrondissement d''evaluation],Table3324[[#Headers],[Arrondissement 6]])/GETPIVOTDATA("Quartiers",$B$5,"A6. Arrondissement d'evaluation",""&amp;Table3324[[#Headers],[Arrondissement 6]])</f>
        <v>0</v>
      </c>
      <c r="O546" s="14">
        <f>COUNTIFS(DTM_CAR_B2F_Inondation[K1.Quel est le premiers besoin prioritaire des populations déplacées dans ce quartier ?],Table3324[[#This Row],[Besoins prioritaires]], DTM_CAR_B2F_Inondation[A6. Arrondissement d''evaluation],Table3324[[#Headers],[Arrondissement 7]])/GETPIVOTDATA("Quartiers",$B$5,"A6. Arrondissement d'evaluation",""&amp;Table3324[[#Headers],[Arrondissement 7]])</f>
        <v>0</v>
      </c>
      <c r="P546" s="14">
        <f>COUNTIFS(DTM_CAR_B2F_Inondation[K1.Quel est le premiers besoin prioritaire des populations déplacées dans ce quartier ?],Table3324[[#This Row],[Besoins prioritaires]], DTM_CAR_B2F_Inondation[A6. Arrondissement d''evaluation],Table3324[[#Headers],[Bimbo]])/GETPIVOTDATA("Quartiers",$B$5,"A6. Arrondissement d'evaluation",""&amp;Table3324[[#Headers],[Bimbo]])</f>
        <v>2.7027027027027029E-2</v>
      </c>
    </row>
    <row r="547" spans="2:16" s="8" customFormat="1" x14ac:dyDescent="0.25">
      <c r="B547" s="8" t="s">
        <v>348</v>
      </c>
      <c r="C547" s="8">
        <f>COUNTIF(DTM_CAR_B2F_Inondation[K1.Quel est le premiers besoin prioritaire des populations déplacées dans ce quartier ?],Table33[[#This Row],[Besoins prioritaires]])</f>
        <v>2</v>
      </c>
      <c r="D547" s="14">
        <f>Table33[[#This Row],[Fréquence]]/GETPIVOTDATA("Quartiers",$B$5)</f>
        <v>2.5000000000000001E-2</v>
      </c>
      <c r="L547" s="8" t="s">
        <v>348</v>
      </c>
      <c r="M547" s="14">
        <f>COUNTIFS(DTM_CAR_B2F_Inondation[K1.Quel est le premiers besoin prioritaire des populations déplacées dans ce quartier ?],Table3324[[#This Row],[Besoins prioritaires]], DTM_CAR_B2F_Inondation[A6. Arrondissement d''evaluation],Table3324[[#Headers],[Arrondissement 2]])/GETPIVOTDATA("Quartiers",$B$5,"A6. Arrondissement d'evaluation",""&amp;Table3324[[#Headers],[Arrondissement 2]])</f>
        <v>0</v>
      </c>
      <c r="N547" s="14">
        <f>COUNTIFS(DTM_CAR_B2F_Inondation[K1.Quel est le premiers besoin prioritaire des populations déplacées dans ce quartier ?],Table3324[[#This Row],[Besoins prioritaires]], DTM_CAR_B2F_Inondation[A6. Arrondissement d''evaluation],Table3324[[#Headers],[Arrondissement 6]])/GETPIVOTDATA("Quartiers",$B$5,"A6. Arrondissement d'evaluation",""&amp;Table3324[[#Headers],[Arrondissement 6]])</f>
        <v>0</v>
      </c>
      <c r="O547" s="14">
        <f>COUNTIFS(DTM_CAR_B2F_Inondation[K1.Quel est le premiers besoin prioritaire des populations déplacées dans ce quartier ?],Table3324[[#This Row],[Besoins prioritaires]], DTM_CAR_B2F_Inondation[A6. Arrondissement d''evaluation],Table3324[[#Headers],[Arrondissement 7]])/GETPIVOTDATA("Quartiers",$B$5,"A6. Arrondissement d'evaluation",""&amp;Table3324[[#Headers],[Arrondissement 7]])</f>
        <v>0.1111111111111111</v>
      </c>
      <c r="P547" s="14">
        <f>COUNTIFS(DTM_CAR_B2F_Inondation[K1.Quel est le premiers besoin prioritaire des populations déplacées dans ce quartier ?],Table3324[[#This Row],[Besoins prioritaires]], DTM_CAR_B2F_Inondation[A6. Arrondissement d''evaluation],Table3324[[#Headers],[Bimbo]])/GETPIVOTDATA("Quartiers",$B$5,"A6. Arrondissement d'evaluation",""&amp;Table3324[[#Headers],[Bimbo]])</f>
        <v>0</v>
      </c>
    </row>
    <row r="548" spans="2:16" s="8" customFormat="1" x14ac:dyDescent="0.25">
      <c r="B548" s="8" t="s">
        <v>385</v>
      </c>
      <c r="C548" s="8">
        <f>COUNTIF(DTM_CAR_B2F_Inondation[K1.Quel est le premiers besoin prioritaire des populations déplacées dans ce quartier ?],Table33[[#This Row],[Besoins prioritaires]])</f>
        <v>1</v>
      </c>
      <c r="D548" s="14">
        <f>Table33[[#This Row],[Fréquence]]/GETPIVOTDATA("Quartiers",$B$5)</f>
        <v>1.2500000000000001E-2</v>
      </c>
      <c r="L548" s="8" t="s">
        <v>385</v>
      </c>
      <c r="M548" s="14">
        <f>COUNTIFS(DTM_CAR_B2F_Inondation[K1.Quel est le premiers besoin prioritaire des populations déplacées dans ce quartier ?],Table3324[[#This Row],[Besoins prioritaires]], DTM_CAR_B2F_Inondation[A6. Arrondissement d''evaluation],Table3324[[#Headers],[Arrondissement 2]])/GETPIVOTDATA("Quartiers",$B$5,"A6. Arrondissement d'evaluation",""&amp;Table3324[[#Headers],[Arrondissement 2]])</f>
        <v>0.1</v>
      </c>
      <c r="N548" s="14">
        <f>COUNTIFS(DTM_CAR_B2F_Inondation[K1.Quel est le premiers besoin prioritaire des populations déplacées dans ce quartier ?],Table3324[[#This Row],[Besoins prioritaires]], DTM_CAR_B2F_Inondation[A6. Arrondissement d''evaluation],Table3324[[#Headers],[Arrondissement 6]])/GETPIVOTDATA("Quartiers",$B$5,"A6. Arrondissement d'evaluation",""&amp;Table3324[[#Headers],[Arrondissement 6]])</f>
        <v>0</v>
      </c>
      <c r="O548" s="14">
        <f>COUNTIFS(DTM_CAR_B2F_Inondation[K1.Quel est le premiers besoin prioritaire des populations déplacées dans ce quartier ?],Table3324[[#This Row],[Besoins prioritaires]], DTM_CAR_B2F_Inondation[A6. Arrondissement d''evaluation],Table3324[[#Headers],[Arrondissement 7]])/GETPIVOTDATA("Quartiers",$B$5,"A6. Arrondissement d'evaluation",""&amp;Table3324[[#Headers],[Arrondissement 7]])</f>
        <v>0</v>
      </c>
      <c r="P548" s="14">
        <f>COUNTIFS(DTM_CAR_B2F_Inondation[K1.Quel est le premiers besoin prioritaire des populations déplacées dans ce quartier ?],Table3324[[#This Row],[Besoins prioritaires]], DTM_CAR_B2F_Inondation[A6. Arrondissement d''evaluation],Table3324[[#Headers],[Bimbo]])/GETPIVOTDATA("Quartiers",$B$5,"A6. Arrondissement d'evaluation",""&amp;Table3324[[#Headers],[Bimbo]])</f>
        <v>0</v>
      </c>
    </row>
    <row r="549" spans="2:16" s="8" customFormat="1" x14ac:dyDescent="0.25">
      <c r="B549" s="9"/>
      <c r="M549" s="14">
        <f>SUM(M542:M548)</f>
        <v>1</v>
      </c>
      <c r="N549" s="14">
        <f>SUM(N542:N548)</f>
        <v>1</v>
      </c>
      <c r="O549" s="14">
        <f>SUM(O542:O548)</f>
        <v>1</v>
      </c>
      <c r="P549" s="14">
        <f>SUM(P542:P548)</f>
        <v>1</v>
      </c>
    </row>
    <row r="550" spans="2:16" s="8" customFormat="1" x14ac:dyDescent="0.25">
      <c r="B550" s="9"/>
    </row>
    <row r="551" spans="2:16" s="8" customFormat="1" x14ac:dyDescent="0.25">
      <c r="B551" s="9"/>
    </row>
    <row r="552" spans="2:16" s="8" customFormat="1" x14ac:dyDescent="0.25">
      <c r="B552" s="9" t="s">
        <v>386</v>
      </c>
    </row>
    <row r="553" spans="2:16" s="8" customFormat="1" x14ac:dyDescent="0.25">
      <c r="B553" s="9"/>
    </row>
    <row r="554" spans="2:16" s="8" customFormat="1" x14ac:dyDescent="0.25">
      <c r="B554" s="8" t="s">
        <v>387</v>
      </c>
      <c r="C554" s="8" t="s">
        <v>222</v>
      </c>
    </row>
    <row r="555" spans="2:16" s="8" customFormat="1" x14ac:dyDescent="0.25">
      <c r="B555" s="8" t="s">
        <v>388</v>
      </c>
      <c r="C555" s="14">
        <f>GETPIVOTDATA(""&amp;Table34[[#This Row],[Sujets prioritaires]],$B$564)/GETPIVOTDATA("Quartiers",$B$5)</f>
        <v>0.92500000000000004</v>
      </c>
    </row>
    <row r="556" spans="2:16" s="8" customFormat="1" x14ac:dyDescent="0.25">
      <c r="B556" s="8" t="s">
        <v>389</v>
      </c>
      <c r="C556" s="14">
        <f>GETPIVOTDATA(""&amp;Table34[[#This Row],[Sujets prioritaires]],$B$564)/GETPIVOTDATA("Quartiers",$B$5)</f>
        <v>0.57499999999999996</v>
      </c>
    </row>
    <row r="557" spans="2:16" s="8" customFormat="1" x14ac:dyDescent="0.25">
      <c r="B557" s="8" t="s">
        <v>390</v>
      </c>
      <c r="C557" s="14">
        <f>GETPIVOTDATA(""&amp;Table34[[#This Row],[Sujets prioritaires]],$B$564)/GETPIVOTDATA("Quartiers",$B$5)</f>
        <v>0.46250000000000002</v>
      </c>
    </row>
    <row r="558" spans="2:16" s="8" customFormat="1" x14ac:dyDescent="0.25">
      <c r="B558" s="8" t="s">
        <v>391</v>
      </c>
      <c r="C558" s="14">
        <f>GETPIVOTDATA(""&amp;Table34[[#This Row],[Sujets prioritaires]],$B$564)/GETPIVOTDATA("Quartiers",$B$5)</f>
        <v>0.42499999999999999</v>
      </c>
    </row>
    <row r="559" spans="2:16" s="8" customFormat="1" x14ac:dyDescent="0.25">
      <c r="B559" s="8" t="s">
        <v>392</v>
      </c>
      <c r="C559" s="14">
        <f>GETPIVOTDATA(""&amp;Table34[[#This Row],[Sujets prioritaires]],$B$564)/GETPIVOTDATA("Quartiers",$B$5)</f>
        <v>0.21249999999999999</v>
      </c>
    </row>
    <row r="560" spans="2:16" s="8" customFormat="1" x14ac:dyDescent="0.25">
      <c r="B560" s="8" t="s">
        <v>393</v>
      </c>
      <c r="C560" s="14">
        <f>GETPIVOTDATA(""&amp;Table34[[#This Row],[Sujets prioritaires]],$B$564)/GETPIVOTDATA("Quartiers",$B$5)</f>
        <v>0.2</v>
      </c>
    </row>
    <row r="562" spans="2:18" s="8" customFormat="1" x14ac:dyDescent="0.25"/>
    <row r="563" spans="2:18" s="8" customFormat="1" x14ac:dyDescent="0.25"/>
    <row r="564" spans="2:18" s="8" customFormat="1" x14ac:dyDescent="0.25">
      <c r="B564" s="4" t="s">
        <v>394</v>
      </c>
      <c r="C564" s="8" t="s">
        <v>388</v>
      </c>
      <c r="D564" s="8" t="s">
        <v>392</v>
      </c>
      <c r="E564" s="8" t="s">
        <v>389</v>
      </c>
      <c r="F564" s="8" t="s">
        <v>393</v>
      </c>
      <c r="G564" s="8" t="s">
        <v>391</v>
      </c>
      <c r="H564" s="8" t="s">
        <v>390</v>
      </c>
    </row>
    <row r="565" spans="2:18" s="8" customFormat="1" x14ac:dyDescent="0.25">
      <c r="B565" s="5" t="s">
        <v>11</v>
      </c>
      <c r="C565" s="32">
        <v>9</v>
      </c>
      <c r="D565" s="32">
        <v>1</v>
      </c>
      <c r="E565" s="32">
        <v>2</v>
      </c>
      <c r="F565" s="32">
        <v>3</v>
      </c>
      <c r="G565" s="32">
        <v>5</v>
      </c>
      <c r="H565" s="32">
        <v>7</v>
      </c>
    </row>
    <row r="566" spans="2:18" s="8" customFormat="1" x14ac:dyDescent="0.25">
      <c r="B566" s="5" t="s">
        <v>25</v>
      </c>
      <c r="C566" s="32">
        <v>12</v>
      </c>
      <c r="D566" s="32">
        <v>5</v>
      </c>
      <c r="E566" s="32">
        <v>13</v>
      </c>
      <c r="F566" s="32">
        <v>1</v>
      </c>
      <c r="G566" s="32">
        <v>8</v>
      </c>
      <c r="H566" s="32">
        <v>6</v>
      </c>
    </row>
    <row r="567" spans="2:18" s="8" customFormat="1" x14ac:dyDescent="0.25">
      <c r="B567" s="5" t="s">
        <v>39</v>
      </c>
      <c r="C567" s="32">
        <v>17</v>
      </c>
      <c r="D567" s="32">
        <v>3</v>
      </c>
      <c r="E567" s="32">
        <v>11</v>
      </c>
      <c r="F567" s="32">
        <v>3</v>
      </c>
      <c r="G567" s="32">
        <v>8</v>
      </c>
      <c r="H567" s="32">
        <v>8</v>
      </c>
    </row>
    <row r="568" spans="2:18" s="8" customFormat="1" x14ac:dyDescent="0.25">
      <c r="B568" s="5" t="s">
        <v>6</v>
      </c>
      <c r="C568" s="32">
        <v>36</v>
      </c>
      <c r="D568" s="32">
        <v>8</v>
      </c>
      <c r="E568" s="32">
        <v>20</v>
      </c>
      <c r="F568" s="32">
        <v>9</v>
      </c>
      <c r="G568" s="32">
        <v>13</v>
      </c>
      <c r="H568" s="32">
        <v>16</v>
      </c>
    </row>
    <row r="569" spans="2:18" s="8" customFormat="1" x14ac:dyDescent="0.25">
      <c r="B569" s="5" t="s">
        <v>66</v>
      </c>
      <c r="C569" s="32">
        <v>74</v>
      </c>
      <c r="D569" s="32">
        <v>17</v>
      </c>
      <c r="E569" s="32">
        <v>46</v>
      </c>
      <c r="F569" s="32">
        <v>16</v>
      </c>
      <c r="G569" s="32">
        <v>34</v>
      </c>
      <c r="H569" s="32">
        <v>37</v>
      </c>
    </row>
    <row r="574" spans="2:18" x14ac:dyDescent="0.25">
      <c r="B574" s="48" t="s">
        <v>395</v>
      </c>
      <c r="C574" s="48"/>
      <c r="D574" s="48"/>
      <c r="E574" s="48"/>
      <c r="F574" s="48"/>
      <c r="G574" s="48"/>
      <c r="H574" s="48"/>
      <c r="I574" s="48"/>
      <c r="J574" s="48"/>
      <c r="K574" s="48"/>
      <c r="L574" s="48"/>
      <c r="M574" s="48"/>
      <c r="N574" s="48"/>
      <c r="O574" s="48"/>
      <c r="P574" s="48"/>
      <c r="Q574" s="48"/>
      <c r="R574" s="48"/>
    </row>
    <row r="575" spans="2:18" x14ac:dyDescent="0.25">
      <c r="B575" s="4" t="s">
        <v>396</v>
      </c>
      <c r="C575" s="8"/>
      <c r="D575" s="38" t="s">
        <v>397</v>
      </c>
      <c r="E575" s="38" t="s">
        <v>398</v>
      </c>
      <c r="F575" s="39">
        <v>0.51</v>
      </c>
      <c r="G575" s="8"/>
      <c r="H575" s="8"/>
      <c r="I575" s="8"/>
      <c r="J575" s="8"/>
      <c r="K575" s="8"/>
      <c r="L575" s="8"/>
      <c r="M575" s="8"/>
      <c r="N575" s="8"/>
      <c r="O575" s="8"/>
      <c r="P575" s="8"/>
      <c r="Q575" s="8"/>
      <c r="R575" s="8"/>
    </row>
    <row r="576" spans="2:18" x14ac:dyDescent="0.25">
      <c r="B576" s="3">
        <v>758</v>
      </c>
      <c r="C576" s="8"/>
      <c r="D576" s="8">
        <f>SUM(C604:N604)</f>
        <v>5606</v>
      </c>
      <c r="E576" s="38" t="s">
        <v>399</v>
      </c>
      <c r="F576" s="39">
        <v>0.49</v>
      </c>
      <c r="G576" s="8"/>
      <c r="H576" s="8"/>
      <c r="I576" s="8"/>
      <c r="J576" s="8"/>
      <c r="K576" s="8"/>
      <c r="L576" s="8"/>
      <c r="M576" s="8"/>
      <c r="N576" s="8"/>
      <c r="O576" s="8"/>
      <c r="P576" s="8"/>
      <c r="Q576" s="8"/>
      <c r="R576" s="8"/>
    </row>
    <row r="579" spans="2:16" x14ac:dyDescent="0.25">
      <c r="B579" s="1" t="s">
        <v>400</v>
      </c>
      <c r="C579" s="28" t="e">
        <f>SUM(#REF!)/GETPIVOTDATA("A9. Type de quartier",$B$575)</f>
        <v>#REF!</v>
      </c>
      <c r="D579" s="8"/>
      <c r="E579" s="8"/>
      <c r="F579" s="8"/>
      <c r="G579" s="8"/>
      <c r="H579" s="8"/>
      <c r="I579" s="8"/>
      <c r="J579" s="8"/>
      <c r="K579" s="8"/>
      <c r="L579" s="8"/>
      <c r="M579" s="8"/>
      <c r="N579" s="8"/>
      <c r="O579" s="8"/>
      <c r="P579" s="8"/>
    </row>
    <row r="580" spans="2:16" x14ac:dyDescent="0.25">
      <c r="B580" s="1" t="s">
        <v>401</v>
      </c>
      <c r="C580" s="28" t="e">
        <f>SUM(#REF!)/GETPIVOTDATA("A9. Type de quartier",$B$575)</f>
        <v>#REF!</v>
      </c>
      <c r="D580" s="8"/>
      <c r="E580" s="8"/>
      <c r="F580" s="8"/>
      <c r="G580" s="8"/>
      <c r="H580" s="8"/>
      <c r="I580" s="8"/>
      <c r="J580" s="8"/>
      <c r="K580" s="8"/>
      <c r="L580" s="8"/>
      <c r="M580" s="8"/>
      <c r="N580" s="8"/>
      <c r="O580" s="14"/>
      <c r="P580" s="14"/>
    </row>
    <row r="581" spans="2:16" x14ac:dyDescent="0.25">
      <c r="B581" s="1" t="s">
        <v>402</v>
      </c>
      <c r="C581" s="28" t="e">
        <f>SUM(#REF!)/GETPIVOTDATA("A9. Type de quartier",$B$575)</f>
        <v>#REF!</v>
      </c>
      <c r="D581" s="8"/>
      <c r="E581" s="8"/>
      <c r="F581" s="8"/>
      <c r="G581" s="8"/>
      <c r="H581" s="8"/>
      <c r="I581" s="8"/>
      <c r="J581" s="8"/>
      <c r="K581" s="8"/>
      <c r="L581" s="8"/>
      <c r="M581" s="8"/>
      <c r="N581" s="8"/>
      <c r="O581" s="14"/>
      <c r="P581" s="14"/>
    </row>
    <row r="582" spans="2:16" x14ac:dyDescent="0.25">
      <c r="B582" s="1"/>
      <c r="C582" s="5"/>
      <c r="D582" s="8"/>
      <c r="E582" s="8"/>
      <c r="F582" s="8"/>
      <c r="G582" s="8"/>
      <c r="H582" s="8"/>
      <c r="I582" s="8"/>
      <c r="J582" s="8"/>
      <c r="K582" s="8"/>
      <c r="L582" s="8"/>
      <c r="M582" s="8"/>
      <c r="N582" s="8"/>
      <c r="O582" s="14"/>
      <c r="P582" s="14"/>
    </row>
    <row r="583" spans="2:16" x14ac:dyDescent="0.25">
      <c r="B583" s="1" t="s">
        <v>403</v>
      </c>
      <c r="C583" s="40">
        <f>SUM(C588:D591)</f>
        <v>0.63806635747413487</v>
      </c>
      <c r="D583" s="8"/>
      <c r="E583" s="8"/>
      <c r="F583" s="8"/>
      <c r="G583" s="8"/>
      <c r="H583" s="8"/>
      <c r="I583" s="8"/>
      <c r="J583" s="8"/>
      <c r="K583" s="8"/>
      <c r="L583" s="8"/>
      <c r="M583" s="8"/>
      <c r="N583" s="8"/>
      <c r="O583" s="14"/>
      <c r="P583" s="14"/>
    </row>
    <row r="584" spans="2:16" x14ac:dyDescent="0.25">
      <c r="B584" s="1" t="s">
        <v>404</v>
      </c>
      <c r="C584" s="40">
        <f>SUM(C588:D589)</f>
        <v>0.3096682126293257</v>
      </c>
      <c r="D584" s="8"/>
      <c r="E584" s="8"/>
      <c r="F584" s="8"/>
      <c r="G584" s="8"/>
      <c r="H584" s="8"/>
      <c r="I584" s="8"/>
      <c r="J584" s="8"/>
      <c r="K584" s="8"/>
      <c r="L584" s="8"/>
      <c r="M584" s="8"/>
      <c r="N584" s="8"/>
      <c r="O584" s="14"/>
      <c r="P584" s="14"/>
    </row>
    <row r="585" spans="2:16" x14ac:dyDescent="0.25">
      <c r="B585" s="8"/>
      <c r="C585" s="8"/>
      <c r="D585" s="8"/>
      <c r="E585" s="8"/>
      <c r="F585" s="8"/>
      <c r="G585" s="8"/>
      <c r="H585" s="8"/>
      <c r="I585" s="8"/>
      <c r="J585" s="8"/>
      <c r="K585" s="8"/>
      <c r="L585" s="8"/>
      <c r="M585" s="8"/>
      <c r="N585" s="8"/>
      <c r="O585" s="14"/>
      <c r="P585" s="14"/>
    </row>
    <row r="587" spans="2:16" x14ac:dyDescent="0.25">
      <c r="B587" s="13" t="s">
        <v>405</v>
      </c>
      <c r="C587" s="13" t="s">
        <v>398</v>
      </c>
      <c r="D587" s="13" t="s">
        <v>399</v>
      </c>
      <c r="E587" s="13" t="s">
        <v>228</v>
      </c>
      <c r="F587" s="8"/>
      <c r="G587" s="8"/>
      <c r="H587" s="8"/>
      <c r="I587" s="8"/>
      <c r="J587" s="8"/>
      <c r="K587" s="8"/>
      <c r="L587" s="8"/>
      <c r="M587" s="8"/>
      <c r="N587" s="8"/>
      <c r="O587" s="8"/>
      <c r="P587" s="8"/>
    </row>
    <row r="588" spans="2:16" x14ac:dyDescent="0.25">
      <c r="B588" s="13" t="s">
        <v>406</v>
      </c>
      <c r="C588" s="41">
        <f>GETPIVOTDATA("Garçons (0 à 2 ans)",$B$599)/$D$576</f>
        <v>6.5643952907599001E-2</v>
      </c>
      <c r="D588" s="41">
        <f>GETPIVOTDATA("Filles (0 à 2 ans)",$B$599)/$D$576</f>
        <v>6.5643952907599001E-2</v>
      </c>
      <c r="E588" s="37">
        <f>Tableau16[[#This Row],[H]]+Tableau16[[#This Row],[F]]</f>
        <v>0.131287905815198</v>
      </c>
      <c r="F588" s="8"/>
      <c r="G588" s="8"/>
      <c r="H588" s="8"/>
      <c r="I588" s="8"/>
      <c r="J588" s="8"/>
      <c r="K588" s="8"/>
      <c r="L588" s="8"/>
      <c r="M588" s="8"/>
      <c r="N588" s="8"/>
      <c r="O588" s="8"/>
      <c r="P588" s="8"/>
    </row>
    <row r="589" spans="2:16" x14ac:dyDescent="0.25">
      <c r="B589" s="12" t="s">
        <v>407</v>
      </c>
      <c r="C589" s="41">
        <f>GETPIVOTDATA("Garçons (3 à 5 ans)",$B$599)/$D$576</f>
        <v>9.0438815554762755E-2</v>
      </c>
      <c r="D589" s="41">
        <f>GETPIVOTDATA("Filles (3 à 5 ans)",$B$599)/$D$576</f>
        <v>8.7941491259364971E-2</v>
      </c>
      <c r="E589" s="37">
        <f>Tableau16[[#This Row],[H]]+Tableau16[[#This Row],[F]]</f>
        <v>0.17838030681412773</v>
      </c>
      <c r="F589" s="8"/>
      <c r="G589" s="8"/>
      <c r="H589" s="8"/>
      <c r="I589" s="8"/>
      <c r="J589" s="8"/>
      <c r="K589" s="8"/>
      <c r="L589" s="8"/>
      <c r="M589" s="8"/>
      <c r="N589" s="8"/>
      <c r="O589" s="8"/>
      <c r="P589" s="8"/>
    </row>
    <row r="590" spans="2:16" x14ac:dyDescent="0.25">
      <c r="B590" s="12" t="s">
        <v>408</v>
      </c>
      <c r="C590" s="41">
        <f>GETPIVOTDATA("Garçons (6 à 11 ans)",$B$599)/$D$576</f>
        <v>9.5790224759186582E-2</v>
      </c>
      <c r="D590" s="41">
        <f>GETPIVOTDATA("Filles (6 à 11 ans)",$B$599)/$D$576</f>
        <v>8.0984659293613981E-2</v>
      </c>
      <c r="E590" s="37">
        <f>Tableau16[[#This Row],[H]]+Tableau16[[#This Row],[F]]</f>
        <v>0.17677488405280056</v>
      </c>
      <c r="F590" s="8"/>
      <c r="G590" s="8"/>
      <c r="H590" s="8"/>
      <c r="I590" s="8"/>
      <c r="J590" s="8"/>
      <c r="K590" s="8"/>
      <c r="L590" s="8"/>
      <c r="M590" s="8"/>
      <c r="N590" s="8"/>
      <c r="O590" s="8"/>
      <c r="P590" s="8"/>
    </row>
    <row r="591" spans="2:16" x14ac:dyDescent="0.25">
      <c r="B591" s="12" t="s">
        <v>409</v>
      </c>
      <c r="C591" s="41">
        <f>GETPIVOTDATA("Garçons (12 à 17 ans)",$B$599)/$D$576</f>
        <v>7.0995362112022828E-2</v>
      </c>
      <c r="D591" s="41">
        <f>GETPIVOTDATA("Filles (12 à 17 ans)",$B$599)/$D$576</f>
        <v>8.0627898679985724E-2</v>
      </c>
      <c r="E591" s="37">
        <f>Tableau16[[#This Row],[H]]+Tableau16[[#This Row],[F]]</f>
        <v>0.15162326079200855</v>
      </c>
      <c r="F591" s="8"/>
      <c r="G591" s="8"/>
      <c r="H591" s="8"/>
      <c r="I591" s="8"/>
      <c r="J591" s="8"/>
      <c r="K591" s="8"/>
      <c r="L591" s="8"/>
      <c r="M591" s="8"/>
      <c r="N591" s="8"/>
      <c r="O591" s="8"/>
      <c r="P591" s="8"/>
    </row>
    <row r="592" spans="2:16" x14ac:dyDescent="0.25">
      <c r="B592" s="12" t="s">
        <v>410</v>
      </c>
      <c r="C592" s="41">
        <f>GETPIVOTDATA("Hommes (18 à 59 ans)",$B$599)/$D$576</f>
        <v>0.14520156974669995</v>
      </c>
      <c r="D592" s="41">
        <f>GETPIVOTDATA("Femmes (18 à 59 ans)",$B$599)/$D$576</f>
        <v>0.15376382447377809</v>
      </c>
      <c r="E592" s="37">
        <f>Tableau16[[#This Row],[H]]+Tableau16[[#This Row],[F]]</f>
        <v>0.29896539422047808</v>
      </c>
      <c r="F592" s="8"/>
      <c r="G592" s="8"/>
      <c r="H592" s="8"/>
      <c r="I592" s="8"/>
      <c r="J592" s="8"/>
      <c r="K592" s="8"/>
      <c r="L592" s="8"/>
      <c r="M592" s="8"/>
      <c r="N592" s="8"/>
      <c r="O592" s="8"/>
      <c r="P592" s="8"/>
    </row>
    <row r="593" spans="2:14" x14ac:dyDescent="0.25">
      <c r="B593" s="12" t="s">
        <v>411</v>
      </c>
      <c r="C593" s="41">
        <f>GETPIVOTDATA("Hommes (plus de 60 ans)",$B$599)/$D$576</f>
        <v>3.5676061362825542E-2</v>
      </c>
      <c r="D593" s="41">
        <f>GETPIVOTDATA("Femmes (plus de 60 ans)",$B$599)/$D$576</f>
        <v>2.7292186942561542E-2</v>
      </c>
      <c r="E593" s="37">
        <f>Tableau16[[#This Row],[H]]+Tableau16[[#This Row],[F]]</f>
        <v>6.2968248305387081E-2</v>
      </c>
      <c r="F593" s="8"/>
      <c r="G593" s="8"/>
      <c r="H593" s="8"/>
      <c r="I593" s="8"/>
      <c r="J593" s="8"/>
      <c r="K593" s="8"/>
      <c r="L593" s="8"/>
      <c r="M593" s="8"/>
      <c r="N593" s="8"/>
    </row>
    <row r="594" spans="2:14" x14ac:dyDescent="0.25">
      <c r="B594" s="8"/>
      <c r="C594" s="14"/>
      <c r="D594" s="14"/>
      <c r="E594" s="8"/>
      <c r="F594" s="8"/>
      <c r="G594" s="8"/>
      <c r="H594" s="8"/>
      <c r="I594" s="8"/>
      <c r="J594" s="8"/>
      <c r="K594" s="8"/>
      <c r="L594" s="8"/>
      <c r="M594" s="8"/>
      <c r="N594" s="8"/>
    </row>
    <row r="599" spans="2:14" x14ac:dyDescent="0.25">
      <c r="B599" s="4" t="s">
        <v>5</v>
      </c>
      <c r="C599" s="4" t="s">
        <v>412</v>
      </c>
      <c r="D599" s="4" t="s">
        <v>413</v>
      </c>
      <c r="E599" s="4" t="s">
        <v>414</v>
      </c>
      <c r="F599" s="4" t="s">
        <v>415</v>
      </c>
      <c r="G599" s="4" t="s">
        <v>416</v>
      </c>
      <c r="H599" s="4" t="s">
        <v>417</v>
      </c>
      <c r="I599" s="4" t="s">
        <v>418</v>
      </c>
      <c r="J599" s="4" t="s">
        <v>419</v>
      </c>
      <c r="K599" s="4" t="s">
        <v>420</v>
      </c>
      <c r="L599" s="4" t="s">
        <v>421</v>
      </c>
      <c r="M599" s="4" t="s">
        <v>422</v>
      </c>
      <c r="N599" s="4" t="s">
        <v>423</v>
      </c>
    </row>
    <row r="600" spans="2:14" x14ac:dyDescent="0.25">
      <c r="B600" s="5" t="s">
        <v>11</v>
      </c>
      <c r="C600" s="3">
        <v>39</v>
      </c>
      <c r="D600" s="3">
        <v>27</v>
      </c>
      <c r="E600" s="3">
        <v>64</v>
      </c>
      <c r="F600" s="3">
        <v>45</v>
      </c>
      <c r="G600" s="3">
        <v>78</v>
      </c>
      <c r="H600" s="3">
        <v>54</v>
      </c>
      <c r="I600" s="3">
        <v>40</v>
      </c>
      <c r="J600" s="3">
        <v>37</v>
      </c>
      <c r="K600" s="3">
        <v>77</v>
      </c>
      <c r="L600" s="3">
        <v>69</v>
      </c>
      <c r="M600" s="3">
        <v>34</v>
      </c>
      <c r="N600" s="3">
        <v>27</v>
      </c>
    </row>
    <row r="601" spans="2:14" x14ac:dyDescent="0.25">
      <c r="B601" s="5" t="s">
        <v>25</v>
      </c>
      <c r="C601" s="3">
        <v>64</v>
      </c>
      <c r="D601" s="3">
        <v>56</v>
      </c>
      <c r="E601" s="3">
        <v>70</v>
      </c>
      <c r="F601" s="3">
        <v>87</v>
      </c>
      <c r="G601" s="3">
        <v>98</v>
      </c>
      <c r="H601" s="3">
        <v>71</v>
      </c>
      <c r="I601" s="3">
        <v>70</v>
      </c>
      <c r="J601" s="3">
        <v>89</v>
      </c>
      <c r="K601" s="3">
        <v>157</v>
      </c>
      <c r="L601" s="3">
        <v>162</v>
      </c>
      <c r="M601" s="3">
        <v>57</v>
      </c>
      <c r="N601" s="3">
        <v>28</v>
      </c>
    </row>
    <row r="602" spans="2:14" x14ac:dyDescent="0.25">
      <c r="B602" s="5" t="s">
        <v>39</v>
      </c>
      <c r="C602" s="3">
        <v>72</v>
      </c>
      <c r="D602" s="3">
        <v>104</v>
      </c>
      <c r="E602" s="3">
        <v>129</v>
      </c>
      <c r="F602" s="3">
        <v>121</v>
      </c>
      <c r="G602" s="3">
        <v>106</v>
      </c>
      <c r="H602" s="3">
        <v>107</v>
      </c>
      <c r="I602" s="3">
        <v>79</v>
      </c>
      <c r="J602" s="3">
        <v>92</v>
      </c>
      <c r="K602" s="3">
        <v>192</v>
      </c>
      <c r="L602" s="3">
        <v>211</v>
      </c>
      <c r="M602" s="3">
        <v>21</v>
      </c>
      <c r="N602" s="3">
        <v>27</v>
      </c>
    </row>
    <row r="603" spans="2:14" x14ac:dyDescent="0.25">
      <c r="B603" s="5" t="s">
        <v>6</v>
      </c>
      <c r="C603" s="3">
        <v>193</v>
      </c>
      <c r="D603" s="3">
        <v>181</v>
      </c>
      <c r="E603" s="3">
        <v>244</v>
      </c>
      <c r="F603" s="3">
        <v>240</v>
      </c>
      <c r="G603" s="3">
        <v>255</v>
      </c>
      <c r="H603" s="3">
        <v>222</v>
      </c>
      <c r="I603" s="3">
        <v>209</v>
      </c>
      <c r="J603" s="3">
        <v>234</v>
      </c>
      <c r="K603" s="3">
        <v>388</v>
      </c>
      <c r="L603" s="3">
        <v>420</v>
      </c>
      <c r="M603" s="3">
        <v>88</v>
      </c>
      <c r="N603" s="3">
        <v>71</v>
      </c>
    </row>
    <row r="604" spans="2:14" x14ac:dyDescent="0.25">
      <c r="B604" s="5" t="s">
        <v>66</v>
      </c>
      <c r="C604" s="3">
        <v>368</v>
      </c>
      <c r="D604" s="3">
        <v>368</v>
      </c>
      <c r="E604" s="3">
        <v>507</v>
      </c>
      <c r="F604" s="3">
        <v>493</v>
      </c>
      <c r="G604" s="3">
        <v>537</v>
      </c>
      <c r="H604" s="3">
        <v>454</v>
      </c>
      <c r="I604" s="3">
        <v>398</v>
      </c>
      <c r="J604" s="3">
        <v>452</v>
      </c>
      <c r="K604" s="3">
        <v>814</v>
      </c>
      <c r="L604" s="3">
        <v>862</v>
      </c>
      <c r="M604" s="3">
        <v>200</v>
      </c>
      <c r="N604" s="3">
        <v>153</v>
      </c>
    </row>
  </sheetData>
  <sortState xmlns:xlrd2="http://schemas.microsoft.com/office/spreadsheetml/2017/richdata2" ref="F264:F275">
    <sortCondition ref="F265"/>
  </sortState>
  <mergeCells count="12">
    <mergeCell ref="B13:R13"/>
    <mergeCell ref="B3:R3"/>
    <mergeCell ref="B35:R35"/>
    <mergeCell ref="B128:R128"/>
    <mergeCell ref="B150:R150"/>
    <mergeCell ref="B524:R524"/>
    <mergeCell ref="B574:R574"/>
    <mergeCell ref="B188:R188"/>
    <mergeCell ref="B285:R285"/>
    <mergeCell ref="B383:R383"/>
    <mergeCell ref="B426:R426"/>
    <mergeCell ref="B493:R493"/>
  </mergeCells>
  <phoneticPr fontId="2" type="noConversion"/>
  <pageMargins left="0.7" right="0.7" top="0.75" bottom="0.75" header="0.3" footer="0.3"/>
  <pageSetup orientation="portrait" r:id="rId61"/>
  <drawing r:id="rId62"/>
  <tableParts count="18">
    <tablePart r:id="rId63"/>
    <tablePart r:id="rId64"/>
    <tablePart r:id="rId65"/>
    <tablePart r:id="rId66"/>
    <tablePart r:id="rId67"/>
    <tablePart r:id="rId68"/>
    <tablePart r:id="rId69"/>
    <tablePart r:id="rId70"/>
    <tablePart r:id="rId71"/>
    <tablePart r:id="rId72"/>
    <tablePart r:id="rId73"/>
    <tablePart r:id="rId74"/>
    <tablePart r:id="rId75"/>
    <tablePart r:id="rId76"/>
    <tablePart r:id="rId77"/>
    <tablePart r:id="rId78"/>
    <tablePart r:id="rId79"/>
    <tablePart r:id="rId80"/>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2.xml>��< ? x m l   v e r s i o n = " 1 . 0 "   e n c o d i n g = " u t f - 1 6 " ? > < D a t a M a s h u p   s q m i d = " b f 4 c c b 5 b - 0 a 3 a - 4 e c a - a 8 1 b - d 6 a 1 4 4 d b 7 a 7 a "   x m l n s = " h t t p : / / s c h e m a s . m i c r o s o f t . c o m / D a t a M a s h u p " > A A A A A J 8 h A A B Q S w M E F A A C A A g A N Y h y T z z U I P e p A A A A + A A A A B I A H A B D b 2 5 m a W c v U G F j a 2 F n Z S 5 4 b W w g o h g A K K A U A A A A A A A A A A A A A A A A A A A A A A A A A A A A h Y / R C o I w G I V f R X b v N j V L 5 H d C X X S T E A T R 7 V h L R z r D z e a 7 d d E j 9 Q o J Z X X X 5 T l 8 B 7 7 z u N 0 h H 5 r a u 8 r O q F Z n K M A U e V K L 9 q h 0 m a H e n v w E 5 Q y 2 X J x 5 K b 0 R 1 i Y d j M p Q Z e 0 l J c Q 5 h 1 2 E 2 6 4 k I a U B O R S b n a h k w 3 2 l j e V a S P R Z H f + v E I P 9 S 4 a F e B H h O E 7 m e J Y E Q K Y a C q W / S D g a Y w r k p 4 R V X 9 u + k 0 x q f 7 0 E M k U g 7 x f s C V B L A w Q U A A I A C A A 1 i H J P 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N Y h y T 6 F v v T i U H g A A O g s B A B M A H A B G b 3 J t d W x h c y 9 T Z W N 0 a W 9 u M S 5 t I K I Y A C i g F A A A A A A A A A A A A A A A A A A A A A A A A A A A A O 1 d z X L b S J K + O 8 L v g O B M h K V Y i j J / b H f 3 r L d D l u S 2 e i R b I 8 m e 2 b A U j C J Q E q s b B G j 8 a O V 2 O G J e Y 2 8 T e 9 h t z X k u G 3 v k m 8 y T b G Z V 4 b 8 A A j R I o r v Z h 7 Y E o C q z s r I y s 7 K y P r l U 9 5 h t a e f i 3 + 4 f H j 5 4 + M A d E 4 c a 2 s H F y X B / 7 2 z 4 o v d y e G T Z l k H 4 p 8 8 1 k 3 o P N P j v 3 P Y d n c K D w z u d m p 0 / 2 8 6 P I 9 v + c e s l M 2 l n 3 7 Y 8 a n n u V m v / m 8 u 3 L n X c S + M H Y l n U / e A z 6 / L A 1 v 0 J v r 8 E M p c H x C O X E Y 1 L N e n O n e n e t b b b m u W b Z l v z H J 9 u t z k n 6 u + H 5 2 N K P e B P M P r p / Z F H J 8 9 b 6 o 9 b 7 T 8 y y 3 j e 4 m 1 a V 5 / f I 0 9 X o v v f t U 4 d e 2 J 7 I J R X l B g w l h b 0 e k F G M E 7 5 R j 7 f K u K k r b 2 X X + + Z 5 r l O T O K 4 z 3 E U V 9 s B n f 0 x s W 6 A z M X H K Y 1 o X D j E c q 9 t Z 7 J v m / 7 E w p f u l o K p 9 q d P r Z 0 W S A Y + 0 I A y 9 d i E / m R b 9 H N b g z f D b s G 7 X v y d f N a H Z 0 e W 9 3 T Q Q Z L y 4 S D 4 0 K N 3 n n z 2 J P P s P Q j g S t v Z 0 Q 5 d I C Q 0 Z 2 p P f Z P / 6 G r G 7 H 5 q E n 1 2 T 1 3 t N b u l x N f e M d M k N / D 7 r v Y n n z g e g y F p W 1 O Y O + 0 F S M V n 2 w E V Y n 3 k R P a 6 H Q 2 m C X i m m v l o d n 9 L T F 9 O Z m o s e 7 2 O 9 t q e a N T 6 4 M / + 7 l H f y X C 8 1 + / A M r i j h d 8 M O t q p M 7 u / h u X i O 9 D / I 5 q h G X 3 8 p A O K 5 + 5 M S z d 4 2 t H 2 H A e U h r k u x d U x 5 / u v O q G k 5 n 5 J Y H R T q r N r R n + C F R w 1 n N P y 6 w 5 X R h T x B 9 l E I R b o H R b 8 N X M m 2 D v R y o 9 5 M E o 1 d a v J 7 E l H i 7 d / R K o I c N A x y k p w 0 K G L C f C W / r R z C 2 P S f A s e 4 3 r 2 Q G O 5 W p u g 7 N + d n m v f Z l s 9 Q 6 n Y j m F b F l 8 j + J n h a 8 e M + p m P h 0 V f D 3 H F e b 5 B g 2 a W P x l R p 0 x D 2 7 p Z r C U x F y Q 5 d U D A b k y M s Z Z H j 7 H h Z M S o B R J n F t p D g q v U 1 X R z d u 9 q J J Q 0 M 2 D q Y a J m 9 9 9 m L d g L M B p g l H Z 0 V O h / / v U / m a l 9 1 I h G Q N m o a U q t A b 4 m s 3 u L m y P b 1 8 A z s F t m + D G 7 B V T A w T n g z 7 T Z 3 z S d + C 7 l z a a m z + A f z 3 Y c Z A K 7 d N t A i W m 3 Y O a w b 7 D l m h 6 t p u z k A 4 d d b q 5 G o P 0 X b y 7 2 j n H 1 n Q T 8 n B 4 c S W 5 d 5 e h 6 6 b a P I v a L 2 / a 0 U 1 T L D / B a A 8 / C r n E 9 T s g P t s O 8 2 b 0 Y H h h l G 7 1 4 w o K T H W 8 H R 6 r N 7 v m H 4 S u V a v u e Q 9 v c Q s B c R 9 Y k M O o v + j j 6 U w q u E 6 T 1 g U 8 K 0 J 3 d O 8 x G D o C 8 p 8 E q Z 7 c 4 C a Y U S E z A y Z l E a c M o T B v 8 L Y 5 C I e 4 l E 9 y F 3 o + E k o F y u D i X n m M z 6 J h O C A N R K m Z i 2 S z 1 Q p b W z k o / Z M W g / t 0 6 O R m E n K C p l o y s g Y 8 n I R 8 T m 2 G s B F a q k C P P 9 o a j 4 X i c 9 w b W f / b V I R g o 6 Y P g K w K i B x I 6 m i 1 3 C h 4 U e Z s S t 6 N d W q H l g X W t Q 9 A K w / p G + / 2 n 8 X j I j O l n i C v s y Y Q m b e a U O L C g 0 c D j l w F / n z u X 1 l H c l M Z 6 A x 4 z 3 U V 2 S 9 U f v P 3 c S V u P d z g N 1 0 z n z v g b T T s j 0 y k 1 e W R A o 0 j 0 A g Z s 8 p g m 5 P g g a 9 i z M k v 1 X t x 5 z O y W 6 v z F U x F q i Q k f z + 7 B 8 9 0 I J d n b v 3 h 7 e F x g g E N f B C p G Y l q 1 / + b k 5 O 3 r v b c X h 9 r B o 7 3 9 / b e H R 8 c Z g / u 0 0 w 0 8 R l w i q L W S C 2 T 8 x i G e z z z B E M 4 H q u Q 1 m T C 0 + 8 g x 0 X W f M l M 5 s F 4 e A X D m q P l c c L A H c C m z e D R P Q B U n E 9 8 i P n c o j 4 o 6 7 2 t 5 v c e l g c I j I 4 d x A w z B g w f 8 7 + I D s b 5 A 1 B Z 4 5 S 3 c t I J 7 G h F 9 T P / 5 1 / / e V l I c z C E I E Y G J E m G w v h h 8 t w s r S c g I 6 G V 7 f E V H s G k c g g H Q s y 9 D J X N v p x h 3 W v O H W l 5 6 L + N B F e V B 2 J 2 2 F Y Q m 7 i 5 u E F 0 M z 8 J H 2 0 E A g 1 F s a L Q 0 S c F E 5 T B p I k 5 S x G A H f O M G 3 a D 1 d L k 6 R v I R N n M S M z p B T 8 J + 7 j D T V c Q V N f S J n n p P q I j v Y K Q O + 8 8 J B p j / o l 3 M / m F S h T L U Q b U X U A U D z 3 Y S p I G y Z z O + D Y I Z m h K U 8 O 5 o 9 l + g n E t i p h + K I L 4 q z q k v / Z U g 3 p a 8 w L 8 m A d M H B F X 8 d O K R b F x j h Z r C D 1 X F 3 Y n H t w U 9 f r E o g V C / F O t f L i Y + O 0 P 4 X P 9 R s f z 3 T k 8 P j 4 8 P z 7 R j y h 2 1 m f W 0 Y D 9 n 9 z c Q p a P X E X O 9 J Y y o K / N 7 P N q e 3 a N X V 4 6 2 F 1 M c D O K J B 0 0 x N v R v e T 8 n e 9 + / O T s C L x J Z U b 5 5 s m H Z T 4 M 1 r 9 K t 0 D F l F + y x L b y b q 1 1 Q j D o 0 6 m k v w B C 5 a Q d 1 g D r J r R t 6 G t E 3 b 9 n O 7 k 8 S N h F j C 2 a E Z j G 2 6 e J j Z H L T M n X s q c P 4 E 5 x r H 8 z a T T w 4 4 2 E S W E Y + 1 0 D r B o I w l Q G C + F E 7 z m U o Q Q U G 6 0 r q q I y 2 6 1 I X 9 7 0 y 1 t M M m R 4 V q x d M r e s J H 2 n E 2 A U K S i 5 g M s 8 Z b F u Z 2 H c S z d Z h J j / C 5 y i / s O d 5 P a U 3 a s O n W W K Y f d m T M b A 2 B n e D s g I J u r b J V e I 6 y I C 6 0 q u n h E O Y y 9 8 F a 8 r k D i g u Z y N H s U L 1 t I Q c V R p 2 C O Z H O 0 A 2 K I S U I H N Y p K i Q f E 9 P T B M 0 g P B f F U 2 f o u 0 K 5 a h L H 6 n w Z U C k x 4 l M g F 2 0 X i 4 w y c N a p G J h X K N D 8 y m 5 s Q J v m C H V K 0 2 q z 0 l F k S V 8 6 I J R C 5 V j T O C V T q b a d P z R R X u D T O B 8 g 9 1 Q k u 6 X J j 3 g p K P 4 8 5 b p m E P m M 3 v L b B O l i / N y J 3 d E Q H h E X B 6 e u n y j o Y G V d F Q r B 9 g Y 5 L C R M A T A x J P 4 f I L J v L 4 W D E g V U X f + p O Q Y e x 1 Y v s C x 7 g s V D d c o c W E E m M 6 Q i h r Z k S w 9 I P Q m X H r Y T h j i q N c S K + 1 Z d h R 9 z P W i V + f b S 7 7 j d J i l s y n u 3 M A e w 1 R z Q c Q I h T n G v M R 7 e j Q K 4 a 2 E 7 O 4 7 2 9 z V C b h a U C O Y R c X U r I Y P z O 2 7 3 J V D V z d g X j C A I g 4 o l 2 K / t i K e 9 k a + 2 L z A n k V P d 7 g 2 r v B 4 z 8 E g T d h S 9 N + e b E i c E f M c 7 u X W x t 6 7 8 v Z o b T w e 3 n m 2 w 5 0 + c O a R O 7 T r p g m B H D H X K L l D y 5 z 9 f C s C s 7 U x c e G Q W w i c u c r z U C F w r g q O B p 3 j y C O 4 m C X j B 8 8 y K E D / S A N O l D t X h d F 7 w r s c 8 z x U r E f c I K n 6 Q w 9 M d 8 t 0 / J R 3 T K 1 r g m F v r V 0 / 6 3 D P 6 F C d h 9 Q 4 J w b / 6 Q Z k K e c k 7 N 2 W J E X o 5 5 D p 1 H Y y V A v J f d X R / n 0 H 0 / 4 w S x C v g o X U i c V c E B g B Z U a S D s 4 p 3 0 + Y u W m r K e U B H N C 7 s U D r H W 7 n M J a Q W q L 0 r t y N y 6 5 L + N K v s s x / 3 d n H u Q X C O n G I 7 m F W D z 5 l w f m R y Q U Z M A H f O Z m M 1 H j 2 D 5 g R m r / x c T F X p u G q Y G E Z g K s K U R / z a P 3 C m f 0 M O 3 Z q G S J k g w j y G h P z 4 o n b 5 s f O O K C f x H o K 0 s 5 g Z 5 F H 9 3 a a 7 f t l V y x W / C 6 z X M V D X 7 g U 3 G R M Y T d w y w / f L L H 5 A X 3 E Y / n M 1 m l 1 h H Z P Q Y g u q p P B P P 6 9 u b u n 6 Q w m H i N / x 1 M k t J b F y k v b w f i S g P g n M P Y J s T i V F X I g h E F A 2 U x m O y r f v z T S L 0 x i G P y o b l U U D / E x R U d 9 T T C z 4 s B + h + L C 1 m 3 c Y 2 F 3 0 F K d o F 0 a U + 9 g M f I N r q C + Q s r 7 Z A K f 7 e i M Z 1 N W P A 8 o c t w n 7 8 L G 3 r F H 4 I l X u f C k J v B z d Q X Z n i C L e z W M I W 6 x Q o o G M w T 2 V 3 i g k s f Y u F U H O 9 x G d i b 2 R w p f g M a N C e 6 j f 0 C z q 7 B 9 / W D c g g W i G Q x C Y Y s P g h b 5 P u K g Y P l p C n a N p O 8 N T E 3 9 T Z b B Y H F d M B B T H h 6 D 3 G D X q + J j E P P I h s g 3 j S C U k x t 0 E K j w 5 U G H y h 6 6 U e b I x E I 9 C P S + 1 b Z 0 J O l o n u 1 j r o R 7 H R g H u B 3 q 8 l 2 u K 2 b U x H S D 5 W 0 v r e P d N 4 Y o y k r r Q F 3 9 f 2 f P / k + l 2 n X 1 f 8 h j I 9 s f g b L s a i P H V y 7 l O q l Z v O y O V x 0 p K f V i i + e R y P u q 8 n Q Q C j l 4 K B 8 / o h M x q f K c S a V c z 1 L q a Y 9 g l e g m 7 / N O n F f k r 5 V r N C j c E S S X C o Z X U 5 t h m C v 1 W k l Z I U 8 1 i 8 o P q 2 U F c n v B I j V Y g p r J M D w U i / w G j 4 1 h i k I p i g w 0 3 y v F R 1 W B T L D z 3 S U 3 j s w p B 6 n A C r 0 c M F d 3 G G y 6 g q K 2 s g 1 f g V W b / S w O Q S o 0 2 4 s l E H Z h 5 n F T h D 9 X 6 S J b V 5 R q m t k a f J 3 V A d j X H G f E 3 4 4 W A E T 8 h u 3 D Q h R e j u + i Q B 1 R 0 i O p z M G 5 9 p y 8 b F Y B v 1 O 5 U F m f I 5 1 n 3 K E a e B b s O 4 4 4 0 0 K l Q c L L 6 h Z W g W 3 4 4 j Q J V I v p t i i g c P 2 R K x 1 e V u I 1 k T 7 g M n T j x s Y V O z A + I b f Q n 7 p k q C b 6 e 2 4 w R G 3 s Q + T P x D r d g p a m T / g 2 0 h 0 r A t G 6 y E M E 4 g U 5 q w k s s L E q + K + J 2 O F k C n 5 J s X Z r 6 v 8 C A h h t C 1 Y g r 3 R 3 l y i 1 Y L X T e e a A J u o Q o 3 X T W z C y M 2 x R 5 y U j P O Z k v F Y w i z i h x W H d d 3 1 p k J S U 7 D D P J Q L X e N e K v g b c c E J M 0 O Y c f f B t V v q z u S 4 h p 1 m x Q 8 h p d B z q O R c 9 T P 5 U M 8 E k l + 6 g k s v O Y 4 L A b s f 3 a M S C g S r r U N + l u y L V G R z P 4 g a h f M c V M / p 5 v Z T 3 d 0 L B h 9 3 H m b l + 1 U 2 F Z f D d L U O m Q F T o s P A 0 l m F B o H B v B 3 u v z 7 X 9 Q + 1 P b / f O L o 4 O z x T q 8 y p x / B y r Q 6 G q z i G y 0 2 V q R 6 7 2 O L k 5 U W 9 U r c i P c b M 7 j z X y s r t v M o s 7 + g l s m V X h 9 z q Z e z X 7 x x S 8 m K I i b K 0 i E 6 l W J A V P V G u h E R M 6 5 a W 9 D Z t R v t h d 8 K x / i 0 y C w r l m Y u B u N 7 t q q v q c O 0 3 n M + d G U + c m B 5 O l M a g 7 b U J 4 8 X h G y t 8 K k T B q K M z D k 4 J x A g k d D z m j s y S 0 j w a 7 v m a 6 b / I h F j A Q C k I x 9 H g 5 Q m T Q t a 0 T c i f j n H C e V T x X a D 3 X a V f r 7 T j U 4 3 l u u V q / J 8 T i z p S K p B s 4 R m A Y A j y q O v C r y L J 0 4 r z g q t i B f y m p S j F H t a 7 3 R m H H g b K a g Y 6 r b H g 1 v k l Q Q Y P d i Y o 8 W x S 7 z e 4 / + G y a d x j 8 6 m l e n J 7 M P Y q F I N Y 0 B r t I G 7 b D f v b k F 1 f 3 h B U e F i v W 0 1 r Y g K V F H G e s 9 g P r 4 e i U m L 6 B Z 7 C N 4 e i E m B Y 4 H J Z j f N b D 1 J F 1 L a t i + b E C U R 0 r r E 9 e x G B y n a v S f m v i 6 y W b / X y r K p V Z E z 8 X t n / X G G Z O + C Y J D B J e G m 8 c V 7 c 8 M m s M W + + O X u 2 e M 4 M 0 h q H T R O c e R B / q v P O a 2 O P x e k 4 Y r 0 2 k u Y j H / B n 3 e B S / 7 6 w 4 2 w m q k R J 3 H F R 1 L K q b z d q 1 g z G C q G L i N 8 K A D c w M i x t r x 4 c n h 6 8 v F D 7 7 q C u z + I e v t V O e S s C Q 4 / W b 1 2 1 + B Z n H K / s x 5 j C l h 9 f N 4 t S C O 1 W S Y u J W 5 R o o i j j q k X i X n b H l 0 z 8 U K f n Z v e f w O Y P u q W X Y k w m 5 U U Y p q + K I 3 x H B 4 m m 8 q i L z s + v j p m D T s n w W 9 s d 0 g q e n c h u i 8 G H L 5 y G 5 J W Q K U 7 d 8 H g o 2 f N q W h 2 g 3 W J D Y 1 q i n K 3 I Y K 1 j K C Z O u 2 2 M y Y v I C D r m l e r o Y 0 J 7 9 b / y 6 1 B p t Q C T Y a J 8 I 8 q V Y X 6 n K v 6 / K K j J 0 i g 4 E S L I a G E R k + H p w O h r 2 v w 4 G S + f R 3 S l + c a 0 C w D m K j o r C N F a B o + U X 2 M J z I n 6 G n H d W J G 8 S S 9 b T V U D Z 3 F Z w V e b 7 Q a Z Q 2 / V / o J 4 r g g V 7 a v N 8 1 r z C i 0 w 9 F i / 8 4 P X B 2 q 3 t G w 5 h n k S 1 Q C g V C c q S U 7 v b A J 5 y j n K z c 9 4 E X s + j A g I Z O q Z v I T a e b 0 z F U r x C 6 8 q 6 I g k Y 0 E z G 9 6 K E d j y R O y J u Q x k + t b H u h P H K P s 6 q Q z 0 0 H 1 u U V 3 L 5 G Y V p a 4 Q Z C d V X l 9 A 2 Y X A B R K B Q p S 2 d O p 7 A 3 u B H / o S 5 L i 5 j H i R 0 F E P 4 Y 7 c T L w y d O h B 6 Y X w x o i 5 E f 3 i I g 7 Y 5 V n B V c D m l u P w 9 R Q l h b B g G D 8 s n h R v Q p d E S e 0 z Z r 2 q L G f q a B D K X 7 d z g T R B J k x f u g U p a j O 8 O S W R + e X 4 i 2 m e C V / S Z v G w t w X O o + s J O 7 s 2 K l A L s G 5 2 u d i I K y S y B 2 Z a D n W E g l / z m B 2 K I y e g O V J z n L T V 6 B x G D w g D I O y T i O j d s s S y I c L j p w A C H x C Q f x 8 N K J w F Q f W E s / P D s G u n w 6 n b o U p d I K x J 9 L H o Q 1 Q 8 K 7 D N E u w t v W N 8 y 2 s l M 5 J A p 4 H + G v s 8 f p z 5 1 / d G E 8 b L B I V 7 u D T 4 I A C P F R 7 c w E x L Y E o v 2 / M y N f c T m o a n d z e c Q 5 P K M T u x b a m g C z T K G p S l e y M d b K T T M t s C 2 l D C W E r F S g l R K W E q J R L k 0 8 M k c j M h q + I c L Q B 5 W R T k s B j a s g m V Y D E T 4 W Y l b 2 p 0 L X J p W A M Q t X Q f o X a 5 K d s v p Z B e V c g V 4 d Y 2 A q F s r K N 0 6 Y e j W B z z X B K i 5 O L h c A k 7 u 1 w M g V z d o X M 0 w c a s E h k t B k d U M P r Y y u L G a A M Z W h S m 2 Z h S x 9 e O G L Q n l q g B i K u 7 6 e T r O 0 N 5 B 3 E P j j p 8 / 5 0 + z M Q u 4 / h Z X 0 c C 4 8 r 0 I 1 i t 7 k X K G F t l l s C P y H F 4 J 1 D p V t W u 1 J T 0 n Q b i d g 8 C d x 3 6 3 g P / E M N u t 1 5 j M v s a I E z E a Q L 4 m 3 4 K H O P + I z T R v K N h H v Q P o l R w A y l 9 Y U C 7 F c C D z x R 9 r 9 a W s 7 x k G a o T v e v Y k 4 h u e C i X J M M 1 3 L O L z I O K G J 5 T o Y 4 1 d b 7 3 / X Q G i + 9 V z u R + X G 5 X W t u a N q f X g A n Z u n b d g p B 3 Z v i T O + 9 U 2 r H Q I l t P N 8 8 h v R 6 G + b Q o 3 A 4 0 m a O J p Y g c H W w X q R O F y Q k T t Y s h + N U r / P N D 9 M j j 7 J a D 1 s / N S i K 9 f C V I / D 0 W / N D h 8 e Y j 3 C p j u 5 U H c K 6 C 2 L w 7 T 3 k h g 9 m r b 0 m o b 0 a X h r a s g 1 p e A 8 l s z r u 8 q k H z r w O 6 t A 9 V 0 i T i m y 0 U u T W G V r g o 4 t L k Q o G t D / f w i o E 8 1 t m f z 4 D y r I X g W g X Y u A t N Z h M x Z B x Z n E f x m 3 Y C b R R i b Z X E 1 i 6 A 0 F w b P L I e X q Y b I X B 0 q 5 v q A M J s B f d k U s M v G w V s 2 E 9 C y K R C W a w K t b A J M Z T 3 A l H V i U d Y L P 7 l 8 x M l V g k y q c C X V U J J r R o + s G T B y m R i R a 4 W F X A c Q 5 E q h H 1 c B 9 t g Q e M d V A j q u E M J x H a C N K 4 N p X A c w 4 x q x G B e C X 6 w T c b F + k M X 6 Y R W X D a S 4 T O j E J Y M l r h Q f s Q g S c V E U x K X h H i 6 K d F g B 2 7 A 0 m u F C + I W V E A v V G I W r h i W s D 4 l w p e C D q 4 c b X D n A 4 J I h B e s H E V w i b O D y g A I V 0 I D r Q g P 8 Q g D A f M y / 0 j B / J Y H 9 F o D y W w y 8 r 0 a 4 v k U B + i p A 8 q l B + O r B 3 V s z 1 F 4 z w N h C d L 2 m 4 O k 1 D U G v G d M U Y e Y 1 E i U v B x d v S V B 4 6 0 K / W x n g X W W M u y + F t a s P y K 5 W 6 L q l g t X V C k 9 X M y D d 0 i D o 1 g c 6 1 w S c u S Y g y z U E S 6 5 R 6 H H N w Y t b P 0 L c m j H h 1 o 2 3 F q D A r Z u P E P e t A U h v j c N 2 W z e a W z F + W 1 M g 2 1 a C 0 r Z 6 Y L Y m Q L G t G 3 x t L X B r 6 w F Y W w + k W v N A 1 H 5 B s G l N A E p r I D T a e s D Q l P B n z U A 8 a w J M U U P Y y A c 2 a w R 3 p a D M m s Y p z Q c v a w S r x X B l j W C x P o C y R g y n K i T Z U k H I l o s 7 t m S o s U J 0 s c Y g i t W P I d Z k 1 D A J F B Z C g 6 n Q w N T g X w H g V y 6 g U q 8 A U E l x n x w v i t d z + T r O k U U m a t Q x f B E x l G E d 4 a m q 3 A 7 / r M b F 6 p X A x U q y i I S L 5 B B h t 3 3 e f s A s J c 0 / P H z w 8 I E 7 J g 4 8 Y c Y U W D C p x 7 8 8 F 1 W N z 7 X D O 5 2 a n T / b z o 8 j 2 / 5 x 6 y U D D v E C D K b c t 1 r 7 3 1 y + h W X p X h o / E J y n D z 6 z L g N D 6 F 4 e X J x c H h C P X B 6 F S w e f D f f 3 z o Y v e i + H 0 e P O n e n e t b b b m u W b J j D v + F T K C f g a n o 8 p 6 P R z y d W n 9 0 e g u M 9 b 8 K b V / i M o 1 / M W / 6 B 1 9 f k 9 U r s K B A x b j o n t w d h e U W L g o U s o Y / l G P t 8 K a b S 1 9 / L V n m m e g w k g j v s c m b l S z t r c S c t w g L O G k q J D z n 0 K Y e 9 F H + 8 U x u / n h p f J t a 3 f f w o b f l Z A W v K 2 s W v D j y I s p L l N O Y g C 6 L V F 5 L l N J l p X X b 7 N d J s a D L 9 S G G w M f t I y 0 H f 8 6 m l E V J p K O q 9 f b D Q k x q Q 7 1 F U 0 e 1 q a a B Z B L 4 9 y W d I 9 N e l + i n Q G i W 9 R u t D 3 I N l 1 M k Z Z S I 7 p T s H x a X t v L 8 4 O w e R z G J E v n q G + Q k w q 9 E f + H L Z 8 I K M h r 6 k d o q n L N p W f 5 P U Q c 0 h q V M v 4 B 3 M R L s u h X c Y b F C J f 1 o B w m R 2 g c k j z R j G f a d V k R P y f I M A Y I k j i t a Y Y + 6 8 h G K T G 9 x C y q V A c M / M H 8 l O 7 g p i W w D c t 9 U f Q I V J C 6 9 8 5 p t f e G x + M U k z E H G l G L e Q U C E 1 q O C D n X I o J y 1 3 N W F c y z 7 U Z 5 B p t c M r s 1 m 9 p U 8 a 1 Z n t a l w m t 1 W q m D G V k G 9 N L J V T s w z s 8 Y Q J 1 z d H R U M 3 F h / z n G N 5 U e l U U L a 9 P q 8 J W K o i V m 8 F F 9 V 3 C v G l K R 4 G t U 8 p B O / H i h 9 y M t q o H h K 3 g X a t y Q N g K 3 7 V q j Q g X 7 C i + S 0 r a 5 2 6 u v 0 n t j l K B I o w K f m J W F 1 + c 6 r Y x F L 9 y F y N / r O Z S u q V 9 C k c C X r s a q 7 U s r j U J N V h 8 7 p b q d s K p 2 j i g 9 T o g O R H V H E 4 3 M Y W w E B 0 q J 0 q Y n f j v C 8 B v p 5 l r 1 7 c J z b N H v X L x b 7 e V 3 j 4 G B q m X N E i 9 y C D 1 K h q k X m m D 1 P v N G a S U F Y n p 2 S o s S T i d G 5 s y 3 6 b 0 K t q U X k L C n 1 q o t M O 0 Y c k 8 X C A X n W a z X X u 6 q R p 4 b D o R j W o t J d + K A c f G p u P q e e s v 8 F 9 L g 3 F o 7 x d b T d D H y e z v k y i n L s F m N e 2 B h K m d Y x M Q r D b 5 + l n Q R W v / 5 b N u 9 1 l L Q / j Z 8 t 2 9 Y J O R n e y j K / r Q 5 H g f P I g A b c 8 w q Z I U S / t x + + l 2 j o H v 5 x j 4 J H Y t 9 1 2 B 8 A P T 3 k + a 9 n 5 k 2 v s V T X u / t G n v b 0 x 7 3 L S n D H H a D K T W T D Q 5 G 0 M 9 3 1 D 3 K x r q p I T F n 0 h C b I b P i V / y D H O / r G H u S 8 N c 2 / S p r X K 3 l F n m Y z 4 W Z 8 m 0 l Y D z r k U l c p C / t R T 0 d 3 1 q c 7 U t T G l t A w i F + 5 K Z H l e X M / s / Y q m V c 2 r C Y s V n W + k J k O L c e h 8 I + A p a 4 f n h t n L G e u o Z S 9 J t B 1 j f f 4 l m S 1 M 6 0 c D f C A 8 j v E 2 r 6 h 8 O S P L X F p 2 1 w Y e B C + s O T x 6 d D h 8 / f j z I x 6 C P L + G 8 L c o g d 4 u S B P 1 P H d w E X m y Q 9 G K D y I s N i r 1 Y c l k O i q 1 F m u U 4 j U / h C p L Z q d i v y p n u q 2 c 6 z V A 4 1 6 o F K r U g m u 0 H Y r o h m B A L I G T i S s n D Q M 1 D k s 0 M B / u 2 U c x F R u c S q p l n P A f 5 x j P J c 7 u 2 s 8 a 1 u K q k s Y 2 t Z K X K Z D z U o C D M y k h 0 E 2 c t H m c F 3 j 5 P / 9 P r M j c F 3 y 2 q 1 M n M b l S r k 6 a X M n z p z 1 I a F L M 6 4 G G 5 S U H D 9 T F i h t e n W X T r k 4 L j N v 6 x P k v c E x Q a H p X n p P q L 1 + e I n J Y o 0 X m o q t H Z 9 / l F n r B U Z / v T + 9 d A + X m L s / Q M q 2 N k 4 c 5 V + 2 H 1 Y h Z B D U V 4 T G 8 p 3 u N N n p 3 H k + q Z d 3 F V y G v 2 u J U s W n o I Y l H y m Z F K b 2 G p f L 0 6 q f Q y 7 7 K r p J x o i q R d R W z 9 h c X W f b w 6 u f U z 7 y L r 8 e X y K p q j K r I c L C 7 L 7 u p k O c i 8 i 6 x a H R I r m r m S 0 k z a x k 1 F 4 q Y i c V O R u K l I 3 F Q k b i o S N x W J m 4 r E T U V i M x I t m 4 r E T U X i p i J x U 5 H 4 i 8 l e b i o S f / U O a F O R u K l I / O U Y p E 1 F 4 i / G p m w q E j c V i Z u K x E 1 F 4 q Y i s e G G e l O R u K l I b F p F 4 r / + W 6 o k s X x p V q o y s a G l W f M X a Z W a n U y R 1 a d W b h F O V D a T o R A / U T 6 A T m 8 c M h 0 z W n B I v 5 7 z Z M F K j M O c g + X Y F z k H z M H B + q G 1 w 1 G m O S r i x M 8 / Y c 4 Q L T p p D n r H g x 9 t Y h u g N 7 P 7 u W f N G V 5 w O i 9 s / B P 3 L 0 O 0 v N S R W J R X / I 4 4 s / 9 B E K q t x 4 h N 1 Y M Y 0 V U c F U c N X j I O Y V z 2 8 6 j / P j Z 4 U r r / k p 9 H / T / F B t 1 u a Q J l v 4 8 o d H u 8 y b P S J E o 2 e P T K 5 n + h e q v 7 F R / 0 1 / M J 0 E o N Q g I C V Y 9 q T x + X J l G 6 i S Q y v 8 / s F 0 J b Y 5 l q x S H u b / f 8 + G H V A + S k / W i n r U G s y y a f 6 T 5 c 8 q H u f B s 4 1 + q V s H N z L V s Z W z b f e p W y V y U s 1 H y b V M I K l b E 7 p S y N w r a o r I n S f i h C p o S N y B a 1 r 6 j O I r b 8 f l v H u v j y 6 w 4 v a 8 H p C 2 L q h h z 3 5 n K X a 4 D L n E j k H g Q 3 T C m j 9 Z K s I M 0 M O R 7 z v 0 m g w j Y z 6 k / w m B P 3 J 7 6 p K / J X E F 5 R 7 P + 9 K B z g y b R H c T Y y c c v 3 v U D h 5 3 z X D 7 + L g Z w L C O B s v F X 4 N f 5 h 7 5 1 X H 2 8 Y t e g O v C b M C h Z r N v I q 7 u k 8 + P u K l V o d B t D + V R u + Y 7 e O K n g t b r U 3 c l j l R q f u R 3 1 s u 7 b O + J 9 y q 9 R 2 n 7 j j y k x + d 1 a 5 i f w 7 O q l G i r 9 e E I a y v N O B 1 E 0 f A Z A 9 o n t Z 9 X k C d K l J p 2 P b U l D Y b A R a 7 w h H 1 H b o R K J T 5 9 5 8 T e 0 E W o / Z B P 5 / 9 O Y k / 7 J r v v U o 4 q C b y 0 K W 2 X a r O / s Z 3 P c B n y P M 3 E 9 Y 7 E G 9 j P X K M 9 Y F Z s B V m Y Z 2 y 1 x u I O S v 7 + S v 9 X L W L 8 9 Z T 7 A S M P a s t 2 T W B u V Z 6 + N F a o f d 4 Z / N v K H 8 F x t + O x O / 1 c v W k / J s D Y C T s 8 O T N 2 8 P D u V P B 3 V z 8 7 Q 8 N 0 + Q B 4 i k j H x e M H G / M C v P y r P y N K l K w W / L 0 a O v y v P 1 L M 1 J n Q p e K s 2 h 4 P 5 X k u k o C g g L Y s C 5 Y d + X R H p l Y 7 s K 0 V z Z + K 1 k x F Y t R i s X l Z W K w 0 p G X q p Y S x 1 f Z U K q T W 5 k k x t Z b m 7 k i 1 I j v x 4 l L n O 4 n U 2 v y + P t 3 x U Y b n 7 k z Q P 5 7 f g c l I L D S Z 1 4 t 9 6 + f n W 2 f y Z + 2 H 9 3 t p i v T S a N E n z E U 0 Z H 8 q 8 5 8 T + B 0 8 y M U Z z F n I R R / J M 5 + a L S d 5 G z Z M u k i 7 7 8 V v K R n F Q Y J u z E L F 7 V l t z U H s k I I f s C / N Q 5 v V O 8 g A V 8 M L v 3 C D O z V 9 7 x J a z j 2 X 2 w k D c X R R c 9 6 E v f F E 3 J P S v q x t r M t q Z Q x M J U d O s P / w 9 Q S w E C L Q A U A A I A C A A 1 i H J P P N Q g 9 6 k A A A D 4 A A A A E g A A A A A A A A A A A A A A A A A A A A A A Q 2 9 u Z m l n L 1 B h Y 2 t h Z 2 U u e G 1 s U E s B A i 0 A F A A C A A g A N Y h y T w / K 6 a u k A A A A 6 Q A A A B M A A A A A A A A A A A A A A A A A 9 Q A A A F t D b 2 5 0 Z W 5 0 X 1 R 5 c G V z X S 5 4 b W x Q S w E C L Q A U A A I A C A A 1 i H J P o W + 9 O J Q e A A A 6 C w E A E w A A A A A A A A A A A A A A A A D m A Q A A R m 9 y b X V s Y X M v U 2 V j d G l v b j E u b V B L B Q Y A A A A A A w A D A M I A A A D H I A 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4 P 2 w E A A A A A A O 3 a A Q 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V E 1 f Q 0 F S X 0 I y R l 9 J b m 9 u Z G F 0 a W 9 u 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U m V j b 3 Z l c n l U Y X J n Z X R T a G V l d C I g V m F s d W U 9 I n N S Y X d f Y 2 9 y Z S I g L z 4 8 R W 5 0 c n k g V H l w Z T 0 i U m V j b 3 Z l c n l U Y X J n Z X R D b 2 x 1 b W 4 i I F Z h b H V l P S J s M S I g L z 4 8 R W 5 0 c n k g V H l w Z T 0 i U m V j b 3 Z l c n l U Y X J n Z X R S b 3 c i I F Z h b H V l P S J s M S I g L z 4 8 R W 5 0 c n k g V H l w Z T 0 i R m l s b F R h c m d l d C I g V m F s d W U 9 I n N E V E 1 f Q 0 F S X 0 I y R l 9 J b m 9 u Z G F 0 a W 9 u I i A v P j x F b n R y e S B U e X B l P S J G a W x s Z W R D b 2 1 w b G V 0 Z V J l c 3 V s d F R v V 2 9 y a 3 N o Z W V 0 I i B W Y W x 1 Z T 0 i b D E i I C 8 + P E V u d H J 5 I F R 5 c G U 9 I k Z p b G x D b 2 x 1 b W 5 U e X B l c y I g V m F s d W U 9 I n N D U V l H Q m d Z R 0 J n W U Z C U V V G Q X d Z R E F 3 W U F B d 0 1 E Q X d N R E F 3 T U d C Z 1 l H Q m d Z R 0 F 3 W U R C Z 0 1 H Q U F Z R E J n W U d C Z 0 1 E Q X d N R E F 3 T U R C Z 1 l H Q m d Z R 0 J n W U d C Z 0 1 E Q X d N R E F 3 T U R B d 1 l H Q m d Z R E F 3 T U R C Z 1 l H Q X d N R E F 3 T U R B d 1 l H Q m d N R E F 3 T U R B d 0 1 H Q m d Z R 0 F 3 T U R B d 0 1 E Q X d Z R 0 J n T U R B d 0 1 E Q m d Z R 0 J n W U R B d 0 1 E Q X d N R E J n T U R B d 0 1 E Q X d N R E F 3 T U R B d 1 l H Q m d N R E F 3 T U R B d 0 1 E Q X d N R E J n Q U d B d 0 1 E Q X d N R E J n W U d B Q U 1 E Q m d N R 0 J 3 Q U Q i I C 8 + P E V u d H J 5 I F R 5 c G U 9 I k Z p b G x M Y X N 0 V X B k Y X R l Z C I g V m F s d W U 9 I m Q y M D E 5 L T E x L T E y V D E 3 O j A y O j I 2 L j I 1 M T g 3 M j N a I i A v P j x F b n R y e S B U e X B l P S J G a W x s R X J y b 3 J D b 3 V u d C I g V m F s d W U 9 I m w w I i A v P j x F b n R y e S B U e X B l P S J G a W x s R X J y b 3 J D b 2 R l I i B W Y W x 1 Z T 0 i c 1 V u a 2 5 v d 2 4 i I C 8 + P E V u d H J 5 I F R 5 c G U 9 I l F 1 Z X J 5 S U Q i I F Z h b H V l P S J z Y j A 2 Z D A 4 M G Q t O D J k Y y 0 0 N W N l L W I 0 N 2 I t N m U 4 N z l m M D k 1 N 2 U 1 I i A v P j x F b n R y e S B U e X B l P S J G a W x s Q 2 9 s d W 1 u T m F t Z X M i I F Z h b H V l P S J z W y Z x d W 9 0 O 0 E x L i B E Y X R l I G R l I G x c d T A w M j f D q X Z h b H V h d G l v b i Z x d W 9 0 O y w m c X V v d D t B M i 4 g T m 9 t I G V u c X X D q n R l d X I m c X V v d D s s J n F 1 b 3 Q 7 Q T Q u I F B y w 6 l m Z W N 0 d X J l I G R c d T A w M j d l d m F s d W F 0 a W 9 u J n F 1 b 3 Q 7 L C Z x d W 9 0 O 0 E 1 L l N v d X M t c H L D q W Z l Y 3 R 1 c m U g Z F x 1 M D A y N 2 V 2 Y W x 1 Y X R p b 2 4 m c X V v d D s s J n F 1 b 3 Q 7 Q T Y u I E F y c m 9 u Z G l z c 2 V t Z W 5 0 I G R c d T A w M j d l d m F s d W F 0 a W 9 u J n F 1 b 3 Q 7 L C Z x d W 9 0 O 0 E 4 L i B R d W F y d G l l c i B k X H U w M D I 3 Z X Z h b H V h d G l v b i Z x d W 9 0 O y w m c X V v d D t B O S 4 g V H l w Z S B k Z S B x d W F y d G l l c i Z x d W 9 0 O y w m c X V v d D t B d m V 6 L X Z v d X M g d W 5 l I H R h Y m x l d H R l I H B v d X I g b G V z I E d Q U y A / J n F 1 b 3 Q 7 L C Z x d W 9 0 O 1 9 B N y 4 g Q 2 9 v c m R v b m 7 D q W V z I E d Q U y B k d S B M a W V 1 X 2 x h d G l 0 d W R l J n F 1 b 3 Q 7 L C Z x d W 9 0 O 1 9 B N y 4 g Q 2 9 v c m R v b m 7 D q W V z I E d Q U y B k d S B M a W V 1 X 2 x v b m d p d H V k Z S Z x d W 9 0 O y w m c X V v d D t f Q T c u I E N v b 3 J k b 2 5 u w 6 l l c y B H U F M g Z H U g T G l l d V 9 h b H R p d H V k Z S Z x d W 9 0 O y w m c X V v d D t f Q T c u I E N v b 3 J k b 2 5 u w 6 l l c y B H U F M g Z H U g T G l l d V 9 w c m V j a X N p b 2 4 m c X V v d D s s J n F 1 b 3 Q 7 S T A u I E N v b W J p Z W 4 g Z F x 1 M D A y N 2 l u Z m 9 y b W F 0 Z X V y c y B j b M O p c y B h d m V 6 L X Z v d X M g a W R l b n R p Z m n D q T 8 m c X V v d D s s J n F 1 b 3 Q 7 Q j E u I E V z d C 1 j Z S B x d e K A m W l s I H k g Y S B h Y 3 R 1 Z W x s Z W 1 l b n Q g Z G V z I G 3 D q W 5 h Z 2 V z I G 9 1 I G l u Z G l 2 a W R 1 c y B k w 6 l w b G F j w 6 l z I G l u d G V y b m V z I M O g I G N h d X N l I G R l c y B w b H V p Z X M g d G 9 y c m V u d G l l b G x l c y w g c X V p I H Z p d m V u d C B k Y W 5 z I G N l I H F 1 Y X J 0 a W V y P y Z x d W 9 0 O y w m c X V v d D t C M S 4 x L i B O b 2 1 i c m U g V E 9 U Q U w g Z G U g T c O p b m F n Z X M g U E R J I G F j d H V l b H M m c X V v d D s s J n F 1 b 3 Q 7 Q j E u M i 4 g T m 9 t Y n J l I F R P V E F M I G R c d T A w M j d p b m R p d m l k d X M g U E R J I G F j d H V l b H M m c X V v d D s s J n F 1 b 3 Q 7 Q j I g U G 9 1 c i B x d W V s I G 1 v d G l m I G x h I G 1 h a m 9 y a X T D q S B k Z X M g c G V y c 2 9 u b m V z I G T D q X B s Y W P D q W V z I G E t d C 1 l b G x l I M O p d M O p I G T D q X B s Y W P D q W U g P y Z x d W 9 0 O y w m c X V v d D t B d X R y Z S w g c H L D q W N p c 2 V y J n F 1 b 3 Q 7 L C Z x d W 9 0 O 0 I 2 L j E g T m 9 t Y n J l I G R l I G 3 D q W 5 h Z 2 V z I F B E S S B o w 6 l i Z X J n w 6 l z I G d y Y X R 1 a X R l b W V u d C B w Y X I g d W 5 l I G Z h b W l s b G U g Z O K A m W F j Y 3 V l a W w m c X V v d D s s J n F 1 b 3 Q 7 Q j Y u M i B O b 2 1 i c m U g Z G U g b c O p b m F n Z X M g U E R J I G V u I G x v Y 2 F 0 a W 9 u I G F 1 I H N l a W 4 g Z G U g b G E g Y 2 9 t b X V u Y X V 0 w 6 k g Z F x 1 M D A y N 2 F j Y 3 V l a W w m c X V v d D s s J n F 1 b 3 Q 7 Q j Y u M y A g T m 9 t Y n J l I G R l I G 3 D q W 5 h Z 2 V z I F B E S S B 2 a X Z h b n Q g Z G F u c y B k Z X M g Y W J y a X M g Z G U g Z m 9 y d H V u Z S 9 h Y n J p I G T i g J l 1 c m d l b m N l I C h 0 Z W 5 0 Z S w g Y m F j a G X i g K Y p J n F 1 b 3 Q 7 L C Z x d W 9 0 O 0 I 2 L j Q g T m 9 t Y n J l I G R l I G 3 D q W 5 h Z 2 V z I F B E S S B 2 a X Z h b n Q g w 6 A g b O K A m W F p c i B s a W J y Z S 9 w Y X M g Z O K A m W F i c m k m c X V v d D s s J n F 1 b 3 Q 7 R C 4 x L j E u I E 5 v b W J y Z S B k Z S B t w 6 l u Y W d l c y B k Y W 5 z I G x l c y B B Y n J p c y B k d X J h Y m x l c y A o b X V y c y A r I F T D t G x l K S Z x d W 9 0 O y w m c X V v d D t E L j E u M i 4 g T m 9 t Y n J l I G R l I G 3 D q W 5 h Z 2 V z I G R h b n M g b G V z I E F i c m l z I H N l b W k t Z H V y Y W J s Z X M g K G 1 1 c i A r I H R v a X R 1 c m U g Z W 4 g c G F p b G x l L 2 L D o m N o Z S k m c X V v d D s s J n F 1 b 3 Q 7 R C 4 x L j M u I E 5 v b W J y Z S B k Z S B t w 6 l u Y W d l c y B k Y W 5 z I G x l c y B B Y n J p c y B k 4 o C Z d X J n Z W 5 j Z S A o U 2 V 1 b G V t Z W 5 0 I G L D o m N o Z S w g c G F p b G x l L C B w b G F z d G l x d W U p J n F 1 b 3 Q 7 L C Z x d W 9 0 O 2 F i c m l z X 2 N o Z W N r J n F 1 b 3 Q 7 L C Z x d W 9 0 O 0 Q y L i B E Y W 5 z I H F 1 Z W w g w 6 l 0 Y X Q g c 2 U g d H J v d X Z l I G x h I E 1 B S k 9 S S V R F I G R l c y B h Y n J p c y B x d e K A m W 9 j Y 3 V w Z W 5 0 I G x l c y B t w 6 l u Y W d l c y B k w 6 l w b G F j w 6 l z I G l u d G V y b m V z I D 8 m c X V v d D s s J n F 1 b 3 Q 7 R D M u I E F 2 Y W 5 0 I G x l I G T D q X B s Y W N l b W V u d C w g b G E g b W F q b 3 J p d M O p I G R l c y B t w 6 l u Y W d l c y B Q R E k g c s O p c 2 l k Y W 5 0 I G R h b n M g Y 2 U g c X V h c n R p Z X I g w 6 l 0 Y W l 0 L W V s b G U g c H J v c H J p w 6 l 0 Y W l y Z S B k d S B s b 2 d l b W V u d C B k Y W 5 z I G x l d X I g b G l l d S B k 4 o C Z b 3 J p Z 2 l u Z S A / J n F 1 b 3 Q 7 L C Z x d W 9 0 O 0 Q 0 L i A g T G E g b W F q b 3 J p d M O p I G R l c y B t w 6 l u Y W d l c y B w c m 9 w c m n D q X R h a X J l c y B l c 3 Q t Z W x s Z S B l b i B w b 3 N z Z X N z a W 9 u I G T i g J l 1 b i B k b 2 N 1 b W V u d C B k 4 o C Z Y X R 0 Z X N 0 Y X R p b 2 4 g Z G U g c H J v c H J p w 6 l 0 w 6 k g P y Z x d W 9 0 O y w m c X V v d D t E N C 4 y L i B T a S B v d W k s I H F 1 a S B h I G 9 j d H J v e c O p I G x l I G R v Y 3 V t Z W 5 0 I G R l I H B y b 3 B y a c O p d M O p I D 8 m c X V v d D s s J n F 1 b 3 Q 7 Q X V 0 c m U s I H B y w 6 l j a X N l c l 8 2 J n F 1 b 3 Q 7 L C Z x d W 9 0 O 0 Q 1 L i A g Q S B x d W V s b G U g a G F 1 d G V 1 c i B k d S B z b 2 w g b G V z I G Z v b m R h d G l v b n M g Z G U g b G E g b W F q b 3 J p d M O p I G R l c y B t Y W l z b 2 5 z I G R h b n M g b G V z I G x p Z X V 4 I G T i g J l v c m l n a W 5 l I G R l c y B t w 6 l u Y W d l c y B k w 6 l w b G F j w 6 l z I H N l I H R y b 3 V 2 Z W 5 0 L W V s b G V z I D 8 m c X V v d D s s J n F 1 b 3 Q 7 R T E u M S B E Z X M g Z m V t b W V z I G V u Y 2 V p b n R l c y B v d S B h b G x h a X R h b n R l c y A / J n F 1 b 3 Q 7 L C Z x d W 9 0 O 0 U 2 L j E u M S B T a S B v d W k s I G N v b W J p Z W 4 g P y Z x d W 9 0 O y w m c X V v d D t F M S 4 y I E R l c y B t a W 5 l d X J z I H P D q X B h c s O p c y B v d S B u b 2 4 g Y W N j b 2 1 w Y W d u w 6 l z I D 8 m c X V v d D s s J n F 1 b 3 Q 7 R T Y u M i 4 x I F N p I G 9 1 a S w g Y 2 9 t Y m l l b i A / J n F 1 b 3 Q 7 L C Z x d W 9 0 O 0 U x L j M g R G V z I G l u Z G l 2 a W R 1 c y B l b i B z a X R 1 Y X R p b 2 4 g Z G U g a G F u Z G l j Y X A g c G h 5 c 2 l x d W U g b 3 U g b W V u d G F s I D 8 m c X V v d D s s J n F 1 b 3 Q 7 R T Y u M y 4 x I F N p I G 9 1 a S w g Y 2 9 t Y m l l b i A / J n F 1 b 3 Q 7 L C Z x d W 9 0 O 0 U x L j Q g R G V z I H B l c n N v b m 5 l c y B 2 a W N 0 a W 1 l c y B k Z S B 2 a W 9 s Z W 5 j Z X M g c 2 V 4 d W V s b G V z I G 9 1 I G J h c 8 O p Z X M g c 3 V y I G x l I G d l b n J l I D 8 m c X V v d D s s J n F 1 b 3 Q 7 R T Y u N C 4 x I F N p I G 9 1 a S w g Y 2 9 t Y m l l b i A / J n F 1 b 3 Q 7 L C Z x d W 9 0 O 0 U x L j U g R G V z I G Z l b W 1 l c y B j a G V m Z m V z I G R l I G 3 D q W 5 h Z 2 U g P y Z x d W 9 0 O y w m c X V v d D t F N i 4 1 L j E g U 2 k g b 3 V p L C B j b 2 1 i a W V u I D 8 m c X V v d D s s J n F 1 b 3 Q 7 R T I u T G E g c 8 O p Y 3 V y a X T D q S B l c 3 Q t Z W x s Z S B h c 3 N 1 c s O p Z S B k Y W 5 z I G x l I H F 1 Y X J 0 a W V y I D 8 m c X V v d D s s J n F 1 b 3 Q 7 U 2 k g T 3 V p L C B x d W k g Y X N z d X J l I G x h I H P D q W N 1 c m l 0 w 6 k g P y Z x d W 9 0 O y w m c X V v d D t B d X R y Z S w g c H L D q W N p c 2 V y X z c m c X V v d D s s J n F 1 b 3 Q 7 R T M u I F F 1 Z W x z I H N v b n Q g b G V z I H B y a W 5 j a X B h d X g g c m l z c X V l c y B k Z S B z w 6 l j d X J p d M O p I H B v d X I g b G V z I H B v c H V s Y X R p b 2 5 z I G T D q X B s Y W P D q W V z I G R h b n M g b G U g c X V h c n R p Z X I / J n F 1 b 3 Q 7 L C Z x d W 9 0 O 0 U z L i B R d W V s c y B z b 2 5 0 I G x l c y B w c m l u Y 2 l w Y X V 4 I H J p c 3 F 1 Z X M g Z G U g c 8 O p Y 3 V y a X T D q S B w b 3 V y I G x l c y B w b 3 B 1 b G F 0 a W 9 u c y B k w 6 l w b G F j w 6 l l c y B k Y W 5 z I G x l I H F 1 Y X J 0 a W V y P y 9 W b 2 w v Y 2 F t Y n J p b 2 x h Z 2 U m c X V v d D s s J n F 1 b 3 Q 7 R T M u I F F 1 Z W x z I H N v b n Q g b G V z I H B y a W 5 j a X B h d X g g c m l z c X V l c y B k Z S B z w 6 l j d X J p d M O p I H B v d X I g b G V z I H B v c H V s Y X R p b 2 5 z I G T D q X B s Y W P D q W V z I G R h b n M g b G U g c X V h c n R p Z X I / L 1 B y w 6 l z Z W 5 j Z S B k Z S B n c m 9 1 c G V z I G F y b c O p c y Z x d W 9 0 O y w m c X V v d D t F M y 4 g U X V l b H M g c 2 9 u d C B s Z X M g c H J p b m N p c G F 1 e C B y a X N x d W V z I G R l I H P D q W N 1 c m l 0 w 6 k g c G 9 1 c i B s Z X M g c G 9 w d W x h d G l v b n M g Z M O p c G x h Y 8 O p Z X M g Z G F u c y B s Z S B x d W F y d G l l c j 8 v Q W J 1 c y B k Z X M g Z m 9 y Y 2 V z I G R l I H P D q W N 1 c m l 0 w 6 k m c X V v d D s s J n F 1 b 3 Q 7 R T M u I F F 1 Z W x z I H N v b n Q g b G V z I H B y a W 5 j a X B h d X g g c m l z c X V l c y B k Z S B z w 6 l j d X J p d M O p I H B v d X I g b G V z I H B v c H V s Y X R p b 2 5 z I G T D q X B s Y W P D q W V z I G R h b n M g b G U g c X V h c n R p Z X I / L 0 N v b n R y w 7 R s Z X M g b 3 U g Y X J y Z X N 0 Y X R p b 2 5 z I G F y Y m l 0 c m F p c m V z J n F 1 b 3 Q 7 L C Z x d W 9 0 O 0 U z L i B R d W V s c y B z b 2 5 0 I G x l c y B w c m l u Y 2 l w Y X V 4 I H J p c 3 F 1 Z X M g Z G U g c 8 O p Y 3 V y a X T D q S B w b 3 V y I G x l c y B w b 3 B 1 b G F 0 a W 9 u c y B k w 6 l w b G F j w 6 l l c y B k Y W 5 z I G x l I H F 1 Y X J 0 a W V y P y 9 W a W 9 s Z W 5 j Z X M g c 2 V 4 d W V s b G V z I G 9 1 I G J h c 8 O p Z X M g c 3 V y I G x l I G d l b n J l J n F 1 b 3 Q 7 L C Z x d W 9 0 O 0 U z L i B R d W V s c y B z b 2 5 0 I G x l c y B w c m l u Y 2 l w Y X V 4 I H J p c 3 F 1 Z X M g Z G U g c 8 O p Y 3 V y a X T D q S B w b 3 V y I G x l c y B w b 3 B 1 b G F 0 a W 9 u c y B k w 6 l w b G F j w 6 l l c y B k Y W 5 z I G x l I H F 1 Y X J 0 a W V y P y 9 F e H R v c n N p b 2 4 g b 3 U g d G F 4 Z X M g a W x s w 6 l n Y W x l c y Z x d W 9 0 O y w m c X V v d D t F M y 4 g U X V l b H M g c 2 9 u d C B s Z X M g c H J p b m N p c G F 1 e C B y a X N x d W V z I G R l I H P D q W N 1 c m l 0 w 6 k g c G 9 1 c i B s Z X M g c G 9 w d W x h d G l v b n M g Z M O p c G x h Y 8 O p Z X M g Z G F u c y B s Z S B x d W F y d G l l c j 8 v R W 5 s w 6 h 2 Z W 1 l b n R z J n F 1 b 3 Q 7 L C Z x d W 9 0 O 0 U z L i B R d W V s c y B z b 2 5 0 I G x l c y B w c m l u Y 2 l w Y X V 4 I H J p c 3 F 1 Z X M g Z G U g c 8 O p Y 3 V y a X T D q S B w b 3 V y I G x l c y B w b 3 B 1 b G F 0 a W 9 u c y B k w 6 l w b G F j w 6 l l c y B k Y W 5 z I G x l I H F 1 Y X J 0 a W V y P y 9 U c m F 2 Y W l s I G Z v c m P D q S B k Z S B t a W 5 l d X J z J n F 1 b 3 Q 7 L C Z x d W 9 0 O 0 U 0 L k x l c y B m Z W 1 t Z X M g c 2 U g c 2 V u d G V u d C 1 l b G x l c y B l b i B z Z W N 1 c m l 0 w 6 k g Z G F u c y B j Z X R 0 Z S B s b 2 N h b G l 0 w 6 k g P y Z x d W 9 0 O y w m c X V v d D t F N S 5 M Z X M g a G 9 t b W U g c 2 U g c 2 V u d G V u d C 1 p b H M g Z W 4 g c 2 V j d X J p d M O p I G R h b n M g Y 2 U g c 2 l 0 Z S 8 g Y 2 V 0 d G U g b G 9 j Y W x p d M O p I D 8 m c X V v d D s s J n F 1 b 3 Q 7 R T Y u T G V z I G V u Z m F u d H M g c 2 U g c 2 V u d G V u d C 1 p b H M g Z W 4 g c 2 V j d X J p d M O p I G R h b n M g Y 2 U g c 2 l 0 Z S 8 g Y 2 V 0 d G U g b G 9 j Y W x p d M O p I D 8 m c X V v d D s s J n F 1 b 3 Q 7 R T c u I E R l c y B y Z W N l b n R z I G l u Y 2 l k Z W 5 0 c y B n c m F 2 Z X M g Z G U g c 2 V j d X J p d M O p I G 9 u d C 1 p b H M g w 6 l 0 w 6 k g c m F w c G 9 y d M O p I G R h b n M g Y 2 U g c 2 l 0 Z S 9 s b 2 N h b G l 0 w 6 k g P y Z x d W 9 0 O y w m c X V v d D t F O C 4 g W S 1 h L X Q t a W w g d W 4 g b c O p Y 2 F u a X N t Z S B h d S B 0 c m F 2 Z X J z I G x l c X V l b C B s Z X M g c G V y c 2 9 u b m V z I G T D q X B s Y W P D q W V z I H B l d X Z l b n Q g c 2 l n b m F s Z X I g Z G V z I H Z p b 2 x h d G l v b n M g P y Z x d W 9 0 O y w m c X V v d D t T a S B v d W k s I G x l c X V l b C A / J n F 1 b 3 Q 7 L C Z x d W 9 0 O 0 F 1 d H J l L C B w c s O p Y 2 l z Z X J f O C Z x d W 9 0 O y w m c X V v d D t F O S 5 D b 2 1 t Z W 5 0 I G N h c m F j d M O p c m l z Z X J p Z X o t d m 9 1 c y B s Z X M g c m V s Y X R p b 2 5 z I G V u d H J l I G x h I G N v b W 1 1 b m F 1 d M O p I G j D t H R l I G V 0 I G x l c y B t w 6 l u Y W d l c y B k w 6 l w b G F j w 6 l z I H N 1 a X R l I G F 1 e C B p b m 9 u Z G F 0 a W 9 u c z 8 m c X V v d D s s J n F 1 b 3 Q 7 R T E w L i B T a S B U c s O o c y B 0 Z W 5 k d W U g b 3 U g c G F y Z m 9 p c y B 0 Z W 5 k d W V z L C B Q c s O p Y 2 l z Z X o g c G 9 1 c i B x d W V s b G V z I H J h a W 9 u c y B z d n A / J n F 1 b 3 Q 7 L C Z x d W 9 0 O 0 Y x L i B R d W V s b G V z I H N v b n Q g b G V z I H B y a W 5 j a X B h b G V z I H N v d X J j Z X M g Z O K A m W F w c H J v d m l z a W 9 u b m V t Z W 5 0 I G V u I G V h d S B k Y W 5 z I G N l I H F 1 Y X J 0 a W V y I D 8 m c X V v d D s s J n F 1 b 3 Q 7 R j E u I F F 1 Z W x s Z X M g c 2 9 u d C B s Z X M g c H J p b m N p c G F s Z X M g c 2 9 1 c m N l c y B k 4 o C Z Y X B w c m 9 2 a X N p b 2 5 u Z W 1 l b n Q g Z W 4 g Z W F 1 I G R h b n M g Y 2 U g c X V h c n R p Z X I g P y 9 Q d W l 0 c y B 0 c m F k a X R p b 2 5 u Z W w v Q S B j a W V s I G 9 1 d m V y d C Z x d W 9 0 O y w m c X V v d D t G M S 4 g U X V l b G x l c y B z b 2 5 0 I G x l c y B w c m l u Y 2 l w Y W x l c y B z b 3 V y Y 2 V z I G T i g J l h c H B y b 3 Z p c 2 l v b m 5 l b W V u d C B l b i B l Y X U g Z G F u c y B j Z S B x d W F y d G l l c i A / L 0 Z v c m F n Z S B h I H B v b X B l I G 1 h b n V l b G x l J n F 1 b 3 Q 7 L C Z x d W 9 0 O 0 Y x L i B R d W V s b G V z I H N v b n Q g b G V z I H B y a W 5 j a X B h b G V z I H N v d X J j Z X M g Z O K A m W F w c H J v d m l z a W 9 u b m V t Z W 5 0 I G V u I G V h d S B k Y W 5 z I G N l I H F 1 Y X J 0 a W V y I D 8 v U H V p d H M g Y W 3 D q W x p b 3 L D q S Z x d W 9 0 O y w m c X V v d D t G M S 4 g U X V l b G x l c y B z b 2 5 0 I G x l c y B w c m l u Y 2 l w Y W x l c y B z b 3 V y Y 2 V z I G T i g J l h c H B y b 3 Z p c 2 l v b m 5 l b W V u d C B l b i B l Y X U g Z G F u c y B j Z S B x d W F y d G l l c i A / L 0 J s Y W R k Z X I m c X V v d D s s J n F 1 b 3 Q 7 R j E u I F F 1 Z W x s Z X M g c 2 9 u d C B s Z X M g c H J p b m N p c G F s Z X M g c 2 9 1 c m N l c y B k 4 o C Z Y X B w c m 9 2 a X N p b 2 5 u Z W 1 l b n Q g Z W 4 g Z W F 1 I G R h b n M g Y 2 U g c X V h c n R p Z X I g P y 9 F Y X U g Z G U g c 3 V y Z m F j Z S A o c m l 2 a W V y Z S w g Y 2 9 1 c n M g Z O K A m W V h d e K A p i k m c X V v d D s s J n F 1 b 3 Q 7 R j E u I F F 1 Z W x s Z X M g c 2 9 u d C B s Z X M g c H J p b m N p c G F s Z X M g c 2 9 1 c m N l c y B k 4 o C Z Y X B w c m 9 2 a X N p b 2 5 u Z W 1 l b n Q g Z W 4 g Z W F 1 I G R h b n M g Y 2 U g c X V h c n R p Z X I g P y 9 W Z W 5 k Z X V y I G T i g J l l Y X U m c X V v d D s s J n F 1 b 3 Q 7 R j E u I F F 1 Z W x s Z X M g c 2 9 u d C B s Z X M g c H J p b m N p c G F s Z X M g c 2 9 1 c m N l c y B k 4 o C Z Y X B w c m 9 2 a X N p b 2 5 u Z W 1 l b n Q g Z W 4 g Z W F 1 I G R h b n M g Y 2 U g c X V h c n R p Z X I g P y 9 D Y W 1 p b 2 4 t Y 2 l 0 Z X J u Z S Z x d W 9 0 O y w m c X V v d D t G M S 4 g U X V l b G x l c y B z b 2 5 0 I G x l c y B w c m l u Y 2 l w Y W x l c y B z b 3 V y Y 2 V z I G T i g J l h c H B y b 3 Z p c 2 l v b m 5 l b W V u d C B l b i B l Y X U g Z G F u c y B j Z S B x d W F y d G l l c i A / L 0 V h d S B j b 3 V y Y W 5 0 Z S 9 k d S B y b 2 J p b m V 0 J n F 1 b 3 Q 7 L C Z x d W 9 0 O 0 Y x L i B R d W V s b G V z I H N v b n Q g b G V z I H B y a W 5 j a X B h b G V z I H N v d X J j Z X M g Z O K A m W F w c H J v d m l z a W 9 u b m V t Z W 5 0 I G V u I G V h d S B k Y W 5 z I G N l I H F 1 Y X J 0 a W V y I D 8 v R W F 1 I G R l I H B s d W l l J n F 1 b 3 Q 7 L C Z x d W 9 0 O 0 Y y L i B R d W V s I G V z d C B s Z S B 2 b 2 x 1 b W U g Z O K A m W V h d S B h d X F 1 Z W w g b G E g b W F q b 3 J p d M O p I G R l c y B w Z X J z b 2 5 u Z X M g Z M O p c G x h Y 8 O p Z X M g Y S B h Y 2 P D q H M s I G V u I G 1 v e W V u b m U s I G N o Y X F 1 Z S B q b 3 V y I D 8 m c X V v d D s s J n F 1 b 3 Q 7 R j M u I F F 1 Z W x s Z S B l c 3 Q g b G E g Z G l z d G F u Y 2 U g c X V l I G x l c y B w Z X J z b 2 5 u Z X M g Z M O p c G x h Y 8 O p Z X M g c G F y Y 2 9 1 c m V u d C B w b 3 V y I G F j Y 8 O p Z G V y I M O g I G x h I H N v d X J j Z S B k 4 o C Z Z W F 1 I G x h I H B s d X M g c H J v Y 2 h l I D 8 m c X V v d D s s J n F 1 b 3 Q 7 R j Q u I F k t Y S 1 0 L W l s I G R l c y B w c m 9 i b M O o b W V z I G R l I H F 1 Y W x p d M O p I G T i g J l l Y X U g P y Z x d W 9 0 O y w m c X V v d D t G N C 4 x L i B T a S B v d W k s I G x l c 3 F 1 Z W x z P y A o Y 2 9 j a G V y I H R v d X R l c y B s Z X M g c s O p c G 9 u c 2 V z I H F 1 a S B z 4 o C Z Y X B w b G l x d W V u d C k m c X V v d D s s J n F 1 b 3 Q 7 R j Q u M S 4 g U 2 k g b 3 V p L C B s Z X N x d W V s c z 8 g K G N v Y 2 h l c i B 0 b 3 V 0 Z X M g b G V z I H L D q X B v b n N l c y B x d W k g c + K A m W F w c G x p c X V l b n Q p L 0 9 k Z X V y J n F 1 b 3 Q 7 L C Z x d W 9 0 O 0 Y 0 L j E u I F N p I G 9 1 a S w g b G V z c X V l b H M / I C h j b 2 N o Z X I g d G 9 1 d G V z I G x l c y B y w 6 l w b 2 5 z Z X M g c X V p I H P i g J l h c H B s a X F 1 Z W 5 0 K S 9 H b 8 O 7 d C Z x d W 9 0 O y w m c X V v d D t G N C 4 x L i B T a S B v d W k s I G x l c 3 F 1 Z W x z P y A o Y 2 9 j a G V y I H R v d X R l c y B s Z X M g c s O p c G 9 u c 2 V z I H F 1 a S B z 4 o C Z Y X B w b G l x d W V u d C k v R W F 1 I H R y b 3 V i b G U g L y B i c n V u Z S Z x d W 9 0 O y w m c X V v d D t G N C 4 x L i B T a S B v d W k s I G x l c 3 F 1 Z W x z P y A o Y 2 9 j a G V y I H R v d X R l c y B s Z X M g c s O p c G 9 u c 2 V z I H F 1 a S B z 4 o C Z Y X B w b G l x d W V u d C k v R W F 1 I G 5 v b i B w b 3 R h Y m x l J n F 1 b 3 Q 7 L C Z x d W 9 0 O 0 Y 0 L j I g U X V l b C B l c 3 Q g b F x 1 M D A y N 8 O p d G F 0 I G R l I G x h I G 1 h a m 9 y a X T D q S B k Z X M g b G F 0 c m l u Z X M g Y X U g c 2 V p b i B k Z S B j Z X R 0 Z S B j b 2 1 t d W 5 h d X T D q S B k X H U w M D I 3 Y W N j d W V p b C A / J n F 1 b 3 Q 7 L C Z x d W 9 0 O 0 Y 3 L i B Z L W E t d C 1 p b C B k Z X M g b 2 J z d G F j b G V z I G F 1 e H F 1 Z W x z I G x l c y B w Z X J z b 2 5 u Z X M g Z M O p c G x h Y 8 O p Z X M g Z m 9 u d C B m Y W N l I H B v d X I g Y W N j w 6 l k Z X I g Y X V 4 I H B v a W 5 0 c y B k 4 o C Z Z W F 1 P y Z x d W 9 0 O y w m c X V v d D t G N y 4 x L i B T a S B v d W k s I G x l c 3 F 1 Z W x z I D 8 m c X V v d D s s J n F 1 b 3 Q 7 R j c u M S 4 g U 2 k g b 3 V p L C B s Z X N x d W V s c y A / L 1 B y w 6 l z Z W 5 j Z S B k Z S B n c m 9 1 c G V z I G F y b c O p c y Z x d W 9 0 O y w m c X V v d D t G N y 4 x L i B T a S B v d W k s I G x l c 3 F 1 Z W x z I D 8 v Q 2 9 u Z m x p d C B s a c O p c y D D o C B s Y S B n Z X N 0 a W 9 u I G N v b W 1 1 b m F 1 d G F p c m U g Z G V z I H B v a W 5 0 c y B k 4 o C Z Z W F 1 J n F 1 b 3 Q 7 L C Z x d W 9 0 O 0 Y 3 L j E u I F N p I G 9 1 a S w g b G V z c X V l b H M g P y 9 W a W 9 s Z W 5 j Z S 9 h Z 3 J l c 3 N p b 2 4 g c G h 5 c 2 l x d W U m c X V v d D s s J n F 1 b 3 Q 7 R j c u M S 4 g U 2 k g b 3 V p L C B s Z X N x d W V s c y A / L 0 R p c 2 N y a W 1 p b m F 0 a W 9 u J n F 1 b 3 Q 7 L C Z x d W 9 0 O 0 Y 3 L j E u I F N p I G 9 1 a S w g b G V z c X V l b H M g P y 9 I Y X J j w 6 h s Z W 1 l b n Q m c X V v d D s s J n F 1 b 3 Q 7 R j c u M S 4 g U 2 k g b 3 V p L C B s Z X N x d W V s c y A / L 0 F y c m V z d G F 0 a W 9 u c y 9 k w 6 l 0 Z W 5 0 a W 9 u c y Z x d W 9 0 O y w m c X V v d D t G N y 4 x L i B T a S B v d W k s I G x l c 3 F 1 Z W x z I D 8 v Q X V 0 c m U s I H B y w 6 l j a X N l c i Z x d W 9 0 O y w m c X V v d D t B d X R y Z S w g c H L D q W N p c 2 V y X z k m c X V v d D s s J n F 1 b 3 Q 7 R j g u I E x l c y B w b 2 l u d H M g Z O K A m W V h d S w g b G F 0 c m l u Z X M g Z X Q g Z G 9 1 Y 2 h l c y B z b 2 5 0 L W l s c y B h Y 2 N l c 3 N p Y m x l c y B h d X g g U E R J I G V u I H N p d H V h d G l v b i B k Z S B o Y W 5 k a W N h c C B w a H l z a X F 1 Z S A / J n F 1 b 3 Q 7 L C Z x d W 9 0 O 0 c x L i B R d W V s b G V z I H N v b n Q g b G V z I H R y b 2 l z I H N v d X J j Z X M g c H J p b m N p c G F s Z X M g Z G U g b m 9 1 c n J p d H V y Z S B k Z X M g U E R J I D 8 m c X V v d D s s J n F 1 b 3 Q 7 R z E u I F F 1 Z W x s Z X M g c 2 9 u d C B s Z X M g d H J v a X M g c 2 9 1 c m N l c y B w c m l u Y 2 l w Y W x l c y B k Z S B u b 3 V y c m l 0 d X J l I G R l c y B Q R E k g P y 9 Q c m 9 k d W N 0 a W 9 u I G F n c m l j b 2 x l I G R l I H N 1 Y n N p c 3 R h b m N l J n F 1 b 3 Q 7 L C Z x d W 9 0 O 0 c x L i B R d W V s b G V z I H N v b n Q g b G V z I H R y b 2 l z I H N v d X J j Z X M g c H J p b m N p c G F s Z X M g Z G U g b m 9 1 c n J p d H V y Z S B k Z X M g U E R J I D 8 v R G 9 u I G R l c y B j b 2 1 t d W 5 h d X T D q X M g a M O 0 d G V z I G V 0 I H Z v a X N p b m V z J n F 1 b 3 Q 7 L C Z x d W 9 0 O 0 c x L i B R d W V s b G V z I H N v b n Q g b G V z I H R y b 2 l z I H N v d X J j Z X M g c H J p b m N p c G F s Z X M g Z G U g b m 9 1 c n J p d H V y Z S B k Z X M g U E R J I D 8 v Q X N z a X N 0 Y W 5 j Z S B o d W 1 h b m l 0 Y W l y Z S A o a W 5 j b H V h b n Q g Y 2 F z a C k m c X V v d D s s J n F 1 b 3 Q 7 R z E u I F F 1 Z W x s Z X M g c 2 9 u d C B s Z X M g d H J v a X M g c 2 9 1 c m N l c y B w c m l u Y 2 l w Y W x l c y B k Z S B u b 3 V y c m l 0 d X J l I G R l c y B Q R E k g P y 9 B Y 2 h h d C B z d X I g b G U g b W F y Y 2 j D q S Z x d W 9 0 O y w m c X V v d D t H M S 4 g U X V l b G x l c y B z b 2 5 0 I G x l c y B 0 c m 9 p c y B z b 3 V y Y 2 V z I H B y a W 5 j a X B h b G V z I G R l I G 5 v d X J y a X R 1 c m U g Z G V z I F B E S S A / L 0 V t c H J 1 b n Q m c X V v d D s s J n F 1 b 3 Q 7 R z E u I F F 1 Z W x s Z X M g c 2 9 u d C B s Z X M g d H J v a X M g c 2 9 1 c m N l c y B w c m l u Y 2 l w Y W x l c y B k Z S B u b 3 V y c m l 0 d X J l I G R l c y B Q R E k g P y 9 U c m 9 j I C j D q W N o Y W 5 n Z X M p J n F 1 b 3 Q 7 L C Z x d W 9 0 O 0 c x L i B R d W V s b G V z I H N v b n Q g b G V z I H R y b 2 l z I H N v d X J j Z X M g c H J p b m N p c G F s Z X M g Z G U g b m 9 1 c n J p d H V y Z S B k Z X M g U E R J I D 8 v Q X V 0 c m U s I H B y Z W N p c 2 V y J n F 1 b 3 Q 7 L C Z x d W 9 0 O 0 F 1 d H J l L C B w c m V j a X N l c i Z x d W 9 0 O y w m c X V v d D t H M i 4 g U X V l b G x l I G V z d C B s Y S B k a X N 0 Y W 5 j Z S B x d W U g b G V z I H B l c n N v b m 5 l c y B k w 6 l w b G F j w 6 l l c y B k b 2 l 2 Z W 5 0 I H B h c m N v d X J p c i B w b 3 V y I G F j Y 8 O p Z G V y I G F 1 I G 1 h c m N o w 6 k g b G U g c G x 1 c y B w c m 9 j a G U g P y Z x d W 9 0 O y w m c X V v d D t H M y 4 g T G V z I H B l c n N v b m 5 l c y B k w 6 l w b G F j w 6 l l c y B v b n Q t Z W x s Z X M g Y W N j w 6 h z I G F 1 I G 1 h c m N o w 6 k g P y Z x d W 9 0 O y w m c X V v d D t H N C 4 g U 2 k g b m 9 u L C B w b 3 V y c X V v a S A / J n F 1 b 3 Q 7 L C Z x d W 9 0 O 0 c 0 L i B T a S B u b 2 4 s I H B v d X J x d W 9 p I D 8 v R G l z Y 3 J p b W l u Y X R p b 2 4 m c X V v d D s s J n F 1 b 3 Q 7 R z Q u I F N p I G 5 v b i w g c G 9 1 c n F 1 b 2 k g P y 9 I Y X J j w 6 h s Z W 1 l b n Q m c X V v d D s s J n F 1 b 3 Q 7 R z Q u I F N p I G 5 v b i w g c G 9 1 c n F 1 b 2 k g P y 9 M Z S B t Y X J j a M O p I G V z d C B 0 c m 9 w I G x v a W 4 m c X V v d D s s J n F 1 b 3 Q 7 R z Q u I F N p I G 5 v b i w g c G 9 1 c n F 1 b 2 k g P y 9 Q c s O p c 2 V u Y 2 U g Z G U g Z 3 J v d X B l c y B h c m 3 D q X M m c X V v d D s s J n F 1 b 3 Q 7 R z Q u I F N p I G 5 v b i w g c G 9 1 c n F 1 b 2 k g P y 9 M Y S B y b 3 V 0 Z S B l c 3 Q g d H J v c C B k Y W 5 n Z X J l d X N l L 3 J p c 3 F 1 Z S B k 4 o C Z Y X R 0 Y X F 1 Z X M m c X V v d D s s J n F 1 b 3 Q 7 R z Q u I F N p I G 5 v b i w g c G 9 1 c n F 1 b 2 k g P y 9 B Y n V z I G R l c y B m b 3 J j Z X M g Z G U g c 8 O p Y 3 V y a X T D q S Z x d W 9 0 O y w m c X V v d D t H N C 4 g U 2 k g b m 9 u L C B w b 3 V y c X V v a S A / L 0 F 1 d H J l L C B w c s O p Y 2 l z Z X I m c X V v d D s s J n F 1 b 3 Q 7 Q X V 0 c m U s I H B y Z W N p c 2 V y X z E w J n F 1 b 3 Q 7 L C Z x d W 9 0 O 0 g x L i B Z L W E t d C 1 p b C B k Z X M g c 2 V y d m l j Z X M g b c O p Z G l j Y X V 4 I G R p c 3 B v b m l i b G V z I E R B T l M g Q 0 U g U V V B U l R J R V I g P y Z x d W 9 0 O y w m c X V v d D t I M i 4 g U 2 k g b 3 V p L C B x d W V s c y B 0 e X B l c y B k Z S B z Z X J 2 a W N l c y B t w 6 l k a W N h d X g g Z m 9 u Y 3 R p b 2 5 u Z W x z I H N v b n Q g Z G l z c G 9 u a W J s Z X M g P y A o Y 2 9 j a G V y I H R v d X R l c y B s Z X M g c s O p c G 9 u c 2 V z I G N v c n J l c 3 B v b m R h b n R l c y k m c X V v d D s s J n F 1 b 3 Q 7 S D I u I F N p I G 9 1 a S w g c X V l b H M g d H l w Z X M g Z G U g c 2 V y d m l j Z X M g b c O p Z G l j Y X V 4 I G Z v b m N 0 a W 9 u b m V s c y B z b 2 5 0 I G R p c 3 B v b m l i b G V z I D 8 g K G N v Y 2 h l c i B 0 b 3 V 0 Z X M g b G V z I H L D q X B v b n N l c y B j b 3 J y Z X N w b 2 5 k Y W 5 0 Z X M p L 0 N s a W 5 p c X V l I G 1 v Y m l s Z S Z x d W 9 0 O y w m c X V v d D t I M i 4 g U 2 k g b 3 V p L C B x d W V s c y B 0 e X B l c y B k Z S B z Z X J 2 a W N l c y B t w 6 l k a W N h d X g g Z m 9 u Y 3 R p b 2 5 u Z W x z I H N v b n Q g Z G l z c G 9 u a W J s Z X M g P y A o Y 2 9 j a G V y I H R v d X R l c y B s Z X M g c s O p c G 9 u c 2 V z I G N v c n J l c 3 B v b m R h b n R l c y k v S M O 0 c G l 0 Y W w m c X V v d D s s J n F 1 b 3 Q 7 S D I u I F N p I G 9 1 a S w g c X V l b H M g d H l w Z X M g Z G U g c 2 V y d m l j Z X M g b c O p Z G l j Y X V 4 I G Z v b m N 0 a W 9 u b m V s c y B z b 2 5 0 I G R p c 3 B v b m l i b G V z I D 8 g K G N v Y 2 h l c i B 0 b 3 V 0 Z X M g b G V z I H L D q X B v b n N l c y B j b 3 J y Z X N w b 2 5 k Y W 5 0 Z X M p L 0 N l b n R y Z S B k Z S B z Y W 5 0 w 6 k m c X V v d D s s J n F 1 b 3 Q 7 S D I u I F N p I G 9 1 a S w g c X V l b H M g d H l w Z X M g Z G U g c 2 V y d m l j Z X M g b c O p Z G l j Y X V 4 I G Z v b m N 0 a W 9 u b m V s c y B z b 2 5 0 I G R p c 3 B v b m l i b G V z I D 8 g K G N v Y 2 h l c i B 0 b 3 V 0 Z X M g b G V z I H L D q X B v b n N l c y B j b 3 J y Z X N w b 2 5 k Y W 5 0 Z X M p L 0 N s a W 5 p c X V l I H B y a X b D q W U m c X V v d D s s J n F 1 b 3 Q 7 S D I u I F N p I G 9 1 a S w g c X V l b H M g d H l w Z X M g Z G U g c 2 V y d m l j Z X M g b c O p Z G l j Y X V 4 I G Z v b m N 0 a W 9 u b m V s c y B z b 2 5 0 I G R p c 3 B v b m l i b G V z I D 8 g K G N v Y 2 h l c i B 0 b 3 V 0 Z X M g b G V z I H L D q X B v b n N l c y B j b 3 J y Z X N w b 2 5 k Y W 5 0 Z X M p L 0 F 1 d H J l c y A o w 6 A g c H L D q W N p c 2 V y K S Z x d W 9 0 O y w m c X V v d D t B d X R y Z S w g c H L D q W N p c 2 V y X z E x J n F 1 b 3 Q 7 L C Z x d W 9 0 O 0 g z L i B M Z X M g c G V y c 2 9 u b m V z I G T D q X B s Y W P D q W V z I G 9 u d C 1 l b G x l c y B h Y 2 P D q H M g Y X V 4 I G N l b n R y Z X M g Z G U g c 2 F u d M O p c y B k a X N w b 2 5 p Y m x l c y A / J n F 1 b 3 Q 7 L C Z x d W 9 0 O 0 g 0 L i B R d W V s b G U g Z X N 0 I G x h I G R p c 3 R h b m N l I H F 1 Z S B s Z X M g c G V y c 2 9 u b m V z I G T D q X B s Y W P D q W V z I H B h c m N v d X J l b n Q g c G 9 1 c i B h Y 2 P D q W R l c i B h d X g g c 2 V y d m l j Z X M g b c O p Z G l j Y X V 4 I D 8 g K M O g I H B p Z W Q p J n F 1 b 3 Q 7 L C Z x d W 9 0 O 0 g 1 I E x l c y B w Z X J z b 2 5 u Z X M g Z M O p c G x h Y 8 O p Z X M g c m V u Y 2 9 u d H J l b n Q t Z W x s Z X M g Z G V z I G R p Z m Z p Y 3 V s d M O p c y B w b 3 V y I G F j Y 8 O p Z G V y I G F 1 e C B z Z X J 2 a W N l c y B k Z S B z Y W 5 0 w 6 k / J n F 1 b 3 Q 7 L C Z x d W 9 0 O 0 g 1 L j E g U 2 k g b 3 V p L C B w b 3 V y c X V v a S A / I C h N Y X g g d H J v a X M g c s O p c G 9 u c 2 V z K S Z x d W 9 0 O y w m c X V v d D t I N S 4 x I F N p I G 9 1 a S w g c G 9 1 c n F 1 b 2 k g P y A o T W F 4 I H R y b 2 l z I H L D q X B v b n N l c y k v R G l z Y 3 J p b W l u Y X R p b 2 4 m c X V v d D s s J n F 1 b 3 Q 7 S D U u M S B T a S B v d W k s I H B v d X J x d W 9 p I D 8 g K E 1 h e C B 0 c m 9 p c y B y w 6 l w b 2 5 z Z X M p L 0 x l I H N l c n Z p Y 2 U g Z X N 0 I H R y b 3 A g b G 9 p b i Z x d W 9 0 O y w m c X V v d D t I N S 4 x I F N p I G 9 1 a S w g c G 9 1 c n F 1 b 2 k g P y A o T W F 4 I H R y b 2 l z I H L D q X B v b n N l c y k v T W F u c X V l I G R l I G 1 v e W V u c y B m a W 5 h b m N p Z X J z J n F 1 b 3 Q 7 L C Z x d W 9 0 O 0 g 1 L j E g U 2 k g b 3 V p L C B w b 3 V y c X V v a S A / I C h N Y X g g d H J v a X M g c s O p c G 9 u c 2 V z K S 9 M Y S B y b 3 V 0 Z X M g Z X N 0 I G R h b m d l c m V 1 c 2 U v c m l z c X V l I G T i g J l h d H R h c X V l J n F 1 b 3 Q 7 L C Z x d W 9 0 O 0 g 1 L j E g U 2 k g b 3 V p L C B w b 3 V y c X V v a S A / I C h N Y X g g d H J v a X M g c s O p c G 9 u c 2 V z K S 9 Q c s O p c 2 V u Y 2 U g Z G U g Z 3 J v d X B l c y B h c m 3 D q X M m c X V v d D s s J n F 1 b 3 Q 7 S D U u M S B T a S B v d W k s I H B v d X J x d W 9 p I D 8 g K E 1 h e C B 0 c m 9 p c y B y w 6 l w b 2 5 z Z X M p L 0 F i c 2 V u Y 2 U g Z G U g c G V y c 2 9 u b m V s I G 3 D q W R p Y 2 F s J n F 1 b 3 Q 7 L C Z x d W 9 0 O 0 g 1 L j E g U 2 k g b 3 V p L C B w b 3 V y c X V v a S A / I C h N Y X g g d H J v a X M g c s O p c G 9 u c 2 V z K S 9 Q Y X M g Z G U g b c O p Z G l j Y W 1 l b n R z I G 9 1 I G T i g J n D q X F 1 a X B l b W V u d H M m c X V v d D s s J n F 1 b 3 Q 7 S D Y g U X V l b G x l c y B z b 2 5 0 I G x l c y B 0 c m 9 p c y B w c m 9 i b M O o b W V z I G R l I H N h b n T D q S B s Z X M g c G x 1 c y B y w 6 l w Y W 5 k d X M g Z G F u c y B s Z S B x d W F y d G l l c i B w Y X J t a S B s Z X M g c G 9 w d W x h d G l v b n M g Z M O p c G x h Y 8 O p Z X M g P y Z x d W 9 0 O y w m c X V v d D t I N i B R d W V s b G V z I H N v b n Q g b G V z I H R y b 2 l z I H B y b 2 J s w 6 h t Z X M g Z G U g c 2 F u d M O p I G x l c y B w b H V z I H L D q X B h b m R 1 c y B k Y W 5 z I G x l I H F 1 Y X J 0 a W V y I H B h c m 1 p I G x l c y B w b 3 B 1 b G F 0 a W 9 u c y B k w 6 l w b G F j w 6 l l c y A / L 0 R p Y X J y a M O p Z S Z x d W 9 0 O y w m c X V v d D t I N i B R d W V s b G V z I H N v b n Q g b G V z I H R y b 2 l z I H B y b 2 J s w 6 h t Z X M g Z G U g c 2 F u d M O p I G x l c y B w b H V z I H L D q X B h b m R 1 c y B k Y W 5 z I G x l I H F 1 Y X J 0 a W V y I H B h c m 1 p I G x l c y B w b 3 B 1 b G F 0 a W 9 u c y B k w 6 l w b G F j w 6 l l c y A / L 1 B h b H V k a X N t Z S Z x d W 9 0 O y w m c X V v d D t I N i B R d W V s b G V z I H N v b n Q g b G V z I H R y b 2 l z I H B y b 2 J s w 6 h t Z X M g Z G U g c 2 F u d M O p I G x l c y B w b H V z I H L D q X B h b m R 1 c y B k Y W 5 z I G x l I H F 1 Y X J 0 a W V y I H B h c m 1 p I G x l c y B w b 3 B 1 b G F 0 a W 9 u c y B k w 6 l w b G F j w 6 l l c y A / L 0 1 h b G 5 1 d H J p d G l v b i Z x d W 9 0 O y w m c X V v d D t I N i B R d W V s b G V z I H N v b n Q g b G V z I H R y b 2 l z I H B y b 2 J s w 6 h t Z X M g Z G U g c 2 F u d M O p I G x l c y B w b H V z I H L D q X B h b m R 1 c y B k Y W 5 z I G x l I H F 1 Y X J 0 a W V y I H B h c m 1 p I G x l c y B w b 3 B 1 b G F 0 a W 9 u c y B k w 6 l w b G F j w 6 l l c y A / L 0 l u Z m V j d G l v b i B k Z S B w b G F p Z S Z x d W 9 0 O y w m c X V v d D t I N i B R d W V s b G V z I H N v b n Q g b G V z I H R y b 2 l z I H B y b 2 J s w 6 h t Z X M g Z G U g c 2 F u d M O p I G x l c y B w b H V z I H L D q X B h b m R 1 c y B k Y W 5 z I G x l I H F 1 Y X J 0 a W V y I H B h c m 1 p I G x l c y B w b 3 B 1 b G F 0 a W 9 u c y B k w 6 l w b G F j w 6 l l c y A / L 0 1 h b G F k a W U g Z G U g c G V h d S Z x d W 9 0 O y w m c X V v d D t I N i B R d W V s b G V z I H N v b n Q g b G V z I H R y b 2 l z I H B y b 2 J s w 6 h t Z X M g Z G U g c 2 F u d M O p I G x l c y B w b H V z I H L D q X B h b m R 1 c y B k Y W 5 z I G x l I H F 1 Y X J 0 a W V y I H B h c m 1 p I G x l c y B w b 3 B 1 b G F 0 a W 9 u c y B k w 6 l w b G F j w 6 l l c y A / L 0 Z p w 6 h 2 c m U m c X V v d D s s J n F 1 b 3 Q 7 S D Y g U X V l b G x l c y B z b 2 5 0 I G x l c y B 0 c m 9 p c y B w c m 9 i b M O o b W V z I G R l I H N h b n T D q S B s Z X M g c G x 1 c y B y w 6 l w Y W 5 k d X M g Z G F u c y B s Z S B x d W F y d G l l c i B w Y X J t a S B s Z X M g c G 9 w d W x h d G l v b n M g Z M O p c G x h Y 8 O p Z X M g P y 9 U b 3 V 4 J n F 1 b 3 Q 7 L C Z x d W 9 0 O 0 g 2 I F F 1 Z W x s Z X M g c 2 9 u d C B s Z X M g d H J v a X M g c H J v Y m z D q G 1 l c y B k Z S B z Y W 5 0 w 6 k g b G V z I H B s d X M g c s O p c G F u Z H V z I G R h b n M g b G U g c X V h c n R p Z X I g c G F y b W k g b G V z I H B v c H V s Y X R p b 2 5 z I G T D q X B s Y W P D q W V z I D 8 v T W F 1 e C B k Z S B 0 w 6 p 0 Z S Z x d W 9 0 O y w m c X V v d D t I N i B R d W V s b G V z I H N v b n Q g b G V z I H R y b 2 l z I H B y b 2 J s w 6 h t Z X M g Z G U g c 2 F u d M O p I G x l c y B w b H V z I H L D q X B h b m R 1 c y B k Y W 5 z I G x l I H F 1 Y X J 0 a W V y I H B h c m 1 p I G x l c y B w b 3 B 1 b G F 0 a W 9 u c y B k w 6 l w b G F j w 6 l l c y A / L 0 1 h d X g g Z G U g d m V u d H J l J n F 1 b 3 Q 7 L C Z x d W 9 0 O 0 g 2 I F F 1 Z W x s Z X M g c 2 9 u d C B s Z X M g d H J v a X M g c H J v Y m z D q G 1 l c y B k Z S B z Y W 5 0 w 6 k g b G V z I H B s d X M g c s O p c G F u Z H V z I G R h b n M g b G U g c X V h c n R p Z X I g c G F y b W k g b G V z I H B v c H V s Y X R p b 2 5 z I G T D q X B s Y W P D q W V z I D 8 v V k l I L 1 N p Z G E m c X V v d D s s J n F 1 b 3 Q 7 S D Y g U X V l b G x l c y B z b 2 5 0 I G x l c y B 0 c m 9 p c y B w c m 9 i b M O o b W V z I G R l I H N h b n T D q S B s Z X M g c G x 1 c y B y w 6 l w Y W 5 k d X M g Z G F u c y B s Z S B x d W F y d G l l c i B w Y X J t a S B s Z X M g c G 9 w d W x h d G l v b n M g Z M O p c G x h Y 8 O p Z X M g P y 9 Q c m 9 i b M O o b W V z I G R l I H R l b n N p b 2 5 z J n F 1 b 3 Q 7 L C Z x d W 9 0 O 0 g 2 I F F 1 Z W x s Z X M g c 2 9 u d C B s Z X M g d H J v a X M g c H J v Y m z D q G 1 l c y B k Z S B z Y W 5 0 w 6 k g b G V z I H B s d X M g c s O p c G F u Z H V z I G R h b n M g b G U g c X V h c n R p Z X I g c G F y b W k g b G V z I H B v c H V s Y X R p b 2 5 z I G T D q X B s Y W P D q W V z I D 8 v Q X V 0 c m U m c X V v d D s s J n F 1 b 3 Q 7 Q X V 0 c m U g b W F s Y W R p Z S D D o C B w c s O p Y 2 l z Z X I m c X V v d D s s J n F 1 b 3 Q 7 S T E u I E V z d C 1 j Z S B x d W U g b G E g b W F q b 3 J p d M O p I G R l c y B l b m Z h b n R z I G R l I G 3 D q W 5 h Z 2 V z I G T D q X B s Y W P D q X M g c 3 V p d G U g Y X V 4 I H B s d W l l c y B 0 b 3 J y Z W 5 0 a W V s b G V z I G Z y w 6 l x d W V u d G V u d C B 1 b m U g w 6 l j b 2 x l I E F D V F V F T E x F T U V O V C A / J n F 1 b 3 Q 7 L C Z x d W 9 0 O 0 k x L j E u I F N p I E V O I F B B U l R J R S B v d S B O T 0 4 s I F B v d X J x d W 9 p I E N l c y B l b m Z h b n R z I F B E S S B u Z S B m c s O p c X V l b n R l b n Q g c G F z I G T i g J n D q W N v b G U g Y W N 0 d W V s b G V t Z W 5 0 I D 8 m c X V v d D s s J n F 1 b 3 Q 7 S T E u M S 4 g U 2 k g R U 4 g U E F S V E l F I G 9 1 I E 5 P T i w g U G 9 1 c n F 1 b 2 k g Q 2 V z I G V u Z m F u d H M g U E R J I G 5 l I G Z y w 6 l x d W V u d G V u d C B w Y X M g Z O K A m c O p Y 2 9 s Z S B h Y 3 R 1 Z W x s Z W 1 l b n Q g P y 9 Q Y X M g Z F x 1 M D A y N 8 O p Y 2 9 s Z S Z x d W 9 0 O y w m c X V v d D t J M S 4 x L i B T a S B F T i B Q Q V J U S U U g b 3 U g T k 9 O L C B Q b 3 V y c X V v a S B D Z X M g Z W 5 m Y W 5 0 c y B Q R E k g b m U g Z n L D q X F 1 Z W 5 0 Z W 5 0 I H B h c y B k 4 o C Z w 6 l j b 2 x l I G F j d H V l b G x l b W V u d C A / L 0 V j b 2 x l I G T D q X R y d W l 0 Z S B v d S B l b m R v b W 1 h Z 8 O p Z S Z x d W 9 0 O y w m c X V v d D t J M S 4 x L i B T a S B F T i B Q Q V J U S U U g b 3 U g T k 9 O L C B Q b 3 V y c X V v a S B D Z X M g Z W 5 m Y W 5 0 c y B Q R E k g b m U g Z n L D q X F 1 Z W 5 0 Z W 5 0 I H B h c y B k 4 o C Z w 6 l j b 2 x l I G F j d H V l b G x l b W V u d C A / L 0 V j b 2 x l I G 9 j Y 3 V w w 6 l l I H B h c i B k Z X M g U E R J J n F 1 b 3 Q 7 L C Z x d W 9 0 O 0 k x L j E u I F N p I E V O I F B B U l R J R S B v d S B O T 0 4 s I F B v d X J x d W 9 p I E N l c y B l b m Z h b n R z I F B E S S B u Z S B m c s O p c X V l b n R l b n Q g c G F z I G T i g J n D q W N v b G U g Y W N 0 d W V s b G V t Z W 5 0 I D 8 v R W N v b G U g d H J v c C B s b 2 l u J n F 1 b 3 Q 7 L C Z x d W 9 0 O 0 k x L j E u I F N p I E V O I F B B U l R J R S B v d S B O T 0 4 s I F B v d X J x d W 9 p I E N l c y B l b m Z h b n R z I F B E S S B u Z S B m c s O p c X V l b n R l b n Q g c G F z I G T i g J n D q W N v b G U g Y W N 0 d W V s b G V t Z W 5 0 I D 8 v Q 2 h l b W l u I G R h b m d l c m V 1 e C Z x d W 9 0 O y w m c X V v d D t J M S 4 x L i B T a S B F T i B Q Q V J U S U U g b 3 U g T k 9 O L C B Q b 3 V y c X V v a S B D Z X M g Z W 5 m Y W 5 0 c y B Q R E k g b m U g Z n L D q X F 1 Z W 5 0 Z W 5 0 I H B h c y B k 4 o C Z w 6 l j b 2 x l I G F j d H V l b G x l b W V u d C A / L 0 R p c 2 N y a W 1 p b m F 0 a W 9 u a X M m c X V v d D s s J n F 1 b 3 Q 7 S T E u M S 4 g U 2 k g R U 4 g U E F S V E l F I G 9 1 I E 5 P T i w g U G 9 1 c n F 1 b 2 k g Q 2 V z I G V u Z m F u d H M g U E R J I G 5 l I G Z y w 6 l x d W V u d G V u d C B w Y X M g Z O K A m c O p Y 2 9 s Z S B h Y 3 R 1 Z W x s Z W 1 l b n Q g P y 9 N Y W 5 x d W U g Z G U g b W 9 5 Z W 5 z I G Z p b m F u Y 2 l l c n M g K H R y Y W 5 z c G 9 y d C w g Z X R j K S Z x d W 9 0 O y w m c X V v d D t J M S 4 x L i B T a S B F T i B Q Q V J U S U U g b 3 U g T k 9 O L C B Q b 3 V y c X V v a S B D Z X M g Z W 5 m Y W 5 0 c y B Q R E k g b m U g Z n L D q X F 1 Z W 5 0 Z W 5 0 I H B h c y B k 4 o C Z w 6 l j b 2 x l I G F j d H V l b G x l b W V u d C A / L 1 B y b 2 J s w 6 h t Z X M g Z G U g Y 2 9 o Y W J p d G F 0 a W 9 u I G F 2 Z W M g b G E g Y 2 9 t b X V u Y X V 0 w 6 k g b 8 O 5 I H N l I H R y b 3 V 2 Z S B s X H U w M D I 3 w 6 l j b 2 x l J n F 1 b 3 Q 7 L C Z x d W 9 0 O 0 k x L j E u I F N p I E V O I F B B U l R J R S B v d S B O T 0 4 s I F B v d X J x d W 9 p I E N l c y B l b m Z h b n R z I F B E S S B u Z S B m c s O p c X V l b n R l b n Q g c G F z I G T i g J n D q W N v b G U g Y W N 0 d W V s b G V t Z W 5 0 I D 8 v T W F u c X V l I G R l I H B l c n N v b m 5 l b C B l b n N l a W d u Y W 5 0 J n F 1 b 3 Q 7 L C Z x d W 9 0 O 0 k x L j E u I F N p I E V O I F B B U l R J R S B v d S B O T 0 4 s I F B v d X J x d W 9 p I E N l c y B l b m Z h b n R z I F B E S S B u Z S B m c s O p c X V l b n R l b n Q g c G F z I G T i g J n D q W N v b G U g Y W N 0 d W V s b G V t Z W 5 0 I D 8 v U G F z I G R c d T A w M j d p b n T D q X L D q n Q g c G 9 1 c i B s X H U w M D I 3 w 6 l k d W N h d G l v b i B k Z X M g Z W 5 m Y W 5 0 c y Z x d W 9 0 O y w m c X V v d D t J M S 4 x L i B T a S B F T i B Q Q V J U S U U g b 3 U g T k 9 O L C B Q b 3 V y c X V v a S B D Z X M g Z W 5 m Y W 5 0 c y B Q R E k g b m U g Z n L D q X F 1 Z W 5 0 Z W 5 0 I H B h c y B k 4 o C Z w 6 l j b 2 x l I G F j d H V l b G x l b W V u d C A / L 0 F 1 d H J l L C B w c s O p Y 2 l z Z X I m c X V v d D s s J n F 1 b 3 Q 7 Q X V 0 c m U s I H N w w 6 l j a W Z p Z X I m c X V v d D s s J n F 1 b 3 Q 7 S T I u I F F 1 Z W x s Z S B k a X N 0 Y W 5 j Z S B s Y S B t Y W p v c m l 0 w 6 k g Z G V z I G V u Z m F u d H M g Z G V w b G F j Z X M g Z G 9 p d m V u d C 1 p b H M g c G F y Y 2 9 1 c m l y I H B v d X I g Y W N j w 6 l k Z X I g w 6 A g b O K A m c O p Y 2 9 s Z S B s Y S B w b H V z I H B y b 2 N o Z S A / I C j D o C B w a W V k K S Z x d W 9 0 O y w m c X V v d D t K N C 4 g U X V l b H M g c 2 9 u d C B s Z X M g c 3 V q Z X R z I M O g I H B y b 3 B v c y B k Z X N x d W V s c y B s Z X M g c G V y c 2 9 u b m V z I G T D q X B s Y W P D q W V z I G R h b n M g Y 2 U g c X V h c n R p Z X I g Z G U g Y 2 U g c 2 l 0 Z S B 2 b 3 V k c m F p d C B w b H V z I G T i g J l p b m Z v c m 1 h d G l v b n M g P y Z x d W 9 0 O y w m c X V v d D t K N C 4 g U X V l b H M g c 2 9 u d C B s Z X M g c 3 V q Z X R z I M O g I H B y b 3 B v c y B k Z X N x d W V s c y B s Z X M g c G V y c 2 9 u b m V z I G T D q X B s Y W P D q W V z I G R h b n M g Y 2 U g c X V h c n R p Z X I g Z G U g Y 2 U g c 2 l 0 Z S B 2 b 3 V k c m F p d C B w b H V z I G T i g J l p b m Z v c m 1 h d G l v b n M g P y 9 B c 3 N p c 3 R h b m N l I G h 1 b W F u a X R h a X J l J n F 1 b 3 Q 7 L C Z x d W 9 0 O 0 o 0 L i B R d W V s c y B z b 2 5 0 I G x l c y B z d W p l d H M g w 6 A g c H J v c G 9 z I G R l c 3 F 1 Z W x z I G x l c y B w Z X J z b 2 5 u Z X M g Z M O p c G x h Y 8 O p Z X M g Z G F u c y B j Z S B x d W F y d G l l c i B k Z S B j Z S B z a X R l I H Z v d W R y Y W l 0 I H B s d X M g Z O K A m W l u Z m 9 y b W F 0 a W 9 u c y A / L 1 N p d H V h d G l v b i B k Y W 5 z I G x l I G x p Z X U g Z O K A m W 9 y a W d p b m U m c X V v d D s s J n F 1 b 3 Q 7 S j Q u I F F 1 Z W x z I H N v b n Q g b G V z I H N 1 a m V 0 c y D D o C B w c m 9 w b 3 M g Z G V z c X V l b H M g b G V z I H B l c n N v b m 5 l c y B k w 6 l w b G F j w 6 l l c y B k Y W 5 z I G N l I H F 1 Y X J 0 a W V y I G R l I G N l I H N p d G U g d m 9 1 Z H J h a X Q g c G x 1 c y B k 4 o C Z a W 5 m b 3 J t Y X R p b 2 5 z I D 8 v U 2 l 0 d W F 0 a W 9 u I G R l c y B t Z W 1 i c m V z I G R l I G x h I G Z h b W l s b G U m c X V v d D s s J n F 1 b 3 Q 7 S j Q u I F F 1 Z W x z I H N v b n Q g b G V z I H N 1 a m V 0 c y D D o C B w c m 9 w b 3 M g Z G V z c X V l b H M g b G V z I H B l c n N v b m 5 l c y B k w 6 l w b G F j w 6 l l c y B k Y W 5 z I G N l I H F 1 Y X J 0 a W V y I G R l I G N l I H N p d G U g d m 9 1 Z H J h a X Q g c G x 1 c y B k 4 o C Z a W 5 m b 3 J t Y X R p b 2 5 z I D 8 v Q W N j w 6 h z I G F 1 e C B z Z X J 2 a W N l c y B k Z S B i Y X N l J n F 1 b 3 Q 7 L C Z x d W 9 0 O 0 o 0 L i B R d W V s c y B z b 2 5 0 I G x l c y B z d W p l d H M g w 6 A g c H J v c G 9 z I G R l c 3 F 1 Z W x z I G x l c y B w Z X J z b 2 5 u Z X M g Z M O p c G x h Y 8 O p Z X M g Z G F u c y B j Z S B x d W F y d G l l c i B k Z S B j Z S B z a X R l I H Z v d W R y Y W l 0 I H B s d X M g Z O K A m W l u Z m 9 y b W F 0 a W 9 u c y A / L 1 B v c 3 N p Y m l s a X T D q X M g Z G U g c m V 0 b 3 V y I C h l d G F 0 I G R 1 I G x p Z X U g Z O K A m W 9 y a W d p b m U s I G F p Z G U g a H V t Y W 5 p d G F p c m X i g K Y p J n F 1 b 3 Q 7 L C Z x d W 9 0 O 0 o 0 L i B R d W V s c y B z b 2 5 0 I G x l c y B z d W p l d H M g w 6 A g c H J v c G 9 z I G R l c 3 F 1 Z W x z I G x l c y B w Z X J z b 2 5 u Z X M g Z M O p c G x h Y 8 O p Z X M g Z G F u c y B j Z S B x d W F y d G l l c i B k Z S B j Z S B z a X R l I H Z v d W R y Y W l 0 I H B s d X M g Z O K A m W l u Z m 9 y b W F 0 a W 9 u c y A / L 0 R v Y 3 V t Z W 5 0 Y X R p b 2 4 g K G N l c n R p Z m l j Y X Q g Z G U g b m F p c 3 N h b m N l L C B l d G M u K S Z x d W 9 0 O y w m c X V v d D t L M S 5 R d W V s I G V z d C B s Z S B w c m V t a W V y c y B i Z X N v a W 4 g c H J p b 3 J p d G F p c m U g Z G V z I H B v c H V s Y X R p b 2 5 z I G T D q X B s Y W P D q W V z I G R h b n M g Y 2 U g c X V h c n R p Z X I g P y Z x d W 9 0 O y w m c X V v d D t L M S 5 R d W V s I G V z d C B s Z S B k Z X V 4 a c O o b W U g Y m V z b 2 l u I H B y a W 9 y a X R h a X J l I G R l c y B w b 3 B 1 b G F 0 a W 9 u c y B k w 6 l w b G F j w 6 l l c y B k Y W 5 z I G N l I H F 1 Y X J 0 a W V y I D 8 m c X V v d D s s J n F 1 b 3 Q 7 S z E u U X V l b C B l c 3 Q g b G U g d H J v a X h p w 6 h t Z S B i Z X N v a W 4 g c H J p b 3 J p d G F p c m U g Z G V z I H B v c H V s Y X R p b 2 5 z I G T D q X B s Y W P D q W V z I G R h b n M g Y 2 U g c X V h c n R p Z X I g P y Z x d W 9 0 O y w m c X V v d D t B d X R y Z S B i Z X N v a W 4 g w 6 A g c H L D q W N p c 2 V y J n F 1 b 3 Q 7 L C Z x d W 9 0 O 0 o w L i B D b 2 1 i a W V u I G R c d T A w M j d v c m d h b m l z Y X R p b 2 5 z I G 9 u d C B m b 3 V y b m k g d W 5 l I G F z c 2 l z d G F u Y 2 U g Y X V 4 I G T D q X B s Y W P D q X M g Z G V w d W l z I G x l d X I g Y X J y a X b D q W U g Z G F u c y B j Z X R 0 Z S B s b 2 N h b G l 0 w 6 k g c 3 V p d G U g Y X V 4 I G l u b 2 5 k Y X R p b 2 5 z P y Z x d W 9 0 O y w m c X V v d D t D Z C 4 x I E 1 l b n R p b 2 5 u Z X o g b G U g b m 9 t Y n J l I G R l I G 3 D q W 5 h Z 2 V z I F B E S S B k b 2 5 0 I H Z v d X M g Y X Z l e i B s Y S B j b 2 1 w b 3 N p d G l v b i B l e G F j d G U m c X V v d D s s J n F 1 b 3 Q 7 Q 2 9 t b W V u d G F p c m V z I G f D q W 7 D q X J h d X g g c 3 V y I G x h I H B v c H V s Y X R p b 2 4 g Z M O p c G x h Y 8 O p Z S B k Y W 5 z I G x l I H F 1 Y X J 0 a W V y L C B l d C B h d X R y Z X M g Z m F j d G V 1 c n M g Z G l y Z W N 0 Z W 1 l b n Q g b 3 U g a W 5 k a X J l Y 3 R l b W V u d C B s a c O p c y D D o C B s Z X V y c y B j b 2 5 k a X R p b 2 5 z I G R l I H Z p Z S 4 m c X V v d D s s J n F 1 b 3 Q 7 X 2 l k J n F 1 b 3 Q 7 L C Z x d W 9 0 O 1 9 1 d W l k J n F 1 b 3 Q 7 L C Z x d W 9 0 O 1 9 z d W J t a X N z a W 9 u X 3 R p b W U m c X V v d D s s J n F 1 b 3 Q 7 X 3 Z h b G l k Y X R p b 2 5 f c 3 R h d H V z J n F 1 b 3 Q 7 L C Z x d W 9 0 O 1 9 p b m R l e C Z x d W 9 0 O 1 0 i I C 8 + P E V u d H J 5 I F R 5 c G U 9 I k Z p b G x D b 3 V u d C I g V m F s d W U 9 I m w 4 M C I g L z 4 8 R W 5 0 c n k g V H l w Z T 0 i Q W R k Z W R U b 0 R h d G F N b 2 R l b C I g V m F s d W U 9 I m w w I i A v P j x F b n R y e S B U e X B l P S J G a W x s U 3 R h d H V z I i B W Y W x 1 Z T 0 i c 0 N v b X B s Z X R l I i A v P j x F b n R y e S B U e X B l P S J S Z W x h d G l v b n N o a X B J b m Z v Q 2 9 u d G F p b m V y I i B W Y W x 1 Z T 0 i c 3 s m c X V v d D t j b 2 x 1 b W 5 D b 3 V u d C Z x d W 9 0 O z o x O D A s J n F 1 b 3 Q 7 a 2 V 5 Q 2 9 s d W 1 u T m F t Z X M m c X V v d D s 6 W 1 0 s J n F 1 b 3 Q 7 c X V l c n l S Z W x h d G l v b n N o a X B z J n F 1 b 3 Q 7 O l t d L C Z x d W 9 0 O 2 N v b H V t b k l k Z W 5 0 a X R p Z X M m c X V v d D s 6 W y Z x d W 9 0 O 1 N l Y 3 R p b 2 4 x L 0 R U T V 9 D Q V J f Q j J G X 0 l u b 2 5 k Y X R p b 2 4 v Q 2 h h b m d l Z C B U e X B l L n t B M S 4 g R G F 0 Z S B k Z S B s X H U w M D I 3 w 6 l 2 Y W x 1 Y X R p b 2 4 s N 3 0 m c X V v d D s s J n F 1 b 3 Q 7 U 2 V j d G l v b j E v R F R N X 0 N B U l 9 C M k Z f S W 5 v b m R h d G l v b i 9 D a G F u Z 2 V k I F R 5 c G U u e 0 E y L i B O b 2 0 g Z W 5 x d c O q d G V 1 c i w 4 f S Z x d W 9 0 O y w m c X V v d D t T Z W N 0 a W 9 u M S 9 E V E 1 f Q 0 F S X 0 I y R l 9 J b m 9 u Z G F 0 a W 9 u L 0 N o Y W 5 n Z W Q g V H l w Z S 5 7 Q T Q u I F B y w 6 l m Z W N 0 d X J l I G R c d T A w M j d l d m F s d W F 0 a W 9 u L D E w f S Z x d W 9 0 O y w m c X V v d D t T Z W N 0 a W 9 u M S 9 E V E 1 f Q 0 F S X 0 I y R l 9 J b m 9 u Z G F 0 a W 9 u L 0 N o Y W 5 n Z W Q g V H l w Z S 5 7 Q T U u U 2 9 1 c y 1 w c s O p Z m V j d H V y Z S B k X H U w M D I 3 Z X Z h b H V h d G l v b i w x M X 0 m c X V v d D s s J n F 1 b 3 Q 7 U 2 V j d G l v b j E v R F R N X 0 N B U l 9 C M k Z f S W 5 v b m R h d G l v b i 9 D a G F u Z 2 V k I F R 5 c G U u e 0 E 2 L i B B c n J v b m R p c 3 N l b W V u d C B k X H U w M D I 3 Z X Z h b H V h d G l v b i w x M n 0 m c X V v d D s s J n F 1 b 3 Q 7 U 2 V j d G l v b j E v R F R N X 0 N B U l 9 C M k Z f S W 5 v b m R h d G l v b i 9 D a G F u Z 2 V k I F R 5 c G U y L n t B O C 4 g U X V h c n R p Z X I g Z F x 1 M D A y N 2 V 2 Y W x 1 Y X R p b 2 4 s N X 0 m c X V v d D s s J n F 1 b 3 Q 7 U 2 V j d G l v b j E v R F R N X 0 N B U l 9 C M k Z f S W 5 v b m R h d G l v b i 9 S Z X B s Y W N l Z C B W Y W x 1 Z T I u e 0 E 5 L i B U e X B l I G R l I H F 1 Y X J 0 a W V y L D d 9 J n F 1 b 3 Q 7 L C Z x d W 9 0 O 1 N l Y 3 R p b 2 4 x L 0 R U T V 9 D Q V J f Q j J G X 0 l u b 2 5 k Y X R p b 2 4 v Q 2 h h b m d l Z C B U e X B l L n t B d m V 6 L X Z v d X M g d W 5 l I H R h Y m x l d H R l I H B v d X I g b G V z I E d Q U y A / L D I x f S Z x d W 9 0 O y w m c X V v d D t T Z W N 0 a W 9 u M S 9 E V E 1 f Q 0 F S X 0 I y R l 9 J b m 9 u Z G F 0 a W 9 u L 0 N o Y W 5 n Z W Q g V H l w Z S 5 7 X 0 E 3 L i B D b 2 9 y Z G 9 u b s O p Z X M g R 1 B T I G R 1 I E x p Z X V f b G F 0 a X R 1 Z G U s M j N 9 J n F 1 b 3 Q 7 L C Z x d W 9 0 O 1 N l Y 3 R p b 2 4 x L 0 R U T V 9 D Q V J f Q j J G X 0 l u b 2 5 k Y X R p b 2 4 v Q 2 h h b m d l Z C B U e X B l L n t f Q T c u I E N v b 3 J k b 2 5 u w 6 l l c y B H U F M g Z H U g T G l l d V 9 s b 2 5 n a X R 1 Z G U s M j R 9 J n F 1 b 3 Q 7 L C Z x d W 9 0 O 1 N l Y 3 R p b 2 4 x L 0 R U T V 9 D Q V J f Q j J G X 0 l u b 2 5 k Y X R p b 2 4 v Q 2 h h b m d l Z C B U e X B l L n t f Q T c u I E N v b 3 J k b 2 5 u w 6 l l c y B H U F M g Z H U g T G l l d V 9 h b H R p d H V k Z S w y N X 0 m c X V v d D s s J n F 1 b 3 Q 7 U 2 V j d G l v b j E v R F R N X 0 N B U l 9 C M k Z f S W 5 v b m R h d G l v b i 9 D a G F u Z 2 V k I F R 5 c G U u e 1 9 B N y 4 g Q 2 9 v c m R v b m 7 D q W V z I E d Q U y B k d S B M a W V 1 X 3 B y Z W N p c 2 l v b i w y N n 0 m c X V v d D s s J n F 1 b 3 Q 7 U 2 V j d G l v b j E v R F R N X 0 N B U l 9 C M k Z f S W 5 v b m R h d G l v b i 9 D a G F u Z 2 V k I F R 5 c G U u e 0 k w L i B D b 2 1 i a W V u I G R c d T A w M j d p b m Z v c m 1 h d G V 1 c n M g Y 2 z D q X M g Y X Z l e i 1 2 b 3 V z I G l k Z W 5 0 a W Z p w 6 k / L D I 3 f S Z x d W 9 0 O y w m c X V v d D t T Z W N 0 a W 9 u M S 9 E V E 1 f Q 0 F S X 0 I y R l 9 J b m 9 u Z G F 0 a W 9 u L 0 N o Y W 5 n Z W Q g V H l w Z S 5 7 Q j E u I E V z d C 1 j Z S B x d e K A m W l s I H k g Y S B h Y 3 R 1 Z W x s Z W 1 l b n Q g Z G V z I G 3 D q W 5 h Z 2 V z I G 9 1 I G l u Z G l 2 a W R 1 c y B k w 6 l w b G F j w 6 l z I G l u d G V y b m V z I M O g I G N h d X N l I G R l c y B w b H V p Z X M g d G 9 y c m V u d G l l b G x l c y w g c X V p I H Z p d m V u d C B k Y W 5 z I G N l I H F 1 Y X J 0 a W V y P y w y O H 0 m c X V v d D s s J n F 1 b 3 Q 7 U 2 V j d G l v b j E v R F R N X 0 N B U l 9 C M k Z f S W 5 v b m R h d G l v b i 9 D a G F u Z 2 V k I F R 5 c G U x L n t C M S 4 x L i B O b 2 1 i c m U g V E 9 U Q U w g Z G U g T c O p b m F n Z X M g U E R J I G F j d H V l b H M s M T V 9 J n F 1 b 3 Q 7 L C Z x d W 9 0 O 1 N l Y 3 R p b 2 4 x L 0 R U T V 9 D Q V J f Q j J G X 0 l u b 2 5 k Y X R p b 2 4 v Q 2 h h b m d l Z C B U e X B l M S 5 7 Q j E u M i 4 g T m 9 t Y n J l I F R P V E F M I G R c d T A w M j d p b m R p d m l k d X M g U E R J I G F j d H V l b H M s M T Z 9 J n F 1 b 3 Q 7 L C Z x d W 9 0 O 1 N l Y 3 R p b 2 4 x L 0 R U T V 9 D Q V J f Q j J G X 0 l u b 2 5 k Y X R p b 2 4 v Q 2 h h b m d l Z C B U e X B l L n t C M i B Q b 3 V y I H F 1 Z W w g b W 9 0 a W Y g b G E g b W F q b 3 J p d M O p I G R l c y B w Z X J z b 2 5 u Z X M g Z M O p c G x h Y 8 O p Z X M g Y S 1 0 L W V s b G U g w 6 l 0 w 6 k g Z M O p c G x h Y 8 O p Z S A / L D M x f S Z x d W 9 0 O y w m c X V v d D t T Z W N 0 a W 9 u M S 9 E V E 1 f Q 0 F S X 0 I y R l 9 J b m 9 u Z G F 0 a W 9 u L 0 N o Y W 5 n Z W Q g V H l w Z S 5 7 Q X V 0 c m U s I H B y w 6 l j a X N l c i w z M n 0 m c X V v d D s s J n F 1 b 3 Q 7 U 2 V j d G l v b j E v R F R N X 0 N B U l 9 C M k Z f S W 5 v b m R h d G l v b i 9 D a G F u Z 2 V k I F R 5 c G U u e 0 I 2 L j E g T m 9 t Y n J l I G R l I G 3 D q W 5 h Z 2 V z I F B E S S B o w 6 l i Z X J n w 6 l z I G d y Y X R 1 a X R l b W V u d C B w Y X I g d W 5 l I G Z h b W l s b G U g Z O K A m W F j Y 3 V l a W w s N D V 9 J n F 1 b 3 Q 7 L C Z x d W 9 0 O 1 N l Y 3 R p b 2 4 x L 0 R U T V 9 D Q V J f Q j J G X 0 l u b 2 5 k Y X R p b 2 4 v Q 2 h h b m d l Z C B U e X B l L n t C N i 4 y I E 5 v b W J y Z S B k Z S B t w 6 l u Y W d l c y B Q R E k g Z W 4 g b G 9 j Y X R p b 2 4 g Y X U g c 2 V p b i B k Z S B s Y S B j b 2 1 t d W 5 h d X T D q S B k X H U w M D I 3 Y W N j d W V p b C w 0 N n 0 m c X V v d D s s J n F 1 b 3 Q 7 U 2 V j d G l v b j E v R F R N X 0 N B U l 9 C M k Z f S W 5 v b m R h d G l v b i 9 D a G F u Z 2 V k I F R 5 c G U u e 0 I 2 L j M g I E 5 v b W J y Z S B k Z S B t w 6 l u Y W d l c y B Q R E k g d m l 2 Y W 5 0 I G R h b n M g Z G V z I G F i c m l z I G R l I G Z v c n R 1 b m U v Y W J y a S B k 4 o C Z d X J n Z W 5 j Z S A o d G V u d G U s I G J h Y 2 h l 4 o C m K S w 0 N 3 0 m c X V v d D s s J n F 1 b 3 Q 7 U 2 V j d G l v b j E v R F R N X 0 N B U l 9 C M k Z f S W 5 v b m R h d G l v b i 9 D a G F u Z 2 V k I F R 5 c G U u e 0 I 2 L j Q g T m 9 t Y n J l I G R l I G 3 D q W 5 h Z 2 V z I F B E S S B 2 a X Z h b n Q g w 6 A g b O K A m W F p c i B s a W J y Z S 9 w Y X M g Z O K A m W F i c m k s N D h 9 J n F 1 b 3 Q 7 L C Z x d W 9 0 O 1 N l Y 3 R p b 2 4 x L 0 R U T V 9 D Q V J f Q j J G X 0 l u b 2 5 k Y X R p b 2 4 v Q 2 h h b m d l Z C B U e X B l L n t E L j E u M S 4 g T m 9 t Y n J l I G R l I G 3 D q W 5 h Z 2 V z I G R h b n M g b G V z I E F i c m l z I G R 1 c m F i b G V z I C h t d X J z I C s g V M O 0 b G U p L D U 2 f S Z x d W 9 0 O y w m c X V v d D t T Z W N 0 a W 9 u M S 9 E V E 1 f Q 0 F S X 0 I y R l 9 J b m 9 u Z G F 0 a W 9 u L 0 N o Y W 5 n Z W Q g V H l w Z S 5 7 R C 4 x L j I u I E 5 v b W J y Z S B k Z S B t w 6 l u Y W d l c y B k Y W 5 z I G x l c y B B Y n J p c y B z Z W 1 p L W R 1 c m F i b G V z I C h t d X I g K y B 0 b 2 l 0 d X J l I G V u I H B h a W x s Z S 9 i w 6 J j a G U p L D U 3 f S Z x d W 9 0 O y w m c X V v d D t T Z W N 0 a W 9 u M S 9 E V E 1 f Q 0 F S X 0 I y R l 9 J b m 9 u Z G F 0 a W 9 u L 0 N o Y W 5 n Z W Q g V H l w Z S 5 7 R C 4 x L j M u I E 5 v b W J y Z S B k Z S B t w 6 l u Y W d l c y B k Y W 5 z I G x l c y B B Y n J p c y B k 4 o C Z d X J n Z W 5 j Z S A o U 2 V 1 b G V t Z W 5 0 I G L D o m N o Z S w g c G F p b G x l L C B w b G F z d G l x d W U p L D U 4 f S Z x d W 9 0 O y w m c X V v d D t T Z W N 0 a W 9 u M S 9 E V E 1 f Q 0 F S X 0 I y R l 9 J b m 9 u Z G F 0 a W 9 u L 0 N o Y W 5 n Z W Q g V H l w Z S 5 7 Y W J y a X N f Y 2 h l Y 2 s s N T l 9 J n F 1 b 3 Q 7 L C Z x d W 9 0 O 1 N l Y 3 R p b 2 4 x L 0 R U T V 9 D Q V J f Q j J G X 0 l u b 2 5 k Y X R p b 2 4 v Q 2 h h b m d l Z C B U e X B l L n t E M i 4 g R G F u c y B x d W V s I M O p d G F 0 I H N l I H R y b 3 V 2 Z S B s Y S B N Q U p P U k l U R S B k Z X M g Y W J y a X M g c X X i g J l v Y 2 N 1 c G V u d C B s Z X M g b c O p b m F n Z X M g Z M O p c G x h Y 8 O p c y B p b n R l c m 5 l c y A / L D Y x f S Z x d W 9 0 O y w m c X V v d D t T Z W N 0 a W 9 u M S 9 E V E 1 f Q 0 F S X 0 I y R l 9 J b m 9 u Z G F 0 a W 9 u L 0 N o Y W 5 n Z W Q g V H l w Z S 5 7 R D M u I E F 2 Y W 5 0 I G x l I G T D q X B s Y W N l b W V u d C w g b G E g b W F q b 3 J p d M O p I G R l c y B t w 6 l u Y W d l c y B Q R E k g c s O p c 2 l k Y W 5 0 I G R h b n M g Y 2 U g c X V h c n R p Z X I g w 6 l 0 Y W l 0 L W V s b G U g c H J v c H J p w 6 l 0 Y W l y Z S B k d S B s b 2 d l b W V u d C B k Y W 5 z I G x l d X I g b G l l d S B k 4 o C Z b 3 J p Z 2 l u Z S A / L D Y z f S Z x d W 9 0 O y w m c X V v d D t T Z W N 0 a W 9 u M S 9 E V E 1 f Q 0 F S X 0 I y R l 9 J b m 9 u Z G F 0 a W 9 u L 0 N o Y W 5 n Z W Q g V H l w Z S 5 7 R D Q u I C B M Y S B t Y W p v c m l 0 w 6 k g Z G V z I G 3 D q W 5 h Z 2 V z I H B y b 3 B y a c O p d G F p c m V z I G V z d C 1 l b G x l I G V u I H B v c 3 N l c 3 N p b 2 4 g Z O K A m X V u I G R v Y 3 V t Z W 5 0 I G T i g J l h d H R l c 3 R h d G l v b i B k Z S B w c m 9 w c m n D q X T D q S A / L D Y 0 f S Z x d W 9 0 O y w m c X V v d D t T Z W N 0 a W 9 u M S 9 E V E 1 f Q 0 F S X 0 I y R l 9 J b m 9 u Z G F 0 a W 9 u L 0 N o Y W 5 n Z W Q g V H l w Z S 5 7 R D Q u M i 4 g U 2 k g b 3 V p L C B x d W k g Y S B v Y 3 R y b 3 n D q S B s Z S B k b 2 N 1 b W V u d C B k Z S B w c m 9 w c m n D q X T D q S A / L D Y 1 f S Z x d W 9 0 O y w m c X V v d D t T Z W N 0 a W 9 u M S 9 E V E 1 f Q 0 F S X 0 I y R l 9 J b m 9 u Z G F 0 a W 9 u L 0 N o Y W 5 n Z W Q g V H l w Z S 5 7 Q X V 0 c m U s I H B y w 6 l j a X N l c l 8 2 L D Y 2 f S Z x d W 9 0 O y w m c X V v d D t T Z W N 0 a W 9 u M S 9 E V E 1 f Q 0 F S X 0 I y R l 9 J b m 9 u Z G F 0 a W 9 u L 0 N o Y W 5 n Z W Q g V H l w Z S 5 7 R D U u I C B B I H F 1 Z W x s Z S B o Y X V 0 Z X V y I G R 1 I H N v b C B s Z X M g Z m 9 u Z G F 0 a W 9 u c y B k Z S B s Y S B t Y W p v c m l 0 w 6 k g Z G V z I G 1 h a X N v b n M g Z G F u c y B s Z X M g b G l l d X g g Z O K A m W 9 y a W d p b m U g Z G V z I G 3 D q W 5 h Z 2 V z I G T D q X B s Y W P D q X M g c 2 U g d H J v d X Z l b n Q t Z W x s Z X M g P y w 2 N 3 0 m c X V v d D s s J n F 1 b 3 Q 7 U 2 V j d G l v b j E v R F R N X 0 N B U l 9 C M k Z f S W 5 v b m R h d G l v b i 9 D a G F u Z 2 V k I F R 5 c G U u e 0 U x L j E g R G V z I G Z l b W 1 l c y B l b m N l a W 5 0 Z X M g b 3 U g Y W x s Y W l 0 Y W 5 0 Z X M g P y w 2 O H 0 m c X V v d D s s J n F 1 b 3 Q 7 U 2 V j d G l v b j E v R F R N X 0 N B U l 9 C M k Z f S W 5 v b m R h d G l v b i 9 D a G F u Z 2 V k I F R 5 c G U u e 0 U 2 L j E u M S B T a S B v d W k s I G N v b W J p Z W 4 g P y w 2 O X 0 m c X V v d D s s J n F 1 b 3 Q 7 U 2 V j d G l v b j E v R F R N X 0 N B U l 9 C M k Z f S W 5 v b m R h d G l v b i 9 D a G F u Z 2 V k I F R 5 c G U u e 0 U x L j I g R G V z I G 1 p b m V 1 c n M g c 8 O p c G F y w 6 l z I G 9 1 I G 5 v b i B h Y 2 N v b X B h Z 2 7 D q X M g P y w 3 M H 0 m c X V v d D s s J n F 1 b 3 Q 7 U 2 V j d G l v b j E v R F R N X 0 N B U l 9 C M k Z f S W 5 v b m R h d G l v b i 9 D a G F u Z 2 V k I F R 5 c G U u e 0 U 2 L j I u M S B T a S B v d W k s I G N v b W J p Z W 4 g P y w 3 M X 0 m c X V v d D s s J n F 1 b 3 Q 7 U 2 V j d G l v b j E v R F R N X 0 N B U l 9 C M k Z f S W 5 v b m R h d G l v b i 9 D a G F u Z 2 V k I F R 5 c G U u e 0 U x L j M g R G V z I G l u Z G l 2 a W R 1 c y B l b i B z a X R 1 Y X R p b 2 4 g Z G U g a G F u Z G l j Y X A g c G h 5 c 2 l x d W U g b 3 U g b W V u d G F s I D 8 s N z J 9 J n F 1 b 3 Q 7 L C Z x d W 9 0 O 1 N l Y 3 R p b 2 4 x L 0 R U T V 9 D Q V J f Q j J G X 0 l u b 2 5 k Y X R p b 2 4 v Q 2 h h b m d l Z C B U e X B l L n t F N i 4 z L j E g U 2 k g b 3 V p L C B j b 2 1 i a W V u I D 8 s N z N 9 J n F 1 b 3 Q 7 L C Z x d W 9 0 O 1 N l Y 3 R p b 2 4 x L 0 R U T V 9 D Q V J f Q j J G X 0 l u b 2 5 k Y X R p b 2 4 v Q 2 h h b m d l Z C B U e X B l L n t F M S 4 0 I E R l c y B w Z X J z b 2 5 u Z X M g d m l j d G l t Z X M g Z G U g d m l v b G V u Y 2 V z I H N l e H V l b G x l c y B v d S B i Y X P D q W V z I H N 1 c i B s Z S B n Z W 5 y Z S A / L D c 0 f S Z x d W 9 0 O y w m c X V v d D t T Z W N 0 a W 9 u M S 9 E V E 1 f Q 0 F S X 0 I y R l 9 J b m 9 u Z G F 0 a W 9 u L 0 N o Y W 5 n Z W Q g V H l w Z S 5 7 R T Y u N C 4 x I F N p I G 9 1 a S w g Y 2 9 t Y m l l b i A / L D c 1 f S Z x d W 9 0 O y w m c X V v d D t T Z W N 0 a W 9 u M S 9 E V E 1 f Q 0 F S X 0 I y R l 9 J b m 9 u Z G F 0 a W 9 u L 0 N o Y W 5 n Z W Q g V H l w Z S 5 7 R T E u N S B E Z X M g Z m V t b W V z I G N o Z W Z m Z X M g Z G U g b c O p b m F n Z S A / L D c 2 f S Z x d W 9 0 O y w m c X V v d D t T Z W N 0 a W 9 u M S 9 E V E 1 f Q 0 F S X 0 I y R l 9 J b m 9 u Z G F 0 a W 9 u L 0 N o Y W 5 n Z W Q g V H l w Z S 5 7 R T Y u N S 4 x I F N p I G 9 1 a S w g Y 2 9 t Y m l l b i A / L D c 3 f S Z x d W 9 0 O y w m c X V v d D t T Z W N 0 a W 9 u M S 9 E V E 1 f Q 0 F S X 0 I y R l 9 J b m 9 u Z G F 0 a W 9 u L 0 N o Y W 5 n Z W Q g V H l w Z S 5 7 R T I u T G E g c 8 O p Y 3 V y a X T D q S B l c 3 Q t Z W x s Z S B h c 3 N 1 c s O p Z S B k Y W 5 z I G x l I H F 1 Y X J 0 a W V y I D 8 s N z h 9 J n F 1 b 3 Q 7 L C Z x d W 9 0 O 1 N l Y 3 R p b 2 4 x L 0 R U T V 9 D Q V J f Q j J G X 0 l u b 2 5 k Y X R p b 2 4 v Q 2 h h b m d l Z C B U e X B l L n t T a S B P d W k s I H F 1 a S B h c 3 N 1 c m U g b G E g c 8 O p Y 3 V y a X T D q S A / L D c 5 f S Z x d W 9 0 O y w m c X V v d D t T Z W N 0 a W 9 u M S 9 E V E 1 f Q 0 F S X 0 I y R l 9 J b m 9 u Z G F 0 a W 9 u L 0 N o Y W 5 n Z W Q g V H l w Z S 5 7 Q X V 0 c m U s I H B y w 6 l j a X N l c l 8 3 L D g w f S Z x d W 9 0 O y w m c X V v d D t T Z W N 0 a W 9 u M S 9 E V E 1 f Q 0 F S X 0 I y R l 9 J b m 9 u Z G F 0 a W 9 u L 0 N o Y W 5 n Z W Q g V H l w Z S 5 7 R T M u I F F 1 Z W x z I H N v b n Q g b G V z I H B y a W 5 j a X B h d X g g c m l z c X V l c y B k Z S B z w 6 l j d X J p d M O p I H B v d X I g b G V z I H B v c H V s Y X R p b 2 5 z I G T D q X B s Y W P D q W V z I G R h b n M g b G U g c X V h c n R p Z X I / L D g x f S Z x d W 9 0 O y w m c X V v d D t T Z W N 0 a W 9 u M S 9 E V E 1 f Q 0 F S X 0 I y R l 9 J b m 9 u Z G F 0 a W 9 u L 0 N o Y W 5 n Z W Q g V H l w Z S 5 7 R T M u I F F 1 Z W x z I H N v b n Q g b G V z I H B y a W 5 j a X B h d X g g c m l z c X V l c y B k Z S B z w 6 l j d X J p d M O p I H B v d X I g b G V z I H B v c H V s Y X R p b 2 5 z I G T D q X B s Y W P D q W V z I G R h b n M g b G U g c X V h c n R p Z X I / L 1 Z v b C 9 j Y W 1 i c m l v b G F n Z S w 4 M n 0 m c X V v d D s s J n F 1 b 3 Q 7 U 2 V j d G l v b j E v R F R N X 0 N B U l 9 C M k Z f S W 5 v b m R h d G l v b i 9 D a G F u Z 2 V k I F R 5 c G U u e 0 U z L i B R d W V s c y B z b 2 5 0 I G x l c y B w c m l u Y 2 l w Y X V 4 I H J p c 3 F 1 Z X M g Z G U g c 8 O p Y 3 V y a X T D q S B w b 3 V y I G x l c y B w b 3 B 1 b G F 0 a W 9 u c y B k w 6 l w b G F j w 6 l l c y B k Y W 5 z I G x l I H F 1 Y X J 0 a W V y P y 9 Q c s O p c 2 V u Y 2 U g Z G U g Z 3 J v d X B l c y B h c m 3 D q X M s O D N 9 J n F 1 b 3 Q 7 L C Z x d W 9 0 O 1 N l Y 3 R p b 2 4 x L 0 R U T V 9 D Q V J f Q j J G X 0 l u b 2 5 k Y X R p b 2 4 v Q 2 h h b m d l Z C B U e X B l L n t F M y 4 g U X V l b H M g c 2 9 u d C B s Z X M g c H J p b m N p c G F 1 e C B y a X N x d W V z I G R l I H P D q W N 1 c m l 0 w 6 k g c G 9 1 c i B s Z X M g c G 9 w d W x h d G l v b n M g Z M O p c G x h Y 8 O p Z X M g Z G F u c y B s Z S B x d W F y d G l l c j 8 v Q W J 1 c y B k Z X M g Z m 9 y Y 2 V z I G R l I H P D q W N 1 c m l 0 w 6 k s O D R 9 J n F 1 b 3 Q 7 L C Z x d W 9 0 O 1 N l Y 3 R p b 2 4 x L 0 R U T V 9 D Q V J f Q j J G X 0 l u b 2 5 k Y X R p b 2 4 v Q 2 h h b m d l Z C B U e X B l L n t F M y 4 g U X V l b H M g c 2 9 u d C B s Z X M g c H J p b m N p c G F 1 e C B y a X N x d W V z I G R l I H P D q W N 1 c m l 0 w 6 k g c G 9 1 c i B s Z X M g c G 9 w d W x h d G l v b n M g Z M O p c G x h Y 8 O p Z X M g Z G F u c y B s Z S B x d W F y d G l l c j 8 v Q 2 9 u d H L D t G x l c y B v d S B h c n J l c 3 R h d G l v b n M g Y X J i a X R y Y W l y Z X M s O D V 9 J n F 1 b 3 Q 7 L C Z x d W 9 0 O 1 N l Y 3 R p b 2 4 x L 0 R U T V 9 D Q V J f Q j J G X 0 l u b 2 5 k Y X R p b 2 4 v Q 2 h h b m d l Z C B U e X B l L n t F M y 4 g U X V l b H M g c 2 9 u d C B s Z X M g c H J p b m N p c G F 1 e C B y a X N x d W V z I G R l I H P D q W N 1 c m l 0 w 6 k g c G 9 1 c i B s Z X M g c G 9 w d W x h d G l v b n M g Z M O p c G x h Y 8 O p Z X M g Z G F u c y B s Z S B x d W F y d G l l c j 8 v V m l v b G V u Y 2 V z I H N l e H V l b G x l c y B v d S B i Y X P D q W V z I H N 1 c i B s Z S B n Z W 5 y Z S w 4 N n 0 m c X V v d D s s J n F 1 b 3 Q 7 U 2 V j d G l v b j E v R F R N X 0 N B U l 9 C M k Z f S W 5 v b m R h d G l v b i 9 D a G F u Z 2 V k I F R 5 c G U u e 0 U z L i B R d W V s c y B z b 2 5 0 I G x l c y B w c m l u Y 2 l w Y X V 4 I H J p c 3 F 1 Z X M g Z G U g c 8 O p Y 3 V y a X T D q S B w b 3 V y I G x l c y B w b 3 B 1 b G F 0 a W 9 u c y B k w 6 l w b G F j w 6 l l c y B k Y W 5 z I G x l I H F 1 Y X J 0 a W V y P y 9 F e H R v c n N p b 2 4 g b 3 U g d G F 4 Z X M g a W x s w 6 l n Y W x l c y w 4 N 3 0 m c X V v d D s s J n F 1 b 3 Q 7 U 2 V j d G l v b j E v R F R N X 0 N B U l 9 C M k Z f S W 5 v b m R h d G l v b i 9 D a G F u Z 2 V k I F R 5 c G U u e 0 U z L i B R d W V s c y B z b 2 5 0 I G x l c y B w c m l u Y 2 l w Y X V 4 I H J p c 3 F 1 Z X M g Z G U g c 8 O p Y 3 V y a X T D q S B w b 3 V y I G x l c y B w b 3 B 1 b G F 0 a W 9 u c y B k w 6 l w b G F j w 6 l l c y B k Y W 5 z I G x l I H F 1 Y X J 0 a W V y P y 9 F b m z D q H Z l b W V u d H M s O D h 9 J n F 1 b 3 Q 7 L C Z x d W 9 0 O 1 N l Y 3 R p b 2 4 x L 0 R U T V 9 D Q V J f Q j J G X 0 l u b 2 5 k Y X R p b 2 4 v Q 2 h h b m d l Z C B U e X B l L n t F M y 4 g U X V l b H M g c 2 9 u d C B s Z X M g c H J p b m N p c G F 1 e C B y a X N x d W V z I G R l I H P D q W N 1 c m l 0 w 6 k g c G 9 1 c i B s Z X M g c G 9 w d W x h d G l v b n M g Z M O p c G x h Y 8 O p Z X M g Z G F u c y B s Z S B x d W F y d G l l c j 8 v V H J h d m F p b C B m b 3 J j w 6 k g Z G U g b W l u Z X V y c y w 4 O X 0 m c X V v d D s s J n F 1 b 3 Q 7 U 2 V j d G l v b j E v R F R N X 0 N B U l 9 C M k Z f S W 5 v b m R h d G l v b i 9 D a G F u Z 2 V k I F R 5 c G U u e 0 U 0 L k x l c y B m Z W 1 t Z X M g c 2 U g c 2 V u d G V u d C 1 l b G x l c y B l b i B z Z W N 1 c m l 0 w 6 k g Z G F u c y B j Z X R 0 Z S B s b 2 N h b G l 0 w 6 k g P y w 5 M H 0 m c X V v d D s s J n F 1 b 3 Q 7 U 2 V j d G l v b j E v R F R N X 0 N B U l 9 C M k Z f S W 5 v b m R h d G l v b i 9 D a G F u Z 2 V k I F R 5 c G U u e 0 U 1 L k x l c y B o b 2 1 t Z S B z Z S B z Z W 5 0 Z W 5 0 L W l s c y B l b i B z Z W N 1 c m l 0 w 6 k g Z G F u c y B j Z S B z a X R l L y B j Z X R 0 Z S B s b 2 N h b G l 0 w 6 k g P y w 5 M X 0 m c X V v d D s s J n F 1 b 3 Q 7 U 2 V j d G l v b j E v R F R N X 0 N B U l 9 C M k Z f S W 5 v b m R h d G l v b i 9 D a G F u Z 2 V k I F R 5 c G U u e 0 U 2 L k x l c y B l b m Z h b n R z I H N l I H N l b n R l b n Q t a W x z I G V u I H N l Y 3 V y a X T D q S B k Y W 5 z I G N l I H N p d G U v I G N l d H R l I G x v Y 2 F s a X T D q S A / L D k y f S Z x d W 9 0 O y w m c X V v d D t T Z W N 0 a W 9 u M S 9 E V E 1 f Q 0 F S X 0 I y R l 9 J b m 9 u Z G F 0 a W 9 u L 0 N o Y W 5 n Z W Q g V H l w Z S 5 7 R T c u I E R l c y B y Z W N l b n R z I G l u Y 2 l k Z W 5 0 c y B n c m F 2 Z X M g Z G U g c 2 V j d X J p d M O p I G 9 u d C 1 p b H M g w 6 l 0 w 6 k g c m F w c G 9 y d M O p I G R h b n M g Y 2 U g c 2 l 0 Z S 9 s b 2 N h b G l 0 w 6 k g P y w 5 M 3 0 m c X V v d D s s J n F 1 b 3 Q 7 U 2 V j d G l v b j E v R F R N X 0 N B U l 9 C M k Z f S W 5 v b m R h d G l v b i 9 D a G F u Z 2 V k I F R 5 c G U u e 0 U 4 L i B Z L W E t d C 1 p b C B 1 b i B t w 6 l j Y W 5 p c 2 1 l I G F 1 I H R y Y X Z l c n M g b G V x d W V s I G x l c y B w Z X J z b 2 5 u Z X M g Z M O p c G x h Y 8 O p Z X M g c G V 1 d m V u d C B z a W d u Y W x l c i B k Z X M g d m l v b G F 0 a W 9 u c y A / L D k 0 f S Z x d W 9 0 O y w m c X V v d D t T Z W N 0 a W 9 u M S 9 E V E 1 f Q 0 F S X 0 I y R l 9 J b m 9 u Z G F 0 a W 9 u L 0 N o Y W 5 n Z W Q g V H l w Z S 5 7 U 2 k g b 3 V p L C B s Z X F 1 Z W w g P y w 5 N X 0 m c X V v d D s s J n F 1 b 3 Q 7 U 2 V j d G l v b j E v R F R N X 0 N B U l 9 C M k Z f S W 5 v b m R h d G l v b i 9 D a G F u Z 2 V k I F R 5 c G U u e 0 F 1 d H J l L C B w c s O p Y 2 l z Z X J f O C w 5 N n 0 m c X V v d D s s J n F 1 b 3 Q 7 U 2 V j d G l v b j E v R F R N X 0 N B U l 9 C M k Z f S W 5 v b m R h d G l v b i 9 D a G F u Z 2 V k I F R 5 c G U u e 0 U 5 L k N v b W 1 l b n Q g Y 2 F y Y W N 0 w 6 l y a X N l c m l l e i 1 2 b 3 V z I G x l c y B y Z W x h d G l v b n M g Z W 5 0 c m U g b G E g Y 2 9 t b X V u Y X V 0 w 6 k g a M O 0 d G U g Z X Q g b G V z I G 3 D q W 5 h Z 2 V z I G T D q X B s Y W P D q X M g c 3 V p d G U g Y X V 4 I G l u b 2 5 k Y X R p b 2 5 z P y w 5 N 3 0 m c X V v d D s s J n F 1 b 3 Q 7 U 2 V j d G l v b j E v R F R N X 0 N B U l 9 C M k Z f S W 5 v b m R h d G l v b i 9 D a G F u Z 2 V k I F R 5 c G U u e 0 U x M C 4 g U 2 k g V H L D q H M g d G V u Z H V l I G 9 1 I H B h c m Z v a X M g d G V u Z H V l c y w g U H L D q W N p c 2 V 6 I H B v d X I g c X V l b G x l c y B y Y W l v b n M g c 3 Z w P y w 5 O H 0 m c X V v d D s s J n F 1 b 3 Q 7 U 2 V j d G l v b j E v R F R N X 0 N B U l 9 C M k Z f S W 5 v b m R h d G l v b i 9 D a G F u Z 2 V k I F R 5 c G U u e 0 Y x L i B R d W V s b G V z I H N v b n Q g b G V z I H B y a W 5 j a X B h b G V z I H N v d X J j Z X M g Z O K A m W F w c H J v d m l z a W 9 u b m V t Z W 5 0 I G V u I G V h d S B k Y W 5 z I G N l I H F 1 Y X J 0 a W V y I D 8 s O T l 9 J n F 1 b 3 Q 7 L C Z x d W 9 0 O 1 N l Y 3 R p b 2 4 x L 0 R U T V 9 D Q V J f Q j J G X 0 l u b 2 5 k Y X R p b 2 4 v Q 2 h h b m d l Z C B U e X B l L n t G M S 4 g U X V l b G x l c y B z b 2 5 0 I G x l c y B w c m l u Y 2 l w Y W x l c y B z b 3 V y Y 2 V z I G T i g J l h c H B y b 3 Z p c 2 l v b m 5 l b W V u d C B l b i B l Y X U g Z G F u c y B j Z S B x d W F y d G l l c i A / L 1 B 1 a X R z I H R y Y W R p d G l v b m 5 l b C 9 B I G N p Z W w g b 3 V 2 Z X J 0 L D E w M H 0 m c X V v d D s s J n F 1 b 3 Q 7 U 2 V j d G l v b j E v R F R N X 0 N B U l 9 C M k Z f S W 5 v b m R h d G l v b i 9 D a G F u Z 2 V k I F R 5 c G U u e 0 Y x L i B R d W V s b G V z I H N v b n Q g b G V z I H B y a W 5 j a X B h b G V z I H N v d X J j Z X M g Z O K A m W F w c H J v d m l z a W 9 u b m V t Z W 5 0 I G V u I G V h d S B k Y W 5 z I G N l I H F 1 Y X J 0 a W V y I D 8 v R m 9 y Y W d l I G E g c G 9 t c G U g b W F u d W V s b G U s M T A x f S Z x d W 9 0 O y w m c X V v d D t T Z W N 0 a W 9 u M S 9 E V E 1 f Q 0 F S X 0 I y R l 9 J b m 9 u Z G F 0 a W 9 u L 0 N o Y W 5 n Z W Q g V H l w Z S 5 7 R j E u I F F 1 Z W x s Z X M g c 2 9 u d C B s Z X M g c H J p b m N p c G F s Z X M g c 2 9 1 c m N l c y B k 4 o C Z Y X B w c m 9 2 a X N p b 2 5 u Z W 1 l b n Q g Z W 4 g Z W F 1 I G R h b n M g Y 2 U g c X V h c n R p Z X I g P y 9 Q d W l 0 c y B h b c O p b G l v c s O p L D E w M n 0 m c X V v d D s s J n F 1 b 3 Q 7 U 2 V j d G l v b j E v R F R N X 0 N B U l 9 C M k Z f S W 5 v b m R h d G l v b i 9 D a G F u Z 2 V k I F R 5 c G U u e 0 Y x L i B R d W V s b G V z I H N v b n Q g b G V z I H B y a W 5 j a X B h b G V z I H N v d X J j Z X M g Z O K A m W F w c H J v d m l z a W 9 u b m V t Z W 5 0 I G V u I G V h d S B k Y W 5 z I G N l I H F 1 Y X J 0 a W V y I D 8 v Q m x h Z G R l c i w x M D N 9 J n F 1 b 3 Q 7 L C Z x d W 9 0 O 1 N l Y 3 R p b 2 4 x L 0 R U T V 9 D Q V J f Q j J G X 0 l u b 2 5 k Y X R p b 2 4 v Q 2 h h b m d l Z C B U e X B l L n t G M S 4 g U X V l b G x l c y B z b 2 5 0 I G x l c y B w c m l u Y 2 l w Y W x l c y B z b 3 V y Y 2 V z I G T i g J l h c H B y b 3 Z p c 2 l v b m 5 l b W V u d C B l b i B l Y X U g Z G F u c y B j Z S B x d W F y d G l l c i A / L 0 V h d S B k Z S B z d X J m Y W N l I C h y a X Z p Z X J l L C B j b 3 V y c y B k 4 o C Z Z W F 1 4 o C m K S w x M D R 9 J n F 1 b 3 Q 7 L C Z x d W 9 0 O 1 N l Y 3 R p b 2 4 x L 0 R U T V 9 D Q V J f Q j J G X 0 l u b 2 5 k Y X R p b 2 4 v Q 2 h h b m d l Z C B U e X B l L n t G M S 4 g U X V l b G x l c y B z b 2 5 0 I G x l c y B w c m l u Y 2 l w Y W x l c y B z b 3 V y Y 2 V z I G T i g J l h c H B y b 3 Z p c 2 l v b m 5 l b W V u d C B l b i B l Y X U g Z G F u c y B j Z S B x d W F y d G l l c i A / L 1 Z l b m R l d X I g Z O K A m W V h d S w x M D V 9 J n F 1 b 3 Q 7 L C Z x d W 9 0 O 1 N l Y 3 R p b 2 4 x L 0 R U T V 9 D Q V J f Q j J G X 0 l u b 2 5 k Y X R p b 2 4 v Q 2 h h b m d l Z C B U e X B l L n t G M S 4 g U X V l b G x l c y B z b 2 5 0 I G x l c y B w c m l u Y 2 l w Y W x l c y B z b 3 V y Y 2 V z I G T i g J l h c H B y b 3 Z p c 2 l v b m 5 l b W V u d C B l b i B l Y X U g Z G F u c y B j Z S B x d W F y d G l l c i A / L 0 N h b W l v b i 1 j a X R l c m 5 l L D E w N n 0 m c X V v d D s s J n F 1 b 3 Q 7 U 2 V j d G l v b j E v R F R N X 0 N B U l 9 C M k Z f S W 5 v b m R h d G l v b i 9 D a G F u Z 2 V k I F R 5 c G U u e 0 Y x L i B R d W V s b G V z I H N v b n Q g b G V z I H B y a W 5 j a X B h b G V z I H N v d X J j Z X M g Z O K A m W F w c H J v d m l z a W 9 u b m V t Z W 5 0 I G V u I G V h d S B k Y W 5 z I G N l I H F 1 Y X J 0 a W V y I D 8 v R W F 1 I G N v d X J h b n R l L 2 R 1 I H J v Y m l u Z X Q s M T A 3 f S Z x d W 9 0 O y w m c X V v d D t T Z W N 0 a W 9 u M S 9 E V E 1 f Q 0 F S X 0 I y R l 9 J b m 9 u Z G F 0 a W 9 u L 0 N o Y W 5 n Z W Q g V H l w Z S 5 7 R j E u I F F 1 Z W x s Z X M g c 2 9 u d C B s Z X M g c H J p b m N p c G F s Z X M g c 2 9 1 c m N l c y B k 4 o C Z Y X B w c m 9 2 a X N p b 2 5 u Z W 1 l b n Q g Z W 4 g Z W F 1 I G R h b n M g Y 2 U g c X V h c n R p Z X I g P y 9 F Y X U g Z G U g c G x 1 a W U s M T A 4 f S Z x d W 9 0 O y w m c X V v d D t T Z W N 0 a W 9 u M S 9 E V E 1 f Q 0 F S X 0 I y R l 9 J b m 9 u Z G F 0 a W 9 u L 0 N o Y W 5 n Z W Q g V H l w Z S 5 7 R j I u I F F 1 Z W w g Z X N 0 I G x l I H Z v b H V t Z S B k 4 o C Z Z W F 1 I G F 1 c X V l b C B s Y S B t Y W p v c m l 0 w 6 k g Z G V z I H B l c n N v b m 5 l c y B k w 6 l w b G F j w 6 l l c y B h I G F j Y 8 O o c y w g Z W 4 g b W 9 5 Z W 5 u Z S w g Y 2 h h c X V l I G p v d X I g P y w x M D l 9 J n F 1 b 3 Q 7 L C Z x d W 9 0 O 1 N l Y 3 R p b 2 4 x L 0 R U T V 9 D Q V J f Q j J G X 0 l u b 2 5 k Y X R p b 2 4 v Q 2 h h b m d l Z C B U e X B l L n t G M y 4 g U X V l b G x l I G V z d C B s Y S B k a X N 0 Y W 5 j Z S B x d W U g b G V z I H B l c n N v b m 5 l c y B k w 6 l w b G F j w 6 l l c y B w Y X J j b 3 V y Z W 5 0 I H B v d X I g Y W N j w 6 l k Z X I g w 6 A g b G E g c 2 9 1 c m N l I G T i g J l l Y X U g b G E g c G x 1 c y B w c m 9 j a G U g P y w x M T B 9 J n F 1 b 3 Q 7 L C Z x d W 9 0 O 1 N l Y 3 R p b 2 4 x L 0 R U T V 9 D Q V J f Q j J G X 0 l u b 2 5 k Y X R p b 2 4 v Q 2 h h b m d l Z C B U e X B l L n t G N C 4 g W S 1 h L X Q t a W w g Z G V z I H B y b 2 J s w 6 h t Z X M g Z G U g c X V h b G l 0 w 6 k g Z O K A m W V h d S A / L D E x M X 0 m c X V v d D s s J n F 1 b 3 Q 7 U 2 V j d G l v b j E v R F R N X 0 N B U l 9 C M k Z f S W 5 v b m R h d G l v b i 9 D a G F u Z 2 V k I F R 5 c G U u e 0 Y 0 L j E u I F N p I G 9 1 a S w g b G V z c X V l b H M / I C h j b 2 N o Z X I g d G 9 1 d G V z I G x l c y B y w 6 l w b 2 5 z Z X M g c X V p I H P i g J l h c H B s a X F 1 Z W 5 0 K S w x M T J 9 J n F 1 b 3 Q 7 L C Z x d W 9 0 O 1 N l Y 3 R p b 2 4 x L 0 R U T V 9 D Q V J f Q j J G X 0 l u b 2 5 k Y X R p b 2 4 v Q 2 h h b m d l Z C B U e X B l L n t G N C 4 x L i B T a S B v d W k s I G x l c 3 F 1 Z W x z P y A o Y 2 9 j a G V y I H R v d X R l c y B s Z X M g c s O p c G 9 u c 2 V z I H F 1 a S B z 4 o C Z Y X B w b G l x d W V u d C k v T 2 R l d X I s M T E z f S Z x d W 9 0 O y w m c X V v d D t T Z W N 0 a W 9 u M S 9 E V E 1 f Q 0 F S X 0 I y R l 9 J b m 9 u Z G F 0 a W 9 u L 0 N o Y W 5 n Z W Q g V H l w Z S 5 7 R j Q u M S 4 g U 2 k g b 3 V p L C B s Z X N x d W V s c z 8 g K G N v Y 2 h l c i B 0 b 3 V 0 Z X M g b G V z I H L D q X B v b n N l c y B x d W k g c + K A m W F w c G x p c X V l b n Q p L 0 d v w 7 t 0 L D E x N H 0 m c X V v d D s s J n F 1 b 3 Q 7 U 2 V j d G l v b j E v R F R N X 0 N B U l 9 C M k Z f S W 5 v b m R h d G l v b i 9 D a G F u Z 2 V k I F R 5 c G U u e 0 Y 0 L j E u I F N p I G 9 1 a S w g b G V z c X V l b H M / I C h j b 2 N o Z X I g d G 9 1 d G V z I G x l c y B y w 6 l w b 2 5 z Z X M g c X V p I H P i g J l h c H B s a X F 1 Z W 5 0 K S 9 F Y X U g d H J v d W J s Z S A v I G J y d W 5 l L D E x N X 0 m c X V v d D s s J n F 1 b 3 Q 7 U 2 V j d G l v b j E v R F R N X 0 N B U l 9 C M k Z f S W 5 v b m R h d G l v b i 9 D a G F u Z 2 V k I F R 5 c G U u e 0 Y 0 L j E u I F N p I G 9 1 a S w g b G V z c X V l b H M / I C h j b 2 N o Z X I g d G 9 1 d G V z I G x l c y B y w 6 l w b 2 5 z Z X M g c X V p I H P i g J l h c H B s a X F 1 Z W 5 0 K S 9 F Y X U g b m 9 u I H B v d G F i b G U s M T E 2 f S Z x d W 9 0 O y w m c X V v d D t T Z W N 0 a W 9 u M S 9 E V E 1 f Q 0 F S X 0 I y R l 9 J b m 9 u Z G F 0 a W 9 u L 0 N o Y W 5 n Z W Q g V H l w Z S 5 7 R j Q u M i B R d W V s I G V z d C B s X H U w M D I 3 w 6 l 0 Y X Q g Z G U g b G E g b W F q b 3 J p d M O p I G R l c y B s Y X R y a W 5 l c y B h d S B z Z W l u I G R l I G N l d H R l I G N v b W 1 1 b m F 1 d M O p I G R c d T A w M j d h Y 2 N 1 Z W l s I D 8 s M T E 3 f S Z x d W 9 0 O y w m c X V v d D t T Z W N 0 a W 9 u M S 9 E V E 1 f Q 0 F S X 0 I y R l 9 J b m 9 u Z G F 0 a W 9 u L 0 N o Y W 5 n Z W Q g V H l w Z S 5 7 R j c u I F k t Y S 1 0 L W l s I G R l c y B v Y n N 0 Y W N s Z X M g Y X V 4 c X V l b H M g b G V z I H B l c n N v b m 5 l c y B k w 6 l w b G F j w 6 l l c y B m b 2 5 0 I G Z h Y 2 U g c G 9 1 c i B h Y 2 P D q W R l c i B h d X g g c G 9 p b n R z I G T i g J l l Y X U / L D E x O H 0 m c X V v d D s s J n F 1 b 3 Q 7 U 2 V j d G l v b j E v R F R N X 0 N B U l 9 C M k Z f S W 5 v b m R h d G l v b i 9 D a G F u Z 2 V k I F R 5 c G U u e 0 Y 3 L j E u I F N p I G 9 1 a S w g b G V z c X V l b H M g P y w x M T l 9 J n F 1 b 3 Q 7 L C Z x d W 9 0 O 1 N l Y 3 R p b 2 4 x L 0 R U T V 9 D Q V J f Q j J G X 0 l u b 2 5 k Y X R p b 2 4 v Q 2 h h b m d l Z C B U e X B l L n t G N y 4 x L i B T a S B v d W k s I G x l c 3 F 1 Z W x z I D 8 v U H L D q X N l b m N l I G R l I G d y b 3 V w Z X M g Y X J t w 6 l z L D E y M H 0 m c X V v d D s s J n F 1 b 3 Q 7 U 2 V j d G l v b j E v R F R N X 0 N B U l 9 C M k Z f S W 5 v b m R h d G l v b i 9 D a G F u Z 2 V k I F R 5 c G U u e 0 Y 3 L j E u I F N p I G 9 1 a S w g b G V z c X V l b H M g P y 9 D b 2 5 m b G l 0 I G x p w 6 l z I M O g I G x h I G d l c 3 R p b 2 4 g Y 2 9 t b X V u Y X V 0 Y W l y Z S B k Z X M g c G 9 p b n R z I G T i g J l l Y X U s M T I x f S Z x d W 9 0 O y w m c X V v d D t T Z W N 0 a W 9 u M S 9 E V E 1 f Q 0 F S X 0 I y R l 9 J b m 9 u Z G F 0 a W 9 u L 0 N o Y W 5 n Z W Q g V H l w Z S 5 7 R j c u M S 4 g U 2 k g b 3 V p L C B s Z X N x d W V s c y A / L 1 Z p b 2 x l b m N l L 2 F n c m V z c 2 l v b i B w a H l z a X F 1 Z S w x M j J 9 J n F 1 b 3 Q 7 L C Z x d W 9 0 O 1 N l Y 3 R p b 2 4 x L 0 R U T V 9 D Q V J f Q j J G X 0 l u b 2 5 k Y X R p b 2 4 v Q 2 h h b m d l Z C B U e X B l L n t G N y 4 x L i B T a S B v d W k s I G x l c 3 F 1 Z W x z I D 8 v R G l z Y 3 J p b W l u Y X R p b 2 4 s M T I z f S Z x d W 9 0 O y w m c X V v d D t T Z W N 0 a W 9 u M S 9 E V E 1 f Q 0 F S X 0 I y R l 9 J b m 9 u Z G F 0 a W 9 u L 0 N o Y W 5 n Z W Q g V H l w Z S 5 7 R j c u M S 4 g U 2 k g b 3 V p L C B s Z X N x d W V s c y A / L 0 h h c m P D q G x l b W V u d C w x M j R 9 J n F 1 b 3 Q 7 L C Z x d W 9 0 O 1 N l Y 3 R p b 2 4 x L 0 R U T V 9 D Q V J f Q j J G X 0 l u b 2 5 k Y X R p b 2 4 v Q 2 h h b m d l Z C B U e X B l L n t G N y 4 x L i B T a S B v d W k s I G x l c 3 F 1 Z W x z I D 8 v Q X J y Z X N 0 Y X R p b 2 5 z L 2 T D q X R l b n R p b 2 5 z L D E y N X 0 m c X V v d D s s J n F 1 b 3 Q 7 U 2 V j d G l v b j E v R F R N X 0 N B U l 9 C M k Z f S W 5 v b m R h d G l v b i 9 D a G F u Z 2 V k I F R 5 c G U u e 0 Y 3 L j E u I F N p I G 9 1 a S w g b G V z c X V l b H M g P y 9 B d X R y Z S w g c H L D q W N p c 2 V y L D E y N n 0 m c X V v d D s s J n F 1 b 3 Q 7 U 2 V j d G l v b j E v R F R N X 0 N B U l 9 C M k Z f S W 5 v b m R h d G l v b i 9 D a G F u Z 2 V k I F R 5 c G U u e 0 F 1 d H J l L C B w c s O p Y 2 l z Z X J f O S w x M j d 9 J n F 1 b 3 Q 7 L C Z x d W 9 0 O 1 N l Y 3 R p b 2 4 x L 0 R U T V 9 D Q V J f Q j J G X 0 l u b 2 5 k Y X R p b 2 4 v Q 2 h h b m d l Z C B U e X B l L n t G O C 4 g T G V z I H B v a W 5 0 c y B k 4 o C Z Z W F 1 L C B s Y X R y a W 5 l c y B l d C B k b 3 V j a G V z I H N v b n Q t a W x z I G F j Y 2 V z c 2 l i b G V z I G F 1 e C B Q R E k g Z W 4 g c 2 l 0 d W F 0 a W 9 u I G R l I G h h b m R p Y 2 F w I H B o e X N p c X V l I D 8 s M T I 4 f S Z x d W 9 0 O y w m c X V v d D t T Z W N 0 a W 9 u M S 9 E V E 1 f Q 0 F S X 0 I y R l 9 J b m 9 u Z G F 0 a W 9 u L 0 N o Y W 5 n Z W Q g V H l w Z S 5 7 R z E u I F F 1 Z W x s Z X M g c 2 9 u d C B s Z X M g d H J v a X M g c 2 9 1 c m N l c y B w c m l u Y 2 l w Y W x l c y B k Z S B u b 3 V y c m l 0 d X J l I G R l c y B Q R E k g P y w x M j l 9 J n F 1 b 3 Q 7 L C Z x d W 9 0 O 1 N l Y 3 R p b 2 4 x L 0 R U T V 9 D Q V J f Q j J G X 0 l u b 2 5 k Y X R p b 2 4 v Q 2 h h b m d l Z C B U e X B l L n t H M S 4 g U X V l b G x l c y B z b 2 5 0 I G x l c y B 0 c m 9 p c y B z b 3 V y Y 2 V z I H B y a W 5 j a X B h b G V z I G R l I G 5 v d X J y a X R 1 c m U g Z G V z I F B E S S A / L 1 B y b 2 R 1 Y 3 R p b 2 4 g Y W d y a W N v b G U g Z G U g c 3 V i c 2 l z d G F u Y 2 U s M T M w f S Z x d W 9 0 O y w m c X V v d D t T Z W N 0 a W 9 u M S 9 E V E 1 f Q 0 F S X 0 I y R l 9 J b m 9 u Z G F 0 a W 9 u L 0 N o Y W 5 n Z W Q g V H l w Z S 5 7 R z E u I F F 1 Z W x s Z X M g c 2 9 u d C B s Z X M g d H J v a X M g c 2 9 1 c m N l c y B w c m l u Y 2 l w Y W x l c y B k Z S B u b 3 V y c m l 0 d X J l I G R l c y B Q R E k g P y 9 E b 2 4 g Z G V z I G N v b W 1 1 b m F 1 d M O p c y B o w 7 R 0 Z X M g Z X Q g d m 9 p c 2 l u Z X M s M T M x f S Z x d W 9 0 O y w m c X V v d D t T Z W N 0 a W 9 u M S 9 E V E 1 f Q 0 F S X 0 I y R l 9 J b m 9 u Z G F 0 a W 9 u L 0 N o Y W 5 n Z W Q g V H l w Z S 5 7 R z E u I F F 1 Z W x s Z X M g c 2 9 u d C B s Z X M g d H J v a X M g c 2 9 1 c m N l c y B w c m l u Y 2 l w Y W x l c y B k Z S B u b 3 V y c m l 0 d X J l I G R l c y B Q R E k g P y 9 B c 3 N p c 3 R h b m N l I G h 1 b W F u a X R h a X J l I C h p b m N s d W F u d C B j Y X N o K S w x M z J 9 J n F 1 b 3 Q 7 L C Z x d W 9 0 O 1 N l Y 3 R p b 2 4 x L 0 R U T V 9 D Q V J f Q j J G X 0 l u b 2 5 k Y X R p b 2 4 v Q 2 h h b m d l Z C B U e X B l L n t H M S 4 g U X V l b G x l c y B z b 2 5 0 I G x l c y B 0 c m 9 p c y B z b 3 V y Y 2 V z I H B y a W 5 j a X B h b G V z I G R l I G 5 v d X J y a X R 1 c m U g Z G V z I F B E S S A / L 0 F j a G F 0 I H N 1 c i B s Z S B t Y X J j a M O p L D E z M 3 0 m c X V v d D s s J n F 1 b 3 Q 7 U 2 V j d G l v b j E v R F R N X 0 N B U l 9 C M k Z f S W 5 v b m R h d G l v b i 9 D a G F u Z 2 V k I F R 5 c G U u e 0 c x L i B R d W V s b G V z I H N v b n Q g b G V z I H R y b 2 l z I H N v d X J j Z X M g c H J p b m N p c G F s Z X M g Z G U g b m 9 1 c n J p d H V y Z S B k Z X M g U E R J I D 8 v R W 1 w c n V u d C w x M z R 9 J n F 1 b 3 Q 7 L C Z x d W 9 0 O 1 N l Y 3 R p b 2 4 x L 0 R U T V 9 D Q V J f Q j J G X 0 l u b 2 5 k Y X R p b 2 4 v Q 2 h h b m d l Z C B U e X B l L n t H M S 4 g U X V l b G x l c y B z b 2 5 0 I G x l c y B 0 c m 9 p c y B z b 3 V y Y 2 V z I H B y a W 5 j a X B h b G V z I G R l I G 5 v d X J y a X R 1 c m U g Z G V z I F B E S S A / L 1 R y b 2 M g K M O p Y 2 h h b m d l c y k s M T M 1 f S Z x d W 9 0 O y w m c X V v d D t T Z W N 0 a W 9 u M S 9 E V E 1 f Q 0 F S X 0 I y R l 9 J b m 9 u Z G F 0 a W 9 u L 0 N o Y W 5 n Z W Q g V H l w Z S 5 7 R z E u I F F 1 Z W x s Z X M g c 2 9 u d C B s Z X M g d H J v a X M g c 2 9 1 c m N l c y B w c m l u Y 2 l w Y W x l c y B k Z S B u b 3 V y c m l 0 d X J l I G R l c y B Q R E k g P y 9 B d X R y Z S w g c H J l Y 2 l z Z X I s M T M 2 f S Z x d W 9 0 O y w m c X V v d D t T Z W N 0 a W 9 u M S 9 E V E 1 f Q 0 F S X 0 I y R l 9 J b m 9 u Z G F 0 a W 9 u L 0 N o Y W 5 n Z W Q g V H l w Z S 5 7 Q X V 0 c m U s I H B y Z W N p c 2 V y L D E z N 3 0 m c X V v d D s s J n F 1 b 3 Q 7 U 2 V j d G l v b j E v R F R N X 0 N B U l 9 C M k Z f S W 5 v b m R h d G l v b i 9 D a G F u Z 2 V k I F R 5 c G U u e 0 c y L i B R d W V s b G U g Z X N 0 I G x h I G R p c 3 R h b m N l I H F 1 Z S B s Z X M g c G V y c 2 9 u b m V z I G T D q X B s Y W P D q W V z I G R v a X Z l b n Q g c G F y Y 2 9 1 c m l y I H B v d X I g Y W N j w 6 l k Z X I g Y X U g b W F y Y 2 j D q S B s Z S B w b H V z I H B y b 2 N o Z S A / L D E z O H 0 m c X V v d D s s J n F 1 b 3 Q 7 U 2 V j d G l v b j E v R F R N X 0 N B U l 9 C M k Z f S W 5 v b m R h d G l v b i 9 D a G F u Z 2 V k I F R 5 c G U u e 0 c z L i B M Z X M g c G V y c 2 9 u b m V z I G T D q X B s Y W P D q W V z I G 9 u d C 1 l b G x l c y B h Y 2 P D q H M g Y X U g b W F y Y 2 j D q S A / L D E z O X 0 m c X V v d D s s J n F 1 b 3 Q 7 U 2 V j d G l v b j E v R F R N X 0 N B U l 9 C M k Z f S W 5 v b m R h d G l v b i 9 D a G F u Z 2 V k I F R 5 c G U u e 0 c 0 L i B T a S B u b 2 4 s I H B v d X J x d W 9 p I D 8 s M T Q w f S Z x d W 9 0 O y w m c X V v d D t T Z W N 0 a W 9 u M S 9 E V E 1 f Q 0 F S X 0 I y R l 9 J b m 9 u Z G F 0 a W 9 u L 0 N o Y W 5 n Z W Q g V H l w Z S 5 7 R z Q u I F N p I G 5 v b i w g c G 9 1 c n F 1 b 2 k g P y 9 E a X N j c m l t a W 5 h d G l v b i w x N D F 9 J n F 1 b 3 Q 7 L C Z x d W 9 0 O 1 N l Y 3 R p b 2 4 x L 0 R U T V 9 D Q V J f Q j J G X 0 l u b 2 5 k Y X R p b 2 4 v Q 2 h h b m d l Z C B U e X B l L n t H N C 4 g U 2 k g b m 9 u L C B w b 3 V y c X V v a S A / L 0 h h c m P D q G x l b W V u d C w x N D J 9 J n F 1 b 3 Q 7 L C Z x d W 9 0 O 1 N l Y 3 R p b 2 4 x L 0 R U T V 9 D Q V J f Q j J G X 0 l u b 2 5 k Y X R p b 2 4 v Q 2 h h b m d l Z C B U e X B l L n t H N C 4 g U 2 k g b m 9 u L C B w b 3 V y c X V v a S A / L 0 x l I G 1 h c m N o w 6 k g Z X N 0 I H R y b 3 A g b G 9 p b i w x N D N 9 J n F 1 b 3 Q 7 L C Z x d W 9 0 O 1 N l Y 3 R p b 2 4 x L 0 R U T V 9 D Q V J f Q j J G X 0 l u b 2 5 k Y X R p b 2 4 v Q 2 h h b m d l Z C B U e X B l L n t H N C 4 g U 2 k g b m 9 u L C B w b 3 V y c X V v a S A / L 1 B y w 6 l z Z W 5 j Z S B k Z S B n c m 9 1 c G V z I G F y b c O p c y w x N D R 9 J n F 1 b 3 Q 7 L C Z x d W 9 0 O 1 N l Y 3 R p b 2 4 x L 0 R U T V 9 D Q V J f Q j J G X 0 l u b 2 5 k Y X R p b 2 4 v Q 2 h h b m d l Z C B U e X B l L n t H N C 4 g U 2 k g b m 9 u L C B w b 3 V y c X V v a S A / L 0 x h I H J v d X R l I G V z d C B 0 c m 9 w I G R h b m d l c m V 1 c 2 U v c m l z c X V l I G T i g J l h d H R h c X V l c y w x N D V 9 J n F 1 b 3 Q 7 L C Z x d W 9 0 O 1 N l Y 3 R p b 2 4 x L 0 R U T V 9 D Q V J f Q j J G X 0 l u b 2 5 k Y X R p b 2 4 v Q 2 h h b m d l Z C B U e X B l L n t H N C 4 g U 2 k g b m 9 u L C B w b 3 V y c X V v a S A / L 0 F i d X M g Z G V z I G Z v c m N l c y B k Z S B z w 6 l j d X J p d M O p L D E 0 N n 0 m c X V v d D s s J n F 1 b 3 Q 7 U 2 V j d G l v b j E v R F R N X 0 N B U l 9 C M k Z f S W 5 v b m R h d G l v b i 9 D a G F u Z 2 V k I F R 5 c G U u e 0 c 0 L i B T a S B u b 2 4 s I H B v d X J x d W 9 p I D 8 v Q X V 0 c m U s I H B y w 6 l j a X N l c i w x N D d 9 J n F 1 b 3 Q 7 L C Z x d W 9 0 O 1 N l Y 3 R p b 2 4 x L 0 R U T V 9 D Q V J f Q j J G X 0 l u b 2 5 k Y X R p b 2 4 v Q 2 h h b m d l Z C B U e X B l L n t B d X R y Z S w g c H J l Y 2 l z Z X J f M T A s M T Q 4 f S Z x d W 9 0 O y w m c X V v d D t T Z W N 0 a W 9 u M S 9 E V E 1 f Q 0 F S X 0 I y R l 9 J b m 9 u Z G F 0 a W 9 u L 0 N o Y W 5 n Z W Q g V H l w Z S 5 7 S D E u I F k t Y S 1 0 L W l s I G R l c y B z Z X J 2 a W N l c y B t w 6 l k a W N h d X g g Z G l z c G 9 u a W J s Z X M g R E F O U y B D R S B R V U F S V E l F U i A / L D E 0 O X 0 m c X V v d D s s J n F 1 b 3 Q 7 U 2 V j d G l v b j E v R F R N X 0 N B U l 9 C M k Z f S W 5 v b m R h d G l v b i 9 D a G F u Z 2 V k I F R 5 c G U u e 0 g y L i B T a S B v d W k s I H F 1 Z W x z I H R 5 c G V z I G R l I H N l c n Z p Y 2 V z I G 3 D q W R p Y 2 F 1 e C B m b 2 5 j d G l v b m 5 l b H M g c 2 9 u d C B k a X N w b 2 5 p Y m x l c y A / I C h j b 2 N o Z X I g d G 9 1 d G V z I G x l c y B y w 6 l w b 2 5 z Z X M g Y 2 9 y c m V z c G 9 u Z G F u d G V z K S w x N T B 9 J n F 1 b 3 Q 7 L C Z x d W 9 0 O 1 N l Y 3 R p b 2 4 x L 0 R U T V 9 D Q V J f Q j J G X 0 l u b 2 5 k Y X R p b 2 4 v Q 2 h h b m d l Z C B U e X B l L n t I M i 4 g U 2 k g b 3 V p L C B x d W V s c y B 0 e X B l c y B k Z S B z Z X J 2 a W N l c y B t w 6 l k a W N h d X g g Z m 9 u Y 3 R p b 2 5 u Z W x z I H N v b n Q g Z G l z c G 9 u a W J s Z X M g P y A o Y 2 9 j a G V y I H R v d X R l c y B s Z X M g c s O p c G 9 u c 2 V z I G N v c n J l c 3 B v b m R h b n R l c y k v Q 2 x p b m l x d W U g b W 9 i a W x l L D E 1 M X 0 m c X V v d D s s J n F 1 b 3 Q 7 U 2 V j d G l v b j E v R F R N X 0 N B U l 9 C M k Z f S W 5 v b m R h d G l v b i 9 D a G F u Z 2 V k I F R 5 c G U u e 0 g y L i B T a S B v d W k s I H F 1 Z W x z I H R 5 c G V z I G R l I H N l c n Z p Y 2 V z I G 3 D q W R p Y 2 F 1 e C B m b 2 5 j d G l v b m 5 l b H M g c 2 9 u d C B k a X N w b 2 5 p Y m x l c y A / I C h j b 2 N o Z X I g d G 9 1 d G V z I G x l c y B y w 6 l w b 2 5 z Z X M g Y 2 9 y c m V z c G 9 u Z G F u d G V z K S 9 I w 7 R w a X R h b C w x N T J 9 J n F 1 b 3 Q 7 L C Z x d W 9 0 O 1 N l Y 3 R p b 2 4 x L 0 R U T V 9 D Q V J f Q j J G X 0 l u b 2 5 k Y X R p b 2 4 v Q 2 h h b m d l Z C B U e X B l L n t I M i 4 g U 2 k g b 3 V p L C B x d W V s c y B 0 e X B l c y B k Z S B z Z X J 2 a W N l c y B t w 6 l k a W N h d X g g Z m 9 u Y 3 R p b 2 5 u Z W x z I H N v b n Q g Z G l z c G 9 u a W J s Z X M g P y A o Y 2 9 j a G V y I H R v d X R l c y B s Z X M g c s O p c G 9 u c 2 V z I G N v c n J l c 3 B v b m R h b n R l c y k v Q 2 V u d H J l I G R l I H N h b n T D q S w x N T N 9 J n F 1 b 3 Q 7 L C Z x d W 9 0 O 1 N l Y 3 R p b 2 4 x L 0 R U T V 9 D Q V J f Q j J G X 0 l u b 2 5 k Y X R p b 2 4 v Q 2 h h b m d l Z C B U e X B l L n t I M i 4 g U 2 k g b 3 V p L C B x d W V s c y B 0 e X B l c y B k Z S B z Z X J 2 a W N l c y B t w 6 l k a W N h d X g g Z m 9 u Y 3 R p b 2 5 u Z W x z I H N v b n Q g Z G l z c G 9 u a W J s Z X M g P y A o Y 2 9 j a G V y I H R v d X R l c y B s Z X M g c s O p c G 9 u c 2 V z I G N v c n J l c 3 B v b m R h b n R l c y k v Q 2 x p b m l x d W U g c H J p d s O p Z S w x N T R 9 J n F 1 b 3 Q 7 L C Z x d W 9 0 O 1 N l Y 3 R p b 2 4 x L 0 R U T V 9 D Q V J f Q j J G X 0 l u b 2 5 k Y X R p b 2 4 v Q 2 h h b m d l Z C B U e X B l L n t I M i 4 g U 2 k g b 3 V p L C B x d W V s c y B 0 e X B l c y B k Z S B z Z X J 2 a W N l c y B t w 6 l k a W N h d X g g Z m 9 u Y 3 R p b 2 5 u Z W x z I H N v b n Q g Z G l z c G 9 u a W J s Z X M g P y A o Y 2 9 j a G V y I H R v d X R l c y B s Z X M g c s O p c G 9 u c 2 V z I G N v c n J l c 3 B v b m R h b n R l c y k v Q X V 0 c m V z I C j D o C B w c s O p Y 2 l z Z X I p L D E 1 N X 0 m c X V v d D s s J n F 1 b 3 Q 7 U 2 V j d G l v b j E v R F R N X 0 N B U l 9 C M k Z f S W 5 v b m R h d G l v b i 9 D a G F u Z 2 V k I F R 5 c G U u e 0 F 1 d H J l L C B w c s O p Y 2 l z Z X J f M T E s M T U 2 f S Z x d W 9 0 O y w m c X V v d D t T Z W N 0 a W 9 u M S 9 E V E 1 f Q 0 F S X 0 I y R l 9 J b m 9 u Z G F 0 a W 9 u L 0 N o Y W 5 n Z W Q g V H l w Z S 5 7 S D M u I E x l c y B w Z X J z b 2 5 u Z X M g Z M O p c G x h Y 8 O p Z X M g b 2 5 0 L W V s b G V z I G F j Y 8 O o c y B h d X g g Y 2 V u d H J l c y B k Z S B z Y W 5 0 w 6 l z I G R p c 3 B v b m l i b G V z I D 8 s M T U 3 f S Z x d W 9 0 O y w m c X V v d D t T Z W N 0 a W 9 u M S 9 E V E 1 f Q 0 F S X 0 I y R l 9 J b m 9 u Z G F 0 a W 9 u L 0 N o Y W 5 n Z W Q g V H l w Z S 5 7 S D Q u I F F 1 Z W x s Z S B l c 3 Q g b G E g Z G l z d G F u Y 2 U g c X V l I G x l c y B w Z X J z b 2 5 u Z X M g Z M O p c G x h Y 8 O p Z X M g c G F y Y 2 9 1 c m V u d C B w b 3 V y I G F j Y 8 O p Z G V y I G F 1 e C B z Z X J 2 a W N l c y B t w 6 l k a W N h d X g g P y A o w 6 A g c G l l Z C k s M T U 4 f S Z x d W 9 0 O y w m c X V v d D t T Z W N 0 a W 9 u M S 9 E V E 1 f Q 0 F S X 0 I y R l 9 J b m 9 u Z G F 0 a W 9 u L 0 N o Y W 5 n Z W Q g V H l w Z S 5 7 S D U g T G V z I H B l c n N v b m 5 l c y B k w 6 l w b G F j w 6 l l c y B y Z W 5 j b 2 5 0 c m V u d C 1 l b G x l c y B k Z X M g Z G l m Z m l j d W x 0 w 6 l z I H B v d X I g Y W N j w 6 l k Z X I g Y X V 4 I H N l c n Z p Y 2 V z I G R l I H N h b n T D q T 8 s M T U 5 f S Z x d W 9 0 O y w m c X V v d D t T Z W N 0 a W 9 u M S 9 E V E 1 f Q 0 F S X 0 I y R l 9 J b m 9 u Z G F 0 a W 9 u L 0 N o Y W 5 n Z W Q g V H l w Z S 5 7 S D U u M S B T a S B v d W k s I H B v d X J x d W 9 p I D 8 g K E 1 h e C B 0 c m 9 p c y B y w 6 l w b 2 5 z Z X M p L D E 2 M H 0 m c X V v d D s s J n F 1 b 3 Q 7 U 2 V j d G l v b j E v R F R N X 0 N B U l 9 C M k Z f S W 5 v b m R h d G l v b i 9 D a G F u Z 2 V k I F R 5 c G U u e 0 g 1 L j E g U 2 k g b 3 V p L C B w b 3 V y c X V v a S A / I C h N Y X g g d H J v a X M g c s O p c G 9 u c 2 V z K S 9 E a X N j c m l t a W 5 h d G l v b i w x N j F 9 J n F 1 b 3 Q 7 L C Z x d W 9 0 O 1 N l Y 3 R p b 2 4 x L 0 R U T V 9 D Q V J f Q j J G X 0 l u b 2 5 k Y X R p b 2 4 v Q 2 h h b m d l Z C B U e X B l L n t I N S 4 x I F N p I G 9 1 a S w g c G 9 1 c n F 1 b 2 k g P y A o T W F 4 I H R y b 2 l z I H L D q X B v b n N l c y k v T G U g c 2 V y d m l j Z S B l c 3 Q g d H J v c C B s b 2 l u L D E 2 M n 0 m c X V v d D s s J n F 1 b 3 Q 7 U 2 V j d G l v b j E v R F R N X 0 N B U l 9 C M k Z f S W 5 v b m R h d G l v b i 9 D a G F u Z 2 V k I F R 5 c G U u e 0 g 1 L j E g U 2 k g b 3 V p L C B w b 3 V y c X V v a S A / I C h N Y X g g d H J v a X M g c s O p c G 9 u c 2 V z K S 9 N Y W 5 x d W U g Z G U g b W 9 5 Z W 5 z I G Z p b m F u Y 2 l l c n M s M T Y z f S Z x d W 9 0 O y w m c X V v d D t T Z W N 0 a W 9 u M S 9 E V E 1 f Q 0 F S X 0 I y R l 9 J b m 9 u Z G F 0 a W 9 u L 0 N o Y W 5 n Z W Q g V H l w Z S 5 7 S D U u M S B T a S B v d W k s I H B v d X J x d W 9 p I D 8 g K E 1 h e C B 0 c m 9 p c y B y w 6 l w b 2 5 z Z X M p L 0 x h I H J v d X R l c y B l c 3 Q g Z G F u Z 2 V y Z X V z Z S 9 y a X N x d W U g Z O K A m W F 0 d G F x d W U s M T Y 0 f S Z x d W 9 0 O y w m c X V v d D t T Z W N 0 a W 9 u M S 9 E V E 1 f Q 0 F S X 0 I y R l 9 J b m 9 u Z G F 0 a W 9 u L 0 N o Y W 5 n Z W Q g V H l w Z S 5 7 S D U u M S B T a S B v d W k s I H B v d X J x d W 9 p I D 8 g K E 1 h e C B 0 c m 9 p c y B y w 6 l w b 2 5 z Z X M p L 1 B y w 6 l z Z W 5 j Z S B k Z S B n c m 9 1 c G V z I G F y b c O p c y w x N j V 9 J n F 1 b 3 Q 7 L C Z x d W 9 0 O 1 N l Y 3 R p b 2 4 x L 0 R U T V 9 D Q V J f Q j J G X 0 l u b 2 5 k Y X R p b 2 4 v Q 2 h h b m d l Z C B U e X B l L n t I N S 4 x I F N p I G 9 1 a S w g c G 9 1 c n F 1 b 2 k g P y A o T W F 4 I H R y b 2 l z I H L D q X B v b n N l c y k v Q W J z Z W 5 j Z S B k Z S B w Z X J z b 2 5 u Z W w g b c O p Z G l j Y W w s M T Y 2 f S Z x d W 9 0 O y w m c X V v d D t T Z W N 0 a W 9 u M S 9 E V E 1 f Q 0 F S X 0 I y R l 9 J b m 9 u Z G F 0 a W 9 u L 0 N o Y W 5 n Z W Q g V H l w Z S 5 7 S D U u M S B T a S B v d W k s I H B v d X J x d W 9 p I D 8 g K E 1 h e C B 0 c m 9 p c y B y w 6 l w b 2 5 z Z X M p L 1 B h c y B k Z S B t w 6 l k a W N h b W V u d H M g b 3 U g Z O K A m c O p c X V p c G V t Z W 5 0 c y w x N j d 9 J n F 1 b 3 Q 7 L C Z x d W 9 0 O 1 N l Y 3 R p b 2 4 x L 0 R U T V 9 D Q V J f Q j J G X 0 l u b 2 5 k Y X R p b 2 4 v Q 2 h h b m d l Z C B U e X B l L n t I N i B R d W V s b G V z I H N v b n Q g b G V z I H R y b 2 l z I H B y b 2 J s w 6 h t Z X M g Z G U g c 2 F u d M O p I G x l c y B w b H V z I H L D q X B h b m R 1 c y B k Y W 5 z I G x l I H F 1 Y X J 0 a W V y I H B h c m 1 p I G x l c y B w b 3 B 1 b G F 0 a W 9 u c y B k w 6 l w b G F j w 6 l l c y A / L D E 2 O H 0 m c X V v d D s s J n F 1 b 3 Q 7 U 2 V j d G l v b j E v R F R N X 0 N B U l 9 C M k Z f S W 5 v b m R h d G l v b i 9 D a G F u Z 2 V k I F R 5 c G U u e 0 g 2 I F F 1 Z W x s Z X M g c 2 9 u d C B s Z X M g d H J v a X M g c H J v Y m z D q G 1 l c y B k Z S B z Y W 5 0 w 6 k g b G V z I H B s d X M g c s O p c G F u Z H V z I G R h b n M g b G U g c X V h c n R p Z X I g c G F y b W k g b G V z I H B v c H V s Y X R p b 2 5 z I G T D q X B s Y W P D q W V z I D 8 v R G l h c n J o w 6 l l L D E 2 O X 0 m c X V v d D s s J n F 1 b 3 Q 7 U 2 V j d G l v b j E v R F R N X 0 N B U l 9 C M k Z f S W 5 v b m R h d G l v b i 9 D a G F u Z 2 V k I F R 5 c G U u e 0 g 2 I F F 1 Z W x s Z X M g c 2 9 u d C B s Z X M g d H J v a X M g c H J v Y m z D q G 1 l c y B k Z S B z Y W 5 0 w 6 k g b G V z I H B s d X M g c s O p c G F u Z H V z I G R h b n M g b G U g c X V h c n R p Z X I g c G F y b W k g b G V z I H B v c H V s Y X R p b 2 5 z I G T D q X B s Y W P D q W V z I D 8 v U G F s d W R p c 2 1 l L D E 3 M H 0 m c X V v d D s s J n F 1 b 3 Q 7 U 2 V j d G l v b j E v R F R N X 0 N B U l 9 C M k Z f S W 5 v b m R h d G l v b i 9 D a G F u Z 2 V k I F R 5 c G U u e 0 g 2 I F F 1 Z W x s Z X M g c 2 9 u d C B s Z X M g d H J v a X M g c H J v Y m z D q G 1 l c y B k Z S B z Y W 5 0 w 6 k g b G V z I H B s d X M g c s O p c G F u Z H V z I G R h b n M g b G U g c X V h c n R p Z X I g c G F y b W k g b G V z I H B v c H V s Y X R p b 2 5 z I G T D q X B s Y W P D q W V z I D 8 v T W F s b n V 0 c m l 0 a W 9 u L D E 3 M X 0 m c X V v d D s s J n F 1 b 3 Q 7 U 2 V j d G l v b j E v R F R N X 0 N B U l 9 C M k Z f S W 5 v b m R h d G l v b i 9 D a G F u Z 2 V k I F R 5 c G U u e 0 g 2 I F F 1 Z W x s Z X M g c 2 9 u d C B s Z X M g d H J v a X M g c H J v Y m z D q G 1 l c y B k Z S B z Y W 5 0 w 6 k g b G V z I H B s d X M g c s O p c G F u Z H V z I G R h b n M g b G U g c X V h c n R p Z X I g c G F y b W k g b G V z I H B v c H V s Y X R p b 2 5 z I G T D q X B s Y W P D q W V z I D 8 v S W 5 m Z W N 0 a W 9 u I G R l I H B s Y W l l L D E 3 M n 0 m c X V v d D s s J n F 1 b 3 Q 7 U 2 V j d G l v b j E v R F R N X 0 N B U l 9 C M k Z f S W 5 v b m R h d G l v b i 9 D a G F u Z 2 V k I F R 5 c G U u e 0 g 2 I F F 1 Z W x s Z X M g c 2 9 u d C B s Z X M g d H J v a X M g c H J v Y m z D q G 1 l c y B k Z S B z Y W 5 0 w 6 k g b G V z I H B s d X M g c s O p c G F u Z H V z I G R h b n M g b G U g c X V h c n R p Z X I g c G F y b W k g b G V z I H B v c H V s Y X R p b 2 5 z I G T D q X B s Y W P D q W V z I D 8 v T W F s Y W R p Z S B k Z S B w Z W F 1 L D E 3 M 3 0 m c X V v d D s s J n F 1 b 3 Q 7 U 2 V j d G l v b j E v R F R N X 0 N B U l 9 C M k Z f S W 5 v b m R h d G l v b i 9 D a G F u Z 2 V k I F R 5 c G U u e 0 g 2 I F F 1 Z W x s Z X M g c 2 9 u d C B s Z X M g d H J v a X M g c H J v Y m z D q G 1 l c y B k Z S B z Y W 5 0 w 6 k g b G V z I H B s d X M g c s O p c G F u Z H V z I G R h b n M g b G U g c X V h c n R p Z X I g c G F y b W k g b G V z I H B v c H V s Y X R p b 2 5 z I G T D q X B s Y W P D q W V z I D 8 v R m n D q H Z y Z S w x N z R 9 J n F 1 b 3 Q 7 L C Z x d W 9 0 O 1 N l Y 3 R p b 2 4 x L 0 R U T V 9 D Q V J f Q j J G X 0 l u b 2 5 k Y X R p b 2 4 v Q 2 h h b m d l Z C B U e X B l L n t I N i B R d W V s b G V z I H N v b n Q g b G V z I H R y b 2 l z I H B y b 2 J s w 6 h t Z X M g Z G U g c 2 F u d M O p I G x l c y B w b H V z I H L D q X B h b m R 1 c y B k Y W 5 z I G x l I H F 1 Y X J 0 a W V y I H B h c m 1 p I G x l c y B w b 3 B 1 b G F 0 a W 9 u c y B k w 6 l w b G F j w 6 l l c y A / L 1 R v d X g s M T c 1 f S Z x d W 9 0 O y w m c X V v d D t T Z W N 0 a W 9 u M S 9 E V E 1 f Q 0 F S X 0 I y R l 9 J b m 9 u Z G F 0 a W 9 u L 0 N o Y W 5 n Z W Q g V H l w Z S 5 7 S D Y g U X V l b G x l c y B z b 2 5 0 I G x l c y B 0 c m 9 p c y B w c m 9 i b M O o b W V z I G R l I H N h b n T D q S B s Z X M g c G x 1 c y B y w 6 l w Y W 5 k d X M g Z G F u c y B s Z S B x d W F y d G l l c i B w Y X J t a S B s Z X M g c G 9 w d W x h d G l v b n M g Z M O p c G x h Y 8 O p Z X M g P y 9 N Y X V 4 I G R l I H T D q n R l L D E 3 N n 0 m c X V v d D s s J n F 1 b 3 Q 7 U 2 V j d G l v b j E v R F R N X 0 N B U l 9 C M k Z f S W 5 v b m R h d G l v b i 9 D a G F u Z 2 V k I F R 5 c G U u e 0 g 2 I F F 1 Z W x s Z X M g c 2 9 u d C B s Z X M g d H J v a X M g c H J v Y m z D q G 1 l c y B k Z S B z Y W 5 0 w 6 k g b G V z I H B s d X M g c s O p c G F u Z H V z I G R h b n M g b G U g c X V h c n R p Z X I g c G F y b W k g b G V z I H B v c H V s Y X R p b 2 5 z I G T D q X B s Y W P D q W V z I D 8 v T W F 1 e C B k Z S B 2 Z W 5 0 c m U s M T c 3 f S Z x d W 9 0 O y w m c X V v d D t T Z W N 0 a W 9 u M S 9 E V E 1 f Q 0 F S X 0 I y R l 9 J b m 9 u Z G F 0 a W 9 u L 0 N o Y W 5 n Z W Q g V H l w Z S 5 7 S D Y g U X V l b G x l c y B z b 2 5 0 I G x l c y B 0 c m 9 p c y B w c m 9 i b M O o b W V z I G R l I H N h b n T D q S B s Z X M g c G x 1 c y B y w 6 l w Y W 5 k d X M g Z G F u c y B s Z S B x d W F y d G l l c i B w Y X J t a S B s Z X M g c G 9 w d W x h d G l v b n M g Z M O p c G x h Y 8 O p Z X M g P y 9 W S U g v U 2 l k Y S w x N z h 9 J n F 1 b 3 Q 7 L C Z x d W 9 0 O 1 N l Y 3 R p b 2 4 x L 0 R U T V 9 D Q V J f Q j J G X 0 l u b 2 5 k Y X R p b 2 4 v Q 2 h h b m d l Z C B U e X B l L n t I N i B R d W V s b G V z I H N v b n Q g b G V z I H R y b 2 l z I H B y b 2 J s w 6 h t Z X M g Z G U g c 2 F u d M O p I G x l c y B w b H V z I H L D q X B h b m R 1 c y B k Y W 5 z I G x l I H F 1 Y X J 0 a W V y I H B h c m 1 p I G x l c y B w b 3 B 1 b G F 0 a W 9 u c y B k w 6 l w b G F j w 6 l l c y A / L 1 B y b 2 J s w 6 h t Z X M g Z G U g d G V u c 2 l v b n M s M T c 5 f S Z x d W 9 0 O y w m c X V v d D t T Z W N 0 a W 9 u M S 9 E V E 1 f Q 0 F S X 0 I y R l 9 J b m 9 u Z G F 0 a W 9 u L 0 N o Y W 5 n Z W Q g V H l w Z S 5 7 S D Y g U X V l b G x l c y B z b 2 5 0 I G x l c y B 0 c m 9 p c y B w c m 9 i b M O o b W V z I G R l I H N h b n T D q S B s Z X M g c G x 1 c y B y w 6 l w Y W 5 k d X M g Z G F u c y B s Z S B x d W F y d G l l c i B w Y X J t a S B s Z X M g c G 9 w d W x h d G l v b n M g Z M O p c G x h Y 8 O p Z X M g P y 9 B d X R y Z S w x O D B 9 J n F 1 b 3 Q 7 L C Z x d W 9 0 O 1 N l Y 3 R p b 2 4 x L 0 R U T V 9 D Q V J f Q j J G X 0 l u b 2 5 k Y X R p b 2 4 v Q 2 h h b m d l Z C B U e X B l L n t B d X R y Z S B t Y W x h Z G l l I M O g I H B y w 6 l j a X N l c i w x O D F 9 J n F 1 b 3 Q 7 L C Z x d W 9 0 O 1 N l Y 3 R p b 2 4 x L 0 R U T V 9 D Q V J f Q j J G X 0 l u b 2 5 k Y X R p b 2 4 v Q 2 h h b m d l Z C B U e X B l L n t J M S 4 g R X N 0 L W N l I H F 1 Z S B s Y S B t Y W p v c m l 0 w 6 k g Z G V z I G V u Z m F u d H M g Z G U g b c O p b m F n Z X M g Z M O p c G x h Y 8 O p c y B z d W l 0 Z S B h d X g g c G x 1 a W V z I H R v c n J l b n R p Z W x s Z X M g Z n L D q X F 1 Z W 5 0 Z W 5 0 I H V u Z S D D q W N v b G U g Q U N U V U V M T E V N R U 5 U I D 8 s M T g y f S Z x d W 9 0 O y w m c X V v d D t T Z W N 0 a W 9 u M S 9 E V E 1 f Q 0 F S X 0 I y R l 9 J b m 9 u Z G F 0 a W 9 u L 0 N o Y W 5 n Z W Q g V H l w Z S 5 7 S T E u M S 4 g U 2 k g R U 4 g U E F S V E l F I G 9 1 I E 5 P T i w g U G 9 1 c n F 1 b 2 k g Q 2 V z I G V u Z m F u d H M g U E R J I G 5 l I G Z y w 6 l x d W V u d G V u d C B w Y X M g Z O K A m c O p Y 2 9 s Z S B h Y 3 R 1 Z W x s Z W 1 l b n Q g P y w x O D N 9 J n F 1 b 3 Q 7 L C Z x d W 9 0 O 1 N l Y 3 R p b 2 4 x L 0 R U T V 9 D Q V J f Q j J G X 0 l u b 2 5 k Y X R p b 2 4 v Q 2 h h b m d l Z C B U e X B l L n t J M S 4 x L i B T a S B F T i B Q Q V J U S U U g b 3 U g T k 9 O L C B Q b 3 V y c X V v a S B D Z X M g Z W 5 m Y W 5 0 c y B Q R E k g b m U g Z n L D q X F 1 Z W 5 0 Z W 5 0 I H B h c y B k 4 o C Z w 6 l j b 2 x l I G F j d H V l b G x l b W V u d C A / L 1 B h c y B k X H U w M D I 3 w 6 l j b 2 x l L D E 4 N H 0 m c X V v d D s s J n F 1 b 3 Q 7 U 2 V j d G l v b j E v R F R N X 0 N B U l 9 C M k Z f S W 5 v b m R h d G l v b i 9 D a G F u Z 2 V k I F R 5 c G U u e 0 k x L j E u I F N p I E V O I F B B U l R J R S B v d S B O T 0 4 s I F B v d X J x d W 9 p I E N l c y B l b m Z h b n R z I F B E S S B u Z S B m c s O p c X V l b n R l b n Q g c G F z I G T i g J n D q W N v b G U g Y W N 0 d W V s b G V t Z W 5 0 I D 8 v R W N v b G U g Z M O p d H J 1 a X R l I G 9 1 I G V u Z G 9 t b W F n w 6 l l L D E 4 N X 0 m c X V v d D s s J n F 1 b 3 Q 7 U 2 V j d G l v b j E v R F R N X 0 N B U l 9 C M k Z f S W 5 v b m R h d G l v b i 9 D a G F u Z 2 V k I F R 5 c G U u e 0 k x L j E u I F N p I E V O I F B B U l R J R S B v d S B O T 0 4 s I F B v d X J x d W 9 p I E N l c y B l b m Z h b n R z I F B E S S B u Z S B m c s O p c X V l b n R l b n Q g c G F z I G T i g J n D q W N v b G U g Y W N 0 d W V s b G V t Z W 5 0 I D 8 v R W N v b G U g b 2 N j d X D D q W U g c G F y I G R l c y B Q R E k s M T g 2 f S Z x d W 9 0 O y w m c X V v d D t T Z W N 0 a W 9 u M S 9 E V E 1 f Q 0 F S X 0 I y R l 9 J b m 9 u Z G F 0 a W 9 u L 0 N o Y W 5 n Z W Q g V H l w Z S 5 7 S T E u M S 4 g U 2 k g R U 4 g U E F S V E l F I G 9 1 I E 5 P T i w g U G 9 1 c n F 1 b 2 k g Q 2 V z I G V u Z m F u d H M g U E R J I G 5 l I G Z y w 6 l x d W V u d G V u d C B w Y X M g Z O K A m c O p Y 2 9 s Z S B h Y 3 R 1 Z W x s Z W 1 l b n Q g P y 9 F Y 2 9 s Z S B 0 c m 9 w I G x v a W 4 s M T g 3 f S Z x d W 9 0 O y w m c X V v d D t T Z W N 0 a W 9 u M S 9 E V E 1 f Q 0 F S X 0 I y R l 9 J b m 9 u Z G F 0 a W 9 u L 0 N o Y W 5 n Z W Q g V H l w Z S 5 7 S T E u M S 4 g U 2 k g R U 4 g U E F S V E l F I G 9 1 I E 5 P T i w g U G 9 1 c n F 1 b 2 k g Q 2 V z I G V u Z m F u d H M g U E R J I G 5 l I G Z y w 6 l x d W V u d G V u d C B w Y X M g Z O K A m c O p Y 2 9 s Z S B h Y 3 R 1 Z W x s Z W 1 l b n Q g P y 9 D a G V t a W 4 g Z G F u Z 2 V y Z X V 4 L D E 4 O H 0 m c X V v d D s s J n F 1 b 3 Q 7 U 2 V j d G l v b j E v R F R N X 0 N B U l 9 C M k Z f S W 5 v b m R h d G l v b i 9 D a G F u Z 2 V k I F R 5 c G U u e 0 k x L j E u I F N p I E V O I F B B U l R J R S B v d S B O T 0 4 s I F B v d X J x d W 9 p I E N l c y B l b m Z h b n R z I F B E S S B u Z S B m c s O p c X V l b n R l b n Q g c G F z I G T i g J n D q W N v b G U g Y W N 0 d W V s b G V t Z W 5 0 I D 8 v R G l z Y 3 J p b W l u Y X R p b 2 5 p c y w x O D l 9 J n F 1 b 3 Q 7 L C Z x d W 9 0 O 1 N l Y 3 R p b 2 4 x L 0 R U T V 9 D Q V J f Q j J G X 0 l u b 2 5 k Y X R p b 2 4 v Q 2 h h b m d l Z C B U e X B l L n t J M S 4 x L i B T a S B F T i B Q Q V J U S U U g b 3 U g T k 9 O L C B Q b 3 V y c X V v a S B D Z X M g Z W 5 m Y W 5 0 c y B Q R E k g b m U g Z n L D q X F 1 Z W 5 0 Z W 5 0 I H B h c y B k 4 o C Z w 6 l j b 2 x l I G F j d H V l b G x l b W V u d C A / L 0 1 h b n F 1 Z S B k Z S B t b 3 l l b n M g Z m l u Y W 5 j a W V y c y A o d H J h b n N w b 3 J 0 L C B l d G M p L D E 5 M H 0 m c X V v d D s s J n F 1 b 3 Q 7 U 2 V j d G l v b j E v R F R N X 0 N B U l 9 C M k Z f S W 5 v b m R h d G l v b i 9 D a G F u Z 2 V k I F R 5 c G U u e 0 k x L j E u I F N p I E V O I F B B U l R J R S B v d S B O T 0 4 s I F B v d X J x d W 9 p I E N l c y B l b m Z h b n R z I F B E S S B u Z S B m c s O p c X V l b n R l b n Q g c G F z I G T i g J n D q W N v b G U g Y W N 0 d W V s b G V t Z W 5 0 I D 8 v U H J v Y m z D q G 1 l c y B k Z S B j b 2 h h Y m l 0 Y X R p b 2 4 g Y X Z l Y y B s Y S B j b 2 1 t d W 5 h d X T D q S B v w 7 k g c 2 U g d H J v d X Z l I G x c d T A w M j f D q W N v b G U s M T k x f S Z x d W 9 0 O y w m c X V v d D t T Z W N 0 a W 9 u M S 9 E V E 1 f Q 0 F S X 0 I y R l 9 J b m 9 u Z G F 0 a W 9 u L 0 N o Y W 5 n Z W Q g V H l w Z S 5 7 S T E u M S 4 g U 2 k g R U 4 g U E F S V E l F I G 9 1 I E 5 P T i w g U G 9 1 c n F 1 b 2 k g Q 2 V z I G V u Z m F u d H M g U E R J I G 5 l I G Z y w 6 l x d W V u d G V u d C B w Y X M g Z O K A m c O p Y 2 9 s Z S B h Y 3 R 1 Z W x s Z W 1 l b n Q g P y 9 N Y W 5 x d W U g Z G U g c G V y c 2 9 u b m V s I G V u c 2 V p Z 2 5 h b n Q s M T k y f S Z x d W 9 0 O y w m c X V v d D t T Z W N 0 a W 9 u M S 9 E V E 1 f Q 0 F S X 0 I y R l 9 J b m 9 u Z G F 0 a W 9 u L 0 N o Y W 5 n Z W Q g V H l w Z S 5 7 S T E u M S 4 g U 2 k g R U 4 g U E F S V E l F I G 9 1 I E 5 P T i w g U G 9 1 c n F 1 b 2 k g Q 2 V z I G V u Z m F u d H M g U E R J I G 5 l I G Z y w 6 l x d W V u d G V u d C B w Y X M g Z O K A m c O p Y 2 9 s Z S B h Y 3 R 1 Z W x s Z W 1 l b n Q g P y 9 Q Y X M g Z F x 1 M D A y N 2 l u d M O p c s O q d C B w b 3 V y I G x c d T A w M j f D q W R 1 Y 2 F 0 a W 9 u I G R l c y B l b m Z h b n R z L D E 5 M 3 0 m c X V v d D s s J n F 1 b 3 Q 7 U 2 V j d G l v b j E v R F R N X 0 N B U l 9 C M k Z f S W 5 v b m R h d G l v b i 9 D a G F u Z 2 V k I F R 5 c G U u e 0 k x L j E u I F N p I E V O I F B B U l R J R S B v d S B O T 0 4 s I F B v d X J x d W 9 p I E N l c y B l b m Z h b n R z I F B E S S B u Z S B m c s O p c X V l b n R l b n Q g c G F z I G T i g J n D q W N v b G U g Y W N 0 d W V s b G V t Z W 5 0 I D 8 v Q X V 0 c m U s I H B y w 6 l j a X N l c i w x O T R 9 J n F 1 b 3 Q 7 L C Z x d W 9 0 O 1 N l Y 3 R p b 2 4 x L 0 R U T V 9 D Q V J f Q j J G X 0 l u b 2 5 k Y X R p b 2 4 v Q 2 h h b m d l Z C B U e X B l L n t B d X R y Z S w g c 3 D D q W N p Z m l l c i w x O T V 9 J n F 1 b 3 Q 7 L C Z x d W 9 0 O 1 N l Y 3 R p b 2 4 x L 0 R U T V 9 D Q V J f Q j J G X 0 l u b 2 5 k Y X R p b 2 4 v Q 2 h h b m d l Z C B U e X B l L n t J M i 4 g U X V l b G x l I G R p c 3 R h b m N l I G x h I G 1 h a m 9 y a X T D q S B k Z X M g Z W 5 m Y W 5 0 c y B k Z X B s Y W N l c y B k b 2 l 2 Z W 5 0 L W l s c y B w Y X J j b 3 V y a X I g c G 9 1 c i B h Y 2 P D q W R l c i D D o C B s 4 o C Z w 6 l j b 2 x l I G x h I H B s d X M g c H J v Y 2 h l I D 8 g K M O g I H B p Z W Q p L D E 5 N n 0 m c X V v d D s s J n F 1 b 3 Q 7 U 2 V j d G l v b j E v R F R N X 0 N B U l 9 C M k Z f S W 5 v b m R h d G l v b i 9 D a G F u Z 2 V k I F R 5 c G U u e 0 o 0 L i B R d W V s c y B z b 2 5 0 I G x l c y B z d W p l d H M g w 6 A g c H J v c G 9 z I G R l c 3 F 1 Z W x z I G x l c y B w Z X J z b 2 5 u Z X M g Z M O p c G x h Y 8 O p Z X M g Z G F u c y B j Z S B x d W F y d G l l c i B k Z S B j Z S B z a X R l I H Z v d W R y Y W l 0 I H B s d X M g Z O K A m W l u Z m 9 y b W F 0 a W 9 u c y A / L D E 5 N 3 0 m c X V v d D s s J n F 1 b 3 Q 7 U 2 V j d G l v b j E v R F R N X 0 N B U l 9 C M k Z f S W 5 v b m R h d G l v b i 9 D a G F u Z 2 V k I F R 5 c G U u e 0 o 0 L i B R d W V s c y B z b 2 5 0 I G x l c y B z d W p l d H M g w 6 A g c H J v c G 9 z I G R l c 3 F 1 Z W x z I G x l c y B w Z X J z b 2 5 u Z X M g Z M O p c G x h Y 8 O p Z X M g Z G F u c y B j Z S B x d W F y d G l l c i B k Z S B j Z S B z a X R l I H Z v d W R y Y W l 0 I H B s d X M g Z O K A m W l u Z m 9 y b W F 0 a W 9 u c y A / L 0 F z c 2 l z d G F u Y 2 U g a H V t Y W 5 p d G F p c m U s M T k 4 f S Z x d W 9 0 O y w m c X V v d D t T Z W N 0 a W 9 u M S 9 E V E 1 f Q 0 F S X 0 I y R l 9 J b m 9 u Z G F 0 a W 9 u L 0 N o Y W 5 n Z W Q g V H l w Z S 5 7 S j Q u I F F 1 Z W x z I H N v b n Q g b G V z I H N 1 a m V 0 c y D D o C B w c m 9 w b 3 M g Z G V z c X V l b H M g b G V z I H B l c n N v b m 5 l c y B k w 6 l w b G F j w 6 l l c y B k Y W 5 z I G N l I H F 1 Y X J 0 a W V y I G R l I G N l I H N p d G U g d m 9 1 Z H J h a X Q g c G x 1 c y B k 4 o C Z a W 5 m b 3 J t Y X R p b 2 5 z I D 8 v U 2 l 0 d W F 0 a W 9 u I G R h b n M g b G U g b G l l d S B k 4 o C Z b 3 J p Z 2 l u Z S w x O T l 9 J n F 1 b 3 Q 7 L C Z x d W 9 0 O 1 N l Y 3 R p b 2 4 x L 0 R U T V 9 D Q V J f Q j J G X 0 l u b 2 5 k Y X R p b 2 4 v Q 2 h h b m d l Z C B U e X B l L n t K N C 4 g U X V l b H M g c 2 9 u d C B s Z X M g c 3 V q Z X R z I M O g I H B y b 3 B v c y B k Z X N x d W V s c y B s Z X M g c G V y c 2 9 u b m V z I G T D q X B s Y W P D q W V z I G R h b n M g Y 2 U g c X V h c n R p Z X I g Z G U g Y 2 U g c 2 l 0 Z S B 2 b 3 V k c m F p d C B w b H V z I G T i g J l p b m Z v c m 1 h d G l v b n M g P y 9 T a X R 1 Y X R p b 2 4 g Z G V z I G 1 l b W J y Z X M g Z G U g b G E g Z m F t a W x s Z S w y M D B 9 J n F 1 b 3 Q 7 L C Z x d W 9 0 O 1 N l Y 3 R p b 2 4 x L 0 R U T V 9 D Q V J f Q j J G X 0 l u b 2 5 k Y X R p b 2 4 v Q 2 h h b m d l Z C B U e X B l L n t K N C 4 g U X V l b H M g c 2 9 u d C B s Z X M g c 3 V q Z X R z I M O g I H B y b 3 B v c y B k Z X N x d W V s c y B s Z X M g c G V y c 2 9 u b m V z I G T D q X B s Y W P D q W V z I G R h b n M g Y 2 U g c X V h c n R p Z X I g Z G U g Y 2 U g c 2 l 0 Z S B 2 b 3 V k c m F p d C B w b H V z I G T i g J l p b m Z v c m 1 h d G l v b n M g P y 9 B Y 2 P D q H M g Y X V 4 I H N l c n Z p Y 2 V z I G R l I G J h c 2 U s M j A x f S Z x d W 9 0 O y w m c X V v d D t T Z W N 0 a W 9 u M S 9 E V E 1 f Q 0 F S X 0 I y R l 9 J b m 9 u Z G F 0 a W 9 u L 0 N o Y W 5 n Z W Q g V H l w Z S 5 7 S j Q u I F F 1 Z W x z I H N v b n Q g b G V z I H N 1 a m V 0 c y D D o C B w c m 9 w b 3 M g Z G V z c X V l b H M g b G V z I H B l c n N v b m 5 l c y B k w 6 l w b G F j w 6 l l c y B k Y W 5 z I G N l I H F 1 Y X J 0 a W V y I G R l I G N l I H N p d G U g d m 9 1 Z H J h a X Q g c G x 1 c y B k 4 o C Z a W 5 m b 3 J t Y X R p b 2 5 z I D 8 v U G 9 z c 2 l i a W x p d M O p c y B k Z S B y Z X R v d X I g K G V 0 Y X Q g Z H U g b G l l d S B k 4 o C Z b 3 J p Z 2 l u Z S w g Y W l k Z S B o d W 1 h b m l 0 Y W l y Z e K A p i k s M j A y f S Z x d W 9 0 O y w m c X V v d D t T Z W N 0 a W 9 u M S 9 E V E 1 f Q 0 F S X 0 I y R l 9 J b m 9 u Z G F 0 a W 9 u L 0 N o Y W 5 n Z W Q g V H l w Z S 5 7 S j Q u I F F 1 Z W x z I H N v b n Q g b G V z I H N 1 a m V 0 c y D D o C B w c m 9 w b 3 M g Z G V z c X V l b H M g b G V z I H B l c n N v b m 5 l c y B k w 6 l w b G F j w 6 l l c y B k Y W 5 z I G N l I H F 1 Y X J 0 a W V y I G R l I G N l I H N p d G U g d m 9 1 Z H J h a X Q g c G x 1 c y B k 4 o C Z a W 5 m b 3 J t Y X R p b 2 5 z I D 8 v R G 9 j d W 1 l b n R h d G l v b i A o Y 2 V y d G l m a W N h d C B k Z S B u Y W l z c 2 F u Y 2 U s I G V 0 Y y 4 p L D I w M 3 0 m c X V v d D s s J n F 1 b 3 Q 7 U 2 V j d G l v b j E v R F R N X 0 N B U l 9 C M k Z f S W 5 v b m R h d G l v b i 9 D a G F u Z 2 V k I F R 5 c G U u e 0 s x L l F 1 Z W w g Z X N 0 I G x l I H B y Z W 1 p Z X J z I G J l c 2 9 p b i B w c m l v c m l 0 Y W l y Z S B k Z X M g c G 9 w d W x h d G l v b n M g Z M O p c G x h Y 8 O p Z X M g Z G F u c y B j Z S B x d W F y d G l l c i A / L D I w N H 0 m c X V v d D s s J n F 1 b 3 Q 7 U 2 V j d G l v b j E v R F R N X 0 N B U l 9 C M k Z f S W 5 v b m R h d G l v b i 9 D a G F u Z 2 V k I F R 5 c G U u e 0 s x L l F 1 Z W w g Z X N 0 I G x l I G R l d X h p w 6 h t Z S B i Z X N v a W 4 g c H J p b 3 J p d G F p c m U g Z G V z I H B v c H V s Y X R p b 2 5 z I G T D q X B s Y W P D q W V z I G R h b n M g Y 2 U g c X V h c n R p Z X I g P y w y M D V 9 J n F 1 b 3 Q 7 L C Z x d W 9 0 O 1 N l Y 3 R p b 2 4 x L 0 R U T V 9 D Q V J f Q j J G X 0 l u b 2 5 k Y X R p b 2 4 v Q 2 h h b m d l Z C B U e X B l L n t L M S 5 R d W V s I G V z d C B s Z S B 0 c m 9 p e G n D q G 1 l I G J l c 2 9 p b i B w c m l v c m l 0 Y W l y Z S B k Z X M g c G 9 w d W x h d G l v b n M g Z M O p c G x h Y 8 O p Z X M g Z G F u c y B j Z S B x d W F y d G l l c i A / L D I w N n 0 m c X V v d D s s J n F 1 b 3 Q 7 U 2 V j d G l v b j E v R F R N X 0 N B U l 9 C M k Z f S W 5 v b m R h d G l v b i 9 D a G F u Z 2 V k I F R 5 c G U u e 0 F 1 d H J l I G J l c 2 9 p b i D D o C B w c s O p Y 2 l z Z X I s M j A 3 f S Z x d W 9 0 O y w m c X V v d D t T Z W N 0 a W 9 u M S 9 E V E 1 f Q 0 F S X 0 I y R l 9 J b m 9 u Z G F 0 a W 9 u L 0 N o Y W 5 n Z W Q g V H l w Z S 5 7 S j A u I E N v b W J p Z W 4 g Z F x 1 M D A y N 2 9 y Z 2 F u a X N h d G l v b n M g b 2 5 0 I G Z v d X J u a S B 1 b m U g Y X N z a X N 0 Y W 5 j Z S B h d X g g Z M O p c G x h Y 8 O p c y B k Z X B 1 a X M g b G V 1 c i B h c n J p d s O p Z S B k Y W 5 z I G N l d H R l I G x v Y 2 F s a X T D q S B z d W l 0 Z S B h d X g g a W 5 v b m R h d G l v b n M / L D I w O H 0 m c X V v d D s s J n F 1 b 3 Q 7 U 2 V j d G l v b j E v R F R N X 0 N B U l 9 C M k Z f S W 5 v b m R h d G l v b i 9 D a G F u Z 2 V k I F R 5 c G U u e 0 N k L j E g T W V u d G l v b m 5 l e i B s Z S B u b 2 1 i c m U g Z G U g b c O p b m F n Z X M g U E R J I G R v b n Q g d m 9 1 c y B h d m V 6 I G x h I G N v b X B v c 2 l 0 a W 9 u I G V 4 Y W N 0 Z S w y M D l 9 J n F 1 b 3 Q 7 L C Z x d W 9 0 O 1 N l Y 3 R p b 2 4 x L 0 R U T V 9 D Q V J f Q j J G X 0 l u b 2 5 k Y X R p b 2 4 v Q 2 h h b m d l Z C B U e X B l L n t D b 2 1 t Z W 5 0 Y W l y Z X M g Z 8 O p b s O p c m F 1 e C B z d X I g b G E g c G 9 w d W x h d G l v b i B k w 6 l w b G F j w 6 l l I G R h b n M g b G U g c X V h c n R p Z X I s I G V 0 I G F 1 d H J l c y B m Y W N 0 Z X V y c y B k a X J l Y 3 R l b W V u d C B v d S B p b m R p c m V j d G V t Z W 5 0 I G x p w 6 l z I M O g I G x l d X J z I G N v b m R p d G l v b n M g Z G U g d m l l L i w y M T B 9 J n F 1 b 3 Q 7 L C Z x d W 9 0 O 1 N l Y 3 R p b 2 4 x L 0 R U T V 9 D Q V J f Q j J G X 0 l u b 2 5 k Y X R p b 2 4 v Q 2 h h b m d l Z C B U e X B l L n t f a W Q s M j E x f S Z x d W 9 0 O y w m c X V v d D t T Z W N 0 a W 9 u M S 9 E V E 1 f Q 0 F S X 0 I y R l 9 J b m 9 u Z G F 0 a W 9 u L 0 N o Y W 5 n Z W Q g V H l w Z S 5 7 X 3 V 1 a W Q s M j E y f S Z x d W 9 0 O y w m c X V v d D t T Z W N 0 a W 9 u M S 9 E V E 1 f Q 0 F S X 0 I y R l 9 J b m 9 u Z G F 0 a W 9 u L 0 N o Y W 5 n Z W Q g V H l w Z S 5 7 X 3 N 1 Y m 1 p c 3 N p b 2 5 f d G l t Z S w y M T N 9 J n F 1 b 3 Q 7 L C Z x d W 9 0 O 1 N l Y 3 R p b 2 4 x L 0 R U T V 9 D Q V J f Q j J G X 0 l u b 2 5 k Y X R p b 2 4 v Q 2 h h b m d l Z C B U e X B l L n t f d m F s a W R h d G l v b l 9 z d G F 0 d X M s M j E 0 f S Z x d W 9 0 O y w m c X V v d D t T Z W N 0 a W 9 u M S 9 E V E 1 f Q 0 F S X 0 I y R l 9 J b m 9 u Z G F 0 a W 9 u L 0 N o Y W 5 n Z W Q g V H l w Z S 5 7 X 2 l u Z G V 4 L D I x N X 0 m c X V v d D t d L C Z x d W 9 0 O 0 N v b H V t b k N v d W 5 0 J n F 1 b 3 Q 7 O j E 4 M C w m c X V v d D t L Z X l D b 2 x 1 b W 5 O Y W 1 l c y Z x d W 9 0 O z p b X S w m c X V v d D t D b 2 x 1 b W 5 J Z G V u d G l 0 a W V z J n F 1 b 3 Q 7 O l s m c X V v d D t T Z W N 0 a W 9 u M S 9 E V E 1 f Q 0 F S X 0 I y R l 9 J b m 9 u Z G F 0 a W 9 u L 0 N o Y W 5 n Z W Q g V H l w Z S 5 7 Q T E u I E R h d G U g Z G U g b F x 1 M D A y N 8 O p d m F s d W F 0 a W 9 u L D d 9 J n F 1 b 3 Q 7 L C Z x d W 9 0 O 1 N l Y 3 R p b 2 4 x L 0 R U T V 9 D Q V J f Q j J G X 0 l u b 2 5 k Y X R p b 2 4 v Q 2 h h b m d l Z C B U e X B l L n t B M i 4 g T m 9 t I G V u c X X D q n R l d X I s O H 0 m c X V v d D s s J n F 1 b 3 Q 7 U 2 V j d G l v b j E v R F R N X 0 N B U l 9 C M k Z f S W 5 v b m R h d G l v b i 9 D a G F u Z 2 V k I F R 5 c G U u e 0 E 0 L i B Q c s O p Z m V j d H V y Z S B k X H U w M D I 3 Z X Z h b H V h d G l v b i w x M H 0 m c X V v d D s s J n F 1 b 3 Q 7 U 2 V j d G l v b j E v R F R N X 0 N B U l 9 C M k Z f S W 5 v b m R h d G l v b i 9 D a G F u Z 2 V k I F R 5 c G U u e 0 E 1 L l N v d X M t c H L D q W Z l Y 3 R 1 c m U g Z F x 1 M D A y N 2 V 2 Y W x 1 Y X R p b 2 4 s M T F 9 J n F 1 b 3 Q 7 L C Z x d W 9 0 O 1 N l Y 3 R p b 2 4 x L 0 R U T V 9 D Q V J f Q j J G X 0 l u b 2 5 k Y X R p b 2 4 v Q 2 h h b m d l Z C B U e X B l L n t B N i 4 g Q X J y b 2 5 k a X N z Z W 1 l b n Q g Z F x 1 M D A y N 2 V 2 Y W x 1 Y X R p b 2 4 s M T J 9 J n F 1 b 3 Q 7 L C Z x d W 9 0 O 1 N l Y 3 R p b 2 4 x L 0 R U T V 9 D Q V J f Q j J G X 0 l u b 2 5 k Y X R p b 2 4 v Q 2 h h b m d l Z C B U e X B l M i 5 7 Q T g u I F F 1 Y X J 0 a W V y I G R c d T A w M j d l d m F s d W F 0 a W 9 u L D V 9 J n F 1 b 3 Q 7 L C Z x d W 9 0 O 1 N l Y 3 R p b 2 4 x L 0 R U T V 9 D Q V J f Q j J G X 0 l u b 2 5 k Y X R p b 2 4 v U m V w b G F j Z W Q g V m F s d W U y L n t B O S 4 g V H l w Z S B k Z S B x d W F y d G l l c i w 3 f S Z x d W 9 0 O y w m c X V v d D t T Z W N 0 a W 9 u M S 9 E V E 1 f Q 0 F S X 0 I y R l 9 J b m 9 u Z G F 0 a W 9 u L 0 N o Y W 5 n Z W Q g V H l w Z S 5 7 Q X Z l e i 1 2 b 3 V z I H V u Z S B 0 Y W J s Z X R 0 Z S B w b 3 V y I G x l c y B H U F M g P y w y M X 0 m c X V v d D s s J n F 1 b 3 Q 7 U 2 V j d G l v b j E v R F R N X 0 N B U l 9 C M k Z f S W 5 v b m R h d G l v b i 9 D a G F u Z 2 V k I F R 5 c G U u e 1 9 B N y 4 g Q 2 9 v c m R v b m 7 D q W V z I E d Q U y B k d S B M a W V 1 X 2 x h d G l 0 d W R l L D I z f S Z x d W 9 0 O y w m c X V v d D t T Z W N 0 a W 9 u M S 9 E V E 1 f Q 0 F S X 0 I y R l 9 J b m 9 u Z G F 0 a W 9 u L 0 N o Y W 5 n Z W Q g V H l w Z S 5 7 X 0 E 3 L i B D b 2 9 y Z G 9 u b s O p Z X M g R 1 B T I G R 1 I E x p Z X V f b G 9 u Z 2 l 0 d W R l L D I 0 f S Z x d W 9 0 O y w m c X V v d D t T Z W N 0 a W 9 u M S 9 E V E 1 f Q 0 F S X 0 I y R l 9 J b m 9 u Z G F 0 a W 9 u L 0 N o Y W 5 n Z W Q g V H l w Z S 5 7 X 0 E 3 L i B D b 2 9 y Z G 9 u b s O p Z X M g R 1 B T I G R 1 I E x p Z X V f Y W x 0 a X R 1 Z G U s M j V 9 J n F 1 b 3 Q 7 L C Z x d W 9 0 O 1 N l Y 3 R p b 2 4 x L 0 R U T V 9 D Q V J f Q j J G X 0 l u b 2 5 k Y X R p b 2 4 v Q 2 h h b m d l Z C B U e X B l L n t f Q T c u I E N v b 3 J k b 2 5 u w 6 l l c y B H U F M g Z H U g T G l l d V 9 w c m V j a X N p b 2 4 s M j Z 9 J n F 1 b 3 Q 7 L C Z x d W 9 0 O 1 N l Y 3 R p b 2 4 x L 0 R U T V 9 D Q V J f Q j J G X 0 l u b 2 5 k Y X R p b 2 4 v Q 2 h h b m d l Z C B U e X B l L n t J M C 4 g Q 2 9 t Y m l l b i B k X H U w M D I 3 a W 5 m b 3 J t Y X R l d X J z I G N s w 6 l z I G F 2 Z X o t d m 9 1 c y B p Z G V u d G l m a c O p P y w y N 3 0 m c X V v d D s s J n F 1 b 3 Q 7 U 2 V j d G l v b j E v R F R N X 0 N B U l 9 C M k Z f S W 5 v b m R h d G l v b i 9 D a G F u Z 2 V k I F R 5 c G U u e 0 I x L i B F c 3 Q t Y 2 U g c X X i g J l p b C B 5 I G E g Y W N 0 d W V s b G V t Z W 5 0 I G R l c y B t w 6 l u Y W d l c y B v d S B p b m R p d m l k d X M g Z M O p c G x h Y 8 O p c y B p b n R l c m 5 l c y D D o C B j Y X V z Z S B k Z X M g c G x 1 a W V z I H R v c n J l b n R p Z W x s Z X M s I H F 1 a S B 2 a X Z l b n Q g Z G F u c y B j Z S B x d W F y d G l l c j 8 s M j h 9 J n F 1 b 3 Q 7 L C Z x d W 9 0 O 1 N l Y 3 R p b 2 4 x L 0 R U T V 9 D Q V J f Q j J G X 0 l u b 2 5 k Y X R p b 2 4 v Q 2 h h b m d l Z C B U e X B l M S 5 7 Q j E u M S 4 g T m 9 t Y n J l I F R P V E F M I G R l I E 3 D q W 5 h Z 2 V z I F B E S S B h Y 3 R 1 Z W x z L D E 1 f S Z x d W 9 0 O y w m c X V v d D t T Z W N 0 a W 9 u M S 9 E V E 1 f Q 0 F S X 0 I y R l 9 J b m 9 u Z G F 0 a W 9 u L 0 N o Y W 5 n Z W Q g V H l w Z T E u e 0 I x L j I u I E 5 v b W J y Z S B U T 1 R B T C B k X H U w M D I 3 a W 5 k a X Z p Z H V z I F B E S S B h Y 3 R 1 Z W x z L D E 2 f S Z x d W 9 0 O y w m c X V v d D t T Z W N 0 a W 9 u M S 9 E V E 1 f Q 0 F S X 0 I y R l 9 J b m 9 u Z G F 0 a W 9 u L 0 N o Y W 5 n Z W Q g V H l w Z S 5 7 Q j I g U G 9 1 c i B x d W V s I G 1 v d G l m I G x h I G 1 h a m 9 y a X T D q S B k Z X M g c G V y c 2 9 u b m V z I G T D q X B s Y W P D q W V z I G E t d C 1 l b G x l I M O p d M O p I G T D q X B s Y W P D q W U g P y w z M X 0 m c X V v d D s s J n F 1 b 3 Q 7 U 2 V j d G l v b j E v R F R N X 0 N B U l 9 C M k Z f S W 5 v b m R h d G l v b i 9 D a G F u Z 2 V k I F R 5 c G U u e 0 F 1 d H J l L C B w c s O p Y 2 l z Z X I s M z J 9 J n F 1 b 3 Q 7 L C Z x d W 9 0 O 1 N l Y 3 R p b 2 4 x L 0 R U T V 9 D Q V J f Q j J G X 0 l u b 2 5 k Y X R p b 2 4 v Q 2 h h b m d l Z C B U e X B l L n t C N i 4 x I E 5 v b W J y Z S B k Z S B t w 6 l u Y W d l c y B Q R E k g a M O p Y m V y Z 8 O p c y B n c m F 0 d W l 0 Z W 1 l b n Q g c G F y I H V u Z S B m Y W 1 p b G x l I G T i g J l h Y 2 N 1 Z W l s L D Q 1 f S Z x d W 9 0 O y w m c X V v d D t T Z W N 0 a W 9 u M S 9 E V E 1 f Q 0 F S X 0 I y R l 9 J b m 9 u Z G F 0 a W 9 u L 0 N o Y W 5 n Z W Q g V H l w Z S 5 7 Q j Y u M i B O b 2 1 i c m U g Z G U g b c O p b m F n Z X M g U E R J I G V u I G x v Y 2 F 0 a W 9 u I G F 1 I H N l a W 4 g Z G U g b G E g Y 2 9 t b X V u Y X V 0 w 6 k g Z F x 1 M D A y N 2 F j Y 3 V l a W w s N D Z 9 J n F 1 b 3 Q 7 L C Z x d W 9 0 O 1 N l Y 3 R p b 2 4 x L 0 R U T V 9 D Q V J f Q j J G X 0 l u b 2 5 k Y X R p b 2 4 v Q 2 h h b m d l Z C B U e X B l L n t C N i 4 z I C B O b 2 1 i c m U g Z G U g b c O p b m F n Z X M g U E R J I H Z p d m F u d C B k Y W 5 z I G R l c y B h Y n J p c y B k Z S B m b 3 J 0 d W 5 l L 2 F i c m k g Z O K A m X V y Z 2 V u Y 2 U g K H R l b n R l L C B i Y W N o Z e K A p i k s N D d 9 J n F 1 b 3 Q 7 L C Z x d W 9 0 O 1 N l Y 3 R p b 2 4 x L 0 R U T V 9 D Q V J f Q j J G X 0 l u b 2 5 k Y X R p b 2 4 v Q 2 h h b m d l Z C B U e X B l L n t C N i 4 0 I E 5 v b W J y Z S B k Z S B t w 6 l u Y W d l c y B Q R E k g d m l 2 Y W 5 0 I M O g I G z i g J l h a X I g b G l i c m U v c G F z I G T i g J l h Y n J p L D Q 4 f S Z x d W 9 0 O y w m c X V v d D t T Z W N 0 a W 9 u M S 9 E V E 1 f Q 0 F S X 0 I y R l 9 J b m 9 u Z G F 0 a W 9 u L 0 N o Y W 5 n Z W Q g V H l w Z S 5 7 R C 4 x L j E u I E 5 v b W J y Z S B k Z S B t w 6 l u Y W d l c y B k Y W 5 z I G x l c y B B Y n J p c y B k d X J h Y m x l c y A o b X V y c y A r I F T D t G x l K S w 1 N n 0 m c X V v d D s s J n F 1 b 3 Q 7 U 2 V j d G l v b j E v R F R N X 0 N B U l 9 C M k Z f S W 5 v b m R h d G l v b i 9 D a G F u Z 2 V k I F R 5 c G U u e 0 Q u M S 4 y L i B O b 2 1 i c m U g Z G U g b c O p b m F n Z X M g Z G F u c y B s Z X M g Q W J y a X M g c 2 V t a S 1 k d X J h Y m x l c y A o b X V y I C s g d G 9 p d H V y Z S B l b i B w Y W l s b G U v Y s O i Y 2 h l K S w 1 N 3 0 m c X V v d D s s J n F 1 b 3 Q 7 U 2 V j d G l v b j E v R F R N X 0 N B U l 9 C M k Z f S W 5 v b m R h d G l v b i 9 D a G F u Z 2 V k I F R 5 c G U u e 0 Q u M S 4 z L i B O b 2 1 i c m U g Z G U g b c O p b m F n Z X M g Z G F u c y B s Z X M g Q W J y a X M g Z O K A m X V y Z 2 V u Y 2 U g K F N l d W x l b W V u d C B i w 6 J j a G U s I H B h a W x s Z S w g c G x h c 3 R p c X V l K S w 1 O H 0 m c X V v d D s s J n F 1 b 3 Q 7 U 2 V j d G l v b j E v R F R N X 0 N B U l 9 C M k Z f S W 5 v b m R h d G l v b i 9 D a G F u Z 2 V k I F R 5 c G U u e 2 F i c m l z X 2 N o Z W N r L D U 5 f S Z x d W 9 0 O y w m c X V v d D t T Z W N 0 a W 9 u M S 9 E V E 1 f Q 0 F S X 0 I y R l 9 J b m 9 u Z G F 0 a W 9 u L 0 N o Y W 5 n Z W Q g V H l w Z S 5 7 R D I u I E R h b n M g c X V l b C D D q X R h d C B z Z S B 0 c m 9 1 d m U g b G E g T U F K T 1 J J V E U g Z G V z I G F i c m l z I H F 1 4 o C Z b 2 N j d X B l b n Q g b G V z I G 3 D q W 5 h Z 2 V z I G T D q X B s Y W P D q X M g a W 5 0 Z X J u Z X M g P y w 2 M X 0 m c X V v d D s s J n F 1 b 3 Q 7 U 2 V j d G l v b j E v R F R N X 0 N B U l 9 C M k Z f S W 5 v b m R h d G l v b i 9 D a G F u Z 2 V k I F R 5 c G U u e 0 Q z L i B B d m F u d C B s Z S B k w 6 l w b G F j Z W 1 l b n Q s I G x h I G 1 h a m 9 y a X T D q S B k Z X M g b c O p b m F n Z X M g U E R J I H L D q X N p Z G F u d C B k Y W 5 z I G N l I H F 1 Y X J 0 a W V y I M O p d G F p d C 1 l b G x l I H B y b 3 B y a c O p d G F p c m U g Z H U g b G 9 n Z W 1 l b n Q g Z G F u c y B s Z X V y I G x p Z X U g Z O K A m W 9 y a W d p b m U g P y w 2 M 3 0 m c X V v d D s s J n F 1 b 3 Q 7 U 2 V j d G l v b j E v R F R N X 0 N B U l 9 C M k Z f S W 5 v b m R h d G l v b i 9 D a G F u Z 2 V k I F R 5 c G U u e 0 Q 0 L i A g T G E g b W F q b 3 J p d M O p I G R l c y B t w 6 l u Y W d l c y B w c m 9 w c m n D q X R h a X J l c y B l c 3 Q t Z W x s Z S B l b i B w b 3 N z Z X N z a W 9 u I G T i g J l 1 b i B k b 2 N 1 b W V u d C B k 4 o C Z Y X R 0 Z X N 0 Y X R p b 2 4 g Z G U g c H J v c H J p w 6 l 0 w 6 k g P y w 2 N H 0 m c X V v d D s s J n F 1 b 3 Q 7 U 2 V j d G l v b j E v R F R N X 0 N B U l 9 C M k Z f S W 5 v b m R h d G l v b i 9 D a G F u Z 2 V k I F R 5 c G U u e 0 Q 0 L j I u I F N p I G 9 1 a S w g c X V p I G E g b 2 N 0 c m 9 5 w 6 k g b G U g Z G 9 j d W 1 l b n Q g Z G U g c H J v c H J p w 6 l 0 w 6 k g P y w 2 N X 0 m c X V v d D s s J n F 1 b 3 Q 7 U 2 V j d G l v b j E v R F R N X 0 N B U l 9 C M k Z f S W 5 v b m R h d G l v b i 9 D a G F u Z 2 V k I F R 5 c G U u e 0 F 1 d H J l L C B w c s O p Y 2 l z Z X J f N i w 2 N n 0 m c X V v d D s s J n F 1 b 3 Q 7 U 2 V j d G l v b j E v R F R N X 0 N B U l 9 C M k Z f S W 5 v b m R h d G l v b i 9 D a G F u Z 2 V k I F R 5 c G U u e 0 Q 1 L i A g Q S B x d W V s b G U g a G F 1 d G V 1 c i B k d S B z b 2 w g b G V z I G Z v b m R h d G l v b n M g Z G U g b G E g b W F q b 3 J p d M O p I G R l c y B t Y W l z b 2 5 z I G R h b n M g b G V z I G x p Z X V 4 I G T i g J l v c m l n a W 5 l I G R l c y B t w 6 l u Y W d l c y B k w 6 l w b G F j w 6 l z I H N l I H R y b 3 V 2 Z W 5 0 L W V s b G V z I D 8 s N j d 9 J n F 1 b 3 Q 7 L C Z x d W 9 0 O 1 N l Y 3 R p b 2 4 x L 0 R U T V 9 D Q V J f Q j J G X 0 l u b 2 5 k Y X R p b 2 4 v Q 2 h h b m d l Z C B U e X B l L n t F M S 4 x I E R l c y B m Z W 1 t Z X M g Z W 5 j Z W l u d G V z I G 9 1 I G F s b G F p d G F u d G V z I D 8 s N j h 9 J n F 1 b 3 Q 7 L C Z x d W 9 0 O 1 N l Y 3 R p b 2 4 x L 0 R U T V 9 D Q V J f Q j J G X 0 l u b 2 5 k Y X R p b 2 4 v Q 2 h h b m d l Z C B U e X B l L n t F N i 4 x L j E g U 2 k g b 3 V p L C B j b 2 1 i a W V u I D 8 s N j l 9 J n F 1 b 3 Q 7 L C Z x d W 9 0 O 1 N l Y 3 R p b 2 4 x L 0 R U T V 9 D Q V J f Q j J G X 0 l u b 2 5 k Y X R p b 2 4 v Q 2 h h b m d l Z C B U e X B l L n t F M S 4 y I E R l c y B t a W 5 l d X J z I H P D q X B h c s O p c y B v d S B u b 2 4 g Y W N j b 2 1 w Y W d u w 6 l z I D 8 s N z B 9 J n F 1 b 3 Q 7 L C Z x d W 9 0 O 1 N l Y 3 R p b 2 4 x L 0 R U T V 9 D Q V J f Q j J G X 0 l u b 2 5 k Y X R p b 2 4 v Q 2 h h b m d l Z C B U e X B l L n t F N i 4 y L j E g U 2 k g b 3 V p L C B j b 2 1 i a W V u I D 8 s N z F 9 J n F 1 b 3 Q 7 L C Z x d W 9 0 O 1 N l Y 3 R p b 2 4 x L 0 R U T V 9 D Q V J f Q j J G X 0 l u b 2 5 k Y X R p b 2 4 v Q 2 h h b m d l Z C B U e X B l L n t F M S 4 z I E R l c y B p b m R p d m l k d X M g Z W 4 g c 2 l 0 d W F 0 a W 9 u I G R l I G h h b m R p Y 2 F w I H B o e X N p c X V l I G 9 1 I G 1 l b n R h b C A / L D c y f S Z x d W 9 0 O y w m c X V v d D t T Z W N 0 a W 9 u M S 9 E V E 1 f Q 0 F S X 0 I y R l 9 J b m 9 u Z G F 0 a W 9 u L 0 N o Y W 5 n Z W Q g V H l w Z S 5 7 R T Y u M y 4 x I F N p I G 9 1 a S w g Y 2 9 t Y m l l b i A / L D c z f S Z x d W 9 0 O y w m c X V v d D t T Z W N 0 a W 9 u M S 9 E V E 1 f Q 0 F S X 0 I y R l 9 J b m 9 u Z G F 0 a W 9 u L 0 N o Y W 5 n Z W Q g V H l w Z S 5 7 R T E u N C B E Z X M g c G V y c 2 9 u b m V z I H Z p Y 3 R p b W V z I G R l I H Z p b 2 x l b m N l c y B z Z X h 1 Z W x s Z X M g b 3 U g Y m F z w 6 l l c y B z d X I g b G U g Z 2 V u c m U g P y w 3 N H 0 m c X V v d D s s J n F 1 b 3 Q 7 U 2 V j d G l v b j E v R F R N X 0 N B U l 9 C M k Z f S W 5 v b m R h d G l v b i 9 D a G F u Z 2 V k I F R 5 c G U u e 0 U 2 L j Q u M S B T a S B v d W k s I G N v b W J p Z W 4 g P y w 3 N X 0 m c X V v d D s s J n F 1 b 3 Q 7 U 2 V j d G l v b j E v R F R N X 0 N B U l 9 C M k Z f S W 5 v b m R h d G l v b i 9 D a G F u Z 2 V k I F R 5 c G U u e 0 U x L j U g R G V z I G Z l b W 1 l c y B j a G V m Z m V z I G R l I G 3 D q W 5 h Z 2 U g P y w 3 N n 0 m c X V v d D s s J n F 1 b 3 Q 7 U 2 V j d G l v b j E v R F R N X 0 N B U l 9 C M k Z f S W 5 v b m R h d G l v b i 9 D a G F u Z 2 V k I F R 5 c G U u e 0 U 2 L j U u M S B T a S B v d W k s I G N v b W J p Z W 4 g P y w 3 N 3 0 m c X V v d D s s J n F 1 b 3 Q 7 U 2 V j d G l v b j E v R F R N X 0 N B U l 9 C M k Z f S W 5 v b m R h d G l v b i 9 D a G F u Z 2 V k I F R 5 c G U u e 0 U y L k x h I H P D q W N 1 c m l 0 w 6 k g Z X N 0 L W V s b G U g Y X N z d X L D q W U g Z G F u c y B s Z S B x d W F y d G l l c i A / L D c 4 f S Z x d W 9 0 O y w m c X V v d D t T Z W N 0 a W 9 u M S 9 E V E 1 f Q 0 F S X 0 I y R l 9 J b m 9 u Z G F 0 a W 9 u L 0 N o Y W 5 n Z W Q g V H l w Z S 5 7 U 2 k g T 3 V p L C B x d W k g Y X N z d X J l I G x h I H P D q W N 1 c m l 0 w 6 k g P y w 3 O X 0 m c X V v d D s s J n F 1 b 3 Q 7 U 2 V j d G l v b j E v R F R N X 0 N B U l 9 C M k Z f S W 5 v b m R h d G l v b i 9 D a G F u Z 2 V k I F R 5 c G U u e 0 F 1 d H J l L C B w c s O p Y 2 l z Z X J f N y w 4 M H 0 m c X V v d D s s J n F 1 b 3 Q 7 U 2 V j d G l v b j E v R F R N X 0 N B U l 9 C M k Z f S W 5 v b m R h d G l v b i 9 D a G F u Z 2 V k I F R 5 c G U u e 0 U z L i B R d W V s c y B z b 2 5 0 I G x l c y B w c m l u Y 2 l w Y X V 4 I H J p c 3 F 1 Z X M g Z G U g c 8 O p Y 3 V y a X T D q S B w b 3 V y I G x l c y B w b 3 B 1 b G F 0 a W 9 u c y B k w 6 l w b G F j w 6 l l c y B k Y W 5 z I G x l I H F 1 Y X J 0 a W V y P y w 4 M X 0 m c X V v d D s s J n F 1 b 3 Q 7 U 2 V j d G l v b j E v R F R N X 0 N B U l 9 C M k Z f S W 5 v b m R h d G l v b i 9 D a G F u Z 2 V k I F R 5 c G U u e 0 U z L i B R d W V s c y B z b 2 5 0 I G x l c y B w c m l u Y 2 l w Y X V 4 I H J p c 3 F 1 Z X M g Z G U g c 8 O p Y 3 V y a X T D q S B w b 3 V y I G x l c y B w b 3 B 1 b G F 0 a W 9 u c y B k w 6 l w b G F j w 6 l l c y B k Y W 5 z I G x l I H F 1 Y X J 0 a W V y P y 9 W b 2 w v Y 2 F t Y n J p b 2 x h Z 2 U s O D J 9 J n F 1 b 3 Q 7 L C Z x d W 9 0 O 1 N l Y 3 R p b 2 4 x L 0 R U T V 9 D Q V J f Q j J G X 0 l u b 2 5 k Y X R p b 2 4 v Q 2 h h b m d l Z C B U e X B l L n t F M y 4 g U X V l b H M g c 2 9 u d C B s Z X M g c H J p b m N p c G F 1 e C B y a X N x d W V z I G R l I H P D q W N 1 c m l 0 w 6 k g c G 9 1 c i B s Z X M g c G 9 w d W x h d G l v b n M g Z M O p c G x h Y 8 O p Z X M g Z G F u c y B s Z S B x d W F y d G l l c j 8 v U H L D q X N l b m N l I G R l I G d y b 3 V w Z X M g Y X J t w 6 l z L D g z f S Z x d W 9 0 O y w m c X V v d D t T Z W N 0 a W 9 u M S 9 E V E 1 f Q 0 F S X 0 I y R l 9 J b m 9 u Z G F 0 a W 9 u L 0 N o Y W 5 n Z W Q g V H l w Z S 5 7 R T M u I F F 1 Z W x z I H N v b n Q g b G V z I H B y a W 5 j a X B h d X g g c m l z c X V l c y B k Z S B z w 6 l j d X J p d M O p I H B v d X I g b G V z I H B v c H V s Y X R p b 2 5 z I G T D q X B s Y W P D q W V z I G R h b n M g b G U g c X V h c n R p Z X I / L 0 F i d X M g Z G V z I G Z v c m N l c y B k Z S B z w 6 l j d X J p d M O p L D g 0 f S Z x d W 9 0 O y w m c X V v d D t T Z W N 0 a W 9 u M S 9 E V E 1 f Q 0 F S X 0 I y R l 9 J b m 9 u Z G F 0 a W 9 u L 0 N o Y W 5 n Z W Q g V H l w Z S 5 7 R T M u I F F 1 Z W x z I H N v b n Q g b G V z I H B y a W 5 j a X B h d X g g c m l z c X V l c y B k Z S B z w 6 l j d X J p d M O p I H B v d X I g b G V z I H B v c H V s Y X R p b 2 5 z I G T D q X B s Y W P D q W V z I G R h b n M g b G U g c X V h c n R p Z X I / L 0 N v b n R y w 7 R s Z X M g b 3 U g Y X J y Z X N 0 Y X R p b 2 5 z I G F y Y m l 0 c m F p c m V z L D g 1 f S Z x d W 9 0 O y w m c X V v d D t T Z W N 0 a W 9 u M S 9 E V E 1 f Q 0 F S X 0 I y R l 9 J b m 9 u Z G F 0 a W 9 u L 0 N o Y W 5 n Z W Q g V H l w Z S 5 7 R T M u I F F 1 Z W x z I H N v b n Q g b G V z I H B y a W 5 j a X B h d X g g c m l z c X V l c y B k Z S B z w 6 l j d X J p d M O p I H B v d X I g b G V z I H B v c H V s Y X R p b 2 5 z I G T D q X B s Y W P D q W V z I G R h b n M g b G U g c X V h c n R p Z X I / L 1 Z p b 2 x l b m N l c y B z Z X h 1 Z W x s Z X M g b 3 U g Y m F z w 6 l l c y B z d X I g b G U g Z 2 V u c m U s O D Z 9 J n F 1 b 3 Q 7 L C Z x d W 9 0 O 1 N l Y 3 R p b 2 4 x L 0 R U T V 9 D Q V J f Q j J G X 0 l u b 2 5 k Y X R p b 2 4 v Q 2 h h b m d l Z C B U e X B l L n t F M y 4 g U X V l b H M g c 2 9 u d C B s Z X M g c H J p b m N p c G F 1 e C B y a X N x d W V z I G R l I H P D q W N 1 c m l 0 w 6 k g c G 9 1 c i B s Z X M g c G 9 w d W x h d G l v b n M g Z M O p c G x h Y 8 O p Z X M g Z G F u c y B s Z S B x d W F y d G l l c j 8 v R X h 0 b 3 J z a W 9 u I G 9 1 I H R h e G V z I G l s b M O p Z 2 F s Z X M s O D d 9 J n F 1 b 3 Q 7 L C Z x d W 9 0 O 1 N l Y 3 R p b 2 4 x L 0 R U T V 9 D Q V J f Q j J G X 0 l u b 2 5 k Y X R p b 2 4 v Q 2 h h b m d l Z C B U e X B l L n t F M y 4 g U X V l b H M g c 2 9 u d C B s Z X M g c H J p b m N p c G F 1 e C B y a X N x d W V z I G R l I H P D q W N 1 c m l 0 w 6 k g c G 9 1 c i B s Z X M g c G 9 w d W x h d G l v b n M g Z M O p c G x h Y 8 O p Z X M g Z G F u c y B s Z S B x d W F y d G l l c j 8 v R W 5 s w 6 h 2 Z W 1 l b n R z L D g 4 f S Z x d W 9 0 O y w m c X V v d D t T Z W N 0 a W 9 u M S 9 E V E 1 f Q 0 F S X 0 I y R l 9 J b m 9 u Z G F 0 a W 9 u L 0 N o Y W 5 n Z W Q g V H l w Z S 5 7 R T M u I F F 1 Z W x z I H N v b n Q g b G V z I H B y a W 5 j a X B h d X g g c m l z c X V l c y B k Z S B z w 6 l j d X J p d M O p I H B v d X I g b G V z I H B v c H V s Y X R p b 2 5 z I G T D q X B s Y W P D q W V z I G R h b n M g b G U g c X V h c n R p Z X I / L 1 R y Y X Z h a W w g Z m 9 y Y 8 O p I G R l I G 1 p b m V 1 c n M s O D l 9 J n F 1 b 3 Q 7 L C Z x d W 9 0 O 1 N l Y 3 R p b 2 4 x L 0 R U T V 9 D Q V J f Q j J G X 0 l u b 2 5 k Y X R p b 2 4 v Q 2 h h b m d l Z C B U e X B l L n t F N C 5 M Z X M g Z m V t b W V z I H N l I H N l b n R l b n Q t Z W x s Z X M g Z W 4 g c 2 V j d X J p d M O p I G R h b n M g Y 2 V 0 d G U g b G 9 j Y W x p d M O p I D 8 s O T B 9 J n F 1 b 3 Q 7 L C Z x d W 9 0 O 1 N l Y 3 R p b 2 4 x L 0 R U T V 9 D Q V J f Q j J G X 0 l u b 2 5 k Y X R p b 2 4 v Q 2 h h b m d l Z C B U e X B l L n t F N S 5 M Z X M g a G 9 t b W U g c 2 U g c 2 V u d G V u d C 1 p b H M g Z W 4 g c 2 V j d X J p d M O p I G R h b n M g Y 2 U g c 2 l 0 Z S 8 g Y 2 V 0 d G U g b G 9 j Y W x p d M O p I D 8 s O T F 9 J n F 1 b 3 Q 7 L C Z x d W 9 0 O 1 N l Y 3 R p b 2 4 x L 0 R U T V 9 D Q V J f Q j J G X 0 l u b 2 5 k Y X R p b 2 4 v Q 2 h h b m d l Z C B U e X B l L n t F N i 5 M Z X M g Z W 5 m Y W 5 0 c y B z Z S B z Z W 5 0 Z W 5 0 L W l s c y B l b i B z Z W N 1 c m l 0 w 6 k g Z G F u c y B j Z S B z a X R l L y B j Z X R 0 Z S B s b 2 N h b G l 0 w 6 k g P y w 5 M n 0 m c X V v d D s s J n F 1 b 3 Q 7 U 2 V j d G l v b j E v R F R N X 0 N B U l 9 C M k Z f S W 5 v b m R h d G l v b i 9 D a G F u Z 2 V k I F R 5 c G U u e 0 U 3 L i B E Z X M g c m V j Z W 5 0 c y B p b m N p Z G V u d H M g Z 3 J h d m V z I G R l I H N l Y 3 V y a X T D q S B v b n Q t a W x z I M O p d M O p I H J h c H B v c n T D q S B k Y W 5 z I G N l I H N p d G U v b G 9 j Y W x p d M O p I D 8 s O T N 9 J n F 1 b 3 Q 7 L C Z x d W 9 0 O 1 N l Y 3 R p b 2 4 x L 0 R U T V 9 D Q V J f Q j J G X 0 l u b 2 5 k Y X R p b 2 4 v Q 2 h h b m d l Z C B U e X B l L n t F O C 4 g W S 1 h L X Q t a W w g d W 4 g b c O p Y 2 F u a X N t Z S B h d S B 0 c m F 2 Z X J z I G x l c X V l b C B s Z X M g c G V y c 2 9 u b m V z I G T D q X B s Y W P D q W V z I H B l d X Z l b n Q g c 2 l n b m F s Z X I g Z G V z I H Z p b 2 x h d G l v b n M g P y w 5 N H 0 m c X V v d D s s J n F 1 b 3 Q 7 U 2 V j d G l v b j E v R F R N X 0 N B U l 9 C M k Z f S W 5 v b m R h d G l v b i 9 D a G F u Z 2 V k I F R 5 c G U u e 1 N p I G 9 1 a S w g b G V x d W V s I D 8 s O T V 9 J n F 1 b 3 Q 7 L C Z x d W 9 0 O 1 N l Y 3 R p b 2 4 x L 0 R U T V 9 D Q V J f Q j J G X 0 l u b 2 5 k Y X R p b 2 4 v Q 2 h h b m d l Z C B U e X B l L n t B d X R y Z S w g c H L D q W N p c 2 V y X z g s O T Z 9 J n F 1 b 3 Q 7 L C Z x d W 9 0 O 1 N l Y 3 R p b 2 4 x L 0 R U T V 9 D Q V J f Q j J G X 0 l u b 2 5 k Y X R p b 2 4 v Q 2 h h b m d l Z C B U e X B l L n t F O S 5 D b 2 1 t Z W 5 0 I G N h c m F j d M O p c m l z Z X J p Z X o t d m 9 1 c y B s Z X M g c m V s Y X R p b 2 5 z I G V u d H J l I G x h I G N v b W 1 1 b m F 1 d M O p I G j D t H R l I G V 0 I G x l c y B t w 6 l u Y W d l c y B k w 6 l w b G F j w 6 l z I H N 1 a X R l I G F 1 e C B p b m 9 u Z G F 0 a W 9 u c z 8 s O T d 9 J n F 1 b 3 Q 7 L C Z x d W 9 0 O 1 N l Y 3 R p b 2 4 x L 0 R U T V 9 D Q V J f Q j J G X 0 l u b 2 5 k Y X R p b 2 4 v Q 2 h h b m d l Z C B U e X B l L n t F M T A u I F N p I F R y w 6 h z I H R l b m R 1 Z S B v d S B w Y X J m b 2 l z I H R l b m R 1 Z X M s I F B y w 6 l j a X N l e i B w b 3 V y I H F 1 Z W x s Z X M g c m F p b 2 5 z I H N 2 c D 8 s O T h 9 J n F 1 b 3 Q 7 L C Z x d W 9 0 O 1 N l Y 3 R p b 2 4 x L 0 R U T V 9 D Q V J f Q j J G X 0 l u b 2 5 k Y X R p b 2 4 v Q 2 h h b m d l Z C B U e X B l L n t G M S 4 g U X V l b G x l c y B z b 2 5 0 I G x l c y B w c m l u Y 2 l w Y W x l c y B z b 3 V y Y 2 V z I G T i g J l h c H B y b 3 Z p c 2 l v b m 5 l b W V u d C B l b i B l Y X U g Z G F u c y B j Z S B x d W F y d G l l c i A / L D k 5 f S Z x d W 9 0 O y w m c X V v d D t T Z W N 0 a W 9 u M S 9 E V E 1 f Q 0 F S X 0 I y R l 9 J b m 9 u Z G F 0 a W 9 u L 0 N o Y W 5 n Z W Q g V H l w Z S 5 7 R j E u I F F 1 Z W x s Z X M g c 2 9 u d C B s Z X M g c H J p b m N p c G F s Z X M g c 2 9 1 c m N l c y B k 4 o C Z Y X B w c m 9 2 a X N p b 2 5 u Z W 1 l b n Q g Z W 4 g Z W F 1 I G R h b n M g Y 2 U g c X V h c n R p Z X I g P y 9 Q d W l 0 c y B 0 c m F k a X R p b 2 5 u Z W w v Q S B j a W V s I G 9 1 d m V y d C w x M D B 9 J n F 1 b 3 Q 7 L C Z x d W 9 0 O 1 N l Y 3 R p b 2 4 x L 0 R U T V 9 D Q V J f Q j J G X 0 l u b 2 5 k Y X R p b 2 4 v Q 2 h h b m d l Z C B U e X B l L n t G M S 4 g U X V l b G x l c y B z b 2 5 0 I G x l c y B w c m l u Y 2 l w Y W x l c y B z b 3 V y Y 2 V z I G T i g J l h c H B y b 3 Z p c 2 l v b m 5 l b W V u d C B l b i B l Y X U g Z G F u c y B j Z S B x d W F y d G l l c i A / L 0 Z v c m F n Z S B h I H B v b X B l I G 1 h b n V l b G x l L D E w M X 0 m c X V v d D s s J n F 1 b 3 Q 7 U 2 V j d G l v b j E v R F R N X 0 N B U l 9 C M k Z f S W 5 v b m R h d G l v b i 9 D a G F u Z 2 V k I F R 5 c G U u e 0 Y x L i B R d W V s b G V z I H N v b n Q g b G V z I H B y a W 5 j a X B h b G V z I H N v d X J j Z X M g Z O K A m W F w c H J v d m l z a W 9 u b m V t Z W 5 0 I G V u I G V h d S B k Y W 5 z I G N l I H F 1 Y X J 0 a W V y I D 8 v U H V p d H M g Y W 3 D q W x p b 3 L D q S w x M D J 9 J n F 1 b 3 Q 7 L C Z x d W 9 0 O 1 N l Y 3 R p b 2 4 x L 0 R U T V 9 D Q V J f Q j J G X 0 l u b 2 5 k Y X R p b 2 4 v Q 2 h h b m d l Z C B U e X B l L n t G M S 4 g U X V l b G x l c y B z b 2 5 0 I G x l c y B w c m l u Y 2 l w Y W x l c y B z b 3 V y Y 2 V z I G T i g J l h c H B y b 3 Z p c 2 l v b m 5 l b W V u d C B l b i B l Y X U g Z G F u c y B j Z S B x d W F y d G l l c i A / L 0 J s Y W R k Z X I s M T A z f S Z x d W 9 0 O y w m c X V v d D t T Z W N 0 a W 9 u M S 9 E V E 1 f Q 0 F S X 0 I y R l 9 J b m 9 u Z G F 0 a W 9 u L 0 N o Y W 5 n Z W Q g V H l w Z S 5 7 R j E u I F F 1 Z W x s Z X M g c 2 9 u d C B s Z X M g c H J p b m N p c G F s Z X M g c 2 9 1 c m N l c y B k 4 o C Z Y X B w c m 9 2 a X N p b 2 5 u Z W 1 l b n Q g Z W 4 g Z W F 1 I G R h b n M g Y 2 U g c X V h c n R p Z X I g P y 9 F Y X U g Z G U g c 3 V y Z m F j Z S A o c m l 2 a W V y Z S w g Y 2 9 1 c n M g Z O K A m W V h d e K A p i k s M T A 0 f S Z x d W 9 0 O y w m c X V v d D t T Z W N 0 a W 9 u M S 9 E V E 1 f Q 0 F S X 0 I y R l 9 J b m 9 u Z G F 0 a W 9 u L 0 N o Y W 5 n Z W Q g V H l w Z S 5 7 R j E u I F F 1 Z W x s Z X M g c 2 9 u d C B s Z X M g c H J p b m N p c G F s Z X M g c 2 9 1 c m N l c y B k 4 o C Z Y X B w c m 9 2 a X N p b 2 5 u Z W 1 l b n Q g Z W 4 g Z W F 1 I G R h b n M g Y 2 U g c X V h c n R p Z X I g P y 9 W Z W 5 k Z X V y I G T i g J l l Y X U s M T A 1 f S Z x d W 9 0 O y w m c X V v d D t T Z W N 0 a W 9 u M S 9 E V E 1 f Q 0 F S X 0 I y R l 9 J b m 9 u Z G F 0 a W 9 u L 0 N o Y W 5 n Z W Q g V H l w Z S 5 7 R j E u I F F 1 Z W x s Z X M g c 2 9 u d C B s Z X M g c H J p b m N p c G F s Z X M g c 2 9 1 c m N l c y B k 4 o C Z Y X B w c m 9 2 a X N p b 2 5 u Z W 1 l b n Q g Z W 4 g Z W F 1 I G R h b n M g Y 2 U g c X V h c n R p Z X I g P y 9 D Y W 1 p b 2 4 t Y 2 l 0 Z X J u Z S w x M D Z 9 J n F 1 b 3 Q 7 L C Z x d W 9 0 O 1 N l Y 3 R p b 2 4 x L 0 R U T V 9 D Q V J f Q j J G X 0 l u b 2 5 k Y X R p b 2 4 v Q 2 h h b m d l Z C B U e X B l L n t G M S 4 g U X V l b G x l c y B z b 2 5 0 I G x l c y B w c m l u Y 2 l w Y W x l c y B z b 3 V y Y 2 V z I G T i g J l h c H B y b 3 Z p c 2 l v b m 5 l b W V u d C B l b i B l Y X U g Z G F u c y B j Z S B x d W F y d G l l c i A / L 0 V h d S B j b 3 V y Y W 5 0 Z S 9 k d S B y b 2 J p b m V 0 L D E w N 3 0 m c X V v d D s s J n F 1 b 3 Q 7 U 2 V j d G l v b j E v R F R N X 0 N B U l 9 C M k Z f S W 5 v b m R h d G l v b i 9 D a G F u Z 2 V k I F R 5 c G U u e 0 Y x L i B R d W V s b G V z I H N v b n Q g b G V z I H B y a W 5 j a X B h b G V z I H N v d X J j Z X M g Z O K A m W F w c H J v d m l z a W 9 u b m V t Z W 5 0 I G V u I G V h d S B k Y W 5 z I G N l I H F 1 Y X J 0 a W V y I D 8 v R W F 1 I G R l I H B s d W l l L D E w O H 0 m c X V v d D s s J n F 1 b 3 Q 7 U 2 V j d G l v b j E v R F R N X 0 N B U l 9 C M k Z f S W 5 v b m R h d G l v b i 9 D a G F u Z 2 V k I F R 5 c G U u e 0 Y y L i B R d W V s I G V z d C B s Z S B 2 b 2 x 1 b W U g Z O K A m W V h d S B h d X F 1 Z W w g b G E g b W F q b 3 J p d M O p I G R l c y B w Z X J z b 2 5 u Z X M g Z M O p c G x h Y 8 O p Z X M g Y S B h Y 2 P D q H M s I G V u I G 1 v e W V u b m U s I G N o Y X F 1 Z S B q b 3 V y I D 8 s M T A 5 f S Z x d W 9 0 O y w m c X V v d D t T Z W N 0 a W 9 u M S 9 E V E 1 f Q 0 F S X 0 I y R l 9 J b m 9 u Z G F 0 a W 9 u L 0 N o Y W 5 n Z W Q g V H l w Z S 5 7 R j M u I F F 1 Z W x s Z S B l c 3 Q g b G E g Z G l z d G F u Y 2 U g c X V l I G x l c y B w Z X J z b 2 5 u Z X M g Z M O p c G x h Y 8 O p Z X M g c G F y Y 2 9 1 c m V u d C B w b 3 V y I G F j Y 8 O p Z G V y I M O g I G x h I H N v d X J j Z S B k 4 o C Z Z W F 1 I G x h I H B s d X M g c H J v Y 2 h l I D 8 s M T E w f S Z x d W 9 0 O y w m c X V v d D t T Z W N 0 a W 9 u M S 9 E V E 1 f Q 0 F S X 0 I y R l 9 J b m 9 u Z G F 0 a W 9 u L 0 N o Y W 5 n Z W Q g V H l w Z S 5 7 R j Q u I F k t Y S 1 0 L W l s I G R l c y B w c m 9 i b M O o b W V z I G R l I H F 1 Y W x p d M O p I G T i g J l l Y X U g P y w x M T F 9 J n F 1 b 3 Q 7 L C Z x d W 9 0 O 1 N l Y 3 R p b 2 4 x L 0 R U T V 9 D Q V J f Q j J G X 0 l u b 2 5 k Y X R p b 2 4 v Q 2 h h b m d l Z C B U e X B l L n t G N C 4 x L i B T a S B v d W k s I G x l c 3 F 1 Z W x z P y A o Y 2 9 j a G V y I H R v d X R l c y B s Z X M g c s O p c G 9 u c 2 V z I H F 1 a S B z 4 o C Z Y X B w b G l x d W V u d C k s M T E y f S Z x d W 9 0 O y w m c X V v d D t T Z W N 0 a W 9 u M S 9 E V E 1 f Q 0 F S X 0 I y R l 9 J b m 9 u Z G F 0 a W 9 u L 0 N o Y W 5 n Z W Q g V H l w Z S 5 7 R j Q u M S 4 g U 2 k g b 3 V p L C B s Z X N x d W V s c z 8 g K G N v Y 2 h l c i B 0 b 3 V 0 Z X M g b G V z I H L D q X B v b n N l c y B x d W k g c + K A m W F w c G x p c X V l b n Q p L 0 9 k Z X V y L D E x M 3 0 m c X V v d D s s J n F 1 b 3 Q 7 U 2 V j d G l v b j E v R F R N X 0 N B U l 9 C M k Z f S W 5 v b m R h d G l v b i 9 D a G F u Z 2 V k I F R 5 c G U u e 0 Y 0 L j E u I F N p I G 9 1 a S w g b G V z c X V l b H M / I C h j b 2 N o Z X I g d G 9 1 d G V z I G x l c y B y w 6 l w b 2 5 z Z X M g c X V p I H P i g J l h c H B s a X F 1 Z W 5 0 K S 9 H b 8 O 7 d C w x M T R 9 J n F 1 b 3 Q 7 L C Z x d W 9 0 O 1 N l Y 3 R p b 2 4 x L 0 R U T V 9 D Q V J f Q j J G X 0 l u b 2 5 k Y X R p b 2 4 v Q 2 h h b m d l Z C B U e X B l L n t G N C 4 x L i B T a S B v d W k s I G x l c 3 F 1 Z W x z P y A o Y 2 9 j a G V y I H R v d X R l c y B s Z X M g c s O p c G 9 u c 2 V z I H F 1 a S B z 4 o C Z Y X B w b G l x d W V u d C k v R W F 1 I H R y b 3 V i b G U g L y B i c n V u Z S w x M T V 9 J n F 1 b 3 Q 7 L C Z x d W 9 0 O 1 N l Y 3 R p b 2 4 x L 0 R U T V 9 D Q V J f Q j J G X 0 l u b 2 5 k Y X R p b 2 4 v Q 2 h h b m d l Z C B U e X B l L n t G N C 4 x L i B T a S B v d W k s I G x l c 3 F 1 Z W x z P y A o Y 2 9 j a G V y I H R v d X R l c y B s Z X M g c s O p c G 9 u c 2 V z I H F 1 a S B z 4 o C Z Y X B w b G l x d W V u d C k v R W F 1 I G 5 v b i B w b 3 R h Y m x l L D E x N n 0 m c X V v d D s s J n F 1 b 3 Q 7 U 2 V j d G l v b j E v R F R N X 0 N B U l 9 C M k Z f S W 5 v b m R h d G l v b i 9 D a G F u Z 2 V k I F R 5 c G U u e 0 Y 0 L j I g U X V l b C B l c 3 Q g b F x 1 M D A y N 8 O p d G F 0 I G R l I G x h I G 1 h a m 9 y a X T D q S B k Z X M g b G F 0 c m l u Z X M g Y X U g c 2 V p b i B k Z S B j Z X R 0 Z S B j b 2 1 t d W 5 h d X T D q S B k X H U w M D I 3 Y W N j d W V p b C A / L D E x N 3 0 m c X V v d D s s J n F 1 b 3 Q 7 U 2 V j d G l v b j E v R F R N X 0 N B U l 9 C M k Z f S W 5 v b m R h d G l v b i 9 D a G F u Z 2 V k I F R 5 c G U u e 0 Y 3 L i B Z L W E t d C 1 p b C B k Z X M g b 2 J z d G F j b G V z I G F 1 e H F 1 Z W x z I G x l c y B w Z X J z b 2 5 u Z X M g Z M O p c G x h Y 8 O p Z X M g Z m 9 u d C B m Y W N l I H B v d X I g Y W N j w 6 l k Z X I g Y X V 4 I H B v a W 5 0 c y B k 4 o C Z Z W F 1 P y w x M T h 9 J n F 1 b 3 Q 7 L C Z x d W 9 0 O 1 N l Y 3 R p b 2 4 x L 0 R U T V 9 D Q V J f Q j J G X 0 l u b 2 5 k Y X R p b 2 4 v Q 2 h h b m d l Z C B U e X B l L n t G N y 4 x L i B T a S B v d W k s I G x l c 3 F 1 Z W x z I D 8 s M T E 5 f S Z x d W 9 0 O y w m c X V v d D t T Z W N 0 a W 9 u M S 9 E V E 1 f Q 0 F S X 0 I y R l 9 J b m 9 u Z G F 0 a W 9 u L 0 N o Y W 5 n Z W Q g V H l w Z S 5 7 R j c u M S 4 g U 2 k g b 3 V p L C B s Z X N x d W V s c y A / L 1 B y w 6 l z Z W 5 j Z S B k Z S B n c m 9 1 c G V z I G F y b c O p c y w x M j B 9 J n F 1 b 3 Q 7 L C Z x d W 9 0 O 1 N l Y 3 R p b 2 4 x L 0 R U T V 9 D Q V J f Q j J G X 0 l u b 2 5 k Y X R p b 2 4 v Q 2 h h b m d l Z C B U e X B l L n t G N y 4 x L i B T a S B v d W k s I G x l c 3 F 1 Z W x z I D 8 v Q 2 9 u Z m x p d C B s a c O p c y D D o C B s Y S B n Z X N 0 a W 9 u I G N v b W 1 1 b m F 1 d G F p c m U g Z G V z I H B v a W 5 0 c y B k 4 o C Z Z W F 1 L D E y M X 0 m c X V v d D s s J n F 1 b 3 Q 7 U 2 V j d G l v b j E v R F R N X 0 N B U l 9 C M k Z f S W 5 v b m R h d G l v b i 9 D a G F u Z 2 V k I F R 5 c G U u e 0 Y 3 L j E u I F N p I G 9 1 a S w g b G V z c X V l b H M g P y 9 W a W 9 s Z W 5 j Z S 9 h Z 3 J l c 3 N p b 2 4 g c G h 5 c 2 l x d W U s M T I y f S Z x d W 9 0 O y w m c X V v d D t T Z W N 0 a W 9 u M S 9 E V E 1 f Q 0 F S X 0 I y R l 9 J b m 9 u Z G F 0 a W 9 u L 0 N o Y W 5 n Z W Q g V H l w Z S 5 7 R j c u M S 4 g U 2 k g b 3 V p L C B s Z X N x d W V s c y A / L 0 R p c 2 N y a W 1 p b m F 0 a W 9 u L D E y M 3 0 m c X V v d D s s J n F 1 b 3 Q 7 U 2 V j d G l v b j E v R F R N X 0 N B U l 9 C M k Z f S W 5 v b m R h d G l v b i 9 D a G F u Z 2 V k I F R 5 c G U u e 0 Y 3 L j E u I F N p I G 9 1 a S w g b G V z c X V l b H M g P y 9 I Y X J j w 6 h s Z W 1 l b n Q s M T I 0 f S Z x d W 9 0 O y w m c X V v d D t T Z W N 0 a W 9 u M S 9 E V E 1 f Q 0 F S X 0 I y R l 9 J b m 9 u Z G F 0 a W 9 u L 0 N o Y W 5 n Z W Q g V H l w Z S 5 7 R j c u M S 4 g U 2 k g b 3 V p L C B s Z X N x d W V s c y A / L 0 F y c m V z d G F 0 a W 9 u c y 9 k w 6 l 0 Z W 5 0 a W 9 u c y w x M j V 9 J n F 1 b 3 Q 7 L C Z x d W 9 0 O 1 N l Y 3 R p b 2 4 x L 0 R U T V 9 D Q V J f Q j J G X 0 l u b 2 5 k Y X R p b 2 4 v Q 2 h h b m d l Z C B U e X B l L n t G N y 4 x L i B T a S B v d W k s I G x l c 3 F 1 Z W x z I D 8 v Q X V 0 c m U s I H B y w 6 l j a X N l c i w x M j Z 9 J n F 1 b 3 Q 7 L C Z x d W 9 0 O 1 N l Y 3 R p b 2 4 x L 0 R U T V 9 D Q V J f Q j J G X 0 l u b 2 5 k Y X R p b 2 4 v Q 2 h h b m d l Z C B U e X B l L n t B d X R y Z S w g c H L D q W N p c 2 V y X z k s M T I 3 f S Z x d W 9 0 O y w m c X V v d D t T Z W N 0 a W 9 u M S 9 E V E 1 f Q 0 F S X 0 I y R l 9 J b m 9 u Z G F 0 a W 9 u L 0 N o Y W 5 n Z W Q g V H l w Z S 5 7 R j g u I E x l c y B w b 2 l u d H M g Z O K A m W V h d S w g b G F 0 c m l u Z X M g Z X Q g Z G 9 1 Y 2 h l c y B z b 2 5 0 L W l s c y B h Y 2 N l c 3 N p Y m x l c y B h d X g g U E R J I G V u I H N p d H V h d G l v b i B k Z S B o Y W 5 k a W N h c C B w a H l z a X F 1 Z S A / L D E y O H 0 m c X V v d D s s J n F 1 b 3 Q 7 U 2 V j d G l v b j E v R F R N X 0 N B U l 9 C M k Z f S W 5 v b m R h d G l v b i 9 D a G F u Z 2 V k I F R 5 c G U u e 0 c x L i B R d W V s b G V z I H N v b n Q g b G V z I H R y b 2 l z I H N v d X J j Z X M g c H J p b m N p c G F s Z X M g Z G U g b m 9 1 c n J p d H V y Z S B k Z X M g U E R J I D 8 s M T I 5 f S Z x d W 9 0 O y w m c X V v d D t T Z W N 0 a W 9 u M S 9 E V E 1 f Q 0 F S X 0 I y R l 9 J b m 9 u Z G F 0 a W 9 u L 0 N o Y W 5 n Z W Q g V H l w Z S 5 7 R z E u I F F 1 Z W x s Z X M g c 2 9 u d C B s Z X M g d H J v a X M g c 2 9 1 c m N l c y B w c m l u Y 2 l w Y W x l c y B k Z S B u b 3 V y c m l 0 d X J l I G R l c y B Q R E k g P y 9 Q c m 9 k d W N 0 a W 9 u I G F n c m l j b 2 x l I G R l I H N 1 Y n N p c 3 R h b m N l L D E z M H 0 m c X V v d D s s J n F 1 b 3 Q 7 U 2 V j d G l v b j E v R F R N X 0 N B U l 9 C M k Z f S W 5 v b m R h d G l v b i 9 D a G F u Z 2 V k I F R 5 c G U u e 0 c x L i B R d W V s b G V z I H N v b n Q g b G V z I H R y b 2 l z I H N v d X J j Z X M g c H J p b m N p c G F s Z X M g Z G U g b m 9 1 c n J p d H V y Z S B k Z X M g U E R J I D 8 v R G 9 u I G R l c y B j b 2 1 t d W 5 h d X T D q X M g a M O 0 d G V z I G V 0 I H Z v a X N p b m V z L D E z M X 0 m c X V v d D s s J n F 1 b 3 Q 7 U 2 V j d G l v b j E v R F R N X 0 N B U l 9 C M k Z f S W 5 v b m R h d G l v b i 9 D a G F u Z 2 V k I F R 5 c G U u e 0 c x L i B R d W V s b G V z I H N v b n Q g b G V z I H R y b 2 l z I H N v d X J j Z X M g c H J p b m N p c G F s Z X M g Z G U g b m 9 1 c n J p d H V y Z S B k Z X M g U E R J I D 8 v Q X N z a X N 0 Y W 5 j Z S B o d W 1 h b m l 0 Y W l y Z S A o a W 5 j b H V h b n Q g Y 2 F z a C k s M T M y f S Z x d W 9 0 O y w m c X V v d D t T Z W N 0 a W 9 u M S 9 E V E 1 f Q 0 F S X 0 I y R l 9 J b m 9 u Z G F 0 a W 9 u L 0 N o Y W 5 n Z W Q g V H l w Z S 5 7 R z E u I F F 1 Z W x s Z X M g c 2 9 u d C B s Z X M g d H J v a X M g c 2 9 1 c m N l c y B w c m l u Y 2 l w Y W x l c y B k Z S B u b 3 V y c m l 0 d X J l I G R l c y B Q R E k g P y 9 B Y 2 h h d C B z d X I g b G U g b W F y Y 2 j D q S w x M z N 9 J n F 1 b 3 Q 7 L C Z x d W 9 0 O 1 N l Y 3 R p b 2 4 x L 0 R U T V 9 D Q V J f Q j J G X 0 l u b 2 5 k Y X R p b 2 4 v Q 2 h h b m d l Z C B U e X B l L n t H M S 4 g U X V l b G x l c y B z b 2 5 0 I G x l c y B 0 c m 9 p c y B z b 3 V y Y 2 V z I H B y a W 5 j a X B h b G V z I G R l I G 5 v d X J y a X R 1 c m U g Z G V z I F B E S S A / L 0 V t c H J 1 b n Q s M T M 0 f S Z x d W 9 0 O y w m c X V v d D t T Z W N 0 a W 9 u M S 9 E V E 1 f Q 0 F S X 0 I y R l 9 J b m 9 u Z G F 0 a W 9 u L 0 N o Y W 5 n Z W Q g V H l w Z S 5 7 R z E u I F F 1 Z W x s Z X M g c 2 9 u d C B s Z X M g d H J v a X M g c 2 9 1 c m N l c y B w c m l u Y 2 l w Y W x l c y B k Z S B u b 3 V y c m l 0 d X J l I G R l c y B Q R E k g P y 9 U c m 9 j I C j D q W N o Y W 5 n Z X M p L D E z N X 0 m c X V v d D s s J n F 1 b 3 Q 7 U 2 V j d G l v b j E v R F R N X 0 N B U l 9 C M k Z f S W 5 v b m R h d G l v b i 9 D a G F u Z 2 V k I F R 5 c G U u e 0 c x L i B R d W V s b G V z I H N v b n Q g b G V z I H R y b 2 l z I H N v d X J j Z X M g c H J p b m N p c G F s Z X M g Z G U g b m 9 1 c n J p d H V y Z S B k Z X M g U E R J I D 8 v Q X V 0 c m U s I H B y Z W N p c 2 V y L D E z N n 0 m c X V v d D s s J n F 1 b 3 Q 7 U 2 V j d G l v b j E v R F R N X 0 N B U l 9 C M k Z f S W 5 v b m R h d G l v b i 9 D a G F u Z 2 V k I F R 5 c G U u e 0 F 1 d H J l L C B w c m V j a X N l c i w x M z d 9 J n F 1 b 3 Q 7 L C Z x d W 9 0 O 1 N l Y 3 R p b 2 4 x L 0 R U T V 9 D Q V J f Q j J G X 0 l u b 2 5 k Y X R p b 2 4 v Q 2 h h b m d l Z C B U e X B l L n t H M i 4 g U X V l b G x l I G V z d C B s Y S B k a X N 0 Y W 5 j Z S B x d W U g b G V z I H B l c n N v b m 5 l c y B k w 6 l w b G F j w 6 l l c y B k b 2 l 2 Z W 5 0 I H B h c m N v d X J p c i B w b 3 V y I G F j Y 8 O p Z G V y I G F 1 I G 1 h c m N o w 6 k g b G U g c G x 1 c y B w c m 9 j a G U g P y w x M z h 9 J n F 1 b 3 Q 7 L C Z x d W 9 0 O 1 N l Y 3 R p b 2 4 x L 0 R U T V 9 D Q V J f Q j J G X 0 l u b 2 5 k Y X R p b 2 4 v Q 2 h h b m d l Z C B U e X B l L n t H M y 4 g T G V z I H B l c n N v b m 5 l c y B k w 6 l w b G F j w 6 l l c y B v b n Q t Z W x s Z X M g Y W N j w 6 h z I G F 1 I G 1 h c m N o w 6 k g P y w x M z l 9 J n F 1 b 3 Q 7 L C Z x d W 9 0 O 1 N l Y 3 R p b 2 4 x L 0 R U T V 9 D Q V J f Q j J G X 0 l u b 2 5 k Y X R p b 2 4 v Q 2 h h b m d l Z C B U e X B l L n t H N C 4 g U 2 k g b m 9 u L C B w b 3 V y c X V v a S A / L D E 0 M H 0 m c X V v d D s s J n F 1 b 3 Q 7 U 2 V j d G l v b j E v R F R N X 0 N B U l 9 C M k Z f S W 5 v b m R h d G l v b i 9 D a G F u Z 2 V k I F R 5 c G U u e 0 c 0 L i B T a S B u b 2 4 s I H B v d X J x d W 9 p I D 8 v R G l z Y 3 J p b W l u Y X R p b 2 4 s M T Q x f S Z x d W 9 0 O y w m c X V v d D t T Z W N 0 a W 9 u M S 9 E V E 1 f Q 0 F S X 0 I y R l 9 J b m 9 u Z G F 0 a W 9 u L 0 N o Y W 5 n Z W Q g V H l w Z S 5 7 R z Q u I F N p I G 5 v b i w g c G 9 1 c n F 1 b 2 k g P y 9 I Y X J j w 6 h s Z W 1 l b n Q s M T Q y f S Z x d W 9 0 O y w m c X V v d D t T Z W N 0 a W 9 u M S 9 E V E 1 f Q 0 F S X 0 I y R l 9 J b m 9 u Z G F 0 a W 9 u L 0 N o Y W 5 n Z W Q g V H l w Z S 5 7 R z Q u I F N p I G 5 v b i w g c G 9 1 c n F 1 b 2 k g P y 9 M Z S B t Y X J j a M O p I G V z d C B 0 c m 9 w I G x v a W 4 s M T Q z f S Z x d W 9 0 O y w m c X V v d D t T Z W N 0 a W 9 u M S 9 E V E 1 f Q 0 F S X 0 I y R l 9 J b m 9 u Z G F 0 a W 9 u L 0 N o Y W 5 n Z W Q g V H l w Z S 5 7 R z Q u I F N p I G 5 v b i w g c G 9 1 c n F 1 b 2 k g P y 9 Q c s O p c 2 V u Y 2 U g Z G U g Z 3 J v d X B l c y B h c m 3 D q X M s M T Q 0 f S Z x d W 9 0 O y w m c X V v d D t T Z W N 0 a W 9 u M S 9 E V E 1 f Q 0 F S X 0 I y R l 9 J b m 9 u Z G F 0 a W 9 u L 0 N o Y W 5 n Z W Q g V H l w Z S 5 7 R z Q u I F N p I G 5 v b i w g c G 9 1 c n F 1 b 2 k g P y 9 M Y S B y b 3 V 0 Z S B l c 3 Q g d H J v c C B k Y W 5 n Z X J l d X N l L 3 J p c 3 F 1 Z S B k 4 o C Z Y X R 0 Y X F 1 Z X M s M T Q 1 f S Z x d W 9 0 O y w m c X V v d D t T Z W N 0 a W 9 u M S 9 E V E 1 f Q 0 F S X 0 I y R l 9 J b m 9 u Z G F 0 a W 9 u L 0 N o Y W 5 n Z W Q g V H l w Z S 5 7 R z Q u I F N p I G 5 v b i w g c G 9 1 c n F 1 b 2 k g P y 9 B Y n V z I G R l c y B m b 3 J j Z X M g Z G U g c 8 O p Y 3 V y a X T D q S w x N D Z 9 J n F 1 b 3 Q 7 L C Z x d W 9 0 O 1 N l Y 3 R p b 2 4 x L 0 R U T V 9 D Q V J f Q j J G X 0 l u b 2 5 k Y X R p b 2 4 v Q 2 h h b m d l Z C B U e X B l L n t H N C 4 g U 2 k g b m 9 u L C B w b 3 V y c X V v a S A / L 0 F 1 d H J l L C B w c s O p Y 2 l z Z X I s M T Q 3 f S Z x d W 9 0 O y w m c X V v d D t T Z W N 0 a W 9 u M S 9 E V E 1 f Q 0 F S X 0 I y R l 9 J b m 9 u Z G F 0 a W 9 u L 0 N o Y W 5 n Z W Q g V H l w Z S 5 7 Q X V 0 c m U s I H B y Z W N p c 2 V y X z E w L D E 0 O H 0 m c X V v d D s s J n F 1 b 3 Q 7 U 2 V j d G l v b j E v R F R N X 0 N B U l 9 C M k Z f S W 5 v b m R h d G l v b i 9 D a G F u Z 2 V k I F R 5 c G U u e 0 g x L i B Z L W E t d C 1 p b C B k Z X M g c 2 V y d m l j Z X M g b c O p Z G l j Y X V 4 I G R p c 3 B v b m l i b G V z I E R B T l M g Q 0 U g U V V B U l R J R V I g P y w x N D l 9 J n F 1 b 3 Q 7 L C Z x d W 9 0 O 1 N l Y 3 R p b 2 4 x L 0 R U T V 9 D Q V J f Q j J G X 0 l u b 2 5 k Y X R p b 2 4 v Q 2 h h b m d l Z C B U e X B l L n t I M i 4 g U 2 k g b 3 V p L C B x d W V s c y B 0 e X B l c y B k Z S B z Z X J 2 a W N l c y B t w 6 l k a W N h d X g g Z m 9 u Y 3 R p b 2 5 u Z W x z I H N v b n Q g Z G l z c G 9 u a W J s Z X M g P y A o Y 2 9 j a G V y I H R v d X R l c y B s Z X M g c s O p c G 9 u c 2 V z I G N v c n J l c 3 B v b m R h b n R l c y k s M T U w f S Z x d W 9 0 O y w m c X V v d D t T Z W N 0 a W 9 u M S 9 E V E 1 f Q 0 F S X 0 I y R l 9 J b m 9 u Z G F 0 a W 9 u L 0 N o Y W 5 n Z W Q g V H l w Z S 5 7 S D I u I F N p I G 9 1 a S w g c X V l b H M g d H l w Z X M g Z G U g c 2 V y d m l j Z X M g b c O p Z G l j Y X V 4 I G Z v b m N 0 a W 9 u b m V s c y B z b 2 5 0 I G R p c 3 B v b m l i b G V z I D 8 g K G N v Y 2 h l c i B 0 b 3 V 0 Z X M g b G V z I H L D q X B v b n N l c y B j b 3 J y Z X N w b 2 5 k Y W 5 0 Z X M p L 0 N s a W 5 p c X V l I G 1 v Y m l s Z S w x N T F 9 J n F 1 b 3 Q 7 L C Z x d W 9 0 O 1 N l Y 3 R p b 2 4 x L 0 R U T V 9 D Q V J f Q j J G X 0 l u b 2 5 k Y X R p b 2 4 v Q 2 h h b m d l Z C B U e X B l L n t I M i 4 g U 2 k g b 3 V p L C B x d W V s c y B 0 e X B l c y B k Z S B z Z X J 2 a W N l c y B t w 6 l k a W N h d X g g Z m 9 u Y 3 R p b 2 5 u Z W x z I H N v b n Q g Z G l z c G 9 u a W J s Z X M g P y A o Y 2 9 j a G V y I H R v d X R l c y B s Z X M g c s O p c G 9 u c 2 V z I G N v c n J l c 3 B v b m R h b n R l c y k v S M O 0 c G l 0 Y W w s M T U y f S Z x d W 9 0 O y w m c X V v d D t T Z W N 0 a W 9 u M S 9 E V E 1 f Q 0 F S X 0 I y R l 9 J b m 9 u Z G F 0 a W 9 u L 0 N o Y W 5 n Z W Q g V H l w Z S 5 7 S D I u I F N p I G 9 1 a S w g c X V l b H M g d H l w Z X M g Z G U g c 2 V y d m l j Z X M g b c O p Z G l j Y X V 4 I G Z v b m N 0 a W 9 u b m V s c y B z b 2 5 0 I G R p c 3 B v b m l i b G V z I D 8 g K G N v Y 2 h l c i B 0 b 3 V 0 Z X M g b G V z I H L D q X B v b n N l c y B j b 3 J y Z X N w b 2 5 k Y W 5 0 Z X M p L 0 N l b n R y Z S B k Z S B z Y W 5 0 w 6 k s M T U z f S Z x d W 9 0 O y w m c X V v d D t T Z W N 0 a W 9 u M S 9 E V E 1 f Q 0 F S X 0 I y R l 9 J b m 9 u Z G F 0 a W 9 u L 0 N o Y W 5 n Z W Q g V H l w Z S 5 7 S D I u I F N p I G 9 1 a S w g c X V l b H M g d H l w Z X M g Z G U g c 2 V y d m l j Z X M g b c O p Z G l j Y X V 4 I G Z v b m N 0 a W 9 u b m V s c y B z b 2 5 0 I G R p c 3 B v b m l i b G V z I D 8 g K G N v Y 2 h l c i B 0 b 3 V 0 Z X M g b G V z I H L D q X B v b n N l c y B j b 3 J y Z X N w b 2 5 k Y W 5 0 Z X M p L 0 N s a W 5 p c X V l I H B y a X b D q W U s M T U 0 f S Z x d W 9 0 O y w m c X V v d D t T Z W N 0 a W 9 u M S 9 E V E 1 f Q 0 F S X 0 I y R l 9 J b m 9 u Z G F 0 a W 9 u L 0 N o Y W 5 n Z W Q g V H l w Z S 5 7 S D I u I F N p I G 9 1 a S w g c X V l b H M g d H l w Z X M g Z G U g c 2 V y d m l j Z X M g b c O p Z G l j Y X V 4 I G Z v b m N 0 a W 9 u b m V s c y B z b 2 5 0 I G R p c 3 B v b m l i b G V z I D 8 g K G N v Y 2 h l c i B 0 b 3 V 0 Z X M g b G V z I H L D q X B v b n N l c y B j b 3 J y Z X N w b 2 5 k Y W 5 0 Z X M p L 0 F 1 d H J l c y A o w 6 A g c H L D q W N p c 2 V y K S w x N T V 9 J n F 1 b 3 Q 7 L C Z x d W 9 0 O 1 N l Y 3 R p b 2 4 x L 0 R U T V 9 D Q V J f Q j J G X 0 l u b 2 5 k Y X R p b 2 4 v Q 2 h h b m d l Z C B U e X B l L n t B d X R y Z S w g c H L D q W N p c 2 V y X z E x L D E 1 N n 0 m c X V v d D s s J n F 1 b 3 Q 7 U 2 V j d G l v b j E v R F R N X 0 N B U l 9 C M k Z f S W 5 v b m R h d G l v b i 9 D a G F u Z 2 V k I F R 5 c G U u e 0 g z L i B M Z X M g c G V y c 2 9 u b m V z I G T D q X B s Y W P D q W V z I G 9 u d C 1 l b G x l c y B h Y 2 P D q H M g Y X V 4 I G N l b n R y Z X M g Z G U g c 2 F u d M O p c y B k a X N w b 2 5 p Y m x l c y A / L D E 1 N 3 0 m c X V v d D s s J n F 1 b 3 Q 7 U 2 V j d G l v b j E v R F R N X 0 N B U l 9 C M k Z f S W 5 v b m R h d G l v b i 9 D a G F u Z 2 V k I F R 5 c G U u e 0 g 0 L i B R d W V s b G U g Z X N 0 I G x h I G R p c 3 R h b m N l I H F 1 Z S B s Z X M g c G V y c 2 9 u b m V z I G T D q X B s Y W P D q W V z I H B h c m N v d X J l b n Q g c G 9 1 c i B h Y 2 P D q W R l c i B h d X g g c 2 V y d m l j Z X M g b c O p Z G l j Y X V 4 I D 8 g K M O g I H B p Z W Q p L D E 1 O H 0 m c X V v d D s s J n F 1 b 3 Q 7 U 2 V j d G l v b j E v R F R N X 0 N B U l 9 C M k Z f S W 5 v b m R h d G l v b i 9 D a G F u Z 2 V k I F R 5 c G U u e 0 g 1 I E x l c y B w Z X J z b 2 5 u Z X M g Z M O p c G x h Y 8 O p Z X M g c m V u Y 2 9 u d H J l b n Q t Z W x s Z X M g Z G V z I G R p Z m Z p Y 3 V s d M O p c y B w b 3 V y I G F j Y 8 O p Z G V y I G F 1 e C B z Z X J 2 a W N l c y B k Z S B z Y W 5 0 w 6 k / L D E 1 O X 0 m c X V v d D s s J n F 1 b 3 Q 7 U 2 V j d G l v b j E v R F R N X 0 N B U l 9 C M k Z f S W 5 v b m R h d G l v b i 9 D a G F u Z 2 V k I F R 5 c G U u e 0 g 1 L j E g U 2 k g b 3 V p L C B w b 3 V y c X V v a S A / I C h N Y X g g d H J v a X M g c s O p c G 9 u c 2 V z K S w x N j B 9 J n F 1 b 3 Q 7 L C Z x d W 9 0 O 1 N l Y 3 R p b 2 4 x L 0 R U T V 9 D Q V J f Q j J G X 0 l u b 2 5 k Y X R p b 2 4 v Q 2 h h b m d l Z C B U e X B l L n t I N S 4 x I F N p I G 9 1 a S w g c G 9 1 c n F 1 b 2 k g P y A o T W F 4 I H R y b 2 l z I H L D q X B v b n N l c y k v R G l z Y 3 J p b W l u Y X R p b 2 4 s M T Y x f S Z x d W 9 0 O y w m c X V v d D t T Z W N 0 a W 9 u M S 9 E V E 1 f Q 0 F S X 0 I y R l 9 J b m 9 u Z G F 0 a W 9 u L 0 N o Y W 5 n Z W Q g V H l w Z S 5 7 S D U u M S B T a S B v d W k s I H B v d X J x d W 9 p I D 8 g K E 1 h e C B 0 c m 9 p c y B y w 6 l w b 2 5 z Z X M p L 0 x l I H N l c n Z p Y 2 U g Z X N 0 I H R y b 3 A g b G 9 p b i w x N j J 9 J n F 1 b 3 Q 7 L C Z x d W 9 0 O 1 N l Y 3 R p b 2 4 x L 0 R U T V 9 D Q V J f Q j J G X 0 l u b 2 5 k Y X R p b 2 4 v Q 2 h h b m d l Z C B U e X B l L n t I N S 4 x I F N p I G 9 1 a S w g c G 9 1 c n F 1 b 2 k g P y A o T W F 4 I H R y b 2 l z I H L D q X B v b n N l c y k v T W F u c X V l I G R l I G 1 v e W V u c y B m a W 5 h b m N p Z X J z L D E 2 M 3 0 m c X V v d D s s J n F 1 b 3 Q 7 U 2 V j d G l v b j E v R F R N X 0 N B U l 9 C M k Z f S W 5 v b m R h d G l v b i 9 D a G F u Z 2 V k I F R 5 c G U u e 0 g 1 L j E g U 2 k g b 3 V p L C B w b 3 V y c X V v a S A / I C h N Y X g g d H J v a X M g c s O p c G 9 u c 2 V z K S 9 M Y S B y b 3 V 0 Z X M g Z X N 0 I G R h b m d l c m V 1 c 2 U v c m l z c X V l I G T i g J l h d H R h c X V l L D E 2 N H 0 m c X V v d D s s J n F 1 b 3 Q 7 U 2 V j d G l v b j E v R F R N X 0 N B U l 9 C M k Z f S W 5 v b m R h d G l v b i 9 D a G F u Z 2 V k I F R 5 c G U u e 0 g 1 L j E g U 2 k g b 3 V p L C B w b 3 V y c X V v a S A / I C h N Y X g g d H J v a X M g c s O p c G 9 u c 2 V z K S 9 Q c s O p c 2 V u Y 2 U g Z G U g Z 3 J v d X B l c y B h c m 3 D q X M s M T Y 1 f S Z x d W 9 0 O y w m c X V v d D t T Z W N 0 a W 9 u M S 9 E V E 1 f Q 0 F S X 0 I y R l 9 J b m 9 u Z G F 0 a W 9 u L 0 N o Y W 5 n Z W Q g V H l w Z S 5 7 S D U u M S B T a S B v d W k s I H B v d X J x d W 9 p I D 8 g K E 1 h e C B 0 c m 9 p c y B y w 6 l w b 2 5 z Z X M p L 0 F i c 2 V u Y 2 U g Z G U g c G V y c 2 9 u b m V s I G 3 D q W R p Y 2 F s L D E 2 N n 0 m c X V v d D s s J n F 1 b 3 Q 7 U 2 V j d G l v b j E v R F R N X 0 N B U l 9 C M k Z f S W 5 v b m R h d G l v b i 9 D a G F u Z 2 V k I F R 5 c G U u e 0 g 1 L j E g U 2 k g b 3 V p L C B w b 3 V y c X V v a S A / I C h N Y X g g d H J v a X M g c s O p c G 9 u c 2 V z K S 9 Q Y X M g Z G U g b c O p Z G l j Y W 1 l b n R z I G 9 1 I G T i g J n D q X F 1 a X B l b W V u d H M s M T Y 3 f S Z x d W 9 0 O y w m c X V v d D t T Z W N 0 a W 9 u M S 9 E V E 1 f Q 0 F S X 0 I y R l 9 J b m 9 u Z G F 0 a W 9 u L 0 N o Y W 5 n Z W Q g V H l w Z S 5 7 S D Y g U X V l b G x l c y B z b 2 5 0 I G x l c y B 0 c m 9 p c y B w c m 9 i b M O o b W V z I G R l I H N h b n T D q S B s Z X M g c G x 1 c y B y w 6 l w Y W 5 k d X M g Z G F u c y B s Z S B x d W F y d G l l c i B w Y X J t a S B s Z X M g c G 9 w d W x h d G l v b n M g Z M O p c G x h Y 8 O p Z X M g P y w x N j h 9 J n F 1 b 3 Q 7 L C Z x d W 9 0 O 1 N l Y 3 R p b 2 4 x L 0 R U T V 9 D Q V J f Q j J G X 0 l u b 2 5 k Y X R p b 2 4 v Q 2 h h b m d l Z C B U e X B l L n t I N i B R d W V s b G V z I H N v b n Q g b G V z I H R y b 2 l z I H B y b 2 J s w 6 h t Z X M g Z G U g c 2 F u d M O p I G x l c y B w b H V z I H L D q X B h b m R 1 c y B k Y W 5 z I G x l I H F 1 Y X J 0 a W V y I H B h c m 1 p I G x l c y B w b 3 B 1 b G F 0 a W 9 u c y B k w 6 l w b G F j w 6 l l c y A / L 0 R p Y X J y a M O p Z S w x N j l 9 J n F 1 b 3 Q 7 L C Z x d W 9 0 O 1 N l Y 3 R p b 2 4 x L 0 R U T V 9 D Q V J f Q j J G X 0 l u b 2 5 k Y X R p b 2 4 v Q 2 h h b m d l Z C B U e X B l L n t I N i B R d W V s b G V z I H N v b n Q g b G V z I H R y b 2 l z I H B y b 2 J s w 6 h t Z X M g Z G U g c 2 F u d M O p I G x l c y B w b H V z I H L D q X B h b m R 1 c y B k Y W 5 z I G x l I H F 1 Y X J 0 a W V y I H B h c m 1 p I G x l c y B w b 3 B 1 b G F 0 a W 9 u c y B k w 6 l w b G F j w 6 l l c y A / L 1 B h b H V k a X N t Z S w x N z B 9 J n F 1 b 3 Q 7 L C Z x d W 9 0 O 1 N l Y 3 R p b 2 4 x L 0 R U T V 9 D Q V J f Q j J G X 0 l u b 2 5 k Y X R p b 2 4 v Q 2 h h b m d l Z C B U e X B l L n t I N i B R d W V s b G V z I H N v b n Q g b G V z I H R y b 2 l z I H B y b 2 J s w 6 h t Z X M g Z G U g c 2 F u d M O p I G x l c y B w b H V z I H L D q X B h b m R 1 c y B k Y W 5 z I G x l I H F 1 Y X J 0 a W V y I H B h c m 1 p I G x l c y B w b 3 B 1 b G F 0 a W 9 u c y B k w 6 l w b G F j w 6 l l c y A / L 0 1 h b G 5 1 d H J p d G l v b i w x N z F 9 J n F 1 b 3 Q 7 L C Z x d W 9 0 O 1 N l Y 3 R p b 2 4 x L 0 R U T V 9 D Q V J f Q j J G X 0 l u b 2 5 k Y X R p b 2 4 v Q 2 h h b m d l Z C B U e X B l L n t I N i B R d W V s b G V z I H N v b n Q g b G V z I H R y b 2 l z I H B y b 2 J s w 6 h t Z X M g Z G U g c 2 F u d M O p I G x l c y B w b H V z I H L D q X B h b m R 1 c y B k Y W 5 z I G x l I H F 1 Y X J 0 a W V y I H B h c m 1 p I G x l c y B w b 3 B 1 b G F 0 a W 9 u c y B k w 6 l w b G F j w 6 l l c y A / L 0 l u Z m V j d G l v b i B k Z S B w b G F p Z S w x N z J 9 J n F 1 b 3 Q 7 L C Z x d W 9 0 O 1 N l Y 3 R p b 2 4 x L 0 R U T V 9 D Q V J f Q j J G X 0 l u b 2 5 k Y X R p b 2 4 v Q 2 h h b m d l Z C B U e X B l L n t I N i B R d W V s b G V z I H N v b n Q g b G V z I H R y b 2 l z I H B y b 2 J s w 6 h t Z X M g Z G U g c 2 F u d M O p I G x l c y B w b H V z I H L D q X B h b m R 1 c y B k Y W 5 z I G x l I H F 1 Y X J 0 a W V y I H B h c m 1 p I G x l c y B w b 3 B 1 b G F 0 a W 9 u c y B k w 6 l w b G F j w 6 l l c y A / L 0 1 h b G F k a W U g Z G U g c G V h d S w x N z N 9 J n F 1 b 3 Q 7 L C Z x d W 9 0 O 1 N l Y 3 R p b 2 4 x L 0 R U T V 9 D Q V J f Q j J G X 0 l u b 2 5 k Y X R p b 2 4 v Q 2 h h b m d l Z C B U e X B l L n t I N i B R d W V s b G V z I H N v b n Q g b G V z I H R y b 2 l z I H B y b 2 J s w 6 h t Z X M g Z G U g c 2 F u d M O p I G x l c y B w b H V z I H L D q X B h b m R 1 c y B k Y W 5 z I G x l I H F 1 Y X J 0 a W V y I H B h c m 1 p I G x l c y B w b 3 B 1 b G F 0 a W 9 u c y B k w 6 l w b G F j w 6 l l c y A / L 0 Z p w 6 h 2 c m U s M T c 0 f S Z x d W 9 0 O y w m c X V v d D t T Z W N 0 a W 9 u M S 9 E V E 1 f Q 0 F S X 0 I y R l 9 J b m 9 u Z G F 0 a W 9 u L 0 N o Y W 5 n Z W Q g V H l w Z S 5 7 S D Y g U X V l b G x l c y B z b 2 5 0 I G x l c y B 0 c m 9 p c y B w c m 9 i b M O o b W V z I G R l I H N h b n T D q S B s Z X M g c G x 1 c y B y w 6 l w Y W 5 k d X M g Z G F u c y B s Z S B x d W F y d G l l c i B w Y X J t a S B s Z X M g c G 9 w d W x h d G l v b n M g Z M O p c G x h Y 8 O p Z X M g P y 9 U b 3 V 4 L D E 3 N X 0 m c X V v d D s s J n F 1 b 3 Q 7 U 2 V j d G l v b j E v R F R N X 0 N B U l 9 C M k Z f S W 5 v b m R h d G l v b i 9 D a G F u Z 2 V k I F R 5 c G U u e 0 g 2 I F F 1 Z W x s Z X M g c 2 9 u d C B s Z X M g d H J v a X M g c H J v Y m z D q G 1 l c y B k Z S B z Y W 5 0 w 6 k g b G V z I H B s d X M g c s O p c G F u Z H V z I G R h b n M g b G U g c X V h c n R p Z X I g c G F y b W k g b G V z I H B v c H V s Y X R p b 2 5 z I G T D q X B s Y W P D q W V z I D 8 v T W F 1 e C B k Z S B 0 w 6 p 0 Z S w x N z Z 9 J n F 1 b 3 Q 7 L C Z x d W 9 0 O 1 N l Y 3 R p b 2 4 x L 0 R U T V 9 D Q V J f Q j J G X 0 l u b 2 5 k Y X R p b 2 4 v Q 2 h h b m d l Z C B U e X B l L n t I N i B R d W V s b G V z I H N v b n Q g b G V z I H R y b 2 l z I H B y b 2 J s w 6 h t Z X M g Z G U g c 2 F u d M O p I G x l c y B w b H V z I H L D q X B h b m R 1 c y B k Y W 5 z I G x l I H F 1 Y X J 0 a W V y I H B h c m 1 p I G x l c y B w b 3 B 1 b G F 0 a W 9 u c y B k w 6 l w b G F j w 6 l l c y A / L 0 1 h d X g g Z G U g d m V u d H J l L D E 3 N 3 0 m c X V v d D s s J n F 1 b 3 Q 7 U 2 V j d G l v b j E v R F R N X 0 N B U l 9 C M k Z f S W 5 v b m R h d G l v b i 9 D a G F u Z 2 V k I F R 5 c G U u e 0 g 2 I F F 1 Z W x s Z X M g c 2 9 u d C B s Z X M g d H J v a X M g c H J v Y m z D q G 1 l c y B k Z S B z Y W 5 0 w 6 k g b G V z I H B s d X M g c s O p c G F u Z H V z I G R h b n M g b G U g c X V h c n R p Z X I g c G F y b W k g b G V z I H B v c H V s Y X R p b 2 5 z I G T D q X B s Y W P D q W V z I D 8 v V k l I L 1 N p Z G E s M T c 4 f S Z x d W 9 0 O y w m c X V v d D t T Z W N 0 a W 9 u M S 9 E V E 1 f Q 0 F S X 0 I y R l 9 J b m 9 u Z G F 0 a W 9 u L 0 N o Y W 5 n Z W Q g V H l w Z S 5 7 S D Y g U X V l b G x l c y B z b 2 5 0 I G x l c y B 0 c m 9 p c y B w c m 9 i b M O o b W V z I G R l I H N h b n T D q S B s Z X M g c G x 1 c y B y w 6 l w Y W 5 k d X M g Z G F u c y B s Z S B x d W F y d G l l c i B w Y X J t a S B s Z X M g c G 9 w d W x h d G l v b n M g Z M O p c G x h Y 8 O p Z X M g P y 9 Q c m 9 i b M O o b W V z I G R l I H R l b n N p b 2 5 z L D E 3 O X 0 m c X V v d D s s J n F 1 b 3 Q 7 U 2 V j d G l v b j E v R F R N X 0 N B U l 9 C M k Z f S W 5 v b m R h d G l v b i 9 D a G F u Z 2 V k I F R 5 c G U u e 0 g 2 I F F 1 Z W x s Z X M g c 2 9 u d C B s Z X M g d H J v a X M g c H J v Y m z D q G 1 l c y B k Z S B z Y W 5 0 w 6 k g b G V z I H B s d X M g c s O p c G F u Z H V z I G R h b n M g b G U g c X V h c n R p Z X I g c G F y b W k g b G V z I H B v c H V s Y X R p b 2 5 z I G T D q X B s Y W P D q W V z I D 8 v Q X V 0 c m U s M T g w f S Z x d W 9 0 O y w m c X V v d D t T Z W N 0 a W 9 u M S 9 E V E 1 f Q 0 F S X 0 I y R l 9 J b m 9 u Z G F 0 a W 9 u L 0 N o Y W 5 n Z W Q g V H l w Z S 5 7 Q X V 0 c m U g b W F s Y W R p Z S D D o C B w c s O p Y 2 l z Z X I s M T g x f S Z x d W 9 0 O y w m c X V v d D t T Z W N 0 a W 9 u M S 9 E V E 1 f Q 0 F S X 0 I y R l 9 J b m 9 u Z G F 0 a W 9 u L 0 N o Y W 5 n Z W Q g V H l w Z S 5 7 S T E u I E V z d C 1 j Z S B x d W U g b G E g b W F q b 3 J p d M O p I G R l c y B l b m Z h b n R z I G R l I G 3 D q W 5 h Z 2 V z I G T D q X B s Y W P D q X M g c 3 V p d G U g Y X V 4 I H B s d W l l c y B 0 b 3 J y Z W 5 0 a W V s b G V z I G Z y w 6 l x d W V u d G V u d C B 1 b m U g w 6 l j b 2 x l I E F D V F V F T E x F T U V O V C A / L D E 4 M n 0 m c X V v d D s s J n F 1 b 3 Q 7 U 2 V j d G l v b j E v R F R N X 0 N B U l 9 C M k Z f S W 5 v b m R h d G l v b i 9 D a G F u Z 2 V k I F R 5 c G U u e 0 k x L j E u I F N p I E V O I F B B U l R J R S B v d S B O T 0 4 s I F B v d X J x d W 9 p I E N l c y B l b m Z h b n R z I F B E S S B u Z S B m c s O p c X V l b n R l b n Q g c G F z I G T i g J n D q W N v b G U g Y W N 0 d W V s b G V t Z W 5 0 I D 8 s M T g z f S Z x d W 9 0 O y w m c X V v d D t T Z W N 0 a W 9 u M S 9 E V E 1 f Q 0 F S X 0 I y R l 9 J b m 9 u Z G F 0 a W 9 u L 0 N o Y W 5 n Z W Q g V H l w Z S 5 7 S T E u M S 4 g U 2 k g R U 4 g U E F S V E l F I G 9 1 I E 5 P T i w g U G 9 1 c n F 1 b 2 k g Q 2 V z I G V u Z m F u d H M g U E R J I G 5 l I G Z y w 6 l x d W V u d G V u d C B w Y X M g Z O K A m c O p Y 2 9 s Z S B h Y 3 R 1 Z W x s Z W 1 l b n Q g P y 9 Q Y X M g Z F x 1 M D A y N 8 O p Y 2 9 s Z S w x O D R 9 J n F 1 b 3 Q 7 L C Z x d W 9 0 O 1 N l Y 3 R p b 2 4 x L 0 R U T V 9 D Q V J f Q j J G X 0 l u b 2 5 k Y X R p b 2 4 v Q 2 h h b m d l Z C B U e X B l L n t J M S 4 x L i B T a S B F T i B Q Q V J U S U U g b 3 U g T k 9 O L C B Q b 3 V y c X V v a S B D Z X M g Z W 5 m Y W 5 0 c y B Q R E k g b m U g Z n L D q X F 1 Z W 5 0 Z W 5 0 I H B h c y B k 4 o C Z w 6 l j b 2 x l I G F j d H V l b G x l b W V u d C A / L 0 V j b 2 x l I G T D q X R y d W l 0 Z S B v d S B l b m R v b W 1 h Z 8 O p Z S w x O D V 9 J n F 1 b 3 Q 7 L C Z x d W 9 0 O 1 N l Y 3 R p b 2 4 x L 0 R U T V 9 D Q V J f Q j J G X 0 l u b 2 5 k Y X R p b 2 4 v Q 2 h h b m d l Z C B U e X B l L n t J M S 4 x L i B T a S B F T i B Q Q V J U S U U g b 3 U g T k 9 O L C B Q b 3 V y c X V v a S B D Z X M g Z W 5 m Y W 5 0 c y B Q R E k g b m U g Z n L D q X F 1 Z W 5 0 Z W 5 0 I H B h c y B k 4 o C Z w 6 l j b 2 x l I G F j d H V l b G x l b W V u d C A / L 0 V j b 2 x l I G 9 j Y 3 V w w 6 l l I H B h c i B k Z X M g U E R J L D E 4 N n 0 m c X V v d D s s J n F 1 b 3 Q 7 U 2 V j d G l v b j E v R F R N X 0 N B U l 9 C M k Z f S W 5 v b m R h d G l v b i 9 D a G F u Z 2 V k I F R 5 c G U u e 0 k x L j E u I F N p I E V O I F B B U l R J R S B v d S B O T 0 4 s I F B v d X J x d W 9 p I E N l c y B l b m Z h b n R z I F B E S S B u Z S B m c s O p c X V l b n R l b n Q g c G F z I G T i g J n D q W N v b G U g Y W N 0 d W V s b G V t Z W 5 0 I D 8 v R W N v b G U g d H J v c C B s b 2 l u L D E 4 N 3 0 m c X V v d D s s J n F 1 b 3 Q 7 U 2 V j d G l v b j E v R F R N X 0 N B U l 9 C M k Z f S W 5 v b m R h d G l v b i 9 D a G F u Z 2 V k I F R 5 c G U u e 0 k x L j E u I F N p I E V O I F B B U l R J R S B v d S B O T 0 4 s I F B v d X J x d W 9 p I E N l c y B l b m Z h b n R z I F B E S S B u Z S B m c s O p c X V l b n R l b n Q g c G F z I G T i g J n D q W N v b G U g Y W N 0 d W V s b G V t Z W 5 0 I D 8 v Q 2 h l b W l u I G R h b m d l c m V 1 e C w x O D h 9 J n F 1 b 3 Q 7 L C Z x d W 9 0 O 1 N l Y 3 R p b 2 4 x L 0 R U T V 9 D Q V J f Q j J G X 0 l u b 2 5 k Y X R p b 2 4 v Q 2 h h b m d l Z C B U e X B l L n t J M S 4 x L i B T a S B F T i B Q Q V J U S U U g b 3 U g T k 9 O L C B Q b 3 V y c X V v a S B D Z X M g Z W 5 m Y W 5 0 c y B Q R E k g b m U g Z n L D q X F 1 Z W 5 0 Z W 5 0 I H B h c y B k 4 o C Z w 6 l j b 2 x l I G F j d H V l b G x l b W V u d C A / L 0 R p c 2 N y a W 1 p b m F 0 a W 9 u a X M s M T g 5 f S Z x d W 9 0 O y w m c X V v d D t T Z W N 0 a W 9 u M S 9 E V E 1 f Q 0 F S X 0 I y R l 9 J b m 9 u Z G F 0 a W 9 u L 0 N o Y W 5 n Z W Q g V H l w Z S 5 7 S T E u M S 4 g U 2 k g R U 4 g U E F S V E l F I G 9 1 I E 5 P T i w g U G 9 1 c n F 1 b 2 k g Q 2 V z I G V u Z m F u d H M g U E R J I G 5 l I G Z y w 6 l x d W V u d G V u d C B w Y X M g Z O K A m c O p Y 2 9 s Z S B h Y 3 R 1 Z W x s Z W 1 l b n Q g P y 9 N Y W 5 x d W U g Z G U g b W 9 5 Z W 5 z I G Z p b m F u Y 2 l l c n M g K H R y Y W 5 z c G 9 y d C w g Z X R j K S w x O T B 9 J n F 1 b 3 Q 7 L C Z x d W 9 0 O 1 N l Y 3 R p b 2 4 x L 0 R U T V 9 D Q V J f Q j J G X 0 l u b 2 5 k Y X R p b 2 4 v Q 2 h h b m d l Z C B U e X B l L n t J M S 4 x L i B T a S B F T i B Q Q V J U S U U g b 3 U g T k 9 O L C B Q b 3 V y c X V v a S B D Z X M g Z W 5 m Y W 5 0 c y B Q R E k g b m U g Z n L D q X F 1 Z W 5 0 Z W 5 0 I H B h c y B k 4 o C Z w 6 l j b 2 x l I G F j d H V l b G x l b W V u d C A / L 1 B y b 2 J s w 6 h t Z X M g Z G U g Y 2 9 o Y W J p d G F 0 a W 9 u I G F 2 Z W M g b G E g Y 2 9 t b X V u Y X V 0 w 6 k g b 8 O 5 I H N l I H R y b 3 V 2 Z S B s X H U w M D I 3 w 6 l j b 2 x l L D E 5 M X 0 m c X V v d D s s J n F 1 b 3 Q 7 U 2 V j d G l v b j E v R F R N X 0 N B U l 9 C M k Z f S W 5 v b m R h d G l v b i 9 D a G F u Z 2 V k I F R 5 c G U u e 0 k x L j E u I F N p I E V O I F B B U l R J R S B v d S B O T 0 4 s I F B v d X J x d W 9 p I E N l c y B l b m Z h b n R z I F B E S S B u Z S B m c s O p c X V l b n R l b n Q g c G F z I G T i g J n D q W N v b G U g Y W N 0 d W V s b G V t Z W 5 0 I D 8 v T W F u c X V l I G R l I H B l c n N v b m 5 l b C B l b n N l a W d u Y W 5 0 L D E 5 M n 0 m c X V v d D s s J n F 1 b 3 Q 7 U 2 V j d G l v b j E v R F R N X 0 N B U l 9 C M k Z f S W 5 v b m R h d G l v b i 9 D a G F u Z 2 V k I F R 5 c G U u e 0 k x L j E u I F N p I E V O I F B B U l R J R S B v d S B O T 0 4 s I F B v d X J x d W 9 p I E N l c y B l b m Z h b n R z I F B E S S B u Z S B m c s O p c X V l b n R l b n Q g c G F z I G T i g J n D q W N v b G U g Y W N 0 d W V s b G V t Z W 5 0 I D 8 v U G F z I G R c d T A w M j d p b n T D q X L D q n Q g c G 9 1 c i B s X H U w M D I 3 w 6 l k d W N h d G l v b i B k Z X M g Z W 5 m Y W 5 0 c y w x O T N 9 J n F 1 b 3 Q 7 L C Z x d W 9 0 O 1 N l Y 3 R p b 2 4 x L 0 R U T V 9 D Q V J f Q j J G X 0 l u b 2 5 k Y X R p b 2 4 v Q 2 h h b m d l Z C B U e X B l L n t J M S 4 x L i B T a S B F T i B Q Q V J U S U U g b 3 U g T k 9 O L C B Q b 3 V y c X V v a S B D Z X M g Z W 5 m Y W 5 0 c y B Q R E k g b m U g Z n L D q X F 1 Z W 5 0 Z W 5 0 I H B h c y B k 4 o C Z w 6 l j b 2 x l I G F j d H V l b G x l b W V u d C A / L 0 F 1 d H J l L C B w c s O p Y 2 l z Z X I s M T k 0 f S Z x d W 9 0 O y w m c X V v d D t T Z W N 0 a W 9 u M S 9 E V E 1 f Q 0 F S X 0 I y R l 9 J b m 9 u Z G F 0 a W 9 u L 0 N o Y W 5 n Z W Q g V H l w Z S 5 7 Q X V 0 c m U s I H N w w 6 l j a W Z p Z X I s M T k 1 f S Z x d W 9 0 O y w m c X V v d D t T Z W N 0 a W 9 u M S 9 E V E 1 f Q 0 F S X 0 I y R l 9 J b m 9 u Z G F 0 a W 9 u L 0 N o Y W 5 n Z W Q g V H l w Z S 5 7 S T I u I F F 1 Z W x s Z S B k a X N 0 Y W 5 j Z S B s Y S B t Y W p v c m l 0 w 6 k g Z G V z I G V u Z m F u d H M g Z G V w b G F j Z X M g Z G 9 p d m V u d C 1 p b H M g c G F y Y 2 9 1 c m l y I H B v d X I g Y W N j w 6 l k Z X I g w 6 A g b O K A m c O p Y 2 9 s Z S B s Y S B w b H V z I H B y b 2 N o Z S A / I C j D o C B w a W V k K S w x O T Z 9 J n F 1 b 3 Q 7 L C Z x d W 9 0 O 1 N l Y 3 R p b 2 4 x L 0 R U T V 9 D Q V J f Q j J G X 0 l u b 2 5 k Y X R p b 2 4 v Q 2 h h b m d l Z C B U e X B l L n t K N C 4 g U X V l b H M g c 2 9 u d C B s Z X M g c 3 V q Z X R z I M O g I H B y b 3 B v c y B k Z X N x d W V s c y B s Z X M g c G V y c 2 9 u b m V z I G T D q X B s Y W P D q W V z I G R h b n M g Y 2 U g c X V h c n R p Z X I g Z G U g Y 2 U g c 2 l 0 Z S B 2 b 3 V k c m F p d C B w b H V z I G T i g J l p b m Z v c m 1 h d G l v b n M g P y w x O T d 9 J n F 1 b 3 Q 7 L C Z x d W 9 0 O 1 N l Y 3 R p b 2 4 x L 0 R U T V 9 D Q V J f Q j J G X 0 l u b 2 5 k Y X R p b 2 4 v Q 2 h h b m d l Z C B U e X B l L n t K N C 4 g U X V l b H M g c 2 9 u d C B s Z X M g c 3 V q Z X R z I M O g I H B y b 3 B v c y B k Z X N x d W V s c y B s Z X M g c G V y c 2 9 u b m V z I G T D q X B s Y W P D q W V z I G R h b n M g Y 2 U g c X V h c n R p Z X I g Z G U g Y 2 U g c 2 l 0 Z S B 2 b 3 V k c m F p d C B w b H V z I G T i g J l p b m Z v c m 1 h d G l v b n M g P y 9 B c 3 N p c 3 R h b m N l I G h 1 b W F u a X R h a X J l L D E 5 O H 0 m c X V v d D s s J n F 1 b 3 Q 7 U 2 V j d G l v b j E v R F R N X 0 N B U l 9 C M k Z f S W 5 v b m R h d G l v b i 9 D a G F u Z 2 V k I F R 5 c G U u e 0 o 0 L i B R d W V s c y B z b 2 5 0 I G x l c y B z d W p l d H M g w 6 A g c H J v c G 9 z I G R l c 3 F 1 Z W x z I G x l c y B w Z X J z b 2 5 u Z X M g Z M O p c G x h Y 8 O p Z X M g Z G F u c y B j Z S B x d W F y d G l l c i B k Z S B j Z S B z a X R l I H Z v d W R y Y W l 0 I H B s d X M g Z O K A m W l u Z m 9 y b W F 0 a W 9 u c y A / L 1 N p d H V h d G l v b i B k Y W 5 z I G x l I G x p Z X U g Z O K A m W 9 y a W d p b m U s M T k 5 f S Z x d W 9 0 O y w m c X V v d D t T Z W N 0 a W 9 u M S 9 E V E 1 f Q 0 F S X 0 I y R l 9 J b m 9 u Z G F 0 a W 9 u L 0 N o Y W 5 n Z W Q g V H l w Z S 5 7 S j Q u I F F 1 Z W x z I H N v b n Q g b G V z I H N 1 a m V 0 c y D D o C B w c m 9 w b 3 M g Z G V z c X V l b H M g b G V z I H B l c n N v b m 5 l c y B k w 6 l w b G F j w 6 l l c y B k Y W 5 z I G N l I H F 1 Y X J 0 a W V y I G R l I G N l I H N p d G U g d m 9 1 Z H J h a X Q g c G x 1 c y B k 4 o C Z a W 5 m b 3 J t Y X R p b 2 5 z I D 8 v U 2 l 0 d W F 0 a W 9 u I G R l c y B t Z W 1 i c m V z I G R l I G x h I G Z h b W l s b G U s M j A w f S Z x d W 9 0 O y w m c X V v d D t T Z W N 0 a W 9 u M S 9 E V E 1 f Q 0 F S X 0 I y R l 9 J b m 9 u Z G F 0 a W 9 u L 0 N o Y W 5 n Z W Q g V H l w Z S 5 7 S j Q u I F F 1 Z W x z I H N v b n Q g b G V z I H N 1 a m V 0 c y D D o C B w c m 9 w b 3 M g Z G V z c X V l b H M g b G V z I H B l c n N v b m 5 l c y B k w 6 l w b G F j w 6 l l c y B k Y W 5 z I G N l I H F 1 Y X J 0 a W V y I G R l I G N l I H N p d G U g d m 9 1 Z H J h a X Q g c G x 1 c y B k 4 o C Z a W 5 m b 3 J t Y X R p b 2 5 z I D 8 v Q W N j w 6 h z I G F 1 e C B z Z X J 2 a W N l c y B k Z S B i Y X N l L D I w M X 0 m c X V v d D s s J n F 1 b 3 Q 7 U 2 V j d G l v b j E v R F R N X 0 N B U l 9 C M k Z f S W 5 v b m R h d G l v b i 9 D a G F u Z 2 V k I F R 5 c G U u e 0 o 0 L i B R d W V s c y B z b 2 5 0 I G x l c y B z d W p l d H M g w 6 A g c H J v c G 9 z I G R l c 3 F 1 Z W x z I G x l c y B w Z X J z b 2 5 u Z X M g Z M O p c G x h Y 8 O p Z X M g Z G F u c y B j Z S B x d W F y d G l l c i B k Z S B j Z S B z a X R l I H Z v d W R y Y W l 0 I H B s d X M g Z O K A m W l u Z m 9 y b W F 0 a W 9 u c y A / L 1 B v c 3 N p Y m l s a X T D q X M g Z G U g c m V 0 b 3 V y I C h l d G F 0 I G R 1 I G x p Z X U g Z O K A m W 9 y a W d p b m U s I G F p Z G U g a H V t Y W 5 p d G F p c m X i g K Y p L D I w M n 0 m c X V v d D s s J n F 1 b 3 Q 7 U 2 V j d G l v b j E v R F R N X 0 N B U l 9 C M k Z f S W 5 v b m R h d G l v b i 9 D a G F u Z 2 V k I F R 5 c G U u e 0 o 0 L i B R d W V s c y B z b 2 5 0 I G x l c y B z d W p l d H M g w 6 A g c H J v c G 9 z I G R l c 3 F 1 Z W x z I G x l c y B w Z X J z b 2 5 u Z X M g Z M O p c G x h Y 8 O p Z X M g Z G F u c y B j Z S B x d W F y d G l l c i B k Z S B j Z S B z a X R l I H Z v d W R y Y W l 0 I H B s d X M g Z O K A m W l u Z m 9 y b W F 0 a W 9 u c y A / L 0 R v Y 3 V t Z W 5 0 Y X R p b 2 4 g K G N l c n R p Z m l j Y X Q g Z G U g b m F p c 3 N h b m N l L C B l d G M u K S w y M D N 9 J n F 1 b 3 Q 7 L C Z x d W 9 0 O 1 N l Y 3 R p b 2 4 x L 0 R U T V 9 D Q V J f Q j J G X 0 l u b 2 5 k Y X R p b 2 4 v Q 2 h h b m d l Z C B U e X B l L n t L M S 5 R d W V s I G V z d C B s Z S B w c m V t a W V y c y B i Z X N v a W 4 g c H J p b 3 J p d G F p c m U g Z G V z I H B v c H V s Y X R p b 2 5 z I G T D q X B s Y W P D q W V z I G R h b n M g Y 2 U g c X V h c n R p Z X I g P y w y M D R 9 J n F 1 b 3 Q 7 L C Z x d W 9 0 O 1 N l Y 3 R p b 2 4 x L 0 R U T V 9 D Q V J f Q j J G X 0 l u b 2 5 k Y X R p b 2 4 v Q 2 h h b m d l Z C B U e X B l L n t L M S 5 R d W V s I G V z d C B s Z S B k Z X V 4 a c O o b W U g Y m V z b 2 l u I H B y a W 9 y a X R h a X J l I G R l c y B w b 3 B 1 b G F 0 a W 9 u c y B k w 6 l w b G F j w 6 l l c y B k Y W 5 z I G N l I H F 1 Y X J 0 a W V y I D 8 s M j A 1 f S Z x d W 9 0 O y w m c X V v d D t T Z W N 0 a W 9 u M S 9 E V E 1 f Q 0 F S X 0 I y R l 9 J b m 9 u Z G F 0 a W 9 u L 0 N o Y W 5 n Z W Q g V H l w Z S 5 7 S z E u U X V l b C B l c 3 Q g b G U g d H J v a X h p w 6 h t Z S B i Z X N v a W 4 g c H J p b 3 J p d G F p c m U g Z G V z I H B v c H V s Y X R p b 2 5 z I G T D q X B s Y W P D q W V z I G R h b n M g Y 2 U g c X V h c n R p Z X I g P y w y M D Z 9 J n F 1 b 3 Q 7 L C Z x d W 9 0 O 1 N l Y 3 R p b 2 4 x L 0 R U T V 9 D Q V J f Q j J G X 0 l u b 2 5 k Y X R p b 2 4 v Q 2 h h b m d l Z C B U e X B l L n t B d X R y Z S B i Z X N v a W 4 g w 6 A g c H L D q W N p c 2 V y L D I w N 3 0 m c X V v d D s s J n F 1 b 3 Q 7 U 2 V j d G l v b j E v R F R N X 0 N B U l 9 C M k Z f S W 5 v b m R h d G l v b i 9 D a G F u Z 2 V k I F R 5 c G U u e 0 o w L i B D b 2 1 i a W V u I G R c d T A w M j d v c m d h b m l z Y X R p b 2 5 z I G 9 u d C B m b 3 V y b m k g d W 5 l I G F z c 2 l z d G F u Y 2 U g Y X V 4 I G T D q X B s Y W P D q X M g Z G V w d W l z I G x l d X I g Y X J y a X b D q W U g Z G F u c y B j Z X R 0 Z S B s b 2 N h b G l 0 w 6 k g c 3 V p d G U g Y X V 4 I G l u b 2 5 k Y X R p b 2 5 z P y w y M D h 9 J n F 1 b 3 Q 7 L C Z x d W 9 0 O 1 N l Y 3 R p b 2 4 x L 0 R U T V 9 D Q V J f Q j J G X 0 l u b 2 5 k Y X R p b 2 4 v Q 2 h h b m d l Z C B U e X B l L n t D Z C 4 x I E 1 l b n R p b 2 5 u Z X o g b G U g b m 9 t Y n J l I G R l I G 3 D q W 5 h Z 2 V z I F B E S S B k b 2 5 0 I H Z v d X M g Y X Z l e i B s Y S B j b 2 1 w b 3 N p d G l v b i B l e G F j d G U s M j A 5 f S Z x d W 9 0 O y w m c X V v d D t T Z W N 0 a W 9 u M S 9 E V E 1 f Q 0 F S X 0 I y R l 9 J b m 9 u Z G F 0 a W 9 u L 0 N o Y W 5 n Z W Q g V H l w Z S 5 7 Q 2 9 t b W V u d G F p c m V z I G f D q W 7 D q X J h d X g g c 3 V y I G x h I H B v c H V s Y X R p b 2 4 g Z M O p c G x h Y 8 O p Z S B k Y W 5 z I G x l I H F 1 Y X J 0 a W V y L C B l d C B h d X R y Z X M g Z m F j d G V 1 c n M g Z G l y Z W N 0 Z W 1 l b n Q g b 3 U g a W 5 k a X J l Y 3 R l b W V u d C B s a c O p c y D D o C B s Z X V y c y B j b 2 5 k a X R p b 2 5 z I G R l I H Z p Z S 4 s M j E w f S Z x d W 9 0 O y w m c X V v d D t T Z W N 0 a W 9 u M S 9 E V E 1 f Q 0 F S X 0 I y R l 9 J b m 9 u Z G F 0 a W 9 u L 0 N o Y W 5 n Z W Q g V H l w Z S 5 7 X 2 l k L D I x M X 0 m c X V v d D s s J n F 1 b 3 Q 7 U 2 V j d G l v b j E v R F R N X 0 N B U l 9 C M k Z f S W 5 v b m R h d G l v b i 9 D a G F u Z 2 V k I F R 5 c G U u e 1 9 1 d W l k L D I x M n 0 m c X V v d D s s J n F 1 b 3 Q 7 U 2 V j d G l v b j E v R F R N X 0 N B U l 9 C M k Z f S W 5 v b m R h d G l v b i 9 D a G F u Z 2 V k I F R 5 c G U u e 1 9 z d W J t a X N z a W 9 u X 3 R p b W U s M j E z f S Z x d W 9 0 O y w m c X V v d D t T Z W N 0 a W 9 u M S 9 E V E 1 f Q 0 F S X 0 I y R l 9 J b m 9 u Z G F 0 a W 9 u L 0 N o Y W 5 n Z W Q g V H l w Z S 5 7 X 3 Z h b G l k Y X R p b 2 5 f c 3 R h d H V z L D I x N H 0 m c X V v d D s s J n F 1 b 3 Q 7 U 2 V j d G l v b j E v R F R N X 0 N B U l 9 C M k Z f S W 5 v b m R h d G l v b i 9 D a G F u Z 2 V k I F R 5 c G U u e 1 9 p b m R l e C w y M T V 9 J n F 1 b 3 Q 7 X S w m c X V v d D t S Z W x h d G l v b n N o a X B J b m Z v J n F 1 b 3 Q 7 O l t d f S I g L z 4 8 L 1 N 0 Y W J s Z U V u d H J p Z X M + P C 9 J d G V t P j x J d G V t P j x J d G V t T G 9 j Y X R p b 2 4 + P E l 0 Z W 1 U e X B l P k Z v c m 1 1 b G E 8 L 0 l 0 Z W 1 U e X B l P j x J d G V t U G F 0 a D 5 T Z W N 0 a W 9 u M S 9 E V E 1 f Q 0 F S X 0 I y R l 9 J b m 9 u Z G F 0 a W 9 u L 1 N v d X J j Z T w v S X R l b V B h d G g + P C 9 J d G V t T G 9 j Y X R p b 2 4 + P F N 0 Y W J s Z U V u d H J p Z X M g L z 4 8 L 0 l 0 Z W 0 + P E l 0 Z W 0 + P E l 0 Z W 1 M b 2 N h d G l v b j 4 8 S X R l b V R 5 c G U + R m 9 y b X V s Y T w v S X R l b V R 5 c G U + P E l 0 Z W 1 Q Y X R o P l N l Y 3 R p b 2 4 x L 0 R U T V 9 D Q V J f Q j J G X 0 l u b 2 5 k Y X R p b 2 4 v R F R N X 0 N B U l 9 C M k Z f S W 5 v b m R h d G l v b l 9 T a G V l d D w v S X R l b V B h d G g + P C 9 J d G V t T G 9 j Y X R p b 2 4 + P F N 0 Y W J s Z U V u d H J p Z X M g L z 4 8 L 0 l 0 Z W 0 + P E l 0 Z W 0 + P E l 0 Z W 1 M b 2 N h d G l v b j 4 8 S X R l b V R 5 c G U + R m 9 y b X V s Y T w v S X R l b V R 5 c G U + P E l 0 Z W 1 Q Y X R o P l N l Y 3 R p b 2 4 x L 0 R U T V 9 D Q V J f Q j J G X 0 l u b 2 5 k Y X R p b 2 4 v U H J v b W 9 0 Z W Q l M j B I Z W F k Z X J z P C 9 J d G V t U G F 0 a D 4 8 L 0 l 0 Z W 1 M b 2 N h d G l v b j 4 8 U 3 R h Y m x l R W 5 0 c m l l c y A v P j w v S X R l b T 4 8 S X R l b T 4 8 S X R l b U x v Y 2 F 0 a W 9 u P j x J d G V t V H l w Z T 5 G b 3 J t d W x h P C 9 J d G V t V H l w Z T 4 8 S X R l b V B h d G g + U 2 V j d G l v b j E v R F R N X 0 N B U l 9 C M k Z f S W 5 v b m R h d G l v b i 9 D a G F u Z 2 V k J T I w V H l w Z T w v S X R l b V B h d G g + P C 9 J d G V t T G 9 j Y X R p b 2 4 + P F N 0 Y W J s Z U V u d H J p Z X M g L z 4 8 L 0 l 0 Z W 0 + P E l 0 Z W 0 + P E l 0 Z W 1 M b 2 N h d G l v b j 4 8 S X R l b V R 5 c G U + R m 9 y b X V s Y T w v S X R l b V R 5 c G U + P E l 0 Z W 1 Q Y X R o P l N l Y 3 R p b 2 4 x L 0 R U T V 9 D Q V J f Q j J G X 0 l u b 2 5 k Y X R p b 2 4 v U m V t b 3 Z l Z C U y M E N v b H V t b n M 8 L 0 l 0 Z W 1 Q Y X R o P j w v S X R l b U x v Y 2 F 0 a W 9 u P j x T d G F i b G V F b n R y a W V z I C 8 + P C 9 J d G V t P j x J d G V t P j x J d G V t T G 9 j Y X R p b 2 4 + P E l 0 Z W 1 U e X B l P k Z v c m 1 1 b G E 8 L 0 l 0 Z W 1 U e X B l P j x J d G V t U G F 0 a D 5 T Z W N 0 a W 9 u M S 9 E V E 1 f Q 0 F S X 0 I y R l 9 J b m 9 u Z G F 0 a W 9 u L 0 N o Y W 5 n Z W Q l M j B U e X B l M T w v S X R l b V B h d G g + P C 9 J d G V t T G 9 j Y X R p b 2 4 + P F N 0 Y W J s Z U V u d H J p Z X M g L z 4 8 L 0 l 0 Z W 0 + P E l 0 Z W 0 + P E l 0 Z W 1 M b 2 N h d G l v b j 4 8 S X R l b V R 5 c G U + R m 9 y b X V s Y T w v S X R l b V R 5 c G U + P E l 0 Z W 1 Q Y X R o P l N l Y 3 R p b 2 4 x L 0 R U T V 9 D Q V J f Q j J G X 0 l u b 2 5 k Y X R p b 2 4 v U m V t b 3 Z l Z C U y M E N v b H V t b n M x P C 9 J d G V t U G F 0 a D 4 8 L 0 l 0 Z W 1 M b 2 N h d G l v b j 4 8 U 3 R h Y m x l R W 5 0 c m l l c y A v P j w v S X R l b T 4 8 S X R l b T 4 8 S X R l b U x v Y 2 F 0 a W 9 u P j x J d G V t V H l w Z T 5 G b 3 J t d W x h P C 9 J d G V t V H l w Z T 4 8 S X R l b V B h d G g + U 2 V j d G l v b j E v a W R w 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k J 1 Z m Z l c k 5 l e H R S Z W Z y Z X N o I i B W Y W x 1 Z T 0 i b D E i I C 8 + P E V u d H J 5 I F R 5 c G U 9 I l J l c 3 V s d F R 5 c G U i I F Z h b H V l P S J z R X h j Z X B 0 a W 9 u I i A v P j x F b n R y e S B U e X B l P S J O Y W 1 l V X B k Y X R l Z E F m d G V y R m l s b C I g V m F s d W U 9 I m w w I i A v P j x F b n R y e S B U e X B l P S J O Y X Z p Z 2 F 0 a W 9 u U 3 R l c E 5 h b W U i I F Z h b H V l P S J z T m F 2 a W d h d G l v b i I g L z 4 8 R W 5 0 c n k g V H l w Z T 0 i U m V j b 3 Z l c n l U Y X J n Z X R S b 3 c i I F Z h b H V l P S J s M S I g L z 4 8 R W 5 0 c n k g V H l w Z T 0 i U m V j b 3 Z l c n l U Y X J n Z X R D b 2 x 1 b W 4 i I F Z h b H V l P S J s M S I g L z 4 8 R W 5 0 c n k g V H l w Z T 0 i U m V j b 3 Z l c n l U Y X J n Z X R T a G V l d C I g V m F s d W U 9 I n N y Y X d f a W R w I i A v P j x F b n R y e S B U e X B l P S J G a W x s V G F y Z 2 V 0 I i B W Y W x 1 Z T 0 i c 2 l k c C I g L z 4 8 R W 5 0 c n k g V H l w Z T 0 i R m l s b G V k Q 2 9 t c G x l d G V S Z X N 1 b H R U b 1 d v c m t z a G V l d C I g V m F s d W U 9 I m w x I i A v P j x F b n R y e S B U e X B l P S J S Z W x h d G l v b n N o a X B J b m Z v Q 2 9 u d G F p b m V y I i B W Y W x 1 Z T 0 i c 3 s m c X V v d D t j b 2 x 1 b W 5 D b 3 V u d C Z x d W 9 0 O z o x N i w m c X V v d D t r Z X l D b 2 x 1 b W 5 O Y W 1 l c y Z x d W 9 0 O z p b X S w m c X V v d D t x d W V y e V J l b G F 0 a W 9 u c 2 h p c H M m c X V v d D s 6 W 1 0 s J n F 1 b 3 Q 7 Y 2 9 s d W 1 u S W R l b n R p d G l l c y Z x d W 9 0 O z p b J n F 1 b 3 Q 7 U 2 V j d G l v b j E v a W R w L 0 F w c G V u Z G V k I F F 1 Z X J 5 L n t B N C 4 g U H L D q W Z l Y 3 R 1 c m U g Z F x 1 M D A y N 2 V 2 Y W x 1 Y X R p b 2 4 s M H 0 m c X V v d D s s J n F 1 b 3 Q 7 U 2 V j d G l v b j E v a W R w L 0 F w c G V u Z G V k I F F 1 Z X J 5 L n t B N S 5 T b 3 V z L X B y w 6 l m Z W N 0 d X J l I G R c d T A w M j d l d m F s d W F 0 a W 9 u L D F 9 J n F 1 b 3 Q 7 L C Z x d W 9 0 O 1 N l Y 3 R p b 2 4 x L 2 l k c C 9 B c H B l b m R l Z C B R d W V y e S 5 7 Q T Y u I E F y c m 9 u Z G l z c 2 V t Z W 5 0 I G R c d T A w M j d l d m F s d W F 0 a W 9 u L D J 9 J n F 1 b 3 Q 7 L C Z x d W 9 0 O 1 N l Y 3 R p b 2 4 x L 2 l k c C 9 B c H B l b m R l Z C B R d W V y e S 5 7 Q T g u I F F 1 Y X J 0 a W V y I G R c d T A w M j d l d m F s d W F 0 a W 9 u L D N 9 J n F 1 b 3 Q 7 L C Z x d W 9 0 O 1 N l Y 3 R p b 2 4 x L 2 l k c C 9 B c H B l b m R l Z C B R d W V y e S 5 7 U G V y a W 9 k Z S B k X H U w M D I 3 Y X J y a X b D q W U s N H 0 m c X V v d D s s J n F 1 b 3 Q 7 U 2 V j d G l v b j E v a W R w L 0 F w c G V u Z G V k I F F 1 Z X J 5 L n t N w 6 l u Y W d l c y w 1 f S Z x d W 9 0 O y w m c X V v d D t T Z W N 0 a W 9 u M S 9 p Z H A v Q X B w Z W 5 k Z W Q g U X V l c n k u e 0 l u Z G l 2 a W R 1 c y w 2 f S Z x d W 9 0 O y w m c X V v d D t T Z W N 0 a W 9 u M S 9 p Z H A v Q X B w Z W 5 k Z W Q g U X V l c n k u e 0 I 0 L i B Q c m 9 2 Z W 5 h b m N l I G R l I G x h I G 1 h a m 9 y a X T D q S B k Z X M g Z M O p c G x h Y 8 O p c y B p b n R l c m 5 l c y w 3 f S Z x d W 9 0 O y w m c X V v d D t T Z W N 0 a W 9 u M S 9 p Z H A v Q X B w Z W 5 k Z W Q g U X V l c n k u e 3 B y b 3 Z f Y W R t M V 9 j L D h 9 J n F 1 b 3 Q 7 L C Z x d W 9 0 O 1 N l Y 3 R p b 2 4 x L 2 l k c C 9 B c H B l b m R l Z C B R d W V y e S 5 7 U H J l Z m V j d H V y Z S w 5 f S Z x d W 9 0 O y w m c X V v d D t T Z W N 0 a W 9 u M S 9 p Z H A v Q X B w Z W 5 k Z W Q g U X V l c n k u e 3 B y b 3 Z f Y W R t M l 9 j L D E w f S Z x d W 9 0 O y w m c X V v d D t T Z W N 0 a W 9 u M S 9 p Z H A v Q X B w Z W 5 k Z W Q g U X V l c n k u e 1 N v d X N f U H J l Z m V j d H V y Z S w x M X 0 m c X V v d D s s J n F 1 b 3 Q 7 U 2 V j d G l v b j E v a W R w L 0 F w c G V u Z G V k I F F 1 Z X J 5 L n t Q c m 9 2 X 2 F k b T M s M T J 9 J n F 1 b 3 Q 7 L C Z x d W 9 0 O 1 N l Y 3 R p b 2 4 x L 2 l k c C 9 B c H B l b m R l Z C B R d W V y e S 5 7 Q 2 9 t b X V u Z S w x M 3 0 m c X V v d D s s J n F 1 b 3 Q 7 U 2 V j d G l v b j E v a W R w L 0 F w c G V u Z G V k I F F 1 Z X J 5 L n t w c m 9 2 X 2 F k b T N f Y y w x N H 0 m c X V v d D s s J n F 1 b 3 Q 7 U 2 V j d G l v b j E v a W R w L 0 F w c G V u Z G V k I F F 1 Z X J 5 L n t M b 2 N h b G l 0 Z X M s M T V 9 J n F 1 b 3 Q 7 X S w m c X V v d D t D b 2 x 1 b W 5 D b 3 V u d C Z x d W 9 0 O z o x N i w m c X V v d D t L Z X l D b 2 x 1 b W 5 O Y W 1 l c y Z x d W 9 0 O z p b X S w m c X V v d D t D b 2 x 1 b W 5 J Z G V u d G l 0 a W V z J n F 1 b 3 Q 7 O l s m c X V v d D t T Z W N 0 a W 9 u M S 9 p Z H A v Q X B w Z W 5 k Z W Q g U X V l c n k u e 0 E 0 L i B Q c s O p Z m V j d H V y Z S B k X H U w M D I 3 Z X Z h b H V h d G l v b i w w f S Z x d W 9 0 O y w m c X V v d D t T Z W N 0 a W 9 u M S 9 p Z H A v Q X B w Z W 5 k Z W Q g U X V l c n k u e 0 E 1 L l N v d X M t c H L D q W Z l Y 3 R 1 c m U g Z F x 1 M D A y N 2 V 2 Y W x 1 Y X R p b 2 4 s M X 0 m c X V v d D s s J n F 1 b 3 Q 7 U 2 V j d G l v b j E v a W R w L 0 F w c G V u Z G V k I F F 1 Z X J 5 L n t B N i 4 g Q X J y b 2 5 k a X N z Z W 1 l b n Q g Z F x 1 M D A y N 2 V 2 Y W x 1 Y X R p b 2 4 s M n 0 m c X V v d D s s J n F 1 b 3 Q 7 U 2 V j d G l v b j E v a W R w L 0 F w c G V u Z G V k I F F 1 Z X J 5 L n t B O C 4 g U X V h c n R p Z X I g Z F x 1 M D A y N 2 V 2 Y W x 1 Y X R p b 2 4 s M 3 0 m c X V v d D s s J n F 1 b 3 Q 7 U 2 V j d G l v b j E v a W R w L 0 F w c G V u Z G V k I F F 1 Z X J 5 L n t Q Z X J p b 2 R l I G R c d T A w M j d h c n J p d s O p Z S w 0 f S Z x d W 9 0 O y w m c X V v d D t T Z W N 0 a W 9 u M S 9 p Z H A v Q X B w Z W 5 k Z W Q g U X V l c n k u e 0 3 D q W 5 h Z 2 V z L D V 9 J n F 1 b 3 Q 7 L C Z x d W 9 0 O 1 N l Y 3 R p b 2 4 x L 2 l k c C 9 B c H B l b m R l Z C B R d W V y e S 5 7 S W 5 k a X Z p Z H V z L D Z 9 J n F 1 b 3 Q 7 L C Z x d W 9 0 O 1 N l Y 3 R p b 2 4 x L 2 l k c C 9 B c H B l b m R l Z C B R d W V y e S 5 7 Q j Q u I F B y b 3 Z l b m F u Y 2 U g Z G U g b G E g b W F q b 3 J p d M O p I G R l c y B k w 6 l w b G F j w 6 l z I G l u d G V y b m V z L D d 9 J n F 1 b 3 Q 7 L C Z x d W 9 0 O 1 N l Y 3 R p b 2 4 x L 2 l k c C 9 B c H B l b m R l Z C B R d W V y e S 5 7 c H J v d l 9 h Z G 0 x X 2 M s O H 0 m c X V v d D s s J n F 1 b 3 Q 7 U 2 V j d G l v b j E v a W R w L 0 F w c G V u Z G V k I F F 1 Z X J 5 L n t Q c m V m Z W N 0 d X J l L D l 9 J n F 1 b 3 Q 7 L C Z x d W 9 0 O 1 N l Y 3 R p b 2 4 x L 2 l k c C 9 B c H B l b m R l Z C B R d W V y e S 5 7 c H J v d l 9 h Z G 0 y X 2 M s M T B 9 J n F 1 b 3 Q 7 L C Z x d W 9 0 O 1 N l Y 3 R p b 2 4 x L 2 l k c C 9 B c H B l b m R l Z C B R d W V y e S 5 7 U 2 9 1 c 1 9 Q c m V m Z W N 0 d X J l L D E x f S Z x d W 9 0 O y w m c X V v d D t T Z W N 0 a W 9 u M S 9 p Z H A v Q X B w Z W 5 k Z W Q g U X V l c n k u e 1 B y b 3 Z f Y W R t M y w x M n 0 m c X V v d D s s J n F 1 b 3 Q 7 U 2 V j d G l v b j E v a W R w L 0 F w c G V u Z G V k I F F 1 Z X J 5 L n t D b 2 1 t d W 5 l L D E z f S Z x d W 9 0 O y w m c X V v d D t T Z W N 0 a W 9 u M S 9 p Z H A v Q X B w Z W 5 k Z W Q g U X V l c n k u e 3 B y b 3 Z f Y W R t M 1 9 j L D E 0 f S Z x d W 9 0 O y w m c X V v d D t T Z W N 0 a W 9 u M S 9 p Z H A v Q X B w Z W 5 k Z W Q g U X V l c n k u e 0 x v Y 2 F s a X R l c y w x N X 0 m c X V v d D t d L C Z x d W 9 0 O 1 J l b G F 0 a W 9 u c 2 h p c E l u Z m 8 m c X V v d D s 6 W 1 1 9 I i A v P j x F b n R y e S B U e X B l P S J G a W x s Q 2 9 s d W 1 u V H l w Z X M i I F Z h b H V l P S J z Q m d Z R 0 J n W U R B d 1 l H Q m d Z R 0 F B W U F B Q T 0 9 I i A v P j x F b n R y e S B U e X B l P S J G a W x s T G F z d F V w Z G F 0 Z W Q i I F Z h b H V l P S J k M j A x O S 0 x M S 0 x M l Q x N z o w O T o z N S 4 2 N z c 0 M z Y 3 W i I g L z 4 8 R W 5 0 c n k g V H l w Z T 0 i R m l s b E V y c m 9 y Q 2 9 k Z S I g V m F s d W U 9 I n N V b m t u b 3 d u I i A v P j x F b n R y e S B U e X B l P S J G a W x s Q 2 9 1 b n Q i I F Z h b H V l P S J s M T Y y I i A v P j x F b n R y e S B U e X B l P S J R d W V y e U l E I i B W Y W x 1 Z T 0 i c 2 E 0 Y j V m N j U 5 L W I 5 M m E t N D E 4 Z S 0 4 O W Z j L W Q 5 Z W M x O G V m Y T R h N C I g L z 4 8 R W 5 0 c n k g V H l w Z T 0 i R m l s b F N 0 Y X R 1 c y I g V m F s d W U 9 I n N D b 2 1 w b G V 0 Z S I g L z 4 8 R W 5 0 c n k g V H l w Z T 0 i R m l s b E N v b H V t b k 5 h b W V z I i B W Y W x 1 Z T 0 i c 1 s m c X V v d D t B N C 4 g U H L D q W Z l Y 3 R 1 c m U g Z F x 1 M D A y N 2 V 2 Y W x 1 Y X R p b 2 4 m c X V v d D s s J n F 1 b 3 Q 7 Q T U u U 2 9 1 c y 1 w c s O p Z m V j d H V y Z S B k X H U w M D I 3 Z X Z h b H V h d G l v b i Z x d W 9 0 O y w m c X V v d D t B N i 4 g Q X J y b 2 5 k a X N z Z W 1 l b n Q g Z F x 1 M D A y N 2 V 2 Y W x 1 Y X R p b 2 4 m c X V v d D s s J n F 1 b 3 Q 7 Q T g u I F F 1 Y X J 0 a W V y I G R c d T A w M j d l d m F s d W F 0 a W 9 u J n F 1 b 3 Q 7 L C Z x d W 9 0 O 1 B l c m l v Z G U g Z F x 1 M D A y N 2 F y c m l 2 w 6 l l J n F 1 b 3 Q 7 L C Z x d W 9 0 O 0 3 D q W 5 h Z 2 V z J n F 1 b 3 Q 7 L C Z x d W 9 0 O 0 l u Z G l 2 a W R 1 c y Z x d W 9 0 O y w m c X V v d D t C N C 4 g U H J v d m V u Y W 5 j Z S B k Z S B s Y S B t Y W p v c m l 0 w 6 k g Z G V z I G T D q X B s Y W P D q X M g a W 5 0 Z X J u Z X M m c X V v d D s s J n F 1 b 3 Q 7 c H J v d l 9 h Z G 0 x X 2 M m c X V v d D s s J n F 1 b 3 Q 7 U H J l Z m V j d H V y Z S Z x d W 9 0 O y w m c X V v d D t w c m 9 2 X 2 F k b T J f Y y Z x d W 9 0 O y w m c X V v d D t T b 3 V z X 1 B y Z W Z l Y 3 R 1 c m U m c X V v d D s s J n F 1 b 3 Q 7 U H J v d l 9 h Z G 0 z J n F 1 b 3 Q 7 L C Z x d W 9 0 O 0 N v b W 1 1 b m U m c X V v d D s s J n F 1 b 3 Q 7 c H J v d l 9 h Z G 0 z X 2 M m c X V v d D s s J n F 1 b 3 Q 7 T G 9 j Y W x p d G V z J n F 1 b 3 Q 7 X S I g L z 4 8 R W 5 0 c n k g V H l w Z T 0 i R m l s b E V y c m 9 y Q 2 9 1 b n Q i I F Z h b H V l P S J s M C I g L z 4 8 R W 5 0 c n k g V H l w Z T 0 i Q W R k Z W R U b 0 R h d G F N b 2 R l b C I g V m F s d W U 9 I m w w I i A v P j w v U 3 R h Y m x l R W 5 0 c m l l c z 4 8 L 0 l 0 Z W 0 + P E l 0 Z W 0 + P E l 0 Z W 1 M b 2 N h d G l v b j 4 8 S X R l b V R 5 c G U + R m 9 y b X V s Y T w v S X R l b V R 5 c G U + P E l 0 Z W 1 Q Y X R o P l N l Y 3 R p b 2 4 x L 2 l k c C 9 T b 3 V y Y 2 U 8 L 0 l 0 Z W 1 Q Y X R o P j w v S X R l b U x v Y 2 F 0 a W 9 u P j x T d G F i b G V F b n R y a W V z I C 8 + P C 9 J d G V t P j x J d G V t P j x J d G V t T G 9 j Y X R p b 2 4 + P E l 0 Z W 1 U e X B l P k Z v c m 1 1 b G E 8 L 0 l 0 Z W 1 U e X B l P j x J d G V t U G F 0 a D 5 T Z W N 0 a W 9 u M S 9 p Z H A v a W R w X 1 N o Z W V 0 P C 9 J d G V t U G F 0 a D 4 8 L 0 l 0 Z W 1 M b 2 N h d G l v b j 4 8 U 3 R h Y m x l R W 5 0 c m l l c y A v P j w v S X R l b T 4 8 S X R l b T 4 8 S X R l b U x v Y 2 F 0 a W 9 u P j x J d G V t V H l w Z T 5 G b 3 J t d W x h P C 9 J d G V t V H l w Z T 4 8 S X R l b V B h d G g + U 2 V j d G l v b j E v a W R w L 1 B y b 2 1 v d G V k J T I w S G V h Z G V y c z w v S X R l b V B h d G g + P C 9 J d G V t T G 9 j Y X R p b 2 4 + P F N 0 Y W J s Z U V u d H J p Z X M g L z 4 8 L 0 l 0 Z W 0 + P E l 0 Z W 0 + P E l 0 Z W 1 M b 2 N h d G l v b j 4 8 S X R l b V R 5 c G U + R m 9 y b X V s Y T w v S X R l b V R 5 c G U + P E l 0 Z W 1 Q Y X R o P l N l Y 3 R p b 2 4 x L 2 l k c C 9 D a G F u Z 2 V k J T I w V H l w Z T w v S X R l b V B h d G g + P C 9 J d G V t T G 9 j Y X R p b 2 4 + P F N 0 Y W J s Z U V u d H J p Z X M g L z 4 8 L 0 l 0 Z W 0 + P E l 0 Z W 0 + P E l 0 Z W 1 M b 2 N h d G l v b j 4 8 S X R l b V R 5 c G U + R m 9 y b X V s Y T w v S X R l b V R 5 c G U + P E l 0 Z W 1 Q Y X R o P l N l Y 3 R p b 2 4 x L 2 l k c C 9 S Z W 1 v d m V k J T I w Q 2 9 s d W 1 u c z w v S X R l b V B h d G g + P C 9 J d G V t T G 9 j Y X R p b 2 4 + P F N 0 Y W J s Z U V u d H J p Z X M g L z 4 8 L 0 l 0 Z W 0 + P E l 0 Z W 0 + P E l 0 Z W 1 M b 2 N h d G l v b j 4 8 S X R l b V R 5 c G U + R m 9 y b X V s Y T w v S X R l b V R 5 c G U + P E l 0 Z W 1 Q Y X R o P l N l Y 3 R p b 2 4 x L 0 R U T V 9 D Q V J f Q j J G X 0 l u b 2 5 k Y X R p b 2 4 v U m V w b G F j Z W Q l M j B W Y W x 1 Z T w v S X R l b V B h d G g + P C 9 J d G V t T G 9 j Y X R p b 2 4 + P F N 0 Y W J s Z U V u d H J p Z X M g L z 4 8 L 0 l 0 Z W 0 + P E l 0 Z W 0 + P E l 0 Z W 1 M b 2 N h d G l v b j 4 8 S X R l b V R 5 c G U + R m 9 y b X V s Y T w v S X R l b V R 5 c G U + P E l 0 Z W 1 Q Y X R o P l N l Y 3 R p b 2 4 x L 0 R U T V 9 D Q V J f Q j J G X 0 l u b 2 5 k Y X R p b 2 4 v U m V w b G F j Z W Q l M j B W Y W x 1 Z T E 8 L 0 l 0 Z W 1 Q Y X R o P j w v S X R l b U x v Y 2 F 0 a W 9 u P j x T d G F i b G V F b n R y a W V z I C 8 + P C 9 J d G V t P j x J d G V t P j x J d G V t T G 9 j Y X R p b 2 4 + P E l 0 Z W 1 U e X B l P k Z v c m 1 1 b G E 8 L 0 l 0 Z W 1 U e X B l P j x J d G V t U G F 0 a D 5 T Z W N 0 a W 9 u M S 9 E V E 1 f Q 0 F S X 0 I y R l 9 J b m 9 u Z G F 0 a W 9 u L 1 J l c G x h Y 2 V k J T I w V m F s d W U y P C 9 J d G V t U G F 0 a D 4 8 L 0 l 0 Z W 1 M b 2 N h d G l v b j 4 8 U 3 R h Y m x l R W 5 0 c m l l c y A v P j w v S X R l b T 4 8 S X R l b T 4 8 S X R l b U x v Y 2 F 0 a W 9 u P j x J d G V t V H l w Z T 5 G b 3 J t d W x h P C 9 J d G V t V H l w Z T 4 8 S X R l b V B h d G g + U 2 V j d G l v b j E v Y W R t a W 4 x 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C d W Z m Z X J O Z X h 0 U m V m c m V z a C I g V m F s d W U 9 I m w x I i A v P j x F b n R y e S B U e X B l P S J S Z X N 1 b H R U e X B l I i B W Y W x 1 Z T 0 i c 1 R h Y m x l I i A v P j x F b n R y e S B U e X B l P S J O Y W 1 l V X B k Y X R l Z E F m d G V y R m l s b C I g V m F s d W U 9 I m w w I i A v P j x F b n R y e S B U e X B l P S J G a W x s Z W R D b 2 1 w b G V 0 Z V J l c 3 V s d F R v V 2 9 y a 3 N o Z W V 0 I i B W Y W x 1 Z T 0 i b D E i I C 8 + P E V u d H J 5 I F R 5 c G U 9 I k Z p b G x D b 3 V u d C I g V m F s d W U 9 I m w x N y I g L z 4 8 R W 5 0 c n k g V H l w Z T 0 i R m l s b E V y c m 9 y Q 2 9 k Z S I g V m F s d W U 9 I n N V b m t u b 3 d u I i A v P j x F b n R y e S B U e X B l P S J G a W x s R X J y b 3 J D b 3 V u d C I g V m F s d W U 9 I m w w I i A v P j x F b n R y e S B U e X B l P S J G a W x s T G F z d F V w Z G F 0 Z W Q i I F Z h b H V l P S J k M j A x O S 0 x M S 0 x M V Q w O T o 1 M T o w N C 4 z N z k z N z Y 1 W i I g L z 4 8 R W 5 0 c n k g V H l w Z T 0 i R m l s b E N v b H V t b l R 5 c G V z I i B W Y W x 1 Z T 0 i c 0 J n W U d C Z z 0 9 I i A v P j x F b n R y e S B U e X B l P S J G a W x s Q 2 9 s d W 1 u T m F t Z X M i I F Z h b H V l P S J z W y Z x d W 9 0 O 0 x l d m V s J n F 1 b 3 Q 7 L C Z x d W 9 0 O 1 B j b 2 R f Y W R t a W 4 x J n F 1 b 3 Q 7 L C Z x d W 9 0 O 1 B y Z W Z l Y 3 R 1 c m U m c X V v d D s s J n F 1 b 3 Q 7 U G N v Z F 9 h Z G 1 p b j A m c X V v d D t d I i A v P j x F b n R y e S B U e X B l P S J G a W x s U 3 R h d H V z I i B W Y W x 1 Z T 0 i c 0 N v b X B s Z X R l I i A v P j x F b n R y e S B U e X B l P S J R d W V y e U l E I i B W Y W x 1 Z T 0 i c z d i Z m E 2 O W N j L T l l M m E t N D Q x N i 1 h Y j d i L T Y w N z g 3 N j Q 5 M z k 1 M C I g L z 4 8 R W 5 0 c n k g V H l w Z T 0 i Q W R k Z W R U b 0 R h d G F N b 2 R l b C I g V m F s d W U 9 I m w w I i A v P j x F b n R y e S B U e X B l P S J S Z W x h d G l v b n N o a X B J b m Z v Q 2 9 u d G F p b m V y I i B W Y W x 1 Z T 0 i c 3 s m c X V v d D t j b 2 x 1 b W 5 D b 3 V u d C Z x d W 9 0 O z o 0 L C Z x d W 9 0 O 2 t l e U N v b H V t b k 5 h b W V z J n F 1 b 3 Q 7 O l t d L C Z x d W 9 0 O 3 F 1 Z X J 5 U m V s Y X R p b 2 5 z a G l w c y Z x d W 9 0 O z p b X S w m c X V v d D t j b 2 x 1 b W 5 J Z G V u d G l 0 a W V z J n F 1 b 3 Q 7 O l s m c X V v d D t T Z W N 0 a W 9 u M S 9 h Z G 1 p b j E v Q 2 h h b m d l Z C B U e X B l L n t M Z X Z l b C w w f S Z x d W 9 0 O y w m c X V v d D t T Z W N 0 a W 9 u M S 9 h Z G 1 p b j E v Q 2 h h b m d l Z C B U e X B l L n t Q Y 2 9 k X 2 F k b W l u M S w x f S Z x d W 9 0 O y w m c X V v d D t T Z W N 0 a W 9 u M S 9 h Z G 1 p b j E v Q 2 h h b m d l Z C B U e X B l L n t Q c m V m Z W N 0 d X J l L D J 9 J n F 1 b 3 Q 7 L C Z x d W 9 0 O 1 N l Y 3 R p b 2 4 x L 2 F k b W l u M S 9 D a G F u Z 2 V k I F R 5 c G U u e 1 B j b 2 R f Y W R t a W 4 w L D N 9 J n F 1 b 3 Q 7 X S w m c X V v d D t D b 2 x 1 b W 5 D b 3 V u d C Z x d W 9 0 O z o 0 L C Z x d W 9 0 O 0 t l e U N v b H V t b k 5 h b W V z J n F 1 b 3 Q 7 O l t d L C Z x d W 9 0 O 0 N v b H V t b k l k Z W 5 0 a X R p Z X M m c X V v d D s 6 W y Z x d W 9 0 O 1 N l Y 3 R p b 2 4 x L 2 F k b W l u M S 9 D a G F u Z 2 V k I F R 5 c G U u e 0 x l d m V s L D B 9 J n F 1 b 3 Q 7 L C Z x d W 9 0 O 1 N l Y 3 R p b 2 4 x L 2 F k b W l u M S 9 D a G F u Z 2 V k I F R 5 c G U u e 1 B j b 2 R f Y W R t a W 4 x L D F 9 J n F 1 b 3 Q 7 L C Z x d W 9 0 O 1 N l Y 3 R p b 2 4 x L 2 F k b W l u M S 9 D a G F u Z 2 V k I F R 5 c G U u e 1 B y Z W Z l Y 3 R 1 c m U s M n 0 m c X V v d D s s J n F 1 b 3 Q 7 U 2 V j d G l v b j E v Y W R t a W 4 x L 0 N o Y W 5 n Z W Q g V H l w Z S 5 7 U G N v Z F 9 h Z G 1 p b j A s M 3 0 m c X V v d D t d L C Z x d W 9 0 O 1 J l b G F 0 a W 9 u c 2 h p c E l u Z m 8 m c X V v d D s 6 W 1 1 9 I i A v P j w v U 3 R h Y m x l R W 5 0 c m l l c z 4 8 L 0 l 0 Z W 0 + P E l 0 Z W 0 + P E l 0 Z W 1 M b 2 N h d G l v b j 4 8 S X R l b V R 5 c G U + R m 9 y b X V s Y T w v S X R l b V R 5 c G U + P E l 0 Z W 1 Q Y X R o P l N l Y 3 R p b 2 4 x L 2 F k b W l u M S 9 T b 3 V y Y 2 U 8 L 0 l 0 Z W 1 Q Y X R o P j w v S X R l b U x v Y 2 F 0 a W 9 u P j x T d G F i b G V F b n R y a W V z I C 8 + P C 9 J d G V t P j x J d G V t P j x J d G V t T G 9 j Y X R p b 2 4 + P E l 0 Z W 1 U e X B l P k Z v c m 1 1 b G E 8 L 0 l 0 Z W 1 U e X B l P j x J d G V t U G F 0 a D 5 T Z W N 0 a W 9 u M S 9 h Z G 1 p b j E v Q 2 h h b m d l Z C U y M F R 5 c G U 8 L 0 l 0 Z W 1 Q Y X R o P j w v S X R l b U x v Y 2 F 0 a W 9 u P j x T d G F i b G V F b n R y a W V z I C 8 + P C 9 J d G V t P j x J d G V t P j x J d G V t T G 9 j Y X R p b 2 4 + P E l 0 Z W 1 U e X B l P k Z v c m 1 1 b G E 8 L 0 l 0 Z W 1 U e X B l P j x J d G V t U G F 0 a D 5 T Z W N 0 a W 9 u M S 9 h Z G 1 p b j I 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N v d W 5 0 I i B W Y W x 1 Z T 0 i b D c y I i A v P j x F b n R y e S B U e X B l P S J G a W x s R X J y b 3 J D b 2 R l I i B W Y W x 1 Z T 0 i c 1 V u a 2 5 v d 2 4 i I C 8 + P E V u d H J 5 I F R 5 c G U 9 I k Z p b G x F c n J v c k N v d W 5 0 I i B W Y W x 1 Z T 0 i b D A i I C 8 + P E V u d H J 5 I F R 5 c G U 9 I k Z p b G x M Y X N 0 V X B k Y X R l Z C I g V m F s d W U 9 I m Q y M D E 5 L T E x L T E x V D A 5 O j U x O j A 0 L j I y O T Q 4 M z B a I i A v P j x F b n R y e S B U e X B l P S J G a W x s Q 2 9 s d W 1 u V H l w Z X M i I F Z h b H V l P S J z Q m d Z R 0 J n W T 0 i I C 8 + P E V u d H J 5 I F R 5 c G U 9 I k Z p b G x D b 2 x 1 b W 5 O Y W 1 l c y I g V m F s d W U 9 I n N b J n F 1 b 3 Q 7 T G V 2 Z W w m c X V v d D s s J n F 1 b 3 Q 7 U G N v Z F 9 h Z G 1 p b j I m c X V v d D s s J n F 1 b 3 Q 7 U 2 9 1 c 1 9 Q c m V m Z W N 0 d X J l J n F 1 b 3 Q 7 L C Z x d W 9 0 O 1 B j b 2 R f Y W R t a W 4 w J n F 1 b 3 Q 7 L C Z x d W 9 0 O 1 B j b 2 R f Y W R t a W 4 x J n F 1 b 3 Q 7 X S I g L z 4 8 R W 5 0 c n k g V H l w Z T 0 i R m l s b F N 0 Y X R 1 c y I g V m F s d W U 9 I n N D b 2 1 w b G V 0 Z S I g L z 4 8 R W 5 0 c n k g V H l w Z T 0 i U m V j b 3 Z l c n l U Y X J n Z X R T a G V l d C I g V m F s d W U 9 I n N T a G V l d D Q i I C 8 + P E V u d H J 5 I F R 5 c G U 9 I l J l Y 2 9 2 Z X J 5 V G F y Z 2 V 0 Q 2 9 s d W 1 u I i B W Y W x 1 Z T 0 i b D E i I C 8 + P E V u d H J 5 I F R 5 c G U 9 I l J l Y 2 9 2 Z X J 5 V G F y Z 2 V 0 U m 9 3 I i B W Y W x 1 Z T 0 i b D E i I C 8 + P E V u d H J 5 I F R 5 c G U 9 I l F 1 Z X J 5 S U Q i I F Z h b H V l P S J z M W E w Z T Y z Y 2 Y t N G M 5 M S 0 0 N W N h L W E x Y m Q t Z G E y N T Q w O D Y y N W I 1 I i A v P j x F b n R y e S B U e X B l P S J B Z G R l Z F R v R G F 0 Y U 1 v Z G V s I i B W Y W x 1 Z T 0 i b D A i I C 8 + P E V u d H J 5 I F R 5 c G U 9 I l J l b G F 0 a W 9 u c 2 h p c E l u Z m 9 D b 2 5 0 Y W l u Z X I i I F Z h b H V l P S J z e y Z x d W 9 0 O 2 N v b H V t b k N v d W 5 0 J n F 1 b 3 Q 7 O j U s J n F 1 b 3 Q 7 a 2 V 5 Q 2 9 s d W 1 u T m F t Z X M m c X V v d D s 6 W 1 0 s J n F 1 b 3 Q 7 c X V l c n l S Z W x h d G l v b n N o a X B z J n F 1 b 3 Q 7 O l t d L C Z x d W 9 0 O 2 N v b H V t b k l k Z W 5 0 a X R p Z X M m c X V v d D s 6 W y Z x d W 9 0 O 1 N l Y 3 R p b 2 4 x L 2 F k b W l u M i 9 D a G F u Z 2 V k I F R 5 c G U u e 0 x l d m V s L D B 9 J n F 1 b 3 Q 7 L C Z x d W 9 0 O 1 N l Y 3 R p b 2 4 x L 2 F k b W l u M i 9 D a G F u Z 2 V k I F R 5 c G U u e 1 B j b 2 R f Y W R t a W 4 y L D F 9 J n F 1 b 3 Q 7 L C Z x d W 9 0 O 1 N l Y 3 R p b 2 4 x L 2 F k b W l u M i 9 D a G F u Z 2 V k I F R 5 c G U u e 1 N v d X N f U H J l Z m V j d H V y Z S w y f S Z x d W 9 0 O y w m c X V v d D t T Z W N 0 a W 9 u M S 9 h Z G 1 p b j I v Q 2 h h b m d l Z C B U e X B l L n t Q Y 2 9 k X 2 F k b W l u M C w z f S Z x d W 9 0 O y w m c X V v d D t T Z W N 0 a W 9 u M S 9 h Z G 1 p b j I v Q 2 h h b m d l Z C B U e X B l L n t Q Y 2 9 k X 2 F k b W l u M S w 0 f S Z x d W 9 0 O 1 0 s J n F 1 b 3 Q 7 Q 2 9 s d W 1 u Q 2 9 1 b n Q m c X V v d D s 6 N S w m c X V v d D t L Z X l D b 2 x 1 b W 5 O Y W 1 l c y Z x d W 9 0 O z p b X S w m c X V v d D t D b 2 x 1 b W 5 J Z G V u d G l 0 a W V z J n F 1 b 3 Q 7 O l s m c X V v d D t T Z W N 0 a W 9 u M S 9 h Z G 1 p b j I v Q 2 h h b m d l Z C B U e X B l L n t M Z X Z l b C w w f S Z x d W 9 0 O y w m c X V v d D t T Z W N 0 a W 9 u M S 9 h Z G 1 p b j I v Q 2 h h b m d l Z C B U e X B l L n t Q Y 2 9 k X 2 F k b W l u M i w x f S Z x d W 9 0 O y w m c X V v d D t T Z W N 0 a W 9 u M S 9 h Z G 1 p b j I v Q 2 h h b m d l Z C B U e X B l L n t T b 3 V z X 1 B y Z W Z l Y 3 R 1 c m U s M n 0 m c X V v d D s s J n F 1 b 3 Q 7 U 2 V j d G l v b j E v Y W R t a W 4 y L 0 N o Y W 5 n Z W Q g V H l w Z S 5 7 U G N v Z F 9 h Z G 1 p b j A s M 3 0 m c X V v d D s s J n F 1 b 3 Q 7 U 2 V j d G l v b j E v Y W R t a W 4 y L 0 N o Y W 5 n Z W Q g V H l w Z S 5 7 U G N v Z F 9 h Z G 1 p b j E s N H 0 m c X V v d D t d L C Z x d W 9 0 O 1 J l b G F 0 a W 9 u c 2 h p c E l u Z m 8 m c X V v d D s 6 W 1 1 9 I i A v P j w v U 3 R h Y m x l R W 5 0 c m l l c z 4 8 L 0 l 0 Z W 0 + P E l 0 Z W 0 + P E l 0 Z W 1 M b 2 N h d G l v b j 4 8 S X R l b V R 5 c G U + R m 9 y b X V s Y T w v S X R l b V R 5 c G U + P E l 0 Z W 1 Q Y X R o P l N l Y 3 R p b 2 4 x L 2 F k b W l u M i 9 T b 3 V y Y 2 U 8 L 0 l 0 Z W 1 Q Y X R o P j w v S X R l b U x v Y 2 F 0 a W 9 u P j x T d G F i b G V F b n R y a W V z I C 8 + P C 9 J d G V t P j x J d G V t P j x J d G V t T G 9 j Y X R p b 2 4 + P E l 0 Z W 1 U e X B l P k Z v c m 1 1 b G E 8 L 0 l 0 Z W 1 U e X B l P j x J d G V t U G F 0 a D 5 T Z W N 0 a W 9 u M S 9 h Z G 1 p b j I v Q 2 h h b m d l Z C U y M F R 5 c G U 8 L 0 l 0 Z W 1 Q Y X R o P j w v S X R l b U x v Y 2 F 0 a W 9 u P j x T d G F i b G V F b n R y a W V z I C 8 + P C 9 J d G V t P j x J d G V t P j x J d G V t T G 9 j Y X R p b 2 4 + P E l 0 Z W 1 U e X B l P k Z v c m 1 1 b G E 8 L 0 l 0 Z W 1 U e X B l P j x J d G V t U G F 0 a D 5 T Z W N 0 a W 9 u M S 9 h Z G 1 p b j 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N v d W 5 0 I i B W Y W x 1 Z T 0 i b D E 3 N S I g L z 4 8 R W 5 0 c n k g V H l w Z T 0 i R m l s b E V y c m 9 y Q 2 9 k Z S I g V m F s d W U 9 I n N V b m t u b 3 d u I i A v P j x F b n R y e S B U e X B l P S J G a W x s R X J y b 3 J D b 3 V u d C I g V m F s d W U 9 I m w w I i A v P j x F b n R y e S B U e X B l P S J G a W x s T G F z d F V w Z G F 0 Z W Q i I F Z h b H V l P S J k M j A x O S 0 x M S 0 x M V Q w O T o 1 M T o w M S 4 3 O D M 4 N D I 2 W i I g L z 4 8 R W 5 0 c n k g V H l w Z T 0 i R m l s b E N v b H V t b l R 5 c G V z I i B W Y W x 1 Z T 0 i c 0 J n W U d C Z 1 l H I i A v P j x F b n R y e S B U e X B l P S J G a W x s Q 2 9 s d W 1 u T m F t Z X M i I F Z h b H V l P S J z W y Z x d W 9 0 O 0 x l d m V s J n F 1 b 3 Q 7 L C Z x d W 9 0 O 1 B j b 2 R f Y W R t a W 4 z J n F 1 b 3 Q 7 L C Z x d W 9 0 O 0 N v b W 1 1 b m U m c X V v d D s s J n F 1 b 3 Q 7 U G N v Z F 9 h Z G 1 p b j A m c X V v d D s s J n F 1 b 3 Q 7 U G N v Z F 9 h Z G 1 p b j E m c X V v d D s s J n F 1 b 3 Q 7 U G N v Z F 9 h Z G 1 p b j I m c X V v d D t d I i A v P j x F b n R y e S B U e X B l P S J G a W x s U 3 R h d H V z I i B W Y W x 1 Z T 0 i c 0 N v b X B s Z X R l I i A v P j x F b n R y e S B U e X B l P S J R d W V y e U l E I i B W Y W x 1 Z T 0 i c z Y w N z k 1 M D l l L T c 0 M z Q t N G N k Y i 1 h M j k x L T c w N j h m Y T d j N 2 E y O C 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h Z G 1 p b j M v Q 2 h h b m d l Z C B U e X B l L n t M Z X Z l b C w w f S Z x d W 9 0 O y w m c X V v d D t T Z W N 0 a W 9 u M S 9 h Z G 1 p b j M v Q 2 h h b m d l Z C B U e X B l L n t Q Y 2 9 k X 2 F k b W l u M y w x f S Z x d W 9 0 O y w m c X V v d D t T Z W N 0 a W 9 u M S 9 h Z G 1 p b j M v Q 2 h h b m d l Z C B U e X B l L n t D b 2 1 t d W 5 l L D J 9 J n F 1 b 3 Q 7 L C Z x d W 9 0 O 1 N l Y 3 R p b 2 4 x L 2 F k b W l u M y 9 D a G F u Z 2 V k I F R 5 c G U u e 1 B j b 2 R f Y W R t a W 4 w L D N 9 J n F 1 b 3 Q 7 L C Z x d W 9 0 O 1 N l Y 3 R p b 2 4 x L 2 F k b W l u M y 9 D a G F u Z 2 V k I F R 5 c G U u e 1 B j b 2 R f Y W R t a W 4 x L D R 9 J n F 1 b 3 Q 7 L C Z x d W 9 0 O 1 N l Y 3 R p b 2 4 x L 2 F k b W l u M y 9 D a G F u Z 2 V k I F R 5 c G U u e 1 B j b 2 R f Y W R t a W 4 y L D V 9 J n F 1 b 3 Q 7 X S w m c X V v d D t D b 2 x 1 b W 5 D b 3 V u d C Z x d W 9 0 O z o 2 L C Z x d W 9 0 O 0 t l e U N v b H V t b k 5 h b W V z J n F 1 b 3 Q 7 O l t d L C Z x d W 9 0 O 0 N v b H V t b k l k Z W 5 0 a X R p Z X M m c X V v d D s 6 W y Z x d W 9 0 O 1 N l Y 3 R p b 2 4 x L 2 F k b W l u M y 9 D a G F u Z 2 V k I F R 5 c G U u e 0 x l d m V s L D B 9 J n F 1 b 3 Q 7 L C Z x d W 9 0 O 1 N l Y 3 R p b 2 4 x L 2 F k b W l u M y 9 D a G F u Z 2 V k I F R 5 c G U u e 1 B j b 2 R f Y W R t a W 4 z L D F 9 J n F 1 b 3 Q 7 L C Z x d W 9 0 O 1 N l Y 3 R p b 2 4 x L 2 F k b W l u M y 9 D a G F u Z 2 V k I F R 5 c G U u e 0 N v b W 1 1 b m U s M n 0 m c X V v d D s s J n F 1 b 3 Q 7 U 2 V j d G l v b j E v Y W R t a W 4 z L 0 N o Y W 5 n Z W Q g V H l w Z S 5 7 U G N v Z F 9 h Z G 1 p b j A s M 3 0 m c X V v d D s s J n F 1 b 3 Q 7 U 2 V j d G l v b j E v Y W R t a W 4 z L 0 N o Y W 5 n Z W Q g V H l w Z S 5 7 U G N v Z F 9 h Z G 1 p b j E s N H 0 m c X V v d D s s J n F 1 b 3 Q 7 U 2 V j d G l v b j E v Y W R t a W 4 z L 0 N o Y W 5 n Z W Q g V H l w Z S 5 7 U G N v Z F 9 h Z G 1 p b j I s N X 0 m c X V v d D t d L C Z x d W 9 0 O 1 J l b G F 0 a W 9 u c 2 h p c E l u Z m 8 m c X V v d D s 6 W 1 1 9 I i A v P j w v U 3 R h Y m x l R W 5 0 c m l l c z 4 8 L 0 l 0 Z W 0 + P E l 0 Z W 0 + P E l 0 Z W 1 M b 2 N h d G l v b j 4 8 S X R l b V R 5 c G U + R m 9 y b X V s Y T w v S X R l b V R 5 c G U + P E l 0 Z W 1 Q Y X R o P l N l Y 3 R p b 2 4 x L 2 F k b W l u M y 9 T b 3 V y Y 2 U 8 L 0 l 0 Z W 1 Q Y X R o P j w v S X R l b U x v Y 2 F 0 a W 9 u P j x T d G F i b G V F b n R y a W V z I C 8 + P C 9 J d G V t P j x J d G V t P j x J d G V t T G 9 j Y X R p b 2 4 + P E l 0 Z W 1 U e X B l P k Z v c m 1 1 b G E 8 L 0 l 0 Z W 1 U e X B l P j x J d G V t U G F 0 a D 5 T Z W N 0 a W 9 u M S 9 h Z G 1 p b j M v Q 2 h h b m d l Z C U y M F R 5 c G U 8 L 0 l 0 Z W 1 Q Y X R o P j w v S X R l b U x v Y 2 F 0 a W 9 u P j x T d G F i b G V F b n R y a W V z I C 8 + P C 9 J d G V t P j x J d G V t P j x J d G V t T G 9 j Y X R p b 2 4 + P E l 0 Z W 1 U e X B l P k Z v c m 1 1 b G E 8 L 0 l 0 Z W 1 U e X B l P j x J d G V t U G F 0 a D 5 T Z W N 0 a W 9 u M S 9 h Z G 1 p b j Q 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J 1 Z m Z l c k 5 l e H R S Z W Z y Z X N o I i B W Y W x 1 Z T 0 i b D E i I C 8 + P E V u d H J 5 I F R 5 c G U 9 I l J l c 3 V s d F R 5 c G U i I F Z h b H V l P S J z V G F i b G U i I C 8 + P E V u d H J 5 I F R 5 c G U 9 I k 5 h b W V V c G R h d G V k Q W Z 0 Z X J G a W x s I i B W Y W x 1 Z T 0 i b D A i I C 8 + P E V u d H J 5 I F R 5 c G U 9 I k Z p b G x l Z E N v b X B s Z X R l U m V z d W x 0 V G 9 X b 3 J r c 2 h l Z X Q i I F Z h b H V l P S J s M S I g L z 4 8 R W 5 0 c n k g V H l w Z T 0 i R m l s b E N v d W 5 0 I i B W Y W x 1 Z T 0 i b D E 3 M D M i I C 8 + P E V u d H J 5 I F R 5 c G U 9 I k Z p b G x F c n J v c k N v Z G U i I F Z h b H V l P S J z V W 5 r b m 9 3 b i I g L z 4 8 R W 5 0 c n k g V H l w Z T 0 i R m l s b E V y c m 9 y Q 2 9 1 b n Q i I F Z h b H V l P S J s M C I g L z 4 8 R W 5 0 c n k g V H l w Z T 0 i R m l s b E x h c 3 R V c G R h d G V k I i B W Y W x 1 Z T 0 i Z D I w M T k t M T E t M T F U M D k 6 N T E 6 M D E u N z E 1 M j M z N l o i I C 8 + P E V u d H J 5 I F R 5 c G U 9 I k Z p b G x D b 2 x 1 b W 5 U e X B l c y I g V m F s d W U 9 I n N C Z 1 l H Q m d Z R y I g L z 4 8 R W 5 0 c n k g V H l w Z T 0 i R m l s b E N v b H V t b k 5 h b W V z I i B W Y W x 1 Z T 0 i c 1 s m c X V v d D t M Z X Z l b C Z x d W 9 0 O y w m c X V v d D t Q Y 2 9 k X 2 F k b W l u N C Z x d W 9 0 O y w m c X V v d D t M b 2 N h b G l 0 Z X M m c X V v d D s s J n F 1 b 3 Q 7 U G N v Z F 9 h Z G 1 p b j E m c X V v d D s s J n F 1 b 3 Q 7 U G N v Z F 9 h Z G 1 p b j I m c X V v d D s s J n F 1 b 3 Q 7 U G N v Z F 9 h Z G 1 p b j M m c X V v d D t d I i A v P j x F b n R y e S B U e X B l P S J G a W x s U 3 R h d H V z I i B W Y W x 1 Z T 0 i c 0 N v b X B s Z X R l I i A v P j x F b n R y e S B U e X B l P S J R d W V y e U l E I i B W Y W x 1 Z T 0 i c 2 R m O T R l Y T k 5 L W E y O T U t N G Y 2 Y y 1 h M j Z l L W Y 3 M D g z N T J k O T l m Z C I g L z 4 8 R W 5 0 c n k g V H l w Z T 0 i Q W R k Z W R U b 0 R h d G F N b 2 R l b C I g V m F s d W U 9 I m w w I i A v P j x F b n R y e S B U e X B l P S J S Z W x h d G l v b n N o a X B J b m Z v Q 2 9 u d G F p b m V y I i B W Y W x 1 Z T 0 i c 3 s m c X V v d D t j b 2 x 1 b W 5 D b 3 V u d C Z x d W 9 0 O z o 2 L C Z x d W 9 0 O 2 t l e U N v b H V t b k 5 h b W V z J n F 1 b 3 Q 7 O l t d L C Z x d W 9 0 O 3 F 1 Z X J 5 U m V s Y X R p b 2 5 z a G l w c y Z x d W 9 0 O z p b X S w m c X V v d D t j b 2 x 1 b W 5 J Z G V u d G l 0 a W V z J n F 1 b 3 Q 7 O l s m c X V v d D t T Z W N 0 a W 9 u M S 9 h Z G 1 p b j Q v Q 2 h h b m d l Z C B U e X B l L n t M Z X Z l b C w w f S Z x d W 9 0 O y w m c X V v d D t T Z W N 0 a W 9 u M S 9 h Z G 1 p b j Q v Q 2 h h b m d l Z C B U e X B l L n t Q Y 2 9 k X 2 F k b W l u N C w x f S Z x d W 9 0 O y w m c X V v d D t T Z W N 0 a W 9 u M S 9 h Z G 1 p b j Q v Q 2 h h b m d l Z C B U e X B l L n t M b 2 N h b G l 0 Z X M s M n 0 m c X V v d D s s J n F 1 b 3 Q 7 U 2 V j d G l v b j E v Y W R t a W 4 0 L 0 N o Y W 5 n Z W Q g V H l w Z S 5 7 U G N v Z F 9 h Z G 1 p b j E s M 3 0 m c X V v d D s s J n F 1 b 3 Q 7 U 2 V j d G l v b j E v Y W R t a W 4 0 L 0 N o Y W 5 n Z W Q g V H l w Z S 5 7 U G N v Z F 9 h Z G 1 p b j I s N H 0 m c X V v d D s s J n F 1 b 3 Q 7 U 2 V j d G l v b j E v Y W R t a W 4 0 L 0 N o Y W 5 n Z W Q g V H l w Z S 5 7 U G N v Z F 9 h Z G 1 p b j M s N X 0 m c X V v d D t d L C Z x d W 9 0 O 0 N v b H V t b k N v d W 5 0 J n F 1 b 3 Q 7 O j Y s J n F 1 b 3 Q 7 S 2 V 5 Q 2 9 s d W 1 u T m F t Z X M m c X V v d D s 6 W 1 0 s J n F 1 b 3 Q 7 Q 2 9 s d W 1 u S W R l b n R p d G l l c y Z x d W 9 0 O z p b J n F 1 b 3 Q 7 U 2 V j d G l v b j E v Y W R t a W 4 0 L 0 N o Y W 5 n Z W Q g V H l w Z S 5 7 T G V 2 Z W w s M H 0 m c X V v d D s s J n F 1 b 3 Q 7 U 2 V j d G l v b j E v Y W R t a W 4 0 L 0 N o Y W 5 n Z W Q g V H l w Z S 5 7 U G N v Z F 9 h Z G 1 p b j Q s M X 0 m c X V v d D s s J n F 1 b 3 Q 7 U 2 V j d G l v b j E v Y W R t a W 4 0 L 0 N o Y W 5 n Z W Q g V H l w Z S 5 7 T G 9 j Y W x p d G V z L D J 9 J n F 1 b 3 Q 7 L C Z x d W 9 0 O 1 N l Y 3 R p b 2 4 x L 2 F k b W l u N C 9 D a G F u Z 2 V k I F R 5 c G U u e 1 B j b 2 R f Y W R t a W 4 x L D N 9 J n F 1 b 3 Q 7 L C Z x d W 9 0 O 1 N l Y 3 R p b 2 4 x L 2 F k b W l u N C 9 D a G F u Z 2 V k I F R 5 c G U u e 1 B j b 2 R f Y W R t a W 4 y L D R 9 J n F 1 b 3 Q 7 L C Z x d W 9 0 O 1 N l Y 3 R p b 2 4 x L 2 F k b W l u N C 9 D a G F u Z 2 V k I F R 5 c G U u e 1 B j b 2 R f Y W R t a W 4 z L D V 9 J n F 1 b 3 Q 7 X S w m c X V v d D t S Z W x h d G l v b n N o a X B J b m Z v J n F 1 b 3 Q 7 O l t d f S I g L z 4 8 L 1 N 0 Y W J s Z U V u d H J p Z X M + P C 9 J d G V t P j x J d G V t P j x J d G V t T G 9 j Y X R p b 2 4 + P E l 0 Z W 1 U e X B l P k Z v c m 1 1 b G E 8 L 0 l 0 Z W 1 U e X B l P j x J d G V t U G F 0 a D 5 T Z W N 0 a W 9 u M S 9 h Z G 1 p b j Q v U 2 9 1 c m N l P C 9 J d G V t U G F 0 a D 4 8 L 0 l 0 Z W 1 M b 2 N h d G l v b j 4 8 U 3 R h Y m x l R W 5 0 c m l l c y A v P j w v S X R l b T 4 8 S X R l b T 4 8 S X R l b U x v Y 2 F 0 a W 9 u P j x J d G V t V H l w Z T 5 G b 3 J t d W x h P C 9 J d G V t V H l w Z T 4 8 S X R l b V B h d G g + U 2 V j d G l v b j E v Y W R t a W 4 0 L 0 N o Y W 5 n Z W Q l M j B U e X B l P C 9 J d G V t U G F 0 a D 4 8 L 0 l 0 Z W 1 M b 2 N h d G l v b j 4 8 U 3 R h Y m x l R W 5 0 c m l l c y A v P j w v S X R l b T 4 8 S X R l b T 4 8 S X R l b U x v Y 2 F 0 a W 9 u P j x J d G V t V H l w Z T 5 G b 3 J t d W x h P C 9 J d G V t V H l w Z T 4 8 S X R l b V B h d G g + U 2 V j d G l v b j E v a W R w L 0 1 l c m d l Z C U y M F F 1 Z X J p Z X M 8 L 0 l 0 Z W 1 Q Y X R o P j w v S X R l b U x v Y 2 F 0 a W 9 u P j x T d G F i b G V F b n R y a W V z I C 8 + P C 9 J d G V t P j x J d G V t P j x J d G V t T G 9 j Y X R p b 2 4 + P E l 0 Z W 1 U e X B l P k Z v c m 1 1 b G E 8 L 0 l 0 Z W 1 U e X B l P j x J d G V t U G F 0 a D 5 T Z W N 0 a W 9 u M S 9 p Z H A v U m V v c m R l c m V k J T I w Q 2 9 s d W 1 u c z w v S X R l b V B h d G g + P C 9 J d G V t T G 9 j Y X R p b 2 4 + P F N 0 Y W J s Z U V u d H J p Z X M g L z 4 8 L 0 l 0 Z W 0 + P E l 0 Z W 0 + P E l 0 Z W 1 M b 2 N h d G l v b j 4 8 S X R l b V R 5 c G U + R m 9 y b X V s Y T w v S X R l b V R 5 c G U + P E l 0 Z W 1 Q Y X R o P l N l Y 3 R p b 2 4 x L 2 l k c C 9 F e H B h b m R l Z C U y M E R U T V 9 D Q V J f Q j J G X 0 l u b 2 5 k Y X R p b 2 4 8 L 0 l 0 Z W 1 Q Y X R o P j w v S X R l b U x v Y 2 F 0 a W 9 u P j x T d G F i b G V F b n R y a W V z I C 8 + P C 9 J d G V t P j x J d G V t P j x J d G V t T G 9 j Y X R p b 2 4 + P E l 0 Z W 1 U e X B l P k Z v c m 1 1 b G E 8 L 0 l 0 Z W 1 U e X B l P j x J d G V t U G F 0 a D 5 T Z W N 0 a W 9 u M S 9 p Z H A v U m V u Y W 1 l Z C U y M E N v b H V t b n M 8 L 0 l 0 Z W 1 Q Y X R o P j w v S X R l b U x v Y 2 F 0 a W 9 u P j x T d G F i b G V F b n R y a W V z I C 8 + P C 9 J d G V t P j x J d G V t P j x J d G V t T G 9 j Y X R p b 2 4 + P E l 0 Z W 1 U e X B l P k Z v c m 1 1 b G E 8 L 0 l 0 Z W 1 U e X B l P j x J d G V t U G F 0 a D 5 T Z W N 0 a W 9 u M S 9 p Z H A v T W V y Z 2 V k J T I w U X V l c m l l c z E 8 L 0 l 0 Z W 1 Q Y X R o P j w v S X R l b U x v Y 2 F 0 a W 9 u P j x T d G F i b G V F b n R y a W V z I C 8 + P C 9 J d G V t P j x J d G V t P j x J d G V t T G 9 j Y X R p b 2 4 + P E l 0 Z W 1 U e X B l P k Z v c m 1 1 b G E 8 L 0 l 0 Z W 1 U e X B l P j x J d G V t U G F 0 a D 5 T Z W N 0 a W 9 u M S 9 p Z H A v U m V v c m R l c m V k J T I w Q 2 9 s d W 1 u c z E 8 L 0 l 0 Z W 1 Q Y X R o P j w v S X R l b U x v Y 2 F 0 a W 9 u P j x T d G F i b G V F b n R y a W V z I C 8 + P C 9 J d G V t P j x J d G V t P j x J d G V t T G 9 j Y X R p b 2 4 + P E l 0 Z W 1 U e X B l P k Z v c m 1 1 b G E 8 L 0 l 0 Z W 1 U e X B l P j x J d G V t U G F 0 a D 5 T Z W N 0 a W 9 u M S 9 p Z H A v R X h w Y W 5 k Z W Q l M j B h Z G 1 p b j E 8 L 0 l 0 Z W 1 Q Y X R o P j w v S X R l b U x v Y 2 F 0 a W 9 u P j x T d G F i b G V F b n R y a W V z I C 8 + P C 9 J d G V t P j x J d G V t P j x J d G V t T G 9 j Y X R p b 2 4 + P E l 0 Z W 1 U e X B l P k Z v c m 1 1 b G E 8 L 0 l 0 Z W 1 U e X B l P j x J d G V t U G F 0 a D 5 T Z W N 0 a W 9 u M S 9 p Z H A v U m V t b 3 Z l Z C U y M E N v b H V t b n M x P C 9 J d G V t U G F 0 a D 4 8 L 0 l 0 Z W 1 M b 2 N h d G l v b j 4 8 U 3 R h Y m x l R W 5 0 c m l l c y A v P j w v S X R l b T 4 8 S X R l b T 4 8 S X R l b U x v Y 2 F 0 a W 9 u P j x J d G V t V H l w Z T 5 G b 3 J t d W x h P C 9 J d G V t V H l w Z T 4 8 S X R l b V B h d G g + U 2 V j d G l v b j E v a W R w L 0 1 l c m d l Z C U y M F F 1 Z X J p Z X M y P C 9 J d G V t U G F 0 a D 4 8 L 0 l 0 Z W 1 M b 2 N h d G l v b j 4 8 U 3 R h Y m x l R W 5 0 c m l l c y A v P j w v S X R l b T 4 8 S X R l b T 4 8 S X R l b U x v Y 2 F 0 a W 9 u P j x J d G V t V H l w Z T 5 G b 3 J t d W x h P C 9 J d G V t V H l w Z T 4 8 S X R l b V B h d G g + U 2 V j d G l v b j E v a W R w L 1 J l b 3 J k Z X J l Z C U y M E N v b H V t b n M y P C 9 J d G V t U G F 0 a D 4 8 L 0 l 0 Z W 1 M b 2 N h d G l v b j 4 8 U 3 R h Y m x l R W 5 0 c m l l c y A v P j w v S X R l b T 4 8 S X R l b T 4 8 S X R l b U x v Y 2 F 0 a W 9 u P j x J d G V t V H l w Z T 5 G b 3 J t d W x h P C 9 J d G V t V H l w Z T 4 8 S X R l b V B h d G g + U 2 V j d G l v b j E v a W R w L 0 V 4 c G F u Z G V k J T I w Y W R t a W 4 y P C 9 J d G V t U G F 0 a D 4 8 L 0 l 0 Z W 1 M b 2 N h d G l v b j 4 8 U 3 R h Y m x l R W 5 0 c m l l c y A v P j w v S X R l b T 4 8 S X R l b T 4 8 S X R l b U x v Y 2 F 0 a W 9 u P j x J d G V t V H l w Z T 5 G b 3 J t d W x h P C 9 J d G V t V H l w Z T 4 8 S X R l b V B h d G g + U 2 V j d G l v b j E v a W R w L 1 J l b W 9 2 Z W Q l M j B D b 2 x 1 b W 5 z M j w v S X R l b V B h d G g + P C 9 J d G V t T G 9 j Y X R p b 2 4 + P F N 0 Y W J s Z U V u d H J p Z X M g L z 4 8 L 0 l 0 Z W 0 + P E l 0 Z W 0 + P E l 0 Z W 1 M b 2 N h d G l v b j 4 8 S X R l b V R 5 c G U + R m 9 y b X V s Y T w v S X R l b V R 5 c G U + P E l 0 Z W 1 Q Y X R o P l N l Y 3 R p b 2 4 x L 2 l k c C 9 B Z G R l Z C U y M E N 1 c 3 R v b T w v S X R l b V B h d G g + P C 9 J d G V t T G 9 j Y X R p b 2 4 + P F N 0 Y W J s Z U V u d H J p Z X M g L z 4 8 L 0 l 0 Z W 0 + P E l 0 Z W 0 + P E l 0 Z W 1 M b 2 N h d G l v b j 4 8 S X R l b V R 5 c G U + R m 9 y b X V s Y T w v S X R l b V R 5 c G U + P E l 0 Z W 1 Q Y X R o P l N l Y 3 R p b 2 4 x L 2 l k c C 9 N Z X J n Z W Q l M j B R d W V y a W V z M z w v S X R l b V B h d G g + P C 9 J d G V t T G 9 j Y X R p b 2 4 + P F N 0 Y W J s Z U V u d H J p Z X M g L z 4 8 L 0 l 0 Z W 0 + P E l 0 Z W 0 + P E l 0 Z W 1 M b 2 N h d G l v b j 4 8 S X R l b V R 5 c G U + R m 9 y b X V s Y T w v S X R l b V R 5 c G U + P E l 0 Z W 1 Q Y X R o P l N l Y 3 R p b 2 4 x L 2 l k c C 9 S Z W 9 y Z G V y Z W Q l M j B D b 2 x 1 b W 5 z M z w v S X R l b V B h d G g + P C 9 J d G V t T G 9 j Y X R p b 2 4 + P F N 0 Y W J s Z U V u d H J p Z X M g L z 4 8 L 0 l 0 Z W 0 + P E l 0 Z W 0 + P E l 0 Z W 1 M b 2 N h d G l v b j 4 8 S X R l b V R 5 c G U + R m 9 y b X V s Y T w v S X R l b V R 5 c G U + P E l 0 Z W 1 Q Y X R o P l N l Y 3 R p b 2 4 x L 2 l k c C 9 F e H B h b m R l Z C U y M G F k b W l u M z w v S X R l b V B h d G g + P C 9 J d G V t T G 9 j Y X R p b 2 4 + P F N 0 Y W J s Z U V u d H J p Z X M g L z 4 8 L 0 l 0 Z W 0 + P E l 0 Z W 0 + P E l 0 Z W 1 M b 2 N h d G l v b j 4 8 S X R l b V R 5 c G U + R m 9 y b X V s Y T w v S X R l b V R 5 c G U + P E l 0 Z W 1 Q Y X R o P l N l Y 3 R p b 2 4 x L 2 l k c C 9 S Z W 1 v d m V k J T I w Q 2 9 s d W 1 u c z M 8 L 0 l 0 Z W 1 Q Y X R o P j w v S X R l b U x v Y 2 F 0 a W 9 u P j x T d G F i b G V F b n R y a W V z I C 8 + P C 9 J d G V t P j x J d G V t P j x J d G V t T G 9 j Y X R p b 2 4 + P E l 0 Z W 1 U e X B l P k Z v c m 1 1 b G E 8 L 0 l 0 Z W 1 U e X B l P j x J d G V t U G F 0 a D 5 T Z W N 0 a W 9 u M S 9 p Z H A v Q W R k Z W Q l M j B D d X N 0 b 2 0 x P C 9 J d G V t U G F 0 a D 4 8 L 0 l 0 Z W 1 M b 2 N h d G l v b j 4 8 U 3 R h Y m x l R W 5 0 c m l l c y A v P j w v S X R l b T 4 8 S X R l b T 4 8 S X R l b U x v Y 2 F 0 a W 9 u P j x J d G V t V H l w Z T 5 G b 3 J t d W x h P C 9 J d G V t V H l w Z T 4 8 S X R l b V B h d G g + U 2 V j d G l v b j E v Q 2 9 u b m V j d G l v b l 9 p Z H A 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T m F 2 a W d h d G l v b l N 0 Z X B O Y W 1 l I i B W Y W x 1 Z T 0 i c 0 5 h d m l n Y X R p b 2 4 i I C 8 + P E V u d H J 5 I F R 5 c G U 9 I k 5 h b W V V c G R h d G V k Q W Z 0 Z X J G a W x s I i B W Y W x 1 Z T 0 i b D E i I C 8 + P E V u d H J 5 I F R 5 c G U 9 I l J l c 3 V s d F R 5 c G U i I F Z h b H V l P S J z R X h j Z X B 0 a W 9 u I i A v P j x F b n R y e S B U e X B l P S J C d W Z m Z X J O Z X h 0 U m V m c m V z a C I g V m F s d W U 9 I m w x I i A v P j x F b n R y e S B U e X B l P S J G a W x s Z W R D b 2 1 w b G V 0 Z V J l c 3 V s d F R v V 2 9 y a 3 N o Z W V 0 I i B W Y W x 1 Z T 0 i b D A i I C 8 + P E V u d H J 5 I F R 5 c G U 9 I k Z p b G x D b 2 x 1 b W 5 U e X B l c y I g V m F s d W U 9 I n N C Z 1 l H Q m d Z R E F 3 W U d C Z 1 l H Q U F Z R 0 J n W U R B d 0 E 9 I i A v P j x F b n R y e S B U e X B l P S J G a W x s T G F z d F V w Z G F 0 Z W Q i I F Z h b H V l P S J k M j A x O S 0 x M S 0 x M l Q x N z o w N z o x O C 4 x M D E 4 N z A 1 W i I g L z 4 8 R W 5 0 c n k g V H l w Z T 0 i R m l s b E V y c m 9 y Q 2 9 k Z S I g V m F s d W U 9 I n N V b m t u b 3 d u I i A v P j x F b n R y e S B U e X B l P S J B Z G R l Z F R v R G F 0 Y U 1 v Z G V s I i B W Y W x 1 Z T 0 i b D A i I C 8 + P E V u d H J 5 I F R 5 c G U 9 I k Z p b G x D b 2 x 1 b W 5 O Y W 1 l c y I g V m F s d W U 9 I n N b J n F 1 b 3 Q 7 Q T Q u I F B y w 6 l m Z W N 0 d X J l I G R c d T A w M j d l d m F s d W F 0 a W 9 u J n F 1 b 3 Q 7 L C Z x d W 9 0 O 0 E 1 L l N v d X M t c H L D q W Z l Y 3 R 1 c m U g Z F x 1 M D A y N 2 V 2 Y W x 1 Y X R p b 2 4 m c X V v d D s s J n F 1 b 3 Q 7 Q T Y u I E F y c m 9 u Z G l z c 2 V t Z W 5 0 I G R c d T A w M j d l d m F s d W F 0 a W 9 u J n F 1 b 3 Q 7 L C Z x d W 9 0 O 0 E 4 L i B R d W F y d G l l c i B k X H U w M D I 3 Z X Z h b H V h d G l v b i Z x d W 9 0 O y w m c X V v d D t Q Z X J p b 2 R l I G R c d T A w M j d h c n J p d s O p Z S Z x d W 9 0 O y w m c X V v d D t N w 6 l u Y W d l c y Z x d W 9 0 O y w m c X V v d D t J b m R p d m l k d X M m c X V v d D s s J n F 1 b 3 Q 7 Q j Q u I F B y b 3 Z l b m F u Y 2 U g Z G U g b G E g b W F q b 3 J p d M O p I G R l c y B k w 6 l w b G F j w 6 l z I G l u d G V y b m V z J n F 1 b 3 Q 7 L C Z x d W 9 0 O 3 B y b 3 Z f Y W R t M V 9 j J n F 1 b 3 Q 7 L C Z x d W 9 0 O 1 B y Z W Z l Y 3 R 1 c m U m c X V v d D s s J n F 1 b 3 Q 7 c H J v d l 9 h Z G 0 y X 2 M m c X V v d D s s J n F 1 b 3 Q 7 U 2 9 1 c 1 9 Q c m V m Z W N 0 d X J l J n F 1 b 3 Q 7 L C Z x d W 9 0 O 1 B y b 3 Z f Y W R t M y Z x d W 9 0 O y w m c X V v d D t D b 2 1 t d W 5 l J n F 1 b 3 Q 7 L C Z x d W 9 0 O 0 I 0 L j Q g U 3 D D q W N p Z m l l e i A g b G U g c X V h c n R p Z X I g Z G U g c H J v d m V u Y W 5 j Z S B k Z X M g U E R J I G R l I C g k e 2 F u b m V l X 2 l k c H 0 p J n F 1 b 3 Q 7 L C Z x d W 9 0 O 0 I 0 L j Q g U 3 D D q W N p Z m l l e i B j Z X Q g Q V V U U k U g d m l s b G F n Z S B k Z S B w c m 9 2 Z W 5 h b m N l I G R l c y B Q R E k g Z G U g K C R 7 Y W 5 u Z W V f a W R w f S k m c X V v d D s s J n F 1 b 3 Q 7 c H J v d l 9 h Z G 0 z X 2 M m c X V v d D s s J n F 1 b 3 Q 7 X 2 l u Z G V 4 J n F 1 b 3 Q 7 L C Z x d W 9 0 O 1 9 w Y X J l b n R f a W 5 k Z X g m c X V v d D s s J n F 1 b 3 Q 7 T G 9 j Y W x p d G U m c X V v d D t d I i A v P j x F b n R y e S B U e X B l P S J G a W x s U 3 R h d H V z I i B W Y W x 1 Z T 0 i c 0 N v b X B s Z X R l I i A v P j x F b n R y e S B U e X B l P S J S Z W x h d G l v b n N o a X B J b m Z v Q 2 9 u d G F p b m V y I i B W Y W x 1 Z T 0 i c 3 s m c X V v d D t j b 2 x 1 b W 5 D b 3 V u d C Z x d W 9 0 O z o y M C w m c X V v d D t r Z X l D b 2 x 1 b W 5 O Y W 1 l c y Z x d W 9 0 O z p b X S w m c X V v d D t x d W V y e V J l b G F 0 a W 9 u c 2 h p c H M m c X V v d D s 6 W 3 s m c X V v d D t r Z X l D b 2 x 1 b W 5 D b 3 V u d C Z x d W 9 0 O z o x L C Z x d W 9 0 O 2 t l e U N v b H V t b i Z x d W 9 0 O z o x O C w m c X V v d D t v d G h l c k t l e U N v b H V t b k l k Z W 5 0 a X R 5 J n F 1 b 3 Q 7 O i Z x d W 9 0 O 1 N l Y 3 R p b 2 4 x L 0 R U T V 9 D Q V J f Q j J G X 0 l u b 2 5 k Y X R p b 2 4 v Q 2 h h b m d l Z C B U e X B l L n t f a W 5 k Z X g s M j E 1 f S Z x d W 9 0 O y w m c X V v d D t L Z X l D b 2 x 1 b W 5 D b 3 V u d C Z x d W 9 0 O z o x f S x 7 J n F 1 b 3 Q 7 a 2 V 5 Q 2 9 s d W 1 u Q 2 9 1 b n Q m c X V v d D s 6 M S w m c X V v d D t r Z X l D b 2 x 1 b W 4 m c X V v d D s 6 O C w m c X V v d D t v d G h l c k t l e U N v b H V t b k l k Z W 5 0 a X R 5 J n F 1 b 3 Q 7 O i Z x d W 9 0 O 1 N l Y 3 R p b 2 4 x L 2 F k b W l u M S 9 D a G F u Z 2 V k I F R 5 c G U u e 1 B j b 2 R f Y W R t a W 4 x L D F 9 J n F 1 b 3 Q 7 L C Z x d W 9 0 O 0 t l e U N v b H V t b k N v d W 5 0 J n F 1 b 3 Q 7 O j F 9 L H s m c X V v d D t r Z X l D b 2 x 1 b W 5 D b 3 V u d C Z x d W 9 0 O z o x L C Z x d W 9 0 O 2 t l e U N v b H V t b i Z x d W 9 0 O z o x M C w m c X V v d D t v d G h l c k t l e U N v b H V t b k l k Z W 5 0 a X R 5 J n F 1 b 3 Q 7 O i Z x d W 9 0 O 1 N l Y 3 R p b 2 4 x L 2 F k b W l u M i 9 D a G F u Z 2 V k I F R 5 c G U u e 1 B j b 2 R f Y W R t a W 4 y L D F 9 J n F 1 b 3 Q 7 L C Z x d W 9 0 O 0 t l e U N v b H V t b k N v d W 5 0 J n F 1 b 3 Q 7 O j F 9 L H s m c X V v d D t r Z X l D b 2 x 1 b W 5 D b 3 V u d C Z x d W 9 0 O z o x L C Z x d W 9 0 O 2 t l e U N v b H V t b i Z x d W 9 0 O z o x M i w m c X V v d D t v d G h l c k t l e U N v b H V t b k l k Z W 5 0 a X R 5 J n F 1 b 3 Q 7 O i Z x d W 9 0 O 1 N l Y 3 R p b 2 4 x L 2 F k b W l u M y 9 D a G F u Z 2 V k I F R 5 c G U u e 1 B j b 2 R f Y W R t a W 4 z L D F 9 J n F 1 b 3 Q 7 L C Z x d W 9 0 O 0 t l e U N v b H V t b k N v d W 5 0 J n F 1 b 3 Q 7 O j F 9 X S w m c X V v d D t j b 2 x 1 b W 5 J Z G V u d G l 0 a W V z J n F 1 b 3 Q 7 O l s m c X V v d D t T Z W N 0 a W 9 u M S 9 E V E 1 f Q 0 F S X 0 I y R l 9 J b m 9 u Z G F 0 a W 9 u L 0 N o Y W 5 n Z W Q g V H l w Z S 5 7 Q T Q u I F B y w 6 l m Z W N 0 d X J l I G R c d T A w M j d l d m F s d W F 0 a W 9 u L D E w f S Z x d W 9 0 O y w m c X V v d D t T Z W N 0 a W 9 u M S 9 E V E 1 f Q 0 F S X 0 I y R l 9 J b m 9 u Z G F 0 a W 9 u L 0 N o Y W 5 n Z W Q g V H l w Z S 5 7 Q T U u U 2 9 1 c y 1 w c s O p Z m V j d H V y Z S B k X H U w M D I 3 Z X Z h b H V h d G l v b i w x M X 0 m c X V v d D s s J n F 1 b 3 Q 7 U 2 V j d G l v b j E v R F R N X 0 N B U l 9 C M k Z f S W 5 v b m R h d G l v b i 9 D a G F u Z 2 V k I F R 5 c G U u e 0 E 2 L i B B c n J v b m R p c 3 N l b W V u d C B k X H U w M D I 3 Z X Z h b H V h d G l v b i w x M n 0 m c X V v d D s s J n F 1 b 3 Q 7 U 2 V j d G l v b j E v R F R N X 0 N B U l 9 C M k Z f S W 5 v b m R h d G l v b i 9 D a G F u Z 2 V k I F R 5 c G U u e 0 E 4 L i B R d W F y d G l l c i B k X H U w M D I 3 Z X Z h b H V h d G l v b i w x M 3 0 m c X V v d D s s J n F 1 b 3 Q 7 U 2 V j d G l v b j E v a W R w I C g y K S 9 D a G F u Z 2 V k I F R 5 c G U u e 2 F u b m V l X 2 l k c C w w f S Z x d W 9 0 O y w m c X V v d D t T Z W N 0 a W 9 u M S 9 p Z H A g K D I p L 0 N o Y W 5 n Z W Q g V H l w Z S 5 7 Q j M u M i 4 x L i B O b 2 1 i c m U g Z G U g T c O p b m F n Z X M g I C g k e 3 t h b m 5 l Z V 9 p Z H B 9 K S w x f S Z x d W 9 0 O y w m c X V v d D t T Z W N 0 a W 9 u M S 9 p Z H A g K D I p L 0 N o Y W 5 n Z W Q g V H l w Z S 5 7 Q j M u M i 4 y L i B O b 2 1 i c m U g Z F x 1 M D A y N 0 l u Z G l 2 a W R 1 c y A o J H t 7 Y W 5 u Z W V f a W R w f S k s M n 0 m c X V v d D s s J n F 1 b 3 Q 7 U 2 V j d G l v b j E v a W R w I C g y K S 9 D a G F u Z 2 V k I F R 5 c G U u e 0 I 0 L i B Q c m 9 2 Z W 5 h b m N l I G R l I G x h I G 1 h a m 9 y a X T D q S B k Z X M g Z M O p c G x h Y 8 O p c y B p b n R l c m 5 l c y A o J H t 7 Y W 5 u Z W V f a W R w f S k s M 3 0 m c X V v d D s s J n F 1 b 3 Q 7 U 2 V j d G l v b j E v a W R w I C g y K S 9 D a G F u Z 2 V k I F R 5 c G U u e 3 B y b 3 Z f Y W R t M V 9 j L D V 9 J n F 1 b 3 Q 7 L C Z x d W 9 0 O 1 N l Y 3 R p b 2 4 x L 2 F k b W l u M S 9 D a G F u Z 2 V k I F R 5 c G U u e 1 B y Z W Z l Y 3 R 1 c m U s M n 0 m c X V v d D s s J n F 1 b 3 Q 7 U 2 V j d G l v b j E v a W R w I C g y K S 9 D a G F u Z 2 V k I F R 5 c G U u e 3 B y b 3 Z f Y W R t M l 9 j L D d 9 J n F 1 b 3 Q 7 L C Z x d W 9 0 O 1 N l Y 3 R p b 2 4 x L 2 F k b W l u M i 9 D a G F u Z 2 V k I F R 5 c G U u e 1 N v d X N f U H J l Z m V j d H V y Z S w y f S Z x d W 9 0 O y w m c X V v d D t T Z W N 0 a W 9 u M S 9 p Z H A g K D I p L 0 F k Z G V k I E N 1 c 3 R v b S 5 7 U H J v d l 9 h Z G 0 z L D E 4 f S Z x d W 9 0 O y w m c X V v d D t T Z W N 0 a W 9 u M S 9 h Z G 1 p b j M v Q 2 h h b m d l Z C B U e X B l L n t D b 2 1 t d W 5 l L D J 9 J n F 1 b 3 Q 7 L C Z x d W 9 0 O 1 N l Y 3 R p b 2 4 x L 2 l k c C A o M i k v Q 2 h h b m d l Z C B U e X B l L n t C N C 4 0 I F N w w 6 l j a W Z p Z X o g I G x l I H F 1 Y X J 0 a W V y I G R l I H B y b 3 Z l b m F u Y 2 U g Z G V z I F B E S S B k Z S A o J H t 7 Y W 5 u Z W V f a W R w f S k s O X 0 m c X V v d D s s J n F 1 b 3 Q 7 U 2 V j d G l v b j E v a W R w I C g y K S 9 D a G F u Z 2 V k I F R 5 c G U u e 0 I 0 L j Q g U 3 D D q W N p Z m l l e i B j Z X Q g Q V V U U k U g d m l s b G F n Z S B k Z S B w c m 9 2 Z W 5 h b m N l I G R l c y B Q R E k g Z G U g K C R 7 e 2 F u b m V l X 2 l k c H 0 p L D E w f S Z x d W 9 0 O y w m c X V v d D t T Z W N 0 a W 9 u M S 9 p Z H A g K D I p L 0 N o Y W 5 n Z W Q g V H l w Z S 5 7 c H J v d l 9 h Z G 0 z X 2 M s M T F 9 J n F 1 b 3 Q 7 L C Z x d W 9 0 O 1 N l Y 3 R p b 2 4 x L 2 l k c C A o M i k v Q 2 h h b m d l Z C B U e X B l L n t f a W 5 k Z X g s M T J 9 J n F 1 b 3 Q 7 L C Z x d W 9 0 O 1 N l Y 3 R p b 2 4 x L 2 l k c C A o M i k v Q 2 h h b m d l Z C B U e X B l L n t f c G F y Z W 5 0 X 2 l u Z G V 4 L D E 0 f S Z x d W 9 0 O y w m c X V v d D t T Z W N 0 a W 9 u M S 9 p Z H A g K D I p L 0 F k Z G V k I E N 1 c 3 R v b T E u e 0 x v Y 2 F s a X R l L D E 5 f S Z x d W 9 0 O 1 0 s J n F 1 b 3 Q 7 Q 2 9 s d W 1 u Q 2 9 1 b n Q m c X V v d D s 6 M j A s J n F 1 b 3 Q 7 S 2 V 5 Q 2 9 s d W 1 u T m F t Z X M m c X V v d D s 6 W 1 0 s J n F 1 b 3 Q 7 Q 2 9 s d W 1 u S W R l b n R p d G l l c y Z x d W 9 0 O z p b J n F 1 b 3 Q 7 U 2 V j d G l v b j E v R F R N X 0 N B U l 9 C M k Z f S W 5 v b m R h d G l v b i 9 D a G F u Z 2 V k I F R 5 c G U u e 0 E 0 L i B Q c s O p Z m V j d H V y Z S B k X H U w M D I 3 Z X Z h b H V h d G l v b i w x M H 0 m c X V v d D s s J n F 1 b 3 Q 7 U 2 V j d G l v b j E v R F R N X 0 N B U l 9 C M k Z f S W 5 v b m R h d G l v b i 9 D a G F u Z 2 V k I F R 5 c G U u e 0 E 1 L l N v d X M t c H L D q W Z l Y 3 R 1 c m U g Z F x 1 M D A y N 2 V 2 Y W x 1 Y X R p b 2 4 s M T F 9 J n F 1 b 3 Q 7 L C Z x d W 9 0 O 1 N l Y 3 R p b 2 4 x L 0 R U T V 9 D Q V J f Q j J G X 0 l u b 2 5 k Y X R p b 2 4 v Q 2 h h b m d l Z C B U e X B l L n t B N i 4 g Q X J y b 2 5 k a X N z Z W 1 l b n Q g Z F x 1 M D A y N 2 V 2 Y W x 1 Y X R p b 2 4 s M T J 9 J n F 1 b 3 Q 7 L C Z x d W 9 0 O 1 N l Y 3 R p b 2 4 x L 0 R U T V 9 D Q V J f Q j J G X 0 l u b 2 5 k Y X R p b 2 4 v Q 2 h h b m d l Z C B U e X B l L n t B O C 4 g U X V h c n R p Z X I g Z F x 1 M D A y N 2 V 2 Y W x 1 Y X R p b 2 4 s M T N 9 J n F 1 b 3 Q 7 L C Z x d W 9 0 O 1 N l Y 3 R p b 2 4 x L 2 l k c C A o M i k v Q 2 h h b m d l Z C B U e X B l L n t h b m 5 l Z V 9 p Z H A s M H 0 m c X V v d D s s J n F 1 b 3 Q 7 U 2 V j d G l v b j E v a W R w I C g y K S 9 D a G F u Z 2 V k I F R 5 c G U u e 0 I z L j I u M S 4 g T m 9 t Y n J l I G R l I E 3 D q W 5 h Z 2 V z I C A o J H t 7 Y W 5 u Z W V f a W R w f S k s M X 0 m c X V v d D s s J n F 1 b 3 Q 7 U 2 V j d G l v b j E v a W R w I C g y K S 9 D a G F u Z 2 V k I F R 5 c G U u e 0 I z L j I u M i 4 g T m 9 t Y n J l I G R c d T A w M j d J b m R p d m l k d X M g K C R 7 e 2 F u b m V l X 2 l k c H 0 p L D J 9 J n F 1 b 3 Q 7 L C Z x d W 9 0 O 1 N l Y 3 R p b 2 4 x L 2 l k c C A o M i k v Q 2 h h b m d l Z C B U e X B l L n t C N C 4 g U H J v d m V u Y W 5 j Z S B k Z S B s Y S B t Y W p v c m l 0 w 6 k g Z G V z I G T D q X B s Y W P D q X M g a W 5 0 Z X J u Z X M g K C R 7 e 2 F u b m V l X 2 l k c H 0 p L D N 9 J n F 1 b 3 Q 7 L C Z x d W 9 0 O 1 N l Y 3 R p b 2 4 x L 2 l k c C A o M i k v Q 2 h h b m d l Z C B U e X B l L n t w c m 9 2 X 2 F k b T F f Y y w 1 f S Z x d W 9 0 O y w m c X V v d D t T Z W N 0 a W 9 u M S 9 h Z G 1 p b j E v Q 2 h h b m d l Z C B U e X B l L n t Q c m V m Z W N 0 d X J l L D J 9 J n F 1 b 3 Q 7 L C Z x d W 9 0 O 1 N l Y 3 R p b 2 4 x L 2 l k c C A o M i k v Q 2 h h b m d l Z C B U e X B l L n t w c m 9 2 X 2 F k b T J f Y y w 3 f S Z x d W 9 0 O y w m c X V v d D t T Z W N 0 a W 9 u M S 9 h Z G 1 p b j I v Q 2 h h b m d l Z C B U e X B l L n t T b 3 V z X 1 B y Z W Z l Y 3 R 1 c m U s M n 0 m c X V v d D s s J n F 1 b 3 Q 7 U 2 V j d G l v b j E v a W R w I C g y K S 9 B Z G R l Z C B D d X N 0 b 2 0 u e 1 B y b 3 Z f Y W R t M y w x O H 0 m c X V v d D s s J n F 1 b 3 Q 7 U 2 V j d G l v b j E v Y W R t a W 4 z L 0 N o Y W 5 n Z W Q g V H l w Z S 5 7 Q 2 9 t b X V u Z S w y f S Z x d W 9 0 O y w m c X V v d D t T Z W N 0 a W 9 u M S 9 p Z H A g K D I p L 0 N o Y W 5 n Z W Q g V H l w Z S 5 7 Q j Q u N C B T c M O p Y 2 l m a W V 6 I C B s Z S B x d W F y d G l l c i B k Z S B w c m 9 2 Z W 5 h b m N l I G R l c y B Q R E k g Z G U g K C R 7 e 2 F u b m V l X 2 l k c H 0 p L D l 9 J n F 1 b 3 Q 7 L C Z x d W 9 0 O 1 N l Y 3 R p b 2 4 x L 2 l k c C A o M i k v Q 2 h h b m d l Z C B U e X B l L n t C N C 4 0 I F N w w 6 l j a W Z p Z X o g Y 2 V 0 I E F V V F J F I H Z p b G x h Z 2 U g Z G U g c H J v d m V u Y W 5 j Z S B k Z X M g U E R J I G R l I C g k e 3 t h b m 5 l Z V 9 p Z H B 9 K S w x M H 0 m c X V v d D s s J n F 1 b 3 Q 7 U 2 V j d G l v b j E v a W R w I C g y K S 9 D a G F u Z 2 V k I F R 5 c G U u e 3 B y b 3 Z f Y W R t M 1 9 j L D E x f S Z x d W 9 0 O y w m c X V v d D t T Z W N 0 a W 9 u M S 9 p Z H A g K D I p L 0 N o Y W 5 n Z W Q g V H l w Z S 5 7 X 2 l u Z G V 4 L D E y f S Z x d W 9 0 O y w m c X V v d D t T Z W N 0 a W 9 u M S 9 p Z H A g K D I p L 0 N o Y W 5 n Z W Q g V H l w Z S 5 7 X 3 B h c m V u d F 9 p b m R l e C w x N H 0 m c X V v d D s s J n F 1 b 3 Q 7 U 2 V j d G l v b j E v a W R w I C g y K S 9 B Z G R l Z C B D d X N 0 b 2 0 x L n t M b 2 N h b G l 0 Z S w x O X 0 m c X V v d D t d L C Z x d W 9 0 O 1 J l b G F 0 a W 9 u c 2 h p c E l u Z m 8 m c X V v d D s 6 W 3 s m c X V v d D t r Z X l D b 2 x 1 b W 5 D b 3 V u d C Z x d W 9 0 O z o x L C Z x d W 9 0 O 2 t l e U N v b H V t b i Z x d W 9 0 O z o x O C w m c X V v d D t v d G h l c k t l e U N v b H V t b k l k Z W 5 0 a X R 5 J n F 1 b 3 Q 7 O i Z x d W 9 0 O 1 N l Y 3 R p b 2 4 x L 0 R U T V 9 D Q V J f Q j J G X 0 l u b 2 5 k Y X R p b 2 4 v Q 2 h h b m d l Z C B U e X B l L n t f a W 5 k Z X g s M j E 1 f S Z x d W 9 0 O y w m c X V v d D t L Z X l D b 2 x 1 b W 5 D b 3 V u d C Z x d W 9 0 O z o x f S x 7 J n F 1 b 3 Q 7 a 2 V 5 Q 2 9 s d W 1 u Q 2 9 1 b n Q m c X V v d D s 6 M S w m c X V v d D t r Z X l D b 2 x 1 b W 4 m c X V v d D s 6 O C w m c X V v d D t v d G h l c k t l e U N v b H V t b k l k Z W 5 0 a X R 5 J n F 1 b 3 Q 7 O i Z x d W 9 0 O 1 N l Y 3 R p b 2 4 x L 2 F k b W l u M S 9 D a G F u Z 2 V k I F R 5 c G U u e 1 B j b 2 R f Y W R t a W 4 x L D F 9 J n F 1 b 3 Q 7 L C Z x d W 9 0 O 0 t l e U N v b H V t b k N v d W 5 0 J n F 1 b 3 Q 7 O j F 9 L H s m c X V v d D t r Z X l D b 2 x 1 b W 5 D b 3 V u d C Z x d W 9 0 O z o x L C Z x d W 9 0 O 2 t l e U N v b H V t b i Z x d W 9 0 O z o x M C w m c X V v d D t v d G h l c k t l e U N v b H V t b k l k Z W 5 0 a X R 5 J n F 1 b 3 Q 7 O i Z x d W 9 0 O 1 N l Y 3 R p b 2 4 x L 2 F k b W l u M i 9 D a G F u Z 2 V k I F R 5 c G U u e 1 B j b 2 R f Y W R t a W 4 y L D F 9 J n F 1 b 3 Q 7 L C Z x d W 9 0 O 0 t l e U N v b H V t b k N v d W 5 0 J n F 1 b 3 Q 7 O j F 9 L H s m c X V v d D t r Z X l D b 2 x 1 b W 5 D b 3 V u d C Z x d W 9 0 O z o x L C Z x d W 9 0 O 2 t l e U N v b H V t b i Z x d W 9 0 O z o x M i w m c X V v d D t v d G h l c k t l e U N v b H V t b k l k Z W 5 0 a X R 5 J n F 1 b 3 Q 7 O i Z x d W 9 0 O 1 N l Y 3 R p b 2 4 x L 2 F k b W l u M y 9 D a G F u Z 2 V k I F R 5 c G U u e 1 B j b 2 R f Y W R t a W 4 z L D F 9 J n F 1 b 3 Q 7 L C Z x d W 9 0 O 0 t l e U N v b H V t b k N v d W 5 0 J n F 1 b 3 Q 7 O j F 9 X X 0 i I C 8 + P C 9 T d G F i b G V F b n R y a W V z P j w v S X R l b T 4 8 S X R l b T 4 8 S X R l b U x v Y 2 F 0 a W 9 u P j x J d G V t V H l w Z T 5 G b 3 J t d W x h P C 9 J d G V t V H l w Z T 4 8 S X R l b V B h d G g + U 2 V j d G l v b j E v Q 2 9 u b m V j d G l v b l 9 p Z H A v U 2 9 1 c m N l P C 9 J d G V t U G F 0 a D 4 8 L 0 l 0 Z W 1 M b 2 N h d G l v b j 4 8 U 3 R h Y m x l R W 5 0 c m l l c y A v P j w v S X R l b T 4 8 S X R l b T 4 8 S X R l b U x v Y 2 F 0 a W 9 u P j x J d G V t V H l w Z T 5 G b 3 J t d W x h P C 9 J d G V t V H l w Z T 4 8 S X R l b V B h d G g + U 2 V j d G l v b j E v Q 2 9 u b m V j d G l v b l 9 p Z H A v a W R w X 1 N o Z W V 0 P C 9 J d G V t U G F 0 a D 4 8 L 0 l 0 Z W 1 M b 2 N h d G l v b j 4 8 U 3 R h Y m x l R W 5 0 c m l l c y A v P j w v S X R l b T 4 8 S X R l b T 4 8 S X R l b U x v Y 2 F 0 a W 9 u P j x J d G V t V H l w Z T 5 G b 3 J t d W x h P C 9 J d G V t V H l w Z T 4 8 S X R l b V B h d G g + U 2 V j d G l v b j E v Q 2 9 u b m V j d G l v b l 9 p Z H A v U H J v b W 9 0 Z W Q l M j B I Z W F k Z X J z P C 9 J d G V t U G F 0 a D 4 8 L 0 l 0 Z W 1 M b 2 N h d G l v b j 4 8 U 3 R h Y m x l R W 5 0 c m l l c y A v P j w v S X R l b T 4 8 S X R l b T 4 8 S X R l b U x v Y 2 F 0 a W 9 u P j x J d G V t V H l w Z T 5 G b 3 J t d W x h P C 9 J d G V t V H l w Z T 4 8 S X R l b V B h d G g + U 2 V j d G l v b j E v Q 2 9 u b m V j d G l v b l 9 p Z H A v Q 2 h h b m d l Z C U y M F R 5 c G U 8 L 0 l 0 Z W 1 Q Y X R o P j w v S X R l b U x v Y 2 F 0 a W 9 u P j x T d G F i b G V F b n R y a W V z I C 8 + P C 9 J d G V t P j x J d G V t P j x J d G V t T G 9 j Y X R p b 2 4 + P E l 0 Z W 1 U e X B l P k Z v c m 1 1 b G E 8 L 0 l 0 Z W 1 U e X B l P j x J d G V t U G F 0 a D 5 T Z W N 0 a W 9 u M S 9 D b 2 5 u Z W N 0 a W 9 u X 2 l k c C 9 S Z W 1 v d m V k J T I w Q 2 9 s d W 1 u c z w v S X R l b V B h d G g + P C 9 J d G V t T G 9 j Y X R p b 2 4 + P F N 0 Y W J s Z U V u d H J p Z X M g L z 4 8 L 0 l 0 Z W 0 + P E l 0 Z W 0 + P E l 0 Z W 1 M b 2 N h d G l v b j 4 8 S X R l b V R 5 c G U + R m 9 y b X V s Y T w v S X R l b V R 5 c G U + P E l 0 Z W 1 Q Y X R o P l N l Y 3 R p b 2 4 x L 0 N v b m 5 l Y 3 R p b 2 5 f a W R w L 0 1 l c m d l Z C U y M F F 1 Z X J p Z X M 8 L 0 l 0 Z W 1 Q Y X R o P j w v S X R l b U x v Y 2 F 0 a W 9 u P j x T d G F i b G V F b n R y a W V z I C 8 + P C 9 J d G V t P j x J d G V t P j x J d G V t T G 9 j Y X R p b 2 4 + P E l 0 Z W 1 U e X B l P k Z v c m 1 1 b G E 8 L 0 l 0 Z W 1 U e X B l P j x J d G V t U G F 0 a D 5 T Z W N 0 a W 9 u M S 9 D b 2 5 u Z W N 0 a W 9 u X 2 l k c C 9 S Z W 9 y Z G V y Z W Q l M j B D b 2 x 1 b W 5 z P C 9 J d G V t U G F 0 a D 4 8 L 0 l 0 Z W 1 M b 2 N h d G l v b j 4 8 U 3 R h Y m x l R W 5 0 c m l l c y A v P j w v S X R l b T 4 8 S X R l b T 4 8 S X R l b U x v Y 2 F 0 a W 9 u P j x J d G V t V H l w Z T 5 G b 3 J t d W x h P C 9 J d G V t V H l w Z T 4 8 S X R l b V B h d G g + U 2 V j d G l v b j E v Q 2 9 u b m V j d G l v b l 9 p Z H A v R X h w Y W 5 k Z W Q l M j B E V E 1 f Q 0 F S X 0 I y R l 9 J b m 9 u Z G F 0 a W 9 u P C 9 J d G V t U G F 0 a D 4 8 L 0 l 0 Z W 1 M b 2 N h d G l v b j 4 8 U 3 R h Y m x l R W 5 0 c m l l c y A v P j w v S X R l b T 4 8 S X R l b T 4 8 S X R l b U x v Y 2 F 0 a W 9 u P j x J d G V t V H l w Z T 5 G b 3 J t d W x h P C 9 J d G V t V H l w Z T 4 8 S X R l b V B h d G g + U 2 V j d G l v b j E v Q 2 9 u b m V j d G l v b l 9 p Z H A v U m V u Y W 1 l Z C U y M E N v b H V t b n M 8 L 0 l 0 Z W 1 Q Y X R o P j w v S X R l b U x v Y 2 F 0 a W 9 u P j x T d G F i b G V F b n R y a W V z I C 8 + P C 9 J d G V t P j x J d G V t P j x J d G V t T G 9 j Y X R p b 2 4 + P E l 0 Z W 1 U e X B l P k Z v c m 1 1 b G E 8 L 0 l 0 Z W 1 U e X B l P j x J d G V t U G F 0 a D 5 T Z W N 0 a W 9 u M S 9 D b 2 5 u Z W N 0 a W 9 u X 2 l k c C 9 N Z X J n Z W Q l M j B R d W V y a W V z M T w v S X R l b V B h d G g + P C 9 J d G V t T G 9 j Y X R p b 2 4 + P F N 0 Y W J s Z U V u d H J p Z X M g L z 4 8 L 0 l 0 Z W 0 + P E l 0 Z W 0 + P E l 0 Z W 1 M b 2 N h d G l v b j 4 8 S X R l b V R 5 c G U + R m 9 y b X V s Y T w v S X R l b V R 5 c G U + P E l 0 Z W 1 Q Y X R o P l N l Y 3 R p b 2 4 x L 0 N v b m 5 l Y 3 R p b 2 5 f a W R w L 1 J l b 3 J k Z X J l Z C U y M E N v b H V t b n M x P C 9 J d G V t U G F 0 a D 4 8 L 0 l 0 Z W 1 M b 2 N h d G l v b j 4 8 U 3 R h Y m x l R W 5 0 c m l l c y A v P j w v S X R l b T 4 8 S X R l b T 4 8 S X R l b U x v Y 2 F 0 a W 9 u P j x J d G V t V H l w Z T 5 G b 3 J t d W x h P C 9 J d G V t V H l w Z T 4 8 S X R l b V B h d G g + U 2 V j d G l v b j E v Q 2 9 u b m V j d G l v b l 9 p Z H A v R X h w Y W 5 k Z W Q l M j B h Z G 1 p b j E 8 L 0 l 0 Z W 1 Q Y X R o P j w v S X R l b U x v Y 2 F 0 a W 9 u P j x T d G F i b G V F b n R y a W V z I C 8 + P C 9 J d G V t P j x J d G V t P j x J d G V t T G 9 j Y X R p b 2 4 + P E l 0 Z W 1 U e X B l P k Z v c m 1 1 b G E 8 L 0 l 0 Z W 1 U e X B l P j x J d G V t U G F 0 a D 5 T Z W N 0 a W 9 u M S 9 D b 2 5 u Z W N 0 a W 9 u X 2 l k c C 9 S Z W 1 v d m V k J T I w Q 2 9 s d W 1 u c z E 8 L 0 l 0 Z W 1 Q Y X R o P j w v S X R l b U x v Y 2 F 0 a W 9 u P j x T d G F i b G V F b n R y a W V z I C 8 + P C 9 J d G V t P j x J d G V t P j x J d G V t T G 9 j Y X R p b 2 4 + P E l 0 Z W 1 U e X B l P k Z v c m 1 1 b G E 8 L 0 l 0 Z W 1 U e X B l P j x J d G V t U G F 0 a D 5 T Z W N 0 a W 9 u M S 9 D b 2 5 u Z W N 0 a W 9 u X 2 l k c C 9 N Z X J n Z W Q l M j B R d W V y a W V z M j w v S X R l b V B h d G g + P C 9 J d G V t T G 9 j Y X R p b 2 4 + P F N 0 Y W J s Z U V u d H J p Z X M g L z 4 8 L 0 l 0 Z W 0 + P E l 0 Z W 0 + P E l 0 Z W 1 M b 2 N h d G l v b j 4 8 S X R l b V R 5 c G U + R m 9 y b X V s Y T w v S X R l b V R 5 c G U + P E l 0 Z W 1 Q Y X R o P l N l Y 3 R p b 2 4 x L 0 N v b m 5 l Y 3 R p b 2 5 f a W R w L 1 J l b 3 J k Z X J l Z C U y M E N v b H V t b n M y P C 9 J d G V t U G F 0 a D 4 8 L 0 l 0 Z W 1 M b 2 N h d G l v b j 4 8 U 3 R h Y m x l R W 5 0 c m l l c y A v P j w v S X R l b T 4 8 S X R l b T 4 8 S X R l b U x v Y 2 F 0 a W 9 u P j x J d G V t V H l w Z T 5 G b 3 J t d W x h P C 9 J d G V t V H l w Z T 4 8 S X R l b V B h d G g + U 2 V j d G l v b j E v Q 2 9 u b m V j d G l v b l 9 p Z H A v R X h w Y W 5 k Z W Q l M j B h Z G 1 p b j I 8 L 0 l 0 Z W 1 Q Y X R o P j w v S X R l b U x v Y 2 F 0 a W 9 u P j x T d G F i b G V F b n R y a W V z I C 8 + P C 9 J d G V t P j x J d G V t P j x J d G V t T G 9 j Y X R p b 2 4 + P E l 0 Z W 1 U e X B l P k Z v c m 1 1 b G E 8 L 0 l 0 Z W 1 U e X B l P j x J d G V t U G F 0 a D 5 T Z W N 0 a W 9 u M S 9 D b 2 5 u Z W N 0 a W 9 u X 2 l k c C 9 S Z W 1 v d m V k J T I w Q 2 9 s d W 1 u c z I 8 L 0 l 0 Z W 1 Q Y X R o P j w v S X R l b U x v Y 2 F 0 a W 9 u P j x T d G F i b G V F b n R y a W V z I C 8 + P C 9 J d G V t P j x J d G V t P j x J d G V t T G 9 j Y X R p b 2 4 + P E l 0 Z W 1 U e X B l P k Z v c m 1 1 b G E 8 L 0 l 0 Z W 1 U e X B l P j x J d G V t U G F 0 a D 5 T Z W N 0 a W 9 u M S 9 D b 2 5 u Z W N 0 a W 9 u X 2 l k c C 9 B Z G R l Z C U y M E N 1 c 3 R v b T w v S X R l b V B h d G g + P C 9 J d G V t T G 9 j Y X R p b 2 4 + P F N 0 Y W J s Z U V u d H J p Z X M g L z 4 8 L 0 l 0 Z W 0 + P E l 0 Z W 0 + P E l 0 Z W 1 M b 2 N h d G l v b j 4 8 S X R l b V R 5 c G U + R m 9 y b X V s Y T w v S X R l b V R 5 c G U + P E l 0 Z W 1 Q Y X R o P l N l Y 3 R p b 2 4 x L 0 N v b m 5 l Y 3 R p b 2 5 f a W R w L 0 1 l c m d l Z C U y M F F 1 Z X J p Z X M z P C 9 J d G V t U G F 0 a D 4 8 L 0 l 0 Z W 1 M b 2 N h d G l v b j 4 8 U 3 R h Y m x l R W 5 0 c m l l c y A v P j w v S X R l b T 4 8 S X R l b T 4 8 S X R l b U x v Y 2 F 0 a W 9 u P j x J d G V t V H l w Z T 5 G b 3 J t d W x h P C 9 J d G V t V H l w Z T 4 8 S X R l b V B h d G g + U 2 V j d G l v b j E v Q 2 9 u b m V j d G l v b l 9 p Z H A v U m V v c m R l c m V k J T I w Q 2 9 s d W 1 u c z M 8 L 0 l 0 Z W 1 Q Y X R o P j w v S X R l b U x v Y 2 F 0 a W 9 u P j x T d G F i b G V F b n R y a W V z I C 8 + P C 9 J d G V t P j x J d G V t P j x J d G V t T G 9 j Y X R p b 2 4 + P E l 0 Z W 1 U e X B l P k Z v c m 1 1 b G E 8 L 0 l 0 Z W 1 U e X B l P j x J d G V t U G F 0 a D 5 T Z W N 0 a W 9 u M S 9 D b 2 5 u Z W N 0 a W 9 u X 2 l k c C 9 F e H B h b m R l Z C U y M G F k b W l u M z w v S X R l b V B h d G g + P C 9 J d G V t T G 9 j Y X R p b 2 4 + P F N 0 Y W J s Z U V u d H J p Z X M g L z 4 8 L 0 l 0 Z W 0 + P E l 0 Z W 0 + P E l 0 Z W 1 M b 2 N h d G l v b j 4 8 S X R l b V R 5 c G U + R m 9 y b X V s Y T w v S X R l b V R 5 c G U + P E l 0 Z W 1 Q Y X R o P l N l Y 3 R p b 2 4 x L 0 N v b m 5 l Y 3 R p b 2 5 f a W R w L 1 J l b W 9 2 Z W Q l M j B D b 2 x 1 b W 5 z M z w v S X R l b V B h d G g + P C 9 J d G V t T G 9 j Y X R p b 2 4 + P F N 0 Y W J s Z U V u d H J p Z X M g L z 4 8 L 0 l 0 Z W 0 + P E l 0 Z W 0 + P E l 0 Z W 1 M b 2 N h d G l v b j 4 8 S X R l b V R 5 c G U + R m 9 y b X V s Y T w v S X R l b V R 5 c G U + P E l 0 Z W 1 Q Y X R o P l N l Y 3 R p b 2 4 x L 0 N v b m 5 l Y 3 R p b 2 5 f a W R w L 0 Z p b H R l c m V k J T I w U m 9 3 c z w v S X R l b V B h d G g + P C 9 J d G V t T G 9 j Y X R p b 2 4 + P F N 0 Y W J s Z U V u d H J p Z X M g L z 4 8 L 0 l 0 Z W 0 + P E l 0 Z W 0 + P E l 0 Z W 1 M b 2 N h d G l v b j 4 8 S X R l b V R 5 c G U + R m 9 y b X V s Y T w v S X R l b V R 5 c G U + P E l 0 Z W 1 Q Y X R o P l N l Y 3 R p b 2 4 x L 2 l k c C 9 G a W x 0 Z X J l Z C U y M F J v d 3 M 8 L 0 l 0 Z W 1 Q Y X R o P j w v S X R l b U x v Y 2 F 0 a W 9 u P j x T d G F i b G V F b n R y a W V z I C 8 + P C 9 J d G V t P j x J d G V t P j x J d G V t T G 9 j Y X R p b 2 4 + P E l 0 Z W 1 U e X B l P k Z v c m 1 1 b G E 8 L 0 l 0 Z W 1 U e X B l P j x J d G V t U G F 0 a D 5 T Z W N 0 a W 9 u M S 9 p Z H A v Q W R k Z W Q l M j B D d X N 0 b 2 0 y P C 9 J d G V t U G F 0 a D 4 8 L 0 l 0 Z W 1 M b 2 N h d G l v b j 4 8 U 3 R h Y m x l R W 5 0 c m l l c y A v P j w v S X R l b T 4 8 S X R l b T 4 8 S X R l b U x v Y 2 F 0 a W 9 u P j x J d G V t V H l w Z T 5 G b 3 J t d W x h P C 9 J d G V t V H l w Z T 4 8 S X R l b V B h d G g + U 2 V j d G l v b j E v a W R w L 1 J l c G x h Y 2 V k J T I w V m F s d W U 8 L 0 l 0 Z W 1 Q Y X R o P j w v S X R l b U x v Y 2 F 0 a W 9 u P j x T d G F i b G V F b n R y a W V z I C 8 + P C 9 J d G V t P j x J d G V t P j x J d G V t T G 9 j Y X R p b 2 4 + P E l 0 Z W 1 U e X B l P k Z v c m 1 1 b G E 8 L 0 l 0 Z W 1 U e X B l P j x J d G V t U G F 0 a D 5 T Z W N 0 a W 9 u M S 9 p Z H A v T W V y Z 2 V k J T I w U X V l c m l l c z Q 8 L 0 l 0 Z W 1 Q Y X R o P j w v S X R l b U x v Y 2 F 0 a W 9 u P j x T d G F i b G V F b n R y a W V z I C 8 + P C 9 J d G V t P j x J d G V t P j x J d G V t T G 9 j Y X R p b 2 4 + P E l 0 Z W 1 U e X B l P k Z v c m 1 1 b G E 8 L 0 l 0 Z W 1 U e X B l P j x J d G V t U G F 0 a D 5 T Z W N 0 a W 9 u M S 9 p Z H A v R X h w Y W 5 k Z W Q l M j B h Z G 1 p b j Q 8 L 0 l 0 Z W 1 Q Y X R o P j w v S X R l b U x v Y 2 F 0 a W 9 u P j x T d G F i b G V F b n R y a W V z I C 8 + P C 9 J d G V t P j x J d G V t P j x J d G V t T G 9 j Y X R p b 2 4 + P E l 0 Z W 1 U e X B l P k Z v c m 1 1 b G E 8 L 0 l 0 Z W 1 U e X B l P j x J d G V t U G F 0 a D 5 T Z W N 0 a W 9 u M S 9 p Z H A v Q W R k Z W Q l M j B D d X N 0 b 2 0 z P C 9 J d G V t U G F 0 a D 4 8 L 0 l 0 Z W 1 M b 2 N h d G l v b j 4 8 U 3 R h Y m x l R W 5 0 c m l l c y A v P j w v S X R l b T 4 8 S X R l b T 4 8 S X R l b U x v Y 2 F 0 a W 9 u P j x J d G V t V H l w Z T 5 G b 3 J t d W x h P C 9 J d G V t V H l w Z T 4 8 S X R l b V B h d G g + U 2 V j d G l v b j E v a W R w L 0 F k Z G V k J T I w Q 3 V z d G 9 t N D w v S X R l b V B h d G g + P C 9 J d G V t T G 9 j Y X R p b 2 4 + P F N 0 Y W J s Z U V u d H J p Z X M g L z 4 8 L 0 l 0 Z W 0 + P E l 0 Z W 0 + P E l 0 Z W 1 M b 2 N h d G l v b j 4 8 S X R l b V R 5 c G U + R m 9 y b X V s Y T w v S X R l b V R 5 c G U + P E l 0 Z W 1 Q Y X R o P l N l Y 3 R p b 2 4 x L 2 l k c C 9 S Z W 1 v d m V k J T I w Q 2 9 s d W 1 u c z Q 8 L 0 l 0 Z W 1 Q Y X R o P j w v S X R l b U x v Y 2 F 0 a W 9 u P j x T d G F i b G V F b n R y a W V z I C 8 + P C 9 J d G V t P j x J d G V t P j x J d G V t T G 9 j Y X R p b 2 4 + P E l 0 Z W 1 U e X B l P k Z v c m 1 1 b G E 8 L 0 l 0 Z W 1 U e X B l P j x J d G V t U G F 0 a D 5 T Z W N 0 a W 9 u M S 9 p Z H A v U m V v c m R l c m V k J T I w Q 2 9 s d W 1 u c z Q 8 L 0 l 0 Z W 1 Q Y X R o P j w v S X R l b U x v Y 2 F 0 a W 9 u P j x T d G F i b G V F b n R y a W V z I C 8 + P C 9 J d G V t P j x J d G V t P j x J d G V t T G 9 j Y X R p b 2 4 + P E l 0 Z W 1 U e X B l P k Z v c m 1 1 b G E 8 L 0 l 0 Z W 1 U e X B l P j x J d G V t U G F 0 a D 5 T Z W N 0 a W 9 u M S 9 p Z H A v U m V u Y W 1 l Z C U y M E N v b H V t b n M x P C 9 J d G V t U G F 0 a D 4 8 L 0 l 0 Z W 1 M b 2 N h d G l v b j 4 8 U 3 R h Y m x l R W 5 0 c m l l c y A v P j w v S X R l b T 4 8 S X R l b T 4 8 S X R l b U x v Y 2 F 0 a W 9 u P j x J d G V t V H l w Z T 5 G b 3 J t d W x h P C 9 J d G V t V H l w Z T 4 8 S X R l b V B h d G g + U 2 V j d G l v b j E v Q 2 9 u b m V j d G l v b l 9 p Z H A v Q W R k Z W Q l M j B D d X N 0 b 2 0 x P C 9 J d G V t U G F 0 a D 4 8 L 0 l 0 Z W 1 M b 2 N h d G l v b j 4 8 U 3 R h Y m x l R W 5 0 c m l l c y A v P j w v S X R l b T 4 8 S X R l b T 4 8 S X R l b U x v Y 2 F 0 a W 9 u P j x J d G V t V H l w Z T 5 G b 3 J t d W x h P C 9 J d G V t V H l w Z T 4 8 S X R l b V B h d G g + U 2 V j d G l v b j E v Q 2 9 u b m V j d G l v b l 9 p Z H A v U m V t b 3 Z l Z C U y M E N v b H V t b n M 0 P C 9 J d G V t U G F 0 a D 4 8 L 0 l 0 Z W 1 M b 2 N h d G l v b j 4 8 U 3 R h Y m x l R W 5 0 c m l l c y A v P j w v S X R l b T 4 8 S X R l b T 4 8 S X R l b U x v Y 2 F 0 a W 9 u P j x J d G V t V H l w Z T 5 G b 3 J t d W x h P C 9 J d G V t V H l w Z T 4 8 S X R l b V B h d G g + U 2 V j d G l v b j E v Q 2 9 u b m V j d G l v b l 9 p Z H A v U m V u Y W 1 l Z C U y M E N v b H V t b n M x P C 9 J d G V t U G F 0 a D 4 8 L 0 l 0 Z W 1 M b 2 N h d G l v b j 4 8 U 3 R h Y m x l R W 5 0 c m l l c y A v P j w v S X R l b T 4 8 S X R l b T 4 8 S X R l b U x v Y 2 F 0 a W 9 u P j x J d G V t V H l w Z T 5 G b 3 J t d W x h P C 9 J d G V t V H l w Z T 4 8 S X R l b V B h d G g + U 2 V j d G l v b j E v a W R w L 0 F w c G V u Z G V k J T I w U X V l c n k 8 L 0 l 0 Z W 1 Q Y X R o P j w v S X R l b U x v Y 2 F 0 a W 9 u P j x T d G F i b G V F b n R y a W V z I C 8 + P C 9 J d G V t P j x J d G V t P j x J d G V t T G 9 j Y X R p b 2 4 + P E l 0 Z W 1 U e X B l P k Z v c m 1 1 b G E 8 L 0 l 0 Z W 1 U e X B l P j x J d G V t U G F 0 a D 5 T Z W N 0 a W 9 u M S 9 E V E 1 f Q 0 F S X 0 I y R l 9 J b m 9 u Z G F 0 a W 9 u L 0 F k Z G V k J T I w Q 3 V z d G 9 t P C 9 J d G V t U G F 0 a D 4 8 L 0 l 0 Z W 1 M b 2 N h d G l v b j 4 8 U 3 R h Y m x l R W 5 0 c m l l c y A v P j w v S X R l b T 4 8 S X R l b T 4 8 S X R l b U x v Y 2 F 0 a W 9 u P j x J d G V t V H l w Z T 5 G b 3 J t d W x h P C 9 J d G V t V H l w Z T 4 8 S X R l b V B h d G g + U 2 V j d G l v b j E v R G V t b 2 d y Y X B o a W U 8 L 0 l 0 Z W 1 Q Y X R o P j w v S X R l b U x v Y 2 F 0 a W 9 u P j x T d G F i b G V F b n R y a W V z P j x F b n R y e S B U e X B l P S J J c 1 B y a X Z h d G U i I F Z h b H V l P S J s M C I g L z 4 8 R W 5 0 c n k g V H l w Z T 0 i T m F 2 a W d h d G l v b l N 0 Z X B O Y W 1 l I i B W Y W x 1 Z T 0 i c 0 5 h d m l n Y X R p b 2 4 i I C 8 + P E V u d H J 5 I F R 5 c G U 9 I k Z p b G x F b m F i b G V k I i B W Y W x 1 Z T 0 i b D A i I C 8 + P E V u d H J 5 I F R 5 c G U 9 I k Z p b G x P Y m p l Y 3 R U e X B l I i B W Y W x 1 Z T 0 i c 0 N v b m 5 l Y 3 R p b 2 5 P b m x 5 I i A v P j x F b n R y e S B U e X B l P S J G a W x s V G 9 E Y X R h T W 9 k Z W x F b m F i b G V k I i B W Y W x 1 Z T 0 i b D A i I C 8 + P E V u d H J 5 I F R 5 c G U 9 I k 5 h b W V V c G R h d G V k Q W Z 0 Z X J G a W x s I i B W Y W x 1 Z T 0 i b D A i I C 8 + P E V u d H J 5 I F R 5 c G U 9 I l J l c 3 V s d F R 5 c G U i I F Z h b H V l P S J z R X h j Z X B 0 a W 9 u I i A v P j x F b n R y e S B U e X B l P S J C d W Z m Z X J O Z X h 0 U m V m c m V z a C I g V m F s d W U 9 I m w x I i A v P j x F b n R y e S B U e X B l P S J S Z W N v d m V y e V R h c m d l d F N o Z W V 0 I i B W Y W x 1 Z T 0 i c 0 Z l d W l s M S I g L z 4 8 R W 5 0 c n k g V H l w Z T 0 i U m V j b 3 Z l c n l U Y X J n Z X R D b 2 x 1 b W 4 i I F Z h b H V l P S J s M S I g L z 4 8 R W 5 0 c n k g V H l w Z T 0 i U m V j b 3 Z l c n l U Y X J n Z X R S b 3 c i I F Z h b H V l P S J s M S I g L z 4 8 R W 5 0 c n k g V H l w Z T 0 i R m l s b G V k Q 2 9 t c G x l d G V S Z X N 1 b H R U b 1 d v c m t z a G V l d C I g V m F s d W U 9 I m w x I i A v P j x F b n R y e S B U e X B l P S J S Z W x h d G l v b n N o a X B J b m Z v Q 2 9 u d G F p b m V y I i B W Y W x 1 Z T 0 i c 3 s m c X V v d D t j b 2 x 1 b W 5 D b 3 V u d C Z x d W 9 0 O z o y M C w m c X V v d D t r Z X l D b 2 x 1 b W 5 O Y W 1 l c y Z x d W 9 0 O z p b X S w m c X V v d D t x d W V y e V J l b G F 0 a W 9 u c 2 h p c H M m c X V v d D s 6 W 1 0 s J n F 1 b 3 Q 7 Y 2 9 s d W 1 u S W R l b n R p d G l l c y Z x d W 9 0 O z p b J n F 1 b 3 Q 7 U 2 V j d G l v b j E v R F R N X 0 N B U l 9 C M k Z f S W 5 v b m R h d G l v b i 9 D a G F u Z 2 V k I F R 5 c G U u e 0 E 0 L i B Q c s O p Z m V j d H V y Z S B k X H U w M D I 3 Z X Z h b H V h d G l v b i w x M H 0 m c X V v d D s s J n F 1 b 3 Q 7 U 2 V j d G l v b j E v R F R N X 0 N B U l 9 C M k Z f S W 5 v b m R h d G l v b i 9 D a G F u Z 2 V k I F R 5 c G U u e 0 E 1 L l N v d X M t c H L D q W Z l Y 3 R 1 c m U g Z F x 1 M D A y N 2 V 2 Y W x 1 Y X R p b 2 4 s M T F 9 J n F 1 b 3 Q 7 L C Z x d W 9 0 O 1 N l Y 3 R p b 2 4 x L 0 R U T V 9 D Q V J f Q j J G X 0 l u b 2 5 k Y X R p b 2 4 v Q 2 h h b m d l Z C B U e X B l L n t B N i 4 g Q X J y b 2 5 k a X N z Z W 1 l b n Q g Z F x 1 M D A y N 2 V 2 Y W x 1 Y X R p b 2 4 s M T J 9 J n F 1 b 3 Q 7 L C Z x d W 9 0 O 1 N l Y 3 R p b 2 4 x L 0 R U T V 9 D Q V J f Q j J G X 0 l u b 2 5 k Y X R p b 2 4 v Q 2 h h b m d l Z C B U e X B l M i 5 7 Q T g u I F F 1 Y X J 0 a W V y I G R c d T A w M j d l d m F s d W F 0 a W 9 u L D V 9 J n F 1 b 3 Q 7 L C Z x d W 9 0 O 1 N l Y 3 R p b 2 4 x L 0 R U T V 9 D Q V J f Q j J G X 0 l u b 2 5 k Y X R p b 2 4 v U m V w b G F j Z W Q g V m F s d W U y L n t B O S 4 g V H l w Z S B k Z S B x d W F y d G l l c i w 3 f S Z x d W 9 0 O y w m c X V v d D t T Z W N 0 a W 9 u M S 9 E Z W 1 v Z 3 J h c G h p Z S 9 U e X B l I G 1 v Z G l m a c O p L n t O b 2 1 i c m U g Z G U g R 2 F y w 6 d v b n M g K D A g w 6 A g M i B h b n M p L D F 9 J n F 1 b 3 Q 7 L C Z x d W 9 0 O 1 N l Y 3 R p b 2 4 x L 0 R l b W 9 n c m F w a G l l L 1 R 5 c G U g b W 9 k a W Z p w 6 k u e 0 5 v b W J y Z S B k Z S B G a W x s Z X M g K D A g w 6 A g M i B h b n M p L D J 9 J n F 1 b 3 Q 7 L C Z x d W 9 0 O 1 N l Y 3 R p b 2 4 x L 0 R l b W 9 n c m F w a G l l L 1 R 5 c G U g b W 9 k a W Z p w 6 k u e 0 5 v b W J y Z S B k Z S B H Y X L D p 2 9 u c y A o M y D D o C A 1 I G F u c y k s M 3 0 m c X V v d D s s J n F 1 b 3 Q 7 U 2 V j d G l v b j E v R G V t b 2 d y Y X B o a W U v V H l w Z S B t b 2 R p Z m n D q S 5 7 T m 9 t Y n J l I G R l I E Z p b G x l c y A o M y D D o C A 1 I G F u c y k s N H 0 m c X V v d D s s J n F 1 b 3 Q 7 U 2 V j d G l v b j E v R G V t b 2 d y Y X B o a W U v V H l w Z S B t b 2 R p Z m n D q S 5 7 T m 9 t Y n J l I G R l I E d h c s O n b 2 5 z I C g 2 I M O g I D E x I G F u c y k s N X 0 m c X V v d D s s J n F 1 b 3 Q 7 U 2 V j d G l v b j E v R G V t b 2 d y Y X B o a W U v V H l w Z S B t b 2 R p Z m n D q S 5 7 T m 9 t Y n J l I G R l I E Z p b G x l c y A o N i D D o C A x M S B h b n M p L D Z 9 J n F 1 b 3 Q 7 L C Z x d W 9 0 O 1 N l Y 3 R p b 2 4 x L 0 R l b W 9 n c m F w a G l l L 1 R 5 c G U g b W 9 k a W Z p w 6 k u e 0 5 v b W J y Z S B k Z S B H Y X L D p 2 9 u c y A o M T I g w 6 A g M T c g Y W 5 z K S w 3 f S Z x d W 9 0 O y w m c X V v d D t T Z W N 0 a W 9 u M S 9 E Z W 1 v Z 3 J h c G h p Z S 9 U e X B l I G 1 v Z G l m a c O p L n t O b 2 1 i c m U g Z G U g R m l s b G V z I C g x M i D D o C A x N y B h b n M p L D h 9 J n F 1 b 3 Q 7 L C Z x d W 9 0 O 1 N l Y 3 R p b 2 4 x L 0 R l b W 9 n c m F w a G l l L 1 R 5 c G U g b W 9 k a W Z p w 6 k u e 0 5 v b W J y Z S B k X H U w M D I 3 S G 9 t b W V z I C g x O C D D o C A 1 O S B h b n M p L D l 9 J n F 1 b 3 Q 7 L C Z x d W 9 0 O 1 N l Y 3 R p b 2 4 x L 0 R l b W 9 n c m F w a G l l L 1 R 5 c G U g b W 9 k a W Z p w 6 k u e 0 5 v b W J y Z S B k Z S B G Z W 1 t Z X M g K D E 4 I M O g I D U 5 I G F u c y k s M T B 9 J n F 1 b 3 Q 7 L C Z x d W 9 0 O 1 N l Y 3 R p b 2 4 x L 0 R l b W 9 n c m F w a G l l L 1 R 5 c G U g b W 9 k a W Z p w 6 k u e 0 5 v b W J y Z S B k X H U w M D I 3 S G 9 t b W V z I C h w b H V z I G R l I D Y w I G F u c y k s M T F 9 J n F 1 b 3 Q 7 L C Z x d W 9 0 O 1 N l Y 3 R p b 2 4 x L 0 R l b W 9 n c m F w a G l l L 1 R 5 c G U g b W 9 k a W Z p w 6 k u e 0 5 v b W J y Z S B k Z S B G Z W 1 t Z X M g K H B s d X M g Z G U g N j A g Y W 5 z K S w x M n 0 m c X V v d D s s J n F 1 b 3 Q 7 U 2 V j d G l v b j E v R G V t b 2 d y Y X B o a W U v V H l w Z S B t b 2 R p Z m n D q S 5 7 T m 9 t Y n J l I G R c d T A w M j d I b 2 1 t Z X M s M T N 9 J n F 1 b 3 Q 7 L C Z x d W 9 0 O 1 N l Y 3 R p b 2 4 x L 0 R l b W 9 n c m F w a G l l L 1 R 5 c G U g b W 9 k a W Z p w 6 k u e 0 5 v b W J y Z S B k Z S B G Z W 1 t Z X M s M T R 9 J n F 1 b 3 Q 7 L C Z x d W 9 0 O 1 N l Y 3 R p b 2 4 x L 0 R l b W 9 n c m F w a G l l L 1 R 5 c G U g b W 9 k a W Z p w 6 k u e 1 R v d G F s I G R c d T A w M j d J b m R p d m l k d X M s M T V 9 J n F 1 b 3 Q 7 X S w m c X V v d D t D b 2 x 1 b W 5 D b 3 V u d C Z x d W 9 0 O z o y M C w m c X V v d D t L Z X l D b 2 x 1 b W 5 O Y W 1 l c y Z x d W 9 0 O z p b X S w m c X V v d D t D b 2 x 1 b W 5 J Z G V u d G l 0 a W V z J n F 1 b 3 Q 7 O l s m c X V v d D t T Z W N 0 a W 9 u M S 9 E V E 1 f Q 0 F S X 0 I y R l 9 J b m 9 u Z G F 0 a W 9 u L 0 N o Y W 5 n Z W Q g V H l w Z S 5 7 Q T Q u I F B y w 6 l m Z W N 0 d X J l I G R c d T A w M j d l d m F s d W F 0 a W 9 u L D E w f S Z x d W 9 0 O y w m c X V v d D t T Z W N 0 a W 9 u M S 9 E V E 1 f Q 0 F S X 0 I y R l 9 J b m 9 u Z G F 0 a W 9 u L 0 N o Y W 5 n Z W Q g V H l w Z S 5 7 Q T U u U 2 9 1 c y 1 w c s O p Z m V j d H V y Z S B k X H U w M D I 3 Z X Z h b H V h d G l v b i w x M X 0 m c X V v d D s s J n F 1 b 3 Q 7 U 2 V j d G l v b j E v R F R N X 0 N B U l 9 C M k Z f S W 5 v b m R h d G l v b i 9 D a G F u Z 2 V k I F R 5 c G U u e 0 E 2 L i B B c n J v b m R p c 3 N l b W V u d C B k X H U w M D I 3 Z X Z h b H V h d G l v b i w x M n 0 m c X V v d D s s J n F 1 b 3 Q 7 U 2 V j d G l v b j E v R F R N X 0 N B U l 9 C M k Z f S W 5 v b m R h d G l v b i 9 D a G F u Z 2 V k I F R 5 c G U y L n t B O C 4 g U X V h c n R p Z X I g Z F x 1 M D A y N 2 V 2 Y W x 1 Y X R p b 2 4 s N X 0 m c X V v d D s s J n F 1 b 3 Q 7 U 2 V j d G l v b j E v R F R N X 0 N B U l 9 C M k Z f S W 5 v b m R h d G l v b i 9 S Z X B s Y W N l Z C B W Y W x 1 Z T I u e 0 E 5 L i B U e X B l I G R l I H F 1 Y X J 0 a W V y L D d 9 J n F 1 b 3 Q 7 L C Z x d W 9 0 O 1 N l Y 3 R p b 2 4 x L 0 R l b W 9 n c m F w a G l l L 1 R 5 c G U g b W 9 k a W Z p w 6 k u e 0 5 v b W J y Z S B k Z S B H Y X L D p 2 9 u c y A o M C D D o C A y I G F u c y k s M X 0 m c X V v d D s s J n F 1 b 3 Q 7 U 2 V j d G l v b j E v R G V t b 2 d y Y X B o a W U v V H l w Z S B t b 2 R p Z m n D q S 5 7 T m 9 t Y n J l I G R l I E Z p b G x l c y A o M C D D o C A y I G F u c y k s M n 0 m c X V v d D s s J n F 1 b 3 Q 7 U 2 V j d G l v b j E v R G V t b 2 d y Y X B o a W U v V H l w Z S B t b 2 R p Z m n D q S 5 7 T m 9 t Y n J l I G R l I E d h c s O n b 2 5 z I C g z I M O g I D U g Y W 5 z K S w z f S Z x d W 9 0 O y w m c X V v d D t T Z W N 0 a W 9 u M S 9 E Z W 1 v Z 3 J h c G h p Z S 9 U e X B l I G 1 v Z G l m a c O p L n t O b 2 1 i c m U g Z G U g R m l s b G V z I C g z I M O g I D U g Y W 5 z K S w 0 f S Z x d W 9 0 O y w m c X V v d D t T Z W N 0 a W 9 u M S 9 E Z W 1 v Z 3 J h c G h p Z S 9 U e X B l I G 1 v Z G l m a c O p L n t O b 2 1 i c m U g Z G U g R 2 F y w 6 d v b n M g K D Y g w 6 A g M T E g Y W 5 z K S w 1 f S Z x d W 9 0 O y w m c X V v d D t T Z W N 0 a W 9 u M S 9 E Z W 1 v Z 3 J h c G h p Z S 9 U e X B l I G 1 v Z G l m a c O p L n t O b 2 1 i c m U g Z G U g R m l s b G V z I C g 2 I M O g I D E x I G F u c y k s N n 0 m c X V v d D s s J n F 1 b 3 Q 7 U 2 V j d G l v b j E v R G V t b 2 d y Y X B o a W U v V H l w Z S B t b 2 R p Z m n D q S 5 7 T m 9 t Y n J l I G R l I E d h c s O n b 2 5 z I C g x M i D D o C A x N y B h b n M p L D d 9 J n F 1 b 3 Q 7 L C Z x d W 9 0 O 1 N l Y 3 R p b 2 4 x L 0 R l b W 9 n c m F w a G l l L 1 R 5 c G U g b W 9 k a W Z p w 6 k u e 0 5 v b W J y Z S B k Z S B G a W x s Z X M g K D E y I M O g I D E 3 I G F u c y k s O H 0 m c X V v d D s s J n F 1 b 3 Q 7 U 2 V j d G l v b j E v R G V t b 2 d y Y X B o a W U v V H l w Z S B t b 2 R p Z m n D q S 5 7 T m 9 t Y n J l I G R c d T A w M j d I b 2 1 t Z X M g K D E 4 I M O g I D U 5 I G F u c y k s O X 0 m c X V v d D s s J n F 1 b 3 Q 7 U 2 V j d G l v b j E v R G V t b 2 d y Y X B o a W U v V H l w Z S B t b 2 R p Z m n D q S 5 7 T m 9 t Y n J l I G R l I E Z l b W 1 l c y A o M T g g w 6 A g N T k g Y W 5 z K S w x M H 0 m c X V v d D s s J n F 1 b 3 Q 7 U 2 V j d G l v b j E v R G V t b 2 d y Y X B o a W U v V H l w Z S B t b 2 R p Z m n D q S 5 7 T m 9 t Y n J l I G R c d T A w M j d I b 2 1 t Z X M g K H B s d X M g Z G U g N j A g Y W 5 z K S w x M X 0 m c X V v d D s s J n F 1 b 3 Q 7 U 2 V j d G l v b j E v R G V t b 2 d y Y X B o a W U v V H l w Z S B t b 2 R p Z m n D q S 5 7 T m 9 t Y n J l I G R l I E Z l b W 1 l c y A o c G x 1 c y B k Z S A 2 M C B h b n M p L D E y f S Z x d W 9 0 O y w m c X V v d D t T Z W N 0 a W 9 u M S 9 E Z W 1 v Z 3 J h c G h p Z S 9 U e X B l I G 1 v Z G l m a c O p L n t O b 2 1 i c m U g Z F x 1 M D A y N 0 h v b W 1 l c y w x M 3 0 m c X V v d D s s J n F 1 b 3 Q 7 U 2 V j d G l v b j E v R G V t b 2 d y Y X B o a W U v V H l w Z S B t b 2 R p Z m n D q S 5 7 T m 9 t Y n J l I G R l I E Z l b W 1 l c y w x N H 0 m c X V v d D s s J n F 1 b 3 Q 7 U 2 V j d G l v b j E v R G V t b 2 d y Y X B o a W U v V H l w Z S B t b 2 R p Z m n D q S 5 7 V G 9 0 Y W w g Z F x 1 M D A y N 0 l u Z G l 2 a W R 1 c y w x N X 0 m c X V v d D t d L C Z x d W 9 0 O 1 J l b G F 0 a W 9 u c 2 h p c E l u Z m 8 m c X V v d D s 6 W 1 1 9 I i A v P j x F b n R y e S B U e X B l P S J G a W x s U 3 R h d H V z I i B W Y W x 1 Z T 0 i c 0 N v b X B s Z X R l I i A v P j x F b n R y e S B U e X B l P S J G a W x s Q 2 9 s d W 1 u T m F t Z X M i I F Z h b H V l P S J z W y Z x d W 9 0 O 0 E 0 L i B Q c s O p Z m V j d H V y Z S B k X H U w M D I 3 Z X Z h b H V h d G l v b i Z x d W 9 0 O y w m c X V v d D t B N S 5 T b 3 V z L X B y w 6 l m Z W N 0 d X J l I G R c d T A w M j d l d m F s d W F 0 a W 9 u J n F 1 b 3 Q 7 L C Z x d W 9 0 O 0 E 2 L i B B c n J v b m R p c 3 N l b W V u d C B k X H U w M D I 3 Z X Z h b H V h d G l v b i Z x d W 9 0 O y w m c X V v d D t B O C 4 g U X V h c n R p Z X I g Z F x 1 M D A y N 2 V 2 Y W x 1 Y X R p b 2 4 m c X V v d D s s J n F 1 b 3 Q 7 Q T k u I F R 5 c G U g Z G U g c X V h c n R p Z X I m c X V v d D s s J n F 1 b 3 Q 7 T m 9 t Y n J l I G R l I E d h c s O n b 2 5 z I C g w I M O g I D I g Y W 5 z K S Z x d W 9 0 O y w m c X V v d D t O b 2 1 i c m U g Z G U g R m l s b G V z I C g w I M O g I D I g Y W 5 z K S Z x d W 9 0 O y w m c X V v d D t O b 2 1 i c m U g Z G U g R 2 F y w 6 d v b n M g K D M g w 6 A g N S B h b n M p J n F 1 b 3 Q 7 L C Z x d W 9 0 O 0 5 v b W J y Z S B k Z S B G a W x s Z X M g K D M g w 6 A g N S B h b n M p J n F 1 b 3 Q 7 L C Z x d W 9 0 O 0 5 v b W J y Z S B k Z S B H Y X L D p 2 9 u c y A o N i D D o C A x M S B h b n M p J n F 1 b 3 Q 7 L C Z x d W 9 0 O 0 5 v b W J y Z S B k Z S B G a W x s Z X M g K D Y g w 6 A g M T E g Y W 5 z K S Z x d W 9 0 O y w m c X V v d D t O b 2 1 i c m U g Z G U g R 2 F y w 6 d v b n M g K D E y I M O g I D E 3 I G F u c y k m c X V v d D s s J n F 1 b 3 Q 7 T m 9 t Y n J l I G R l I E Z p b G x l c y A o M T I g w 6 A g M T c g Y W 5 z K S Z x d W 9 0 O y w m c X V v d D t O b 2 1 i c m U g Z F x 1 M D A y N 0 h v b W 1 l c y A o M T g g w 6 A g N T k g Y W 5 z K S Z x d W 9 0 O y w m c X V v d D t O b 2 1 i c m U g Z G U g R m V t b W V z I C g x O C D D o C A 1 O S B h b n M p J n F 1 b 3 Q 7 L C Z x d W 9 0 O 0 5 v b W J y Z S B k X H U w M D I 3 S G 9 t b W V z I C h w b H V z I G R l I D Y w I G F u c y k m c X V v d D s s J n F 1 b 3 Q 7 T m 9 t Y n J l I G R l I E Z l b W 1 l c y A o c G x 1 c y B k Z S A 2 M C B h b n M p J n F 1 b 3 Q 7 L C Z x d W 9 0 O 0 5 v b W J y Z S B k X H U w M D I 3 S G 9 t b W V z J n F 1 b 3 Q 7 L C Z x d W 9 0 O 0 5 v b W J y Z S B k Z S B G Z W 1 t Z X M m c X V v d D s s J n F 1 b 3 Q 7 V G 9 0 Y W w g Z F x 1 M D A y N 0 l u Z G l 2 a W R 1 c y Z x d W 9 0 O 1 0 i I C 8 + P E V u d H J 5 I F R 5 c G U 9 I k Z p b G x D b 2 x 1 b W 5 U e X B l c y I g V m F s d W U 9 I n N C Z 1 l H Q m d Z R E F 3 T U R B d 0 1 E Q X d N R E F 3 T U R B d 0 0 9 I i A v P j x F b n R y e S B U e X B l P S J G a W x s T G F z d F V w Z G F 0 Z W Q i I F Z h b H V l P S J k M j A x O S 0 x M S 0 x M l Q x N z o x N D o 1 M S 4 w N j I y M T c 0 W i I g L z 4 8 R W 5 0 c n k g V H l w Z T 0 i R m l s b E V y c m 9 y Q 2 9 1 b n Q i I F Z h b H V l P S J s M C I g L z 4 8 R W 5 0 c n k g V H l w Z T 0 i R m l s b E V y c m 9 y Q 2 9 k Z S I g V m F s d W U 9 I n N V b m t u b 3 d u I i A v P j x F b n R y e S B U e X B l P S J G a W x s Q 2 9 1 b n Q i I F Z h b H V l P S J s N z U 4 I i A v P j x F b n R y e S B U e X B l P S J R d W V y e U l E I i B W Y W x 1 Z T 0 i c z N k N j I 2 M 2 M 3 L W Z m M j I t N D B m N S 1 h Z m U z L T k z Z G Z k M j g 3 Y W Y 3 Y S I g L z 4 8 R W 5 0 c n k g V H l w Z T 0 i Q W R k Z W R U b 0 R h d G F N b 2 R l b C I g V m F s d W U 9 I m w w I i A v P j w v U 3 R h Y m x l R W 5 0 c m l l c z 4 8 L 0 l 0 Z W 0 + P E l 0 Z W 0 + P E l 0 Z W 1 M b 2 N h d G l v b j 4 8 S X R l b V R 5 c G U + R m 9 y b X V s Y T w v S X R l b V R 5 c G U + P E l 0 Z W 1 Q Y X R o P l N l Y 3 R p b 2 4 x L 0 R l b W 9 n c m F w a G l l L 1 N v d X J j Z T w v S X R l b V B h d G g + P C 9 J d G V t T G 9 j Y X R p b 2 4 + P F N 0 Y W J s Z U V u d H J p Z X M g L z 4 8 L 0 l 0 Z W 0 + P E l 0 Z W 0 + P E l 0 Z W 1 M b 2 N h d G l v b j 4 8 S X R l b V R 5 c G U + R m 9 y b X V s Y T w v S X R l b V R 5 c G U + P E l 0 Z W 1 Q Y X R o P l N l Y 3 R p b 2 4 x L 0 R l b W 9 n c m F w a G l l L 0 R l b W 9 n c m F w a G l l X 1 N o Z W V 0 P C 9 J d G V t U G F 0 a D 4 8 L 0 l 0 Z W 1 M b 2 N h d G l v b j 4 8 U 3 R h Y m x l R W 5 0 c m l l c y A v P j w v S X R l b T 4 8 S X R l b T 4 8 S X R l b U x v Y 2 F 0 a W 9 u P j x J d G V t V H l w Z T 5 G b 3 J t d W x h P C 9 J d G V t V H l w Z T 4 8 S X R l b V B h d G g + U 2 V j d G l v b j E v R G V t b 2 d y Y X B o a W U v R W 4 t d C V D M y V B Q X R l c y U y M H B y b 2 1 1 c z w v S X R l b V B h d G g + P C 9 J d G V t T G 9 j Y X R p b 2 4 + P F N 0 Y W J s Z U V u d H J p Z X M g L z 4 8 L 0 l 0 Z W 0 + P E l 0 Z W 0 + P E l 0 Z W 1 M b 2 N h d G l v b j 4 8 S X R l b V R 5 c G U + R m 9 y b X V s Y T w v S X R l b V R 5 c G U + P E l 0 Z W 1 Q Y X R o P l N l Y 3 R p b 2 4 x L 0 R l b W 9 n c m F w a G l l L 1 R 5 c G U l M j B t b 2 R p Z m k l Q z M l Q T k 8 L 0 l 0 Z W 1 Q Y X R o P j w v S X R l b U x v Y 2 F 0 a W 9 u P j x T d G F i b G V F b n R y a W V z I C 8 + P C 9 J d G V t P j x J d G V t P j x J d G V t T G 9 j Y X R p b 2 4 + P E l 0 Z W 1 U e X B l P k Z v c m 1 1 b G E 8 L 0 l 0 Z W 1 U e X B l P j x J d G V t U G F 0 a D 5 T Z W N 0 a W 9 u M S 9 E V E 1 f Q 0 F S X 0 I y R l 9 J b m 9 u Z G F 0 a W 9 u L 0 N v b G 9 u b m V z J T I w c G V y b X V 0 J U M z J U E 5 Z X M 8 L 0 l 0 Z W 1 Q Y X R o P j w v S X R l b U x v Y 2 F 0 a W 9 u P j x T d G F i b G V F b n R y a W V z I C 8 + P C 9 J d G V t P j x J d G V t P j x J d G V t T G 9 j Y X R p b 2 4 + P E l 0 Z W 1 U e X B l P k Z v c m 1 1 b G E 8 L 0 l 0 Z W 1 U e X B l P j x J d G V t U G F 0 a D 5 T Z W N 0 a W 9 u M S 9 P c m d h b m l z Y X R p b 2 5 z P C 9 J d G V t U G F 0 a D 4 8 L 0 l 0 Z W 1 M b 2 N h d G l v b j 4 8 U 3 R h Y m x l R W 5 0 c m l l c z 4 8 R W 5 0 c n k g V H l w Z T 0 i S X N Q c m l 2 Y X R l I i B W Y W x 1 Z T 0 i b D A i I C 8 + P E V u d H J 5 I F R 5 c G U 9 I k 5 h d m l n Y X R p b 2 5 T d G V w T m F t Z S I g V m F s d W U 9 I n N O Y X Z p Z 2 F 0 a W 9 u I i A v P j x F b n R y e S B U e X B l P S J G a W x s R W 5 h Y m x l Z C I g V m F s d W U 9 I m w x I i A v P j x F b n R y e S B U e X B l P S J G a W x s T 2 J q Z W N 0 V H l w Z S I g V m F s d W U 9 I n N U Y W J s Z S I g L z 4 8 R W 5 0 c n k g V H l w Z T 0 i R m l s b F R v R G F 0 Y U 1 v Z G V s R W 5 h Y m x l Z C I g V m F s d W U 9 I m w w I i A v P j x F b n R y e S B U e X B l P S J O Y W 1 l V X B k Y X R l Z E F m d G V y R m l s b C I g V m F s d W U 9 I m w w I i A v P j x F b n R y e S B U e X B l P S J S Z X N 1 b H R U e X B l I i B W Y W x 1 Z T 0 i c 0 V 4 Y 2 V w d G l v b i I g L z 4 8 R W 5 0 c n k g V H l w Z T 0 i Q n V m Z m V y T m V 4 d F J l Z n J l c 2 g i I F Z h b H V l P S J s M S I g L z 4 8 R W 5 0 c n k g V H l w Z T 0 i R m l s b F R h c m d l d C I g V m F s d W U 9 I n N P c m d h b m l z Y X R p b 2 5 z I i A v P j x F b n R y e S B U e X B l P S J G a W x s Z W R D b 2 1 w b G V 0 Z V J l c 3 V s d F R v V 2 9 y a 3 N o Z W V 0 I i B W Y W x 1 Z T 0 i b D E i I C 8 + P E V u d H J 5 I F R 5 c G U 9 I k Z p b G x D b 3 V u d C I g V m F s d W U 9 I m w y N C I g L z 4 8 R W 5 0 c n k g V H l w Z T 0 i R m l s b E V y c m 9 y Q 2 9 k Z S I g V m F s d W U 9 I n N V b m t u b 3 d u I i A v P j x F b n R y e S B U e X B l P S J G a W x s R X J y b 3 J D b 3 V u d C I g V m F s d W U 9 I m w w I i A v P j x F b n R y e S B U e X B l P S J G a W x s T G F z d F V w Z G F 0 Z W Q i I F Z h b H V l P S J k M j A x O S 0 x M S 0 x M l Q x N z o y M D o z N S 4 3 M z I 0 M j A 5 W i I g L z 4 8 R W 5 0 c n k g V H l w Z T 0 i R m l s b E N v b H V t b l R 5 c G V z I i B W Y W x 1 Z T 0 i c 0 J n W U d C Z 1 l H Q m d Z R E F 3 T U R B d 0 1 E Q X d N Q S I g L z 4 8 R W 5 0 c n k g V H l w Z T 0 i R m l s b E N v b H V t b k 5 h b W V z I i B W Y W x 1 Z T 0 i c 1 s m c X V v d D t B N C 4 g U H L D q W Z l Y 3 R 1 c m U g Z F x 1 M D A y N 2 V 2 Y W x 1 Y X R p b 2 4 m c X V v d D s s J n F 1 b 3 Q 7 Q T U u U 2 9 1 c y 1 w c s O p Z m V j d H V y Z S B k X H U w M D I 3 Z X Z h b H V h d G l v b i Z x d W 9 0 O y w m c X V v d D t B N i 4 g Q X J y b 2 5 k a X N z Z W 1 l b n Q g Z F x 1 M D A y N 2 V 2 Y W x 1 Y X R p b 2 4 m c X V v d D s s J n F 1 b 3 Q 7 Q T g u I F F 1 Y X J 0 a W V y I G R c d T A w M j d l d m F s d W F 0 a W 9 u J n F 1 b 3 Q 7 L C Z x d W 9 0 O 0 E 5 L i B U e X B l I G R l I H F 1 Y X J 0 a W V y J n F 1 b 3 Q 7 L C Z x d W 9 0 O 0 o x L i B O b 2 0 g Z G U g b F x 1 M D A y N 0 9 y Z 2 F u a X N h d G l v b i Z x d W 9 0 O y w m c X V v d D t K M i 4 g V H l w Z S B k X H U w M D I 3 T 3 J n Y W 5 p c 2 F 0 a W 9 u J n F 1 b 3 Q 7 L C Z x d W 9 0 O 0 o z L i B U e X B l I G R c d T A w M j d B c 3 N p c 3 R h b m N l I G Z v d X J u a W U m c X V v d D s s J n F 1 b 3 Q 7 S j M u I F R 5 c G U g Z F x 1 M D A y N 0 F z c 2 l z d G F u Y 2 U g Z m 9 1 c m 5 p Z S 9 F Y X U t S H l n a W V u Z S 1 B c 3 N h a W 5 p c 3 N l b W V u d C Z x d W 9 0 O y w m c X V v d D t K M y 4 g V H l w Z S B k X H U w M D I 3 Q X N z a X N 0 Y W 5 j Z S B m b 3 V y b m l l L 1 N h b n T D q S Z x d W 9 0 O y w m c X V v d D t K M y 4 g V H l w Z S B k X H U w M D I 3 Q X N z a X N 0 Y W 5 j Z S B m b 3 V y b m l l L 0 V k d W N h d G l v b i Z x d W 9 0 O y w m c X V v d D t K M y 4 g V H l w Z S B k X H U w M D I 3 Q X N z a X N 0 Y W 5 j Z S B m b 3 V y b m l l L 1 Z p d n J l c y Z x d W 9 0 O y w m c X V v d D t K M y 4 g V H l w Z S B k X H U w M D I 3 Q X N z a X N 0 Y W 5 j Z S B m b 3 V y b m l l L 0 F i c m l z J n F 1 b 3 Q 7 L C Z x d W 9 0 O 0 o z L i B U e X B l I G R c d T A w M j d B c 3 N p c 3 R h b m N l I G Z v d X J u a W U v U H N 5 Y 2 h v c 2 9 j a W F s J n F 1 b 3 Q 7 L C Z x d W 9 0 O 0 o z L i B U e X B l I G R c d T A w M j d B c 3 N p c 3 R h b m N l I G Z v d X J u a W U v Q 2 F z a C Z x d W 9 0 O y w m c X V v d D t K M y 4 g V H l w Z S B k X H U w M D I 3 Q X N z a X N 0 Y W 5 j Z S B m b 3 V y b m l l L 0 F H U i Z x d W 9 0 O y w m c X V v d D t K M y 4 g V H l w Z S B k X H U w M D I 3 Q X N z a X N 0 Y W 5 j Z S B m b 3 V y b m l l L 0 F 1 d H J l J n F 1 b 3 Q 7 L C Z x d W 9 0 O 0 F 1 d H J l L C B w c s O p Y 2 l z Z X I m c X V v d D t d I i A v P j x F b n R y e S B U e X B l P S J G a W x s U 3 R h d H V z I i B W Y W x 1 Z T 0 i c 0 N v b X B s Z X R l I i A v P j x F b n R y e S B U e X B l P S J S Z W x h d G l v b n N o a X B J b m Z v Q 2 9 u d G F p b m V y I i B W Y W x 1 Z T 0 i c 3 s m c X V v d D t j b 2 x 1 b W 5 D b 3 V u d C Z x d W 9 0 O z o x O C w m c X V v d D t r Z X l D b 2 x 1 b W 5 O Y W 1 l c y Z x d W 9 0 O z p b X S w m c X V v d D t x d W V y e V J l b G F 0 a W 9 u c 2 h p c H M m c X V v d D s 6 W 1 0 s J n F 1 b 3 Q 7 Y 2 9 s d W 1 u S W R l b n R p d G l l c y Z x d W 9 0 O z p b J n F 1 b 3 Q 7 U 2 V j d G l v b j E v R F R N X 0 N B U l 9 C M k Z f S W 5 v b m R h d G l v b i 9 D a G F u Z 2 V k I F R 5 c G U u e 0 E 0 L i B Q c s O p Z m V j d H V y Z S B k X H U w M D I 3 Z X Z h b H V h d G l v b i w x M H 0 m c X V v d D s s J n F 1 b 3 Q 7 U 2 V j d G l v b j E v R F R N X 0 N B U l 9 C M k Z f S W 5 v b m R h d G l v b i 9 D a G F u Z 2 V k I F R 5 c G U u e 0 E 1 L l N v d X M t c H L D q W Z l Y 3 R 1 c m U g Z F x 1 M D A y N 2 V 2 Y W x 1 Y X R p b 2 4 s M T F 9 J n F 1 b 3 Q 7 L C Z x d W 9 0 O 1 N l Y 3 R p b 2 4 x L 0 R U T V 9 D Q V J f Q j J G X 0 l u b 2 5 k Y X R p b 2 4 v Q 2 h h b m d l Z C B U e X B l L n t B N i 4 g Q X J y b 2 5 k a X N z Z W 1 l b n Q g Z F x 1 M D A y N 2 V 2 Y W x 1 Y X R p b 2 4 s M T J 9 J n F 1 b 3 Q 7 L C Z x d W 9 0 O 1 N l Y 3 R p b 2 4 x L 0 R U T V 9 D Q V J f Q j J G X 0 l u b 2 5 k Y X R p b 2 4 v Q 2 h h b m d l Z C B U e X B l M i 5 7 Q T g u I F F 1 Y X J 0 a W V y I G R c d T A w M j d l d m F s d W F 0 a W 9 u L D V 9 J n F 1 b 3 Q 7 L C Z x d W 9 0 O 1 N l Y 3 R p b 2 4 x L 0 R U T V 9 D Q V J f Q j J G X 0 l u b 2 5 k Y X R p b 2 4 v U m V w b G F j Z W Q g V m F s d W U y L n t B O S 4 g V H l w Z S B k Z S B x d W F y d G l l c i w 3 f S Z x d W 9 0 O y w m c X V v d D t T Z W N 0 a W 9 u M S 9 P c m d h b m l z Y X R p b 2 5 z L 1 J l c G x h Y 2 V k I F Z h b H V l L n t K M S 4 g T m 9 t I G R l I G x c d T A w M j d P c m d h b m l z Y X R p b 2 4 s N X 0 m c X V v d D s s J n F 1 b 3 Q 7 U 2 V j d G l v b j E v T 3 J n Y W 5 p c 2 F 0 a W 9 u c y 9 U e X B l I G 1 v Z G l m a c O p L n t K M i 4 g V H l w Z S B k X H U w M D I 3 T 3 J n Y W 5 p c 2 F 0 a W 9 u L D F 9 J n F 1 b 3 Q 7 L C Z x d W 9 0 O 1 N l Y 3 R p b 2 4 x L 0 9 y Z 2 F u a X N h d G l v b n M v V H l w Z S B t b 2 R p Z m n D q S 5 7 S j M u I F R 5 c G U g Z F x 1 M D A y N 0 F z c 2 l z d G F u Y 2 U g Z m 9 1 c m 5 p Z S w y f S Z x d W 9 0 O y w m c X V v d D t T Z W N 0 a W 9 u M S 9 P c m d h b m l z Y X R p b 2 5 z L 1 R 5 c G U g b W 9 k a W Z p w 6 k u e 0 o z L i B U e X B l I G R c d T A w M j d B c 3 N p c 3 R h b m N l I G Z v d X J u a W U v R W F 1 L U h 5 Z 2 l l b m U t Q X N z Y W l u a X N z Z W 1 l b n Q s M 3 0 m c X V v d D s s J n F 1 b 3 Q 7 U 2 V j d G l v b j E v T 3 J n Y W 5 p c 2 F 0 a W 9 u c y 9 U e X B l I G 1 v Z G l m a c O p L n t K M y 4 g V H l w Z S B k X H U w M D I 3 Q X N z a X N 0 Y W 5 j Z S B m b 3 V y b m l l L 1 N h b n T D q S w 0 f S Z x d W 9 0 O y w m c X V v d D t T Z W N 0 a W 9 u M S 9 P c m d h b m l z Y X R p b 2 5 z L 1 R 5 c G U g b W 9 k a W Z p w 6 k u e 0 o z L i B U e X B l I G R c d T A w M j d B c 3 N p c 3 R h b m N l I G Z v d X J u a W U v R W R 1 Y 2 F 0 a W 9 u L D V 9 J n F 1 b 3 Q 7 L C Z x d W 9 0 O 1 N l Y 3 R p b 2 4 x L 0 9 y Z 2 F u a X N h d G l v b n M v V H l w Z S B t b 2 R p Z m n D q S 5 7 S j M u I F R 5 c G U g Z F x 1 M D A y N 0 F z c 2 l z d G F u Y 2 U g Z m 9 1 c m 5 p Z S 9 W a X Z y Z X M s N n 0 m c X V v d D s s J n F 1 b 3 Q 7 U 2 V j d G l v b j E v T 3 J n Y W 5 p c 2 F 0 a W 9 u c y 9 U e X B l I G 1 v Z G l m a c O p L n t K M y 4 g V H l w Z S B k X H U w M D I 3 Q X N z a X N 0 Y W 5 j Z S B m b 3 V y b m l l L 0 F i c m l z L D d 9 J n F 1 b 3 Q 7 L C Z x d W 9 0 O 1 N l Y 3 R p b 2 4 x L 0 9 y Z 2 F u a X N h d G l v b n M v V H l w Z S B t b 2 R p Z m n D q S 5 7 S j M u I F R 5 c G U g Z F x 1 M D A y N 0 F z c 2 l z d G F u Y 2 U g Z m 9 1 c m 5 p Z S 9 Q c 3 l j a G 9 z b 2 N p Y W w s O H 0 m c X V v d D s s J n F 1 b 3 Q 7 U 2 V j d G l v b j E v T 3 J n Y W 5 p c 2 F 0 a W 9 u c y 9 U e X B l I G 1 v Z G l m a c O p L n t K M y 4 g V H l w Z S B k X H U w M D I 3 Q X N z a X N 0 Y W 5 j Z S B m b 3 V y b m l l L 0 N h c 2 g s O X 0 m c X V v d D s s J n F 1 b 3 Q 7 U 2 V j d G l v b j E v T 3 J n Y W 5 p c 2 F 0 a W 9 u c y 9 U e X B l I G 1 v Z G l m a c O p L n t K M y 4 g V H l w Z S B k X H U w M D I 3 Q X N z a X N 0 Y W 5 j Z S B m b 3 V y b m l l L 0 F H U i w x M H 0 m c X V v d D s s J n F 1 b 3 Q 7 U 2 V j d G l v b j E v T 3 J n Y W 5 p c 2 F 0 a W 9 u c y 9 U e X B l I G 1 v Z G l m a c O p L n t K M y 4 g V H l w Z S B k X H U w M D I 3 Q X N z a X N 0 Y W 5 j Z S B m b 3 V y b m l l L 0 F 1 d H J l L D E x f S Z x d W 9 0 O y w m c X V v d D t T Z W N 0 a W 9 u M S 9 P c m d h b m l z Y X R p b 2 5 z L 1 R 5 c G U g b W 9 k a W Z p w 6 k u e 0 F 1 d H J l L C B w c s O p Y 2 l z Z X I s M T J 9 J n F 1 b 3 Q 7 X S w m c X V v d D t D b 2 x 1 b W 5 D b 3 V u d C Z x d W 9 0 O z o x O C w m c X V v d D t L Z X l D b 2 x 1 b W 5 O Y W 1 l c y Z x d W 9 0 O z p b X S w m c X V v d D t D b 2 x 1 b W 5 J Z G V u d G l 0 a W V z J n F 1 b 3 Q 7 O l s m c X V v d D t T Z W N 0 a W 9 u M S 9 E V E 1 f Q 0 F S X 0 I y R l 9 J b m 9 u Z G F 0 a W 9 u L 0 N o Y W 5 n Z W Q g V H l w Z S 5 7 Q T Q u I F B y w 6 l m Z W N 0 d X J l I G R c d T A w M j d l d m F s d W F 0 a W 9 u L D E w f S Z x d W 9 0 O y w m c X V v d D t T Z W N 0 a W 9 u M S 9 E V E 1 f Q 0 F S X 0 I y R l 9 J b m 9 u Z G F 0 a W 9 u L 0 N o Y W 5 n Z W Q g V H l w Z S 5 7 Q T U u U 2 9 1 c y 1 w c s O p Z m V j d H V y Z S B k X H U w M D I 3 Z X Z h b H V h d G l v b i w x M X 0 m c X V v d D s s J n F 1 b 3 Q 7 U 2 V j d G l v b j E v R F R N X 0 N B U l 9 C M k Z f S W 5 v b m R h d G l v b i 9 D a G F u Z 2 V k I F R 5 c G U u e 0 E 2 L i B B c n J v b m R p c 3 N l b W V u d C B k X H U w M D I 3 Z X Z h b H V h d G l v b i w x M n 0 m c X V v d D s s J n F 1 b 3 Q 7 U 2 V j d G l v b j E v R F R N X 0 N B U l 9 C M k Z f S W 5 v b m R h d G l v b i 9 D a G F u Z 2 V k I F R 5 c G U y L n t B O C 4 g U X V h c n R p Z X I g Z F x 1 M D A y N 2 V 2 Y W x 1 Y X R p b 2 4 s N X 0 m c X V v d D s s J n F 1 b 3 Q 7 U 2 V j d G l v b j E v R F R N X 0 N B U l 9 C M k Z f S W 5 v b m R h d G l v b i 9 S Z X B s Y W N l Z C B W Y W x 1 Z T I u e 0 E 5 L i B U e X B l I G R l I H F 1 Y X J 0 a W V y L D d 9 J n F 1 b 3 Q 7 L C Z x d W 9 0 O 1 N l Y 3 R p b 2 4 x L 0 9 y Z 2 F u a X N h d G l v b n M v U m V w b G F j Z W Q g V m F s d W U u e 0 o x L i B O b 2 0 g Z G U g b F x 1 M D A y N 0 9 y Z 2 F u a X N h d G l v b i w 1 f S Z x d W 9 0 O y w m c X V v d D t T Z W N 0 a W 9 u M S 9 P c m d h b m l z Y X R p b 2 5 z L 1 R 5 c G U g b W 9 k a W Z p w 6 k u e 0 o y L i B U e X B l I G R c d T A w M j d P c m d h b m l z Y X R p b 2 4 s M X 0 m c X V v d D s s J n F 1 b 3 Q 7 U 2 V j d G l v b j E v T 3 J n Y W 5 p c 2 F 0 a W 9 u c y 9 U e X B l I G 1 v Z G l m a c O p L n t K M y 4 g V H l w Z S B k X H U w M D I 3 Q X N z a X N 0 Y W 5 j Z S B m b 3 V y b m l l L D J 9 J n F 1 b 3 Q 7 L C Z x d W 9 0 O 1 N l Y 3 R p b 2 4 x L 0 9 y Z 2 F u a X N h d G l v b n M v V H l w Z S B t b 2 R p Z m n D q S 5 7 S j M u I F R 5 c G U g Z F x 1 M D A y N 0 F z c 2 l z d G F u Y 2 U g Z m 9 1 c m 5 p Z S 9 F Y X U t S H l n a W V u Z S 1 B c 3 N h a W 5 p c 3 N l b W V u d C w z f S Z x d W 9 0 O y w m c X V v d D t T Z W N 0 a W 9 u M S 9 P c m d h b m l z Y X R p b 2 5 z L 1 R 5 c G U g b W 9 k a W Z p w 6 k u e 0 o z L i B U e X B l I G R c d T A w M j d B c 3 N p c 3 R h b m N l I G Z v d X J u a W U v U 2 F u d M O p L D R 9 J n F 1 b 3 Q 7 L C Z x d W 9 0 O 1 N l Y 3 R p b 2 4 x L 0 9 y Z 2 F u a X N h d G l v b n M v V H l w Z S B t b 2 R p Z m n D q S 5 7 S j M u I F R 5 c G U g Z F x 1 M D A y N 0 F z c 2 l z d G F u Y 2 U g Z m 9 1 c m 5 p Z S 9 F Z H V j Y X R p b 2 4 s N X 0 m c X V v d D s s J n F 1 b 3 Q 7 U 2 V j d G l v b j E v T 3 J n Y W 5 p c 2 F 0 a W 9 u c y 9 U e X B l I G 1 v Z G l m a c O p L n t K M y 4 g V H l w Z S B k X H U w M D I 3 Q X N z a X N 0 Y W 5 j Z S B m b 3 V y b m l l L 1 Z p d n J l c y w 2 f S Z x d W 9 0 O y w m c X V v d D t T Z W N 0 a W 9 u M S 9 P c m d h b m l z Y X R p b 2 5 z L 1 R 5 c G U g b W 9 k a W Z p w 6 k u e 0 o z L i B U e X B l I G R c d T A w M j d B c 3 N p c 3 R h b m N l I G Z v d X J u a W U v Q W J y a X M s N 3 0 m c X V v d D s s J n F 1 b 3 Q 7 U 2 V j d G l v b j E v T 3 J n Y W 5 p c 2 F 0 a W 9 u c y 9 U e X B l I G 1 v Z G l m a c O p L n t K M y 4 g V H l w Z S B k X H U w M D I 3 Q X N z a X N 0 Y W 5 j Z S B m b 3 V y b m l l L 1 B z e W N o b 3 N v Y 2 l h b C w 4 f S Z x d W 9 0 O y w m c X V v d D t T Z W N 0 a W 9 u M S 9 P c m d h b m l z Y X R p b 2 5 z L 1 R 5 c G U g b W 9 k a W Z p w 6 k u e 0 o z L i B U e X B l I G R c d T A w M j d B c 3 N p c 3 R h b m N l I G Z v d X J u a W U v Q 2 F z a C w 5 f S Z x d W 9 0 O y w m c X V v d D t T Z W N 0 a W 9 u M S 9 P c m d h b m l z Y X R p b 2 5 z L 1 R 5 c G U g b W 9 k a W Z p w 6 k u e 0 o z L i B U e X B l I G R c d T A w M j d B c 3 N p c 3 R h b m N l I G Z v d X J u a W U v Q U d S L D E w f S Z x d W 9 0 O y w m c X V v d D t T Z W N 0 a W 9 u M S 9 P c m d h b m l z Y X R p b 2 5 z L 1 R 5 c G U g b W 9 k a W Z p w 6 k u e 0 o z L i B U e X B l I G R c d T A w M j d B c 3 N p c 3 R h b m N l I G Z v d X J u a W U v Q X V 0 c m U s M T F 9 J n F 1 b 3 Q 7 L C Z x d W 9 0 O 1 N l Y 3 R p b 2 4 x L 0 9 y Z 2 F u a X N h d G l v b n M v V H l w Z S B t b 2 R p Z m n D q S 5 7 Q X V 0 c m U s I H B y w 6 l j a X N l c i w x M n 0 m c X V v d D t d L C Z x d W 9 0 O 1 J l b G F 0 a W 9 u c 2 h p c E l u Z m 8 m c X V v d D s 6 W 1 1 9 I i A v P j x F b n R y e S B U e X B l P S J R d W V y e U l E I i B W Y W x 1 Z T 0 i c z k w M T Z l M z Z m L W E 5 M j Q t N D V l Y i 1 h Y j A z L W F k O D Y 5 M z I y Y z V j N S I g L z 4 8 R W 5 0 c n k g V H l w Z T 0 i Q W R k Z W R U b 0 R h d G F N b 2 R l b C I g V m F s d W U 9 I m w w I i A v P j w v U 3 R h Y m x l R W 5 0 c m l l c z 4 8 L 0 l 0 Z W 0 + P E l 0 Z W 0 + P E l 0 Z W 1 M b 2 N h d G l v b j 4 8 S X R l b V R 5 c G U + R m 9 y b X V s Y T w v S X R l b V R 5 c G U + P E l 0 Z W 1 Q Y X R o P l N l Y 3 R p b 2 4 x L 0 9 y Z 2 F u a X N h d G l v b n M v U 2 9 1 c m N l P C 9 J d G V t U G F 0 a D 4 8 L 0 l 0 Z W 1 M b 2 N h d G l v b j 4 8 U 3 R h Y m x l R W 5 0 c m l l c y A v P j w v S X R l b T 4 8 S X R l b T 4 8 S X R l b U x v Y 2 F 0 a W 9 u P j x J d G V t V H l w Z T 5 G b 3 J t d W x h P C 9 J d G V t V H l w Z T 4 8 S X R l b V B h d G g + U 2 V j d G l v b j E v T 3 J n Y W 5 p c 2 F 0 a W 9 u c y 9 P c m d h b m l z Y X R p b 2 5 z X 1 N o Z W V 0 P C 9 J d G V t U G F 0 a D 4 8 L 0 l 0 Z W 1 M b 2 N h d G l v b j 4 8 U 3 R h Y m x l R W 5 0 c m l l c y A v P j w v S X R l b T 4 8 S X R l b T 4 8 S X R l b U x v Y 2 F 0 a W 9 u P j x J d G V t V H l w Z T 5 G b 3 J t d W x h P C 9 J d G V t V H l w Z T 4 8 S X R l b V B h d G g + U 2 V j d G l v b j E v T 3 J n Y W 5 p c 2 F 0 a W 9 u c y 9 F b i 1 0 J U M z J U F B d G V z J T I w c H J v b X V z P C 9 J d G V t U G F 0 a D 4 8 L 0 l 0 Z W 1 M b 2 N h d G l v b j 4 8 U 3 R h Y m x l R W 5 0 c m l l c y A v P j w v S X R l b T 4 8 S X R l b T 4 8 S X R l b U x v Y 2 F 0 a W 9 u P j x J d G V t V H l w Z T 5 G b 3 J t d W x h P C 9 J d G V t V H l w Z T 4 8 S X R l b V B h d G g + U 2 V j d G l v b j E v T 3 J n Y W 5 p c 2 F 0 a W 9 u c y 9 U e X B l J T I w b W 9 k a W Z p J U M z J U E 5 P C 9 J d G V t U G F 0 a D 4 8 L 0 l 0 Z W 1 M b 2 N h d G l v b j 4 8 U 3 R h Y m x l R W 5 0 c m l l c y A v P j w v S X R l b T 4 8 S X R l b T 4 8 S X R l b U x v Y 2 F 0 a W 9 u P j x J d G V t V H l w Z T 5 G b 3 J t d W x h P C 9 J d G V t V H l w Z T 4 8 S X R l b V B h d G g + U 2 V j d G l v b j E v T 3 J n Y W 5 p c 2 F 0 a W 9 u c y 9 W Y W x l d X I l M j B y Z W 1 w b G F j J U M z J U E 5 Z T w v S X R l b V B h d G g + P C 9 J d G V t T G 9 j Y X R p b 2 4 + P F N 0 Y W J s Z U V u d H J p Z X M g L z 4 8 L 0 l 0 Z W 0 + P E l 0 Z W 0 + P E l 0 Z W 1 M b 2 N h d G l v b j 4 8 S X R l b V R 5 c G U + R m 9 y b X V s Y T w v S X R l b V R 5 c G U + P E l 0 Z W 1 Q Y X R o P l N l Y 3 R p b 2 4 x L 0 9 y Z 2 F u a X N h d G l v b n M v V m F s Z X V y J T I w c m V t c G x h Y y V D M y V B O W U x P C 9 J d G V t U G F 0 a D 4 8 L 0 l 0 Z W 1 M b 2 N h d G l v b j 4 8 U 3 R h Y m x l R W 5 0 c m l l c y A v P j w v S X R l b T 4 8 S X R l b T 4 8 S X R l b U x v Y 2 F 0 a W 9 u P j x J d G V t V H l w Z T 5 G b 3 J t d W x h P C 9 J d G V t V H l w Z T 4 8 S X R l b V B h d G g + U 2 V j d G l v b j E v T 3 J n Y W 5 p c 2 F 0 a W 9 u c y 9 W Y W x l d X I l M j B y Z W 1 w b G F j J U M z J U E 5 Z T I 8 L 0 l 0 Z W 1 Q Y X R o P j w v S X R l b U x v Y 2 F 0 a W 9 u P j x T d G F i b G V F b n R y a W V z I C 8 + P C 9 J d G V t P j x J d G V t P j x J d G V t T G 9 j Y X R p b 2 4 + P E l 0 Z W 1 U e X B l P k Z v c m 1 1 b G E 8 L 0 l 0 Z W 1 U e X B l P j x J d G V t U G F 0 a D 5 T Z W N 0 a W 9 u M S 9 P c m d h b m l z Y X R p b 2 5 z L 1 Z h b G V 1 c i U y M H J l b X B s Y W M l Q z M l Q T l l M z w v S X R l b V B h d G g + P C 9 J d G V t T G 9 j Y X R p b 2 4 + P F N 0 Y W J s Z U V u d H J p Z X M g L z 4 8 L 0 l 0 Z W 0 + P E l 0 Z W 0 + P E l 0 Z W 1 M b 2 N h d G l v b j 4 8 S X R l b V R 5 c G U + R m 9 y b X V s Y T w v S X R l b V R 5 c G U + P E l 0 Z W 1 Q Y X R o P l N l Y 3 R p b 2 4 x L 0 9 y Z 2 F u a X N h d G l v b n M v V m F s Z X V y J T I w c m V t c G x h Y y V D M y V B O W U 0 P C 9 J d G V t U G F 0 a D 4 8 L 0 l 0 Z W 1 M b 2 N h d G l v b j 4 8 U 3 R h Y m x l R W 5 0 c m l l c y A v P j w v S X R l b T 4 8 S X R l b T 4 8 S X R l b U x v Y 2 F 0 a W 9 u P j x J d G V t V H l w Z T 5 G b 3 J t d W x h P C 9 J d G V t V H l w Z T 4 8 S X R l b V B h d G g + U 2 V j d G l v b j E v T 3 J n Y W 5 p c 2 F 0 a W 9 u c y 9 W Y W x l d X I l M j B y Z W 1 w b G F j J U M z J U E 5 Z T U 8 L 0 l 0 Z W 1 Q Y X R o P j w v S X R l b U x v Y 2 F 0 a W 9 u P j x T d G F i b G V F b n R y a W V z I C 8 + P C 9 J d G V t P j x J d G V t P j x J d G V t T G 9 j Y X R p b 2 4 + P E l 0 Z W 1 U e X B l P k Z v c m 1 1 b G E 8 L 0 l 0 Z W 1 U e X B l P j x J d G V t U G F 0 a D 5 T Z W N 0 a W 9 u M S 9 P c m d h b m l z Y X R p b 2 5 z L 1 Z h b G V 1 c i U y M H J l b X B s Y W M l Q z M l Q T l l N j w v S X R l b V B h d G g + P C 9 J d G V t T G 9 j Y X R p b 2 4 + P F N 0 Y W J s Z U V u d H J p Z X M g L z 4 8 L 0 l 0 Z W 0 + P E l 0 Z W 0 + P E l 0 Z W 1 M b 2 N h d G l v b j 4 8 S X R l b V R 5 c G U + R m 9 y b X V s Y T w v S X R l b V R 5 c G U + P E l 0 Z W 1 Q Y X R o P l N l Y 3 R p b 2 4 x L 0 9 y Z 2 F u a X N h d G l v b n M v V m F s Z X V y J T I w c m V t c G x h Y y V D M y V B O W U 3 P C 9 J d G V t U G F 0 a D 4 8 L 0 l 0 Z W 1 M b 2 N h d G l v b j 4 8 U 3 R h Y m x l R W 5 0 c m l l c y A v P j w v S X R l b T 4 8 S X R l b T 4 8 S X R l b U x v Y 2 F 0 a W 9 u P j x J d G V t V H l w Z T 5 G b 3 J t d W x h P C 9 J d G V t V H l w Z T 4 8 S X R l b V B h d G g + U 2 V j d G l v b j E v T 3 J n Y W 5 p c 2 F 0 a W 9 u c y 9 W Y W x l d X I l M j B y Z W 1 w b G F j J U M z J U E 5 Z T g 8 L 0 l 0 Z W 1 Q Y X R o P j w v S X R l b U x v Y 2 F 0 a W 9 u P j x T d G F i b G V F b n R y a W V z I C 8 + P C 9 J d G V t P j x J d G V t P j x J d G V t T G 9 j Y X R p b 2 4 + P E l 0 Z W 1 U e X B l P k Z v c m 1 1 b G E 8 L 0 l 0 Z W 1 U e X B l P j x J d G V t U G F 0 a D 5 T Z W N 0 a W 9 u M S 9 E V E 1 f Q 0 F S X 0 I y R l 9 J b m 9 u Z G F 0 a W 9 u L 1 J l b W 9 2 Z W Q l M j B D b 2 x 1 b W 5 z M j w v S X R l b V B h d G g + P C 9 J d G V t T G 9 j Y X R p b 2 4 + P F N 0 Y W J s Z U V u d H J p Z X M g L z 4 8 L 0 l 0 Z W 0 + P E l 0 Z W 0 + P E l 0 Z W 1 M b 2 N h d G l v b j 4 8 S X R l b V R 5 c G U + R m 9 y b X V s Y T w v S X R l b V R 5 c G U + P E l 0 Z W 1 Q Y X R o P l N l Y 3 R p b 2 4 x L 0 R U T V 9 D Q V J f Q j J G X 0 l u b 2 5 k Y X R p b 2 4 v U m V u Y W 1 l Z C U y M E N v b H V t b n M 8 L 0 l 0 Z W 1 Q Y X R o P j w v S X R l b U x v Y 2 F 0 a W 9 u P j x T d G F i b G V F b n R y a W V z I C 8 + P C 9 J d G V t P j x J d G V t P j x J d G V t T G 9 j Y X R p b 2 4 + P E l 0 Z W 1 U e X B l P k Z v c m 1 1 b G E 8 L 0 l 0 Z W 1 U e X B l P j x J d G V t U G F 0 a D 5 T Z W N 0 a W 9 u M S 9 E V E 1 f Q 0 F S X 0 I y R l 9 J b m 9 u Z G F 0 a W 9 u L 0 N o Y W 5 n Z W Q l M j B U e X B l M j w v S X R l b V B h d G g + P C 9 J d G V t T G 9 j Y X R p b 2 4 + P F N 0 Y W J s Z U V u d H J p Z X M g L z 4 8 L 0 l 0 Z W 0 + P E l 0 Z W 0 + P E l 0 Z W 1 M b 2 N h d G l v b j 4 8 S X R l b V R 5 c G U + R m 9 y b X V s Y T w v S X R l b V R 5 c G U + P E l 0 Z W 1 Q Y X R o P l N l Y 3 R p b 2 4 x L 0 R l b W 9 n c m F w a G l l L 1 J l b W 9 2 Z W Q l M j B D b 2 x 1 b W 5 z P C 9 J d G V t U G F 0 a D 4 8 L 0 l 0 Z W 1 M b 2 N h d G l v b j 4 8 U 3 R h Y m x l R W 5 0 c m l l c y A v P j w v S X R l b T 4 8 S X R l b T 4 8 S X R l b U x v Y 2 F 0 a W 9 u P j x J d G V t V H l w Z T 5 G b 3 J t d W x h P C 9 J d G V t V H l w Z T 4 8 S X R l b V B h d G g + U 2 V j d G l v b j E v R G V t b 2 d y Y X B o a W U v T W V y Z 2 V k J T I w U X V l c m l l c z w v S X R l b V B h d G g + P C 9 J d G V t T G 9 j Y X R p b 2 4 + P F N 0 Y W J s Z U V u d H J p Z X M g L z 4 8 L 0 l 0 Z W 0 + P E l 0 Z W 0 + P E l 0 Z W 1 M b 2 N h d G l v b j 4 8 S X R l b V R 5 c G U + R m 9 y b X V s Y T w v S X R l b V R 5 c G U + P E l 0 Z W 1 Q Y X R o P l N l Y 3 R p b 2 4 x L 0 R l b W 9 n c m F w a G l l L 1 J l b 3 J k Z X J l Z C U y M E N v b H V t b n M 8 L 0 l 0 Z W 1 Q Y X R o P j w v S X R l b U x v Y 2 F 0 a W 9 u P j x T d G F i b G V F b n R y a W V z I C 8 + P C 9 J d G V t P j x J d G V t P j x J d G V t T G 9 j Y X R p b 2 4 + P E l 0 Z W 1 U e X B l P k Z v c m 1 1 b G E 8 L 0 l 0 Z W 1 U e X B l P j x J d G V t U G F 0 a D 5 T Z W N 0 a W 9 u M S 9 E Z W 1 v Z 3 J h c G h p Z S 9 F e H B h b m R l Z C U y M E R U T V 9 D Q V J f Q j J G X 0 l u b 2 5 k Y X R p b 2 4 8 L 0 l 0 Z W 1 Q Y X R o P j w v S X R l b U x v Y 2 F 0 a W 9 u P j x T d G F i b G V F b n R y a W V z I C 8 + P C 9 J d G V t P j x J d G V t P j x J d G V t T G 9 j Y X R p b 2 4 + P E l 0 Z W 1 U e X B l P k Z v c m 1 1 b G E 8 L 0 l 0 Z W 1 U e X B l P j x J d G V t U G F 0 a D 5 T Z W N 0 a W 9 u M S 9 E Z W 1 v Z 3 J h c G h p Z S 9 S Z W 1 v d m V k J T I w Q 2 9 s d W 1 u c z E 8 L 0 l 0 Z W 1 Q Y X R o P j w v S X R l b U x v Y 2 F 0 a W 9 u P j x T d G F i b G V F b n R y a W V z I C 8 + P C 9 J d G V t P j x J d G V t P j x J d G V t T G 9 j Y X R p b 2 4 + P E l 0 Z W 1 U e X B l P k Z v c m 1 1 b G E 8 L 0 l 0 Z W 1 U e X B l P j x J d G V t U G F 0 a D 5 T Z W N 0 a W 9 u M S 9 P c m d h b m l z Y X R p b 2 5 z L 0 1 l c m d l Z C U y M F F 1 Z X J p Z X M 8 L 0 l 0 Z W 1 Q Y X R o P j w v S X R l b U x v Y 2 F 0 a W 9 u P j x T d G F i b G V F b n R y a W V z I C 8 + P C 9 J d G V t P j x J d G V t P j x J d G V t T G 9 j Y X R p b 2 4 + P E l 0 Z W 1 U e X B l P k Z v c m 1 1 b G E 8 L 0 l 0 Z W 1 U e X B l P j x J d G V t U G F 0 a D 5 T Z W N 0 a W 9 u M S 9 P c m d h b m l z Y X R p b 2 5 z L 1 J l b 3 J k Z X J l Z C U y M E N v b H V t b n M 8 L 0 l 0 Z W 1 Q Y X R o P j w v S X R l b U x v Y 2 F 0 a W 9 u P j x T d G F i b G V F b n R y a W V z I C 8 + P C 9 J d G V t P j x J d G V t P j x J d G V t T G 9 j Y X R p b 2 4 + P E l 0 Z W 1 U e X B l P k Z v c m 1 1 b G E 8 L 0 l 0 Z W 1 U e X B l P j x J d G V t U G F 0 a D 5 T Z W N 0 a W 9 u M S 9 P c m d h b m l z Y X R p b 2 5 z L 0 V 4 c G F u Z G V k J T I w R F R N X 0 N B U l 9 C M k Z f S W 5 v b m R h d G l v b j w v S X R l b V B h d G g + P C 9 J d G V t T G 9 j Y X R p b 2 4 + P F N 0 Y W J s Z U V u d H J p Z X M g L z 4 8 L 0 l 0 Z W 0 + P E l 0 Z W 0 + P E l 0 Z W 1 M b 2 N h d G l v b j 4 8 S X R l b V R 5 c G U + R m 9 y b X V s Y T w v S X R l b V R 5 c G U + P E l 0 Z W 1 Q Y X R o P l N l Y 3 R p b 2 4 x L 0 9 y Z 2 F u a X N h d G l v b n M v U m V t b 3 Z l Z C U y M E N v b H V t b n M 8 L 0 l 0 Z W 1 Q Y X R o P j w v S X R l b U x v Y 2 F 0 a W 9 u P j x T d G F i b G V F b n R y a W V z I C 8 + P C 9 J d G V t P j x J d G V t P j x J d G V t T G 9 j Y X R p b 2 4 + P E l 0 Z W 1 U e X B l P k Z v c m 1 1 b G E 8 L 0 l 0 Z W 1 U e X B l P j x J d G V t U G F 0 a D 5 T Z W N 0 a W 9 u M S 9 P c m d h b m l z Y X R p b 2 5 z L 0 Z p b H R l c m V k J T I w U m 9 3 c z w v S X R l b V B h d G g + P C 9 J d G V t T G 9 j Y X R p b 2 4 + P F N 0 Y W J s Z U V u d H J p Z X M g L z 4 8 L 0 l 0 Z W 0 + P E l 0 Z W 0 + P E l 0 Z W 1 M b 2 N h d G l v b j 4 8 S X R l b V R 5 c G U + R m 9 y b X V s Y T w v S X R l b V R 5 c G U + P E l 0 Z W 1 Q Y X R o P l N l Y 3 R p b 2 4 x L 0 9 y Z 2 F u a X N h d G l v b n M v U m V w b G F j Z W Q l M j B W Y W x 1 Z T w v S X R l b V B h d G g + P C 9 J d G V t T G 9 j Y X R p b 2 4 + P F N 0 Y W J s Z U V u d H J p Z X M g L z 4 8 L 0 l 0 Z W 0 + P E l 0 Z W 0 + P E l 0 Z W 1 M b 2 N h d G l v b j 4 8 S X R l b V R 5 c G U + R m 9 y b X V s Y T w v S X R l b V R 5 c G U + P E l 0 Z W 1 Q Y X R o P l N l Y 3 R p b 2 4 x L 0 l u Z m 9 y b W F 0 Z X V y c z 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O Y X Z p Z 2 F 0 a W 9 u U 3 R l c E 5 h b W U i I F Z h b H V l P S J z T m F 2 a W d h d G l v b i I g L z 4 8 R W 5 0 c n k g V H l w Z T 0 i T m F t Z V V w Z G F 0 Z W R B Z n R l c k Z p b G w i I F Z h b H V l P S J s M C I g L z 4 8 R W 5 0 c n k g V H l w Z T 0 i U m V z d W x 0 V H l w Z S I g V m F s d W U 9 I n N F e G N l c H R p b 2 4 i I C 8 + P E V u d H J 5 I F R 5 c G U 9 I k J 1 Z m Z l c k 5 l e H R S Z W Z y Z X N o I i B W Y W x 1 Z T 0 i b D E i I C 8 + P E V u d H J 5 I F R 5 c G U 9 I l J l Y 2 9 2 Z X J 5 V G F y Z 2 V 0 U 2 h l Z X Q i I F Z h b H V l P S J z U 2 h l Z X Q x I i A v P j x F b n R y e S B U e X B l P S J S Z W N v d m V y e V R h c m d l d E N v b H V t b i I g V m F s d W U 9 I m w x I i A v P j x F b n R y e S B U e X B l P S J S Z W N v d m V y e V R h c m d l d F J v d y I g V m F s d W U 9 I m w x I i A v P j x F b n R y e S B U e X B l P S J G a W x s V G F y Z 2 V 0 I i B W Y W x 1 Z T 0 i c 0 l u Z m 9 y b W F 0 Z X V y c y I g L z 4 8 R W 5 0 c n k g V H l w Z T 0 i R m l s b G V k Q 2 9 t c G x l d G V S Z X N 1 b H R U b 1 d v c m t z a G V l d C I g V m F s d W U 9 I m w x I i A v P j x F b n R y e S B U e X B l P S J B Z G R l Z F R v R G F 0 Y U 1 v Z G V s I i B W Y W x 1 Z T 0 i b D A i I C 8 + P E V u d H J 5 I F R 5 c G U 9 I k Z p b G x D b 3 V u d C I g V m F s d W U 9 I m w y N D M i I C 8 + P E V u d H J 5 I F R 5 c G U 9 I k Z p b G x F c n J v c k N v Z G U i I F Z h b H V l P S J z V W 5 r b m 9 3 b i I g L z 4 8 R W 5 0 c n k g V H l w Z T 0 i R m l s b E V y c m 9 y Q 2 9 1 b n Q i I F Z h b H V l P S J s M C I g L z 4 8 R W 5 0 c n k g V H l w Z T 0 i R m l s b E x h c 3 R V c G R h d G V k I i B W Y W x 1 Z T 0 i Z D I w M T k t M T E t M T J U M T c 6 M j I 6 N T c u N T A 3 N z c y O V o i I C 8 + P E V u d H J 5 I F R 5 c G U 9 I k Z p b G x D b 2 x 1 b W 5 U e X B l c y I g V m F s d W U 9 I n N C Z 1 k 9 I i A v P j x F b n R y e S B U e X B l P S J G a W x s Q 2 9 s d W 1 u T m F t Z X M i I F Z h b H V l P S J z W y Z x d W 9 0 O 0 k y L i B U e X B l J n F 1 b 3 Q 7 L C Z x d W 9 0 O 0 k z L i B T Z X h l J n F 1 b 3 Q 7 X S I g L z 4 8 R W 5 0 c n k g V H l w Z T 0 i R m l s b F N 0 Y X R 1 c y I g V m F s d W U 9 I n N D b 2 1 w b G V 0 Z S I g L z 4 8 R W 5 0 c n k g V H l w Z T 0 i U m V s Y X R p b 2 5 z a G l w S W 5 m b 0 N v b n R h a W 5 l c i I g V m F s d W U 9 I n N 7 J n F 1 b 3 Q 7 Y 2 9 s d W 1 u Q 2 9 1 b n Q m c X V v d D s 6 M i w m c X V v d D t r Z X l D b 2 x 1 b W 5 O Y W 1 l c y Z x d W 9 0 O z p b X S w m c X V v d D t x d W V y e V J l b G F 0 a W 9 u c 2 h p c H M m c X V v d D s 6 W 1 0 s J n F 1 b 3 Q 7 Y 2 9 s d W 1 u S W R l b n R p d G l l c y Z x d W 9 0 O z p b J n F 1 b 3 Q 7 U 2 V j d G l v b j E v S W 5 m b 3 J t Y X R l d X J z L 0 N o Y W 5 n Z W Q g V H l w Z S 5 7 S T I u I F R 5 c G U s M X 0 m c X V v d D s s J n F 1 b 3 Q 7 U 2 V j d G l v b j E v S W 5 m b 3 J t Y X R l d X J z L 0 N o Y W 5 n Z W Q g V H l w Z S 5 7 S T M u I F N l e G U s M n 0 m c X V v d D t d L C Z x d W 9 0 O 0 N v b H V t b k N v d W 5 0 J n F 1 b 3 Q 7 O j I s J n F 1 b 3 Q 7 S 2 V 5 Q 2 9 s d W 1 u T m F t Z X M m c X V v d D s 6 W 1 0 s J n F 1 b 3 Q 7 Q 2 9 s d W 1 u S W R l b n R p d G l l c y Z x d W 9 0 O z p b J n F 1 b 3 Q 7 U 2 V j d G l v b j E v S W 5 m b 3 J t Y X R l d X J z L 0 N o Y W 5 n Z W Q g V H l w Z S 5 7 S T I u I F R 5 c G U s M X 0 m c X V v d D s s J n F 1 b 3 Q 7 U 2 V j d G l v b j E v S W 5 m b 3 J t Y X R l d X J z L 0 N o Y W 5 n Z W Q g V H l w Z S 5 7 S T M u I F N l e G U s M n 0 m c X V v d D t d L C Z x d W 9 0 O 1 J l b G F 0 a W 9 u c 2 h p c E l u Z m 8 m c X V v d D s 6 W 1 1 9 I i A v P j w v U 3 R h Y m x l R W 5 0 c m l l c z 4 8 L 0 l 0 Z W 0 + P E l 0 Z W 0 + P E l 0 Z W 1 M b 2 N h d G l v b j 4 8 S X R l b V R 5 c G U + R m 9 y b X V s Y T w v S X R l b V R 5 c G U + P E l 0 Z W 1 Q Y X R o P l N l Y 3 R p b 2 4 x L 0 l u Z m 9 y b W F 0 Z X V y c y 9 T b 3 V y Y 2 U 8 L 0 l 0 Z W 1 Q Y X R o P j w v S X R l b U x v Y 2 F 0 a W 9 u P j x T d G F i b G V F b n R y a W V z I C 8 + P C 9 J d G V t P j x J d G V t P j x J d G V t T G 9 j Y X R p b 2 4 + P E l 0 Z W 1 U e X B l P k Z v c m 1 1 b G E 8 L 0 l 0 Z W 1 U e X B l P j x J d G V t U G F 0 a D 5 T Z W N 0 a W 9 u M S 9 J b m Z v c m 1 h d G V 1 c n M v S W 5 m b 3 J t Y X R l d X J z X 1 N o Z W V 0 P C 9 J d G V t U G F 0 a D 4 8 L 0 l 0 Z W 1 M b 2 N h d G l v b j 4 8 U 3 R h Y m x l R W 5 0 c m l l c y A v P j w v S X R l b T 4 8 S X R l b T 4 8 S X R l b U x v Y 2 F 0 a W 9 u P j x J d G V t V H l w Z T 5 G b 3 J t d W x h P C 9 J d G V t V H l w Z T 4 8 S X R l b V B h d G g + U 2 V j d G l v b j E v S W 5 m b 3 J t Y X R l d X J z L 1 B y b 2 1 v d G V k J T I w S G V h Z G V y c z w v S X R l b V B h d G g + P C 9 J d G V t T G 9 j Y X R p b 2 4 + P F N 0 Y W J s Z U V u d H J p Z X M g L z 4 8 L 0 l 0 Z W 0 + P E l 0 Z W 0 + P E l 0 Z W 1 M b 2 N h d G l v b j 4 8 S X R l b V R 5 c G U + R m 9 y b X V s Y T w v S X R l b V R 5 c G U + P E l 0 Z W 1 Q Y X R o P l N l Y 3 R p b 2 4 x L 0 l u Z m 9 y b W F 0 Z X V y c y 9 D a G F u Z 2 V k J T I w V H l w Z T w v S X R l b V B h d G g + P C 9 J d G V t T G 9 j Y X R p b 2 4 + P F N 0 Y W J s Z U V u d H J p Z X M g L z 4 8 L 0 l 0 Z W 0 + P E l 0 Z W 0 + P E l 0 Z W 1 M b 2 N h d G l v b j 4 8 S X R l b V R 5 c G U + R m 9 y b X V s Y T w v S X R l b V R 5 c G U + P E l 0 Z W 1 Q Y X R o P l N l Y 3 R p b 2 4 x L 0 l u Z m 9 y b W F 0 Z X V y c y 9 S Z W 1 v d m V k J T I w Q 2 9 s d W 1 u c z w v S X R l b V B h d G g + P C 9 J d G V t T G 9 j Y X R p b 2 4 + P F N 0 Y W J s Z U V u d H J p Z X M g L z 4 8 L 0 l 0 Z W 0 + P C 9 J d G V t c z 4 8 L 0 x v Y 2 F s U G F j a 2 F n Z U 1 l d G F k Y X R h R m l s Z T 4 W A A A A U E s F B g A A A A A A A A A A A A A A A A A A A A A A A N o A A A A B A A A A 0 I y d 3 w E V 0 R G M e g D A T 8 K X 6 w E A A A A k l i n K l y R L T 5 n l l 9 k y X g h s A A A A A A I A A A A A A A N m A A D A A A A A E A A A A J l 8 J M R v X 4 2 O m r O 7 a G S g q U o A A A A A B I A A A K A A A A A Q A A A A I O P X n e a S j F 8 v u d 7 8 a m t 5 k V A A A A C 7 1 / O 2 W F 5 / W w T O 4 d x k I J p s c w i o n d Y K t u n f S p 9 Z r 6 8 d 5 4 m Q L t R u z 6 a 4 P n w D p X 6 C e j c l / O N 2 7 Q S v F 1 l t N 3 G V N y d l T / e V v I s x Y M O 6 W I 0 8 c r F I X B Q A A A C E S p n E 6 K Z c J 9 o r m G u C l X Z p y x Q j X w = = < / D a t a M a s h u p > 
</file>

<file path=customXml/itemProps1.xml><?xml version="1.0" encoding="utf-8"?>
<ds:datastoreItem xmlns:ds="http://schemas.openxmlformats.org/officeDocument/2006/customXml" ds:itemID="{28BDA9F9-E314-4F73-9354-55DFA4FE4FCB}">
  <ds:schemaRefs>
    <ds:schemaRef ds:uri="http://schemas.microsoft.com/PowerBIAddIn"/>
  </ds:schemaRefs>
</ds:datastoreItem>
</file>

<file path=customXml/itemProps2.xml><?xml version="1.0" encoding="utf-8"?>
<ds:datastoreItem xmlns:ds="http://schemas.openxmlformats.org/officeDocument/2006/customXml" ds:itemID="{0F21E6CF-812E-434A-9BD6-0D0D60FFBF9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8</vt:i4>
      </vt:variant>
    </vt:vector>
  </HeadingPairs>
  <TitlesOfParts>
    <vt:vector size="8" baseType="lpstr">
      <vt:lpstr>CAR Bangui Floods Data</vt:lpstr>
      <vt:lpstr>Lisez-moi</vt:lpstr>
      <vt:lpstr>Cartographie_couverture</vt:lpstr>
      <vt:lpstr>Liste_quartiers</vt:lpstr>
      <vt:lpstr>Origine_Déplacés</vt:lpstr>
      <vt:lpstr>Information_Organisation</vt:lpstr>
      <vt:lpstr>InformateursClés</vt:lpstr>
      <vt:lpstr>Analyse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Utilisateur Windows</dc:creator>
  <cp:keywords/>
  <dc:description/>
  <cp:lastModifiedBy>MUHAMMAD Kashif Nadeem</cp:lastModifiedBy>
  <cp:revision/>
  <dcterms:created xsi:type="dcterms:W3CDTF">2019-11-04T16:32:30Z</dcterms:created>
  <dcterms:modified xsi:type="dcterms:W3CDTF">2019-12-12T12:50:24Z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dd136a0d-03c6-48bb-aab1-01d196192318</vt:lpwstr>
  </property>
</Properties>
</file>