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MMAP_unicef\Nutrition Cluster, Sanaa\2019\SMART Survey\"/>
    </mc:Choice>
  </mc:AlternateContent>
  <bookViews>
    <workbookView xWindow="0" yWindow="0" windowWidth="20490" windowHeight="7155"/>
  </bookViews>
  <sheets>
    <sheet name="WHz" sheetId="1" r:id="rId1"/>
    <sheet name="Summary" sheetId="2" state="hidden" r:id="rId2"/>
    <sheet name="WHzNov2018" sheetId="3" state="hidden" r:id="rId3"/>
    <sheet name="Combined2018" sheetId="4" state="hidden" r:id="rId4"/>
  </sheets>
  <externalReferences>
    <externalReference r:id="rId5"/>
    <externalReference r:id="rId6"/>
  </externalReferences>
  <definedNames>
    <definedName name="_xlnm._FilterDatabase" localSheetId="0" hidden="1">WHz!$A$1:$V$334</definedName>
    <definedName name="_xlnm._FilterDatabase" localSheetId="2" hidden="1">WHzNov2018!$A$1:$X$334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334" i="4" l="1"/>
  <c r="AN334" i="4" s="1"/>
  <c r="AK334" i="4"/>
  <c r="AI334" i="4"/>
  <c r="AH334" i="4"/>
  <c r="J334" i="4"/>
  <c r="L334" i="4" s="1"/>
  <c r="AS334" i="4" s="1"/>
  <c r="AK333" i="4"/>
  <c r="AL333" i="4" s="1"/>
  <c r="AH333" i="4"/>
  <c r="AI333" i="4" s="1"/>
  <c r="J333" i="4"/>
  <c r="L333" i="4" s="1"/>
  <c r="BA333" i="4" s="1"/>
  <c r="AN332" i="4"/>
  <c r="AJ332" i="4"/>
  <c r="AK332" i="4" s="1"/>
  <c r="AL332" i="4" s="1"/>
  <c r="AM332" i="4" s="1"/>
  <c r="AG332" i="4"/>
  <c r="AH332" i="4" s="1"/>
  <c r="AI332" i="4" s="1"/>
  <c r="J332" i="4"/>
  <c r="L332" i="4" s="1"/>
  <c r="O332" i="4" s="1"/>
  <c r="AM331" i="4"/>
  <c r="AJ331" i="4"/>
  <c r="AK331" i="4" s="1"/>
  <c r="AL331" i="4" s="1"/>
  <c r="AN331" i="4" s="1"/>
  <c r="AG331" i="4"/>
  <c r="AH331" i="4" s="1"/>
  <c r="AI331" i="4" s="1"/>
  <c r="J331" i="4"/>
  <c r="L331" i="4" s="1"/>
  <c r="AV331" i="4" s="1"/>
  <c r="AJ330" i="4"/>
  <c r="AK330" i="4" s="1"/>
  <c r="AL330" i="4" s="1"/>
  <c r="AM330" i="4" s="1"/>
  <c r="AG330" i="4"/>
  <c r="AH330" i="4" s="1"/>
  <c r="AI330" i="4" s="1"/>
  <c r="AN330" i="4" s="1"/>
  <c r="J330" i="4"/>
  <c r="L330" i="4" s="1"/>
  <c r="AV330" i="4" s="1"/>
  <c r="AV329" i="4"/>
  <c r="AJ329" i="4"/>
  <c r="AK329" i="4" s="1"/>
  <c r="AL329" i="4" s="1"/>
  <c r="AG329" i="4"/>
  <c r="AH329" i="4" s="1"/>
  <c r="AI329" i="4" s="1"/>
  <c r="J329" i="4"/>
  <c r="L329" i="4" s="1"/>
  <c r="O329" i="4" s="1"/>
  <c r="AM328" i="4"/>
  <c r="AJ328" i="4"/>
  <c r="AK328" i="4" s="1"/>
  <c r="AL328" i="4" s="1"/>
  <c r="AN328" i="4" s="1"/>
  <c r="AG328" i="4"/>
  <c r="AH328" i="4" s="1"/>
  <c r="AI328" i="4" s="1"/>
  <c r="J328" i="4"/>
  <c r="L328" i="4" s="1"/>
  <c r="AV328" i="4" s="1"/>
  <c r="AN327" i="4"/>
  <c r="AJ327" i="4"/>
  <c r="AK327" i="4" s="1"/>
  <c r="AL327" i="4" s="1"/>
  <c r="AM327" i="4" s="1"/>
  <c r="AG327" i="4"/>
  <c r="AH327" i="4" s="1"/>
  <c r="AI327" i="4" s="1"/>
  <c r="J327" i="4"/>
  <c r="L327" i="4" s="1"/>
  <c r="N327" i="4" s="1"/>
  <c r="AL326" i="4"/>
  <c r="AN326" i="4" s="1"/>
  <c r="AI326" i="4"/>
  <c r="J326" i="4"/>
  <c r="AL325" i="4"/>
  <c r="AN325" i="4" s="1"/>
  <c r="AI325" i="4"/>
  <c r="J325" i="4"/>
  <c r="K325" i="4" s="1"/>
  <c r="AL324" i="4"/>
  <c r="AM324" i="4" s="1"/>
  <c r="AI324" i="4"/>
  <c r="AN324" i="4" s="1"/>
  <c r="K324" i="4"/>
  <c r="J324" i="4"/>
  <c r="L324" i="4" s="1"/>
  <c r="AT324" i="4" s="1"/>
  <c r="AN323" i="4"/>
  <c r="AM323" i="4"/>
  <c r="AL323" i="4"/>
  <c r="AI323" i="4"/>
  <c r="J323" i="4"/>
  <c r="L323" i="4" s="1"/>
  <c r="AZ323" i="4" s="1"/>
  <c r="AL322" i="4"/>
  <c r="AI322" i="4"/>
  <c r="J322" i="4"/>
  <c r="L322" i="4" s="1"/>
  <c r="N322" i="4" s="1"/>
  <c r="AL321" i="4"/>
  <c r="AN321" i="4" s="1"/>
  <c r="AI321" i="4"/>
  <c r="J321" i="4"/>
  <c r="K321" i="4" s="1"/>
  <c r="AN320" i="4"/>
  <c r="AL320" i="4"/>
  <c r="AM320" i="4" s="1"/>
  <c r="AI320" i="4"/>
  <c r="L320" i="4"/>
  <c r="BA320" i="4" s="1"/>
  <c r="J320" i="4"/>
  <c r="K320" i="4" s="1"/>
  <c r="AM319" i="4"/>
  <c r="AL319" i="4"/>
  <c r="AI319" i="4"/>
  <c r="AN319" i="4" s="1"/>
  <c r="J319" i="4"/>
  <c r="AN318" i="4"/>
  <c r="AM318" i="4"/>
  <c r="AL318" i="4"/>
  <c r="AI318" i="4"/>
  <c r="J318" i="4"/>
  <c r="AL317" i="4"/>
  <c r="AJ317" i="4"/>
  <c r="AK317" i="4" s="1"/>
  <c r="AI317" i="4"/>
  <c r="AH317" i="4"/>
  <c r="AG317" i="4"/>
  <c r="J317" i="4"/>
  <c r="L317" i="4" s="1"/>
  <c r="AS316" i="4"/>
  <c r="AL316" i="4"/>
  <c r="AJ316" i="4"/>
  <c r="AK316" i="4" s="1"/>
  <c r="AI316" i="4"/>
  <c r="AH316" i="4"/>
  <c r="AG316" i="4"/>
  <c r="M316" i="4"/>
  <c r="J316" i="4"/>
  <c r="L316" i="4" s="1"/>
  <c r="BA316" i="4" s="1"/>
  <c r="BA315" i="4"/>
  <c r="AL315" i="4"/>
  <c r="AJ315" i="4"/>
  <c r="AK315" i="4" s="1"/>
  <c r="AH315" i="4"/>
  <c r="AI315" i="4" s="1"/>
  <c r="AG315" i="4"/>
  <c r="M315" i="4"/>
  <c r="J315" i="4"/>
  <c r="L315" i="4" s="1"/>
  <c r="AS315" i="4" s="1"/>
  <c r="AL314" i="4"/>
  <c r="AJ314" i="4"/>
  <c r="AK314" i="4" s="1"/>
  <c r="AH314" i="4"/>
  <c r="AI314" i="4" s="1"/>
  <c r="AG314" i="4"/>
  <c r="M314" i="4"/>
  <c r="J314" i="4"/>
  <c r="L314" i="4" s="1"/>
  <c r="BA314" i="4" s="1"/>
  <c r="AJ313" i="4"/>
  <c r="AK313" i="4" s="1"/>
  <c r="AL313" i="4" s="1"/>
  <c r="AH313" i="4"/>
  <c r="AI313" i="4" s="1"/>
  <c r="AG313" i="4"/>
  <c r="M313" i="4"/>
  <c r="K313" i="4"/>
  <c r="J313" i="4"/>
  <c r="L313" i="4" s="1"/>
  <c r="AS313" i="4" s="1"/>
  <c r="AJ312" i="4"/>
  <c r="AK312" i="4" s="1"/>
  <c r="AL312" i="4" s="1"/>
  <c r="AH312" i="4"/>
  <c r="AI312" i="4" s="1"/>
  <c r="AG312" i="4"/>
  <c r="J312" i="4"/>
  <c r="L312" i="4" s="1"/>
  <c r="BA312" i="4" s="1"/>
  <c r="AJ311" i="4"/>
  <c r="AK311" i="4" s="1"/>
  <c r="AL311" i="4" s="1"/>
  <c r="AI311" i="4"/>
  <c r="AH311" i="4"/>
  <c r="AG311" i="4"/>
  <c r="J311" i="4"/>
  <c r="L311" i="4" s="1"/>
  <c r="BA311" i="4" s="1"/>
  <c r="AJ310" i="4"/>
  <c r="AK310" i="4" s="1"/>
  <c r="AL310" i="4" s="1"/>
  <c r="AI310" i="4"/>
  <c r="AH310" i="4"/>
  <c r="AG310" i="4"/>
  <c r="J310" i="4"/>
  <c r="AL309" i="4"/>
  <c r="AJ309" i="4"/>
  <c r="AK309" i="4" s="1"/>
  <c r="AI309" i="4"/>
  <c r="AH309" i="4"/>
  <c r="AG309" i="4"/>
  <c r="J309" i="4"/>
  <c r="L309" i="4" s="1"/>
  <c r="AS308" i="4"/>
  <c r="AL308" i="4"/>
  <c r="AJ308" i="4"/>
  <c r="AK308" i="4" s="1"/>
  <c r="AI308" i="4"/>
  <c r="AH308" i="4"/>
  <c r="AG308" i="4"/>
  <c r="J308" i="4"/>
  <c r="L308" i="4" s="1"/>
  <c r="BA308" i="4" s="1"/>
  <c r="BA307" i="4"/>
  <c r="AL307" i="4"/>
  <c r="AJ307" i="4"/>
  <c r="AK307" i="4" s="1"/>
  <c r="AH307" i="4"/>
  <c r="AI307" i="4" s="1"/>
  <c r="AG307" i="4"/>
  <c r="J307" i="4"/>
  <c r="L307" i="4" s="1"/>
  <c r="AS307" i="4" s="1"/>
  <c r="AL306" i="4"/>
  <c r="AJ306" i="4"/>
  <c r="AK306" i="4" s="1"/>
  <c r="AH306" i="4"/>
  <c r="AI306" i="4" s="1"/>
  <c r="AG306" i="4"/>
  <c r="J306" i="4"/>
  <c r="L306" i="4" s="1"/>
  <c r="AS306" i="4" s="1"/>
  <c r="AJ305" i="4"/>
  <c r="AK305" i="4" s="1"/>
  <c r="AL305" i="4" s="1"/>
  <c r="AH305" i="4"/>
  <c r="AI305" i="4" s="1"/>
  <c r="AG305" i="4"/>
  <c r="J305" i="4"/>
  <c r="L305" i="4" s="1"/>
  <c r="AS305" i="4" s="1"/>
  <c r="BA304" i="4"/>
  <c r="AJ304" i="4"/>
  <c r="AK304" i="4" s="1"/>
  <c r="AL304" i="4" s="1"/>
  <c r="AH304" i="4"/>
  <c r="AI304" i="4" s="1"/>
  <c r="AG304" i="4"/>
  <c r="K304" i="4"/>
  <c r="J304" i="4"/>
  <c r="L304" i="4" s="1"/>
  <c r="AJ303" i="4"/>
  <c r="AK303" i="4" s="1"/>
  <c r="AL303" i="4" s="1"/>
  <c r="AG303" i="4"/>
  <c r="AH303" i="4" s="1"/>
  <c r="AI303" i="4" s="1"/>
  <c r="J303" i="4"/>
  <c r="L303" i="4" s="1"/>
  <c r="AS302" i="4"/>
  <c r="AJ302" i="4"/>
  <c r="AK302" i="4" s="1"/>
  <c r="AL302" i="4" s="1"/>
  <c r="AG302" i="4"/>
  <c r="AH302" i="4" s="1"/>
  <c r="AI302" i="4" s="1"/>
  <c r="J302" i="4"/>
  <c r="L302" i="4" s="1"/>
  <c r="AS301" i="4"/>
  <c r="AJ301" i="4"/>
  <c r="AK301" i="4" s="1"/>
  <c r="AL301" i="4" s="1"/>
  <c r="AG301" i="4"/>
  <c r="AH301" i="4" s="1"/>
  <c r="AI301" i="4" s="1"/>
  <c r="J301" i="4"/>
  <c r="L301" i="4" s="1"/>
  <c r="AJ300" i="4"/>
  <c r="AK300" i="4" s="1"/>
  <c r="AL300" i="4" s="1"/>
  <c r="AG300" i="4"/>
  <c r="AH300" i="4" s="1"/>
  <c r="AI300" i="4" s="1"/>
  <c r="J300" i="4"/>
  <c r="L300" i="4" s="1"/>
  <c r="AS300" i="4" s="1"/>
  <c r="AS299" i="4"/>
  <c r="AJ299" i="4"/>
  <c r="AK299" i="4" s="1"/>
  <c r="AL299" i="4" s="1"/>
  <c r="AG299" i="4"/>
  <c r="AH299" i="4" s="1"/>
  <c r="AI299" i="4" s="1"/>
  <c r="K299" i="4"/>
  <c r="J299" i="4"/>
  <c r="L299" i="4" s="1"/>
  <c r="AJ298" i="4"/>
  <c r="AK298" i="4" s="1"/>
  <c r="AL298" i="4" s="1"/>
  <c r="AG298" i="4"/>
  <c r="AH298" i="4" s="1"/>
  <c r="AI298" i="4" s="1"/>
  <c r="J298" i="4"/>
  <c r="L298" i="4" s="1"/>
  <c r="AS298" i="4" s="1"/>
  <c r="AL297" i="4"/>
  <c r="AN297" i="4" s="1"/>
  <c r="AI297" i="4"/>
  <c r="N297" i="4"/>
  <c r="M297" i="4"/>
  <c r="J297" i="4"/>
  <c r="L297" i="4" s="1"/>
  <c r="AQ297" i="4" s="1"/>
  <c r="AL296" i="4"/>
  <c r="AI296" i="4"/>
  <c r="J296" i="4"/>
  <c r="K296" i="4" s="1"/>
  <c r="AN295" i="4"/>
  <c r="AL295" i="4"/>
  <c r="AM295" i="4" s="1"/>
  <c r="AI295" i="4"/>
  <c r="J295" i="4"/>
  <c r="L295" i="4" s="1"/>
  <c r="AM294" i="4"/>
  <c r="AL294" i="4"/>
  <c r="AI294" i="4"/>
  <c r="AN294" i="4" s="1"/>
  <c r="J294" i="4"/>
  <c r="L294" i="4" s="1"/>
  <c r="AQ294" i="4" s="1"/>
  <c r="AM293" i="4"/>
  <c r="AL293" i="4"/>
  <c r="AN293" i="4" s="1"/>
  <c r="AI293" i="4"/>
  <c r="J293" i="4"/>
  <c r="AM292" i="4"/>
  <c r="AL292" i="4"/>
  <c r="AI292" i="4"/>
  <c r="AN292" i="4" s="1"/>
  <c r="J292" i="4"/>
  <c r="K292" i="4" s="1"/>
  <c r="AL291" i="4"/>
  <c r="AM291" i="4" s="1"/>
  <c r="AI291" i="4"/>
  <c r="AN291" i="4" s="1"/>
  <c r="K291" i="4"/>
  <c r="J291" i="4"/>
  <c r="L291" i="4" s="1"/>
  <c r="AN290" i="4"/>
  <c r="AM290" i="4"/>
  <c r="AL290" i="4"/>
  <c r="AI290" i="4"/>
  <c r="J290" i="4"/>
  <c r="AL289" i="4"/>
  <c r="AN289" i="4" s="1"/>
  <c r="AI289" i="4"/>
  <c r="J289" i="4"/>
  <c r="L289" i="4" s="1"/>
  <c r="AL288" i="4"/>
  <c r="AI288" i="4"/>
  <c r="J288" i="4"/>
  <c r="K288" i="4" s="1"/>
  <c r="AN287" i="4"/>
  <c r="AL287" i="4"/>
  <c r="AM287" i="4" s="1"/>
  <c r="AI287" i="4"/>
  <c r="L287" i="4"/>
  <c r="BA287" i="4" s="1"/>
  <c r="J287" i="4"/>
  <c r="K287" i="4" s="1"/>
  <c r="AM286" i="4"/>
  <c r="AL286" i="4"/>
  <c r="AN286" i="4" s="1"/>
  <c r="AI286" i="4"/>
  <c r="O286" i="4"/>
  <c r="J286" i="4"/>
  <c r="L286" i="4" s="1"/>
  <c r="N286" i="4" s="1"/>
  <c r="AL285" i="4"/>
  <c r="AN285" i="4" s="1"/>
  <c r="AI285" i="4"/>
  <c r="J285" i="4"/>
  <c r="AO284" i="4"/>
  <c r="AM284" i="4"/>
  <c r="AL284" i="4"/>
  <c r="AI284" i="4"/>
  <c r="AN284" i="4" s="1"/>
  <c r="L284" i="4"/>
  <c r="BA284" i="4" s="1"/>
  <c r="J284" i="4"/>
  <c r="K284" i="4" s="1"/>
  <c r="AM283" i="4"/>
  <c r="AL283" i="4"/>
  <c r="AI283" i="4"/>
  <c r="AN283" i="4" s="1"/>
  <c r="K283" i="4"/>
  <c r="J283" i="4"/>
  <c r="L283" i="4" s="1"/>
  <c r="AT283" i="4" s="1"/>
  <c r="AN282" i="4"/>
  <c r="AM282" i="4"/>
  <c r="AL282" i="4"/>
  <c r="AI282" i="4"/>
  <c r="J282" i="4"/>
  <c r="AL281" i="4"/>
  <c r="AI281" i="4"/>
  <c r="J281" i="4"/>
  <c r="L281" i="4" s="1"/>
  <c r="AL280" i="4"/>
  <c r="AI280" i="4"/>
  <c r="J280" i="4"/>
  <c r="K280" i="4" s="1"/>
  <c r="AN279" i="4"/>
  <c r="AL279" i="4"/>
  <c r="AM279" i="4" s="1"/>
  <c r="AI279" i="4"/>
  <c r="J279" i="4"/>
  <c r="K279" i="4" s="1"/>
  <c r="AL278" i="4"/>
  <c r="AI278" i="4"/>
  <c r="J278" i="4"/>
  <c r="K278" i="4" s="1"/>
  <c r="AM277" i="4"/>
  <c r="AL277" i="4"/>
  <c r="AN277" i="4" s="1"/>
  <c r="AI277" i="4"/>
  <c r="J277" i="4"/>
  <c r="AM276" i="4"/>
  <c r="AL276" i="4"/>
  <c r="AI276" i="4"/>
  <c r="AN276" i="4" s="1"/>
  <c r="J276" i="4"/>
  <c r="L276" i="4" s="1"/>
  <c r="M276" i="4" s="1"/>
  <c r="AM275" i="4"/>
  <c r="AL275" i="4"/>
  <c r="AI275" i="4"/>
  <c r="AN275" i="4" s="1"/>
  <c r="J275" i="4"/>
  <c r="L275" i="4" s="1"/>
  <c r="AN274" i="4"/>
  <c r="AM274" i="4"/>
  <c r="AL274" i="4"/>
  <c r="AI274" i="4"/>
  <c r="J274" i="4"/>
  <c r="L274" i="4" s="1"/>
  <c r="AZ274" i="4" s="1"/>
  <c r="AN273" i="4"/>
  <c r="AL273" i="4"/>
  <c r="AM273" i="4" s="1"/>
  <c r="AI273" i="4"/>
  <c r="M273" i="4"/>
  <c r="L273" i="4"/>
  <c r="BA273" i="4" s="1"/>
  <c r="J273" i="4"/>
  <c r="K273" i="4" s="1"/>
  <c r="AZ272" i="4"/>
  <c r="AV272" i="4"/>
  <c r="AL272" i="4"/>
  <c r="AI272" i="4"/>
  <c r="N272" i="4"/>
  <c r="L272" i="4"/>
  <c r="AT272" i="4" s="1"/>
  <c r="J272" i="4"/>
  <c r="K272" i="4" s="1"/>
  <c r="AN271" i="4"/>
  <c r="AL271" i="4"/>
  <c r="AM271" i="4" s="1"/>
  <c r="AI271" i="4"/>
  <c r="K271" i="4"/>
  <c r="J271" i="4"/>
  <c r="L271" i="4" s="1"/>
  <c r="BA271" i="4" s="1"/>
  <c r="AL270" i="4"/>
  <c r="AN270" i="4" s="1"/>
  <c r="AI270" i="4"/>
  <c r="J270" i="4"/>
  <c r="K270" i="4" s="1"/>
  <c r="AM269" i="4"/>
  <c r="AL269" i="4"/>
  <c r="AN269" i="4" s="1"/>
  <c r="AI269" i="4"/>
  <c r="J269" i="4"/>
  <c r="AM268" i="4"/>
  <c r="AL268" i="4"/>
  <c r="AI268" i="4"/>
  <c r="AN268" i="4" s="1"/>
  <c r="J268" i="4"/>
  <c r="L268" i="4" s="1"/>
  <c r="AM267" i="4"/>
  <c r="AL267" i="4"/>
  <c r="AI267" i="4"/>
  <c r="AN267" i="4" s="1"/>
  <c r="J267" i="4"/>
  <c r="L267" i="4" s="1"/>
  <c r="AZ266" i="4"/>
  <c r="AN266" i="4"/>
  <c r="AM266" i="4"/>
  <c r="AL266" i="4"/>
  <c r="AI266" i="4"/>
  <c r="J266" i="4"/>
  <c r="L266" i="4" s="1"/>
  <c r="AN265" i="4"/>
  <c r="AL265" i="4"/>
  <c r="AM265" i="4" s="1"/>
  <c r="AI265" i="4"/>
  <c r="J265" i="4"/>
  <c r="L265" i="4" s="1"/>
  <c r="AL264" i="4"/>
  <c r="AI264" i="4"/>
  <c r="J264" i="4"/>
  <c r="L264" i="4" s="1"/>
  <c r="AN263" i="4"/>
  <c r="AL263" i="4"/>
  <c r="AM263" i="4" s="1"/>
  <c r="AI263" i="4"/>
  <c r="J263" i="4"/>
  <c r="L263" i="4" s="1"/>
  <c r="AL262" i="4"/>
  <c r="AN262" i="4" s="1"/>
  <c r="AI262" i="4"/>
  <c r="J262" i="4"/>
  <c r="K262" i="4" s="1"/>
  <c r="AM261" i="4"/>
  <c r="AL261" i="4"/>
  <c r="AN261" i="4" s="1"/>
  <c r="AI261" i="4"/>
  <c r="J261" i="4"/>
  <c r="AM260" i="4"/>
  <c r="AL260" i="4"/>
  <c r="AI260" i="4"/>
  <c r="AN260" i="4" s="1"/>
  <c r="J260" i="4"/>
  <c r="L260" i="4" s="1"/>
  <c r="M260" i="4" s="1"/>
  <c r="AM259" i="4"/>
  <c r="AL259" i="4"/>
  <c r="AI259" i="4"/>
  <c r="AN259" i="4" s="1"/>
  <c r="J259" i="4"/>
  <c r="L259" i="4" s="1"/>
  <c r="AN258" i="4"/>
  <c r="AM258" i="4"/>
  <c r="AL258" i="4"/>
  <c r="AI258" i="4"/>
  <c r="K258" i="4"/>
  <c r="J258" i="4"/>
  <c r="L258" i="4" s="1"/>
  <c r="AZ258" i="4" s="1"/>
  <c r="AN257" i="4"/>
  <c r="AL257" i="4"/>
  <c r="AM257" i="4" s="1"/>
  <c r="AI257" i="4"/>
  <c r="M257" i="4"/>
  <c r="L257" i="4"/>
  <c r="BA257" i="4" s="1"/>
  <c r="J257" i="4"/>
  <c r="K257" i="4" s="1"/>
  <c r="AZ256" i="4"/>
  <c r="AV256" i="4"/>
  <c r="AL256" i="4"/>
  <c r="AI256" i="4"/>
  <c r="N256" i="4"/>
  <c r="L256" i="4"/>
  <c r="AT256" i="4" s="1"/>
  <c r="J256" i="4"/>
  <c r="K256" i="4" s="1"/>
  <c r="AN255" i="4"/>
  <c r="AL255" i="4"/>
  <c r="AM255" i="4" s="1"/>
  <c r="AI255" i="4"/>
  <c r="J255" i="4"/>
  <c r="L255" i="4" s="1"/>
  <c r="AT254" i="4"/>
  <c r="AL254" i="4"/>
  <c r="AN254" i="4" s="1"/>
  <c r="AQ254" i="4" s="1"/>
  <c r="AI254" i="4"/>
  <c r="N254" i="4"/>
  <c r="L254" i="4"/>
  <c r="M254" i="4" s="1"/>
  <c r="J254" i="4"/>
  <c r="K254" i="4" s="1"/>
  <c r="AM253" i="4"/>
  <c r="AL253" i="4"/>
  <c r="AN253" i="4" s="1"/>
  <c r="AI253" i="4"/>
  <c r="J253" i="4"/>
  <c r="AM252" i="4"/>
  <c r="AL252" i="4"/>
  <c r="AI252" i="4"/>
  <c r="AN252" i="4" s="1"/>
  <c r="J252" i="4"/>
  <c r="L252" i="4" s="1"/>
  <c r="M252" i="4" s="1"/>
  <c r="AM251" i="4"/>
  <c r="AL251" i="4"/>
  <c r="AI251" i="4"/>
  <c r="AN251" i="4" s="1"/>
  <c r="J251" i="4"/>
  <c r="L251" i="4" s="1"/>
  <c r="AN250" i="4"/>
  <c r="AM250" i="4"/>
  <c r="AL250" i="4"/>
  <c r="AI250" i="4"/>
  <c r="J250" i="4"/>
  <c r="L250" i="4" s="1"/>
  <c r="AZ250" i="4" s="1"/>
  <c r="AN249" i="4"/>
  <c r="AL249" i="4"/>
  <c r="AM249" i="4" s="1"/>
  <c r="AI249" i="4"/>
  <c r="L249" i="4"/>
  <c r="BA249" i="4" s="1"/>
  <c r="J249" i="4"/>
  <c r="K249" i="4" s="1"/>
  <c r="AL248" i="4"/>
  <c r="AI248" i="4"/>
  <c r="L248" i="4"/>
  <c r="AT248" i="4" s="1"/>
  <c r="J248" i="4"/>
  <c r="K248" i="4" s="1"/>
  <c r="AN247" i="4"/>
  <c r="AL247" i="4"/>
  <c r="AM247" i="4" s="1"/>
  <c r="AI247" i="4"/>
  <c r="L247" i="4"/>
  <c r="BA247" i="4" s="1"/>
  <c r="J247" i="4"/>
  <c r="K247" i="4" s="1"/>
  <c r="AL246" i="4"/>
  <c r="AN246" i="4" s="1"/>
  <c r="AI246" i="4"/>
  <c r="L246" i="4"/>
  <c r="M246" i="4" s="1"/>
  <c r="J246" i="4"/>
  <c r="K246" i="4" s="1"/>
  <c r="AM245" i="4"/>
  <c r="AL245" i="4"/>
  <c r="AN245" i="4" s="1"/>
  <c r="AI245" i="4"/>
  <c r="J245" i="4"/>
  <c r="AM244" i="4"/>
  <c r="AL244" i="4"/>
  <c r="AI244" i="4"/>
  <c r="AN244" i="4" s="1"/>
  <c r="J244" i="4"/>
  <c r="L244" i="4" s="1"/>
  <c r="M244" i="4" s="1"/>
  <c r="AM243" i="4"/>
  <c r="AL243" i="4"/>
  <c r="AI243" i="4"/>
  <c r="AN243" i="4" s="1"/>
  <c r="J243" i="4"/>
  <c r="L243" i="4" s="1"/>
  <c r="AO242" i="4"/>
  <c r="AL242" i="4"/>
  <c r="AJ242" i="4"/>
  <c r="AK242" i="4" s="1"/>
  <c r="AG242" i="4"/>
  <c r="AH242" i="4" s="1"/>
  <c r="AI242" i="4" s="1"/>
  <c r="J242" i="4"/>
  <c r="L242" i="4" s="1"/>
  <c r="AZ242" i="4" s="1"/>
  <c r="AJ241" i="4"/>
  <c r="AK241" i="4" s="1"/>
  <c r="AL241" i="4" s="1"/>
  <c r="AG241" i="4"/>
  <c r="AH241" i="4" s="1"/>
  <c r="AI241" i="4" s="1"/>
  <c r="J241" i="4"/>
  <c r="AJ240" i="4"/>
  <c r="AK240" i="4" s="1"/>
  <c r="AL240" i="4" s="1"/>
  <c r="AG240" i="4"/>
  <c r="AH240" i="4" s="1"/>
  <c r="AI240" i="4" s="1"/>
  <c r="J240" i="4"/>
  <c r="AJ239" i="4"/>
  <c r="AK239" i="4" s="1"/>
  <c r="AL239" i="4" s="1"/>
  <c r="AI239" i="4"/>
  <c r="AG239" i="4"/>
  <c r="AH239" i="4" s="1"/>
  <c r="J239" i="4"/>
  <c r="AJ238" i="4"/>
  <c r="AK238" i="4" s="1"/>
  <c r="AL238" i="4" s="1"/>
  <c r="AG238" i="4"/>
  <c r="AH238" i="4" s="1"/>
  <c r="AI238" i="4" s="1"/>
  <c r="J238" i="4"/>
  <c r="AL237" i="4"/>
  <c r="AJ237" i="4"/>
  <c r="AK237" i="4" s="1"/>
  <c r="AI237" i="4"/>
  <c r="AG237" i="4"/>
  <c r="AH237" i="4" s="1"/>
  <c r="J237" i="4"/>
  <c r="AY236" i="4"/>
  <c r="AS236" i="4"/>
  <c r="AL236" i="4"/>
  <c r="AM236" i="4" s="1"/>
  <c r="AJ236" i="4"/>
  <c r="AK236" i="4" s="1"/>
  <c r="AI236" i="4"/>
  <c r="AO236" i="4" s="1"/>
  <c r="AG236" i="4"/>
  <c r="AH236" i="4" s="1"/>
  <c r="O236" i="4"/>
  <c r="K236" i="4"/>
  <c r="J236" i="4"/>
  <c r="L236" i="4" s="1"/>
  <c r="AZ236" i="4" s="1"/>
  <c r="AZ235" i="4"/>
  <c r="AS235" i="4"/>
  <c r="AJ235" i="4"/>
  <c r="AK235" i="4" s="1"/>
  <c r="AL235" i="4" s="1"/>
  <c r="AG235" i="4"/>
  <c r="AH235" i="4" s="1"/>
  <c r="AI235" i="4" s="1"/>
  <c r="O235" i="4"/>
  <c r="N235" i="4"/>
  <c r="K235" i="4"/>
  <c r="J235" i="4"/>
  <c r="L235" i="4" s="1"/>
  <c r="AY235" i="4" s="1"/>
  <c r="AZ234" i="4"/>
  <c r="AV234" i="4"/>
  <c r="AS234" i="4"/>
  <c r="AJ234" i="4"/>
  <c r="AK234" i="4" s="1"/>
  <c r="AL234" i="4" s="1"/>
  <c r="AI234" i="4"/>
  <c r="AO234" i="4" s="1"/>
  <c r="AG234" i="4"/>
  <c r="AH234" i="4" s="1"/>
  <c r="N234" i="4"/>
  <c r="K234" i="4"/>
  <c r="J234" i="4"/>
  <c r="L234" i="4" s="1"/>
  <c r="AZ233" i="4"/>
  <c r="AM233" i="4"/>
  <c r="AL233" i="4"/>
  <c r="AJ233" i="4"/>
  <c r="AK233" i="4" s="1"/>
  <c r="AG233" i="4"/>
  <c r="AH233" i="4" s="1"/>
  <c r="AI233" i="4" s="1"/>
  <c r="K233" i="4"/>
  <c r="J233" i="4"/>
  <c r="L233" i="4" s="1"/>
  <c r="AV233" i="4" s="1"/>
  <c r="AZ232" i="4"/>
  <c r="AV232" i="4"/>
  <c r="AS232" i="4"/>
  <c r="AJ232" i="4"/>
  <c r="AK232" i="4" s="1"/>
  <c r="AL232" i="4" s="1"/>
  <c r="AG232" i="4"/>
  <c r="AH232" i="4" s="1"/>
  <c r="AI232" i="4" s="1"/>
  <c r="AO232" i="4" s="1"/>
  <c r="O232" i="4"/>
  <c r="N232" i="4"/>
  <c r="M232" i="4"/>
  <c r="K232" i="4"/>
  <c r="J232" i="4"/>
  <c r="L232" i="4" s="1"/>
  <c r="AZ231" i="4"/>
  <c r="AV231" i="4"/>
  <c r="AS231" i="4"/>
  <c r="AJ231" i="4"/>
  <c r="AK231" i="4" s="1"/>
  <c r="AL231" i="4" s="1"/>
  <c r="AG231" i="4"/>
  <c r="AH231" i="4" s="1"/>
  <c r="AI231" i="4" s="1"/>
  <c r="AO231" i="4" s="1"/>
  <c r="O231" i="4"/>
  <c r="N231" i="4"/>
  <c r="K231" i="4"/>
  <c r="J231" i="4"/>
  <c r="L231" i="4" s="1"/>
  <c r="AZ230" i="4"/>
  <c r="AV230" i="4"/>
  <c r="AS230" i="4"/>
  <c r="AJ230" i="4"/>
  <c r="AK230" i="4" s="1"/>
  <c r="AL230" i="4" s="1"/>
  <c r="AI230" i="4"/>
  <c r="AO230" i="4" s="1"/>
  <c r="AG230" i="4"/>
  <c r="AH230" i="4" s="1"/>
  <c r="N230" i="4"/>
  <c r="K230" i="4"/>
  <c r="J230" i="4"/>
  <c r="L230" i="4" s="1"/>
  <c r="AZ229" i="4"/>
  <c r="AM229" i="4"/>
  <c r="AL229" i="4"/>
  <c r="AN229" i="4" s="1"/>
  <c r="AJ229" i="4"/>
  <c r="AK229" i="4" s="1"/>
  <c r="AG229" i="4"/>
  <c r="AH229" i="4" s="1"/>
  <c r="AI229" i="4" s="1"/>
  <c r="K229" i="4"/>
  <c r="J229" i="4"/>
  <c r="L229" i="4" s="1"/>
  <c r="AZ228" i="4"/>
  <c r="AV228" i="4"/>
  <c r="AS228" i="4"/>
  <c r="AO228" i="4"/>
  <c r="AJ228" i="4"/>
  <c r="AK228" i="4" s="1"/>
  <c r="AL228" i="4" s="1"/>
  <c r="AM228" i="4" s="1"/>
  <c r="AG228" i="4"/>
  <c r="AH228" i="4" s="1"/>
  <c r="AI228" i="4" s="1"/>
  <c r="O228" i="4"/>
  <c r="N228" i="4"/>
  <c r="M228" i="4"/>
  <c r="K228" i="4"/>
  <c r="J228" i="4"/>
  <c r="L228" i="4" s="1"/>
  <c r="AS227" i="4"/>
  <c r="AJ227" i="4"/>
  <c r="AK227" i="4" s="1"/>
  <c r="AL227" i="4" s="1"/>
  <c r="AG227" i="4"/>
  <c r="AH227" i="4" s="1"/>
  <c r="AI227" i="4" s="1"/>
  <c r="O227" i="4"/>
  <c r="K227" i="4"/>
  <c r="J227" i="4"/>
  <c r="L227" i="4" s="1"/>
  <c r="AV227" i="4" s="1"/>
  <c r="AV226" i="4"/>
  <c r="AJ226" i="4"/>
  <c r="AK226" i="4" s="1"/>
  <c r="AL226" i="4" s="1"/>
  <c r="AI226" i="4"/>
  <c r="AG226" i="4"/>
  <c r="AH226" i="4" s="1"/>
  <c r="J226" i="4"/>
  <c r="L226" i="4" s="1"/>
  <c r="AM225" i="4"/>
  <c r="AL225" i="4"/>
  <c r="AN225" i="4" s="1"/>
  <c r="AJ225" i="4"/>
  <c r="AK225" i="4" s="1"/>
  <c r="AG225" i="4"/>
  <c r="AH225" i="4" s="1"/>
  <c r="AI225" i="4" s="1"/>
  <c r="J225" i="4"/>
  <c r="L225" i="4" s="1"/>
  <c r="AZ225" i="4" s="1"/>
  <c r="AZ224" i="4"/>
  <c r="AV224" i="4"/>
  <c r="AS224" i="4"/>
  <c r="AO224" i="4"/>
  <c r="AN224" i="4"/>
  <c r="AQ224" i="4" s="1"/>
  <c r="AJ224" i="4"/>
  <c r="AK224" i="4" s="1"/>
  <c r="AL224" i="4" s="1"/>
  <c r="AM224" i="4" s="1"/>
  <c r="AI224" i="4"/>
  <c r="AG224" i="4"/>
  <c r="AH224" i="4" s="1"/>
  <c r="O224" i="4"/>
  <c r="N224" i="4"/>
  <c r="M224" i="4"/>
  <c r="K224" i="4"/>
  <c r="J224" i="4"/>
  <c r="L224" i="4" s="1"/>
  <c r="AS223" i="4"/>
  <c r="AM223" i="4"/>
  <c r="AL223" i="4"/>
  <c r="AJ223" i="4"/>
  <c r="AK223" i="4" s="1"/>
  <c r="AG223" i="4"/>
  <c r="AH223" i="4" s="1"/>
  <c r="AI223" i="4" s="1"/>
  <c r="O223" i="4"/>
  <c r="J223" i="4"/>
  <c r="L223" i="4" s="1"/>
  <c r="AV223" i="4" s="1"/>
  <c r="AV222" i="4"/>
  <c r="AJ222" i="4"/>
  <c r="AK222" i="4" s="1"/>
  <c r="AL222" i="4" s="1"/>
  <c r="AI222" i="4"/>
  <c r="AG222" i="4"/>
  <c r="AH222" i="4" s="1"/>
  <c r="M222" i="4"/>
  <c r="J222" i="4"/>
  <c r="L222" i="4" s="1"/>
  <c r="AL221" i="4"/>
  <c r="AN221" i="4" s="1"/>
  <c r="AJ221" i="4"/>
  <c r="AK221" i="4" s="1"/>
  <c r="AG221" i="4"/>
  <c r="AH221" i="4" s="1"/>
  <c r="AI221" i="4" s="1"/>
  <c r="K221" i="4"/>
  <c r="J221" i="4"/>
  <c r="L221" i="4" s="1"/>
  <c r="AZ221" i="4" s="1"/>
  <c r="AZ220" i="4"/>
  <c r="AV220" i="4"/>
  <c r="AS220" i="4"/>
  <c r="AO220" i="4"/>
  <c r="AP220" i="4" s="1"/>
  <c r="AN220" i="4"/>
  <c r="AQ220" i="4" s="1"/>
  <c r="AJ220" i="4"/>
  <c r="AK220" i="4" s="1"/>
  <c r="AL220" i="4" s="1"/>
  <c r="AM220" i="4" s="1"/>
  <c r="AI220" i="4"/>
  <c r="AG220" i="4"/>
  <c r="AH220" i="4" s="1"/>
  <c r="O220" i="4"/>
  <c r="N220" i="4"/>
  <c r="M220" i="4"/>
  <c r="K220" i="4"/>
  <c r="J220" i="4"/>
  <c r="L220" i="4" s="1"/>
  <c r="AQ219" i="4"/>
  <c r="AL219" i="4"/>
  <c r="AN219" i="4" s="1"/>
  <c r="AJ219" i="4"/>
  <c r="AK219" i="4" s="1"/>
  <c r="AG219" i="4"/>
  <c r="AH219" i="4" s="1"/>
  <c r="AI219" i="4" s="1"/>
  <c r="J219" i="4"/>
  <c r="L219" i="4" s="1"/>
  <c r="AS219" i="4" s="1"/>
  <c r="AN218" i="4"/>
  <c r="AJ218" i="4"/>
  <c r="AK218" i="4" s="1"/>
  <c r="AL218" i="4" s="1"/>
  <c r="AM218" i="4" s="1"/>
  <c r="AI218" i="4"/>
  <c r="AG218" i="4"/>
  <c r="AH218" i="4" s="1"/>
  <c r="J218" i="4"/>
  <c r="L218" i="4" s="1"/>
  <c r="AV218" i="4" s="1"/>
  <c r="AZ217" i="4"/>
  <c r="AQ217" i="4"/>
  <c r="AN217" i="4"/>
  <c r="AM217" i="4"/>
  <c r="AL217" i="4"/>
  <c r="AK217" i="4"/>
  <c r="AJ217" i="4"/>
  <c r="AH217" i="4"/>
  <c r="AI217" i="4" s="1"/>
  <c r="AG217" i="4"/>
  <c r="O217" i="4"/>
  <c r="N217" i="4"/>
  <c r="M217" i="4"/>
  <c r="J217" i="4"/>
  <c r="L217" i="4" s="1"/>
  <c r="AY217" i="4" s="1"/>
  <c r="AN216" i="4"/>
  <c r="AM216" i="4"/>
  <c r="AL216" i="4"/>
  <c r="AK216" i="4"/>
  <c r="AJ216" i="4"/>
  <c r="AI216" i="4"/>
  <c r="AH216" i="4"/>
  <c r="AG216" i="4"/>
  <c r="J216" i="4"/>
  <c r="AL215" i="4"/>
  <c r="AK215" i="4"/>
  <c r="AJ215" i="4"/>
  <c r="AI215" i="4"/>
  <c r="AH215" i="4"/>
  <c r="AG215" i="4"/>
  <c r="J215" i="4"/>
  <c r="AN214" i="4"/>
  <c r="AM214" i="4"/>
  <c r="AL214" i="4"/>
  <c r="AK214" i="4"/>
  <c r="AJ214" i="4"/>
  <c r="AI214" i="4"/>
  <c r="AH214" i="4"/>
  <c r="AG214" i="4"/>
  <c r="J214" i="4"/>
  <c r="AM213" i="4"/>
  <c r="AL213" i="4"/>
  <c r="AN213" i="4" s="1"/>
  <c r="AK213" i="4"/>
  <c r="AJ213" i="4"/>
  <c r="AH213" i="4"/>
  <c r="AI213" i="4" s="1"/>
  <c r="AG213" i="4"/>
  <c r="J213" i="4"/>
  <c r="AM212" i="4"/>
  <c r="AL212" i="4"/>
  <c r="AK212" i="4"/>
  <c r="AJ212" i="4"/>
  <c r="AI212" i="4"/>
  <c r="AN212" i="4" s="1"/>
  <c r="AH212" i="4"/>
  <c r="AG212" i="4"/>
  <c r="J212" i="4"/>
  <c r="AY211" i="4"/>
  <c r="AM211" i="4"/>
  <c r="AL211" i="4"/>
  <c r="AN211" i="4" s="1"/>
  <c r="AK211" i="4"/>
  <c r="AH211" i="4"/>
  <c r="AI211" i="4" s="1"/>
  <c r="O211" i="4"/>
  <c r="L211" i="4"/>
  <c r="BA211" i="4" s="1"/>
  <c r="K211" i="4"/>
  <c r="J211" i="4"/>
  <c r="AT210" i="4"/>
  <c r="AK210" i="4"/>
  <c r="AL210" i="4" s="1"/>
  <c r="AH210" i="4"/>
  <c r="AI210" i="4" s="1"/>
  <c r="J210" i="4"/>
  <c r="L210" i="4" s="1"/>
  <c r="AZ210" i="4" s="1"/>
  <c r="AL209" i="4"/>
  <c r="AJ209" i="4"/>
  <c r="AK209" i="4" s="1"/>
  <c r="AI209" i="4"/>
  <c r="AO209" i="4" s="1"/>
  <c r="AG209" i="4"/>
  <c r="AH209" i="4" s="1"/>
  <c r="M209" i="4"/>
  <c r="J209" i="4"/>
  <c r="L209" i="4" s="1"/>
  <c r="AV209" i="4" s="1"/>
  <c r="AL208" i="4"/>
  <c r="AJ208" i="4"/>
  <c r="AK208" i="4" s="1"/>
  <c r="AG208" i="4"/>
  <c r="AH208" i="4" s="1"/>
  <c r="AI208" i="4" s="1"/>
  <c r="J208" i="4"/>
  <c r="AL207" i="4"/>
  <c r="AJ207" i="4"/>
  <c r="AK207" i="4" s="1"/>
  <c r="AG207" i="4"/>
  <c r="AH207" i="4" s="1"/>
  <c r="AI207" i="4" s="1"/>
  <c r="AO207" i="4" s="1"/>
  <c r="M207" i="4"/>
  <c r="J207" i="4"/>
  <c r="L207" i="4" s="1"/>
  <c r="AV207" i="4" s="1"/>
  <c r="AL206" i="4"/>
  <c r="AJ206" i="4"/>
  <c r="AK206" i="4" s="1"/>
  <c r="AG206" i="4"/>
  <c r="AH206" i="4" s="1"/>
  <c r="AI206" i="4" s="1"/>
  <c r="J206" i="4"/>
  <c r="L206" i="4" s="1"/>
  <c r="AV206" i="4" s="1"/>
  <c r="AJ205" i="4"/>
  <c r="AK205" i="4" s="1"/>
  <c r="AL205" i="4" s="1"/>
  <c r="AH205" i="4"/>
  <c r="AI205" i="4" s="1"/>
  <c r="AG205" i="4"/>
  <c r="J205" i="4"/>
  <c r="BA204" i="4"/>
  <c r="AZ204" i="4"/>
  <c r="AS204" i="4"/>
  <c r="AJ204" i="4"/>
  <c r="AK204" i="4" s="1"/>
  <c r="AL204" i="4" s="1"/>
  <c r="AH204" i="4"/>
  <c r="AI204" i="4" s="1"/>
  <c r="AO204" i="4" s="1"/>
  <c r="AG204" i="4"/>
  <c r="O204" i="4"/>
  <c r="M204" i="4"/>
  <c r="L204" i="4"/>
  <c r="AY204" i="4" s="1"/>
  <c r="K204" i="4"/>
  <c r="J204" i="4"/>
  <c r="BA203" i="4"/>
  <c r="AZ203" i="4"/>
  <c r="AY203" i="4"/>
  <c r="AS203" i="4"/>
  <c r="AJ203" i="4"/>
  <c r="AK203" i="4" s="1"/>
  <c r="AL203" i="4" s="1"/>
  <c r="AH203" i="4"/>
  <c r="AI203" i="4" s="1"/>
  <c r="AO203" i="4" s="1"/>
  <c r="AG203" i="4"/>
  <c r="O203" i="4"/>
  <c r="M203" i="4"/>
  <c r="L203" i="4"/>
  <c r="AV203" i="4" s="1"/>
  <c r="K203" i="4"/>
  <c r="J203" i="4"/>
  <c r="AJ202" i="4"/>
  <c r="AK202" i="4" s="1"/>
  <c r="AL202" i="4" s="1"/>
  <c r="AH202" i="4"/>
  <c r="AI202" i="4" s="1"/>
  <c r="AG202" i="4"/>
  <c r="K202" i="4"/>
  <c r="J202" i="4"/>
  <c r="L202" i="4" s="1"/>
  <c r="AJ201" i="4"/>
  <c r="AK201" i="4" s="1"/>
  <c r="AL201" i="4" s="1"/>
  <c r="AH201" i="4"/>
  <c r="AI201" i="4" s="1"/>
  <c r="AG201" i="4"/>
  <c r="K201" i="4"/>
  <c r="J201" i="4"/>
  <c r="L201" i="4" s="1"/>
  <c r="BA200" i="4"/>
  <c r="AJ200" i="4"/>
  <c r="AK200" i="4" s="1"/>
  <c r="AL200" i="4" s="1"/>
  <c r="AH200" i="4"/>
  <c r="AI200" i="4" s="1"/>
  <c r="AG200" i="4"/>
  <c r="J200" i="4"/>
  <c r="L200" i="4" s="1"/>
  <c r="BA199" i="4"/>
  <c r="AJ199" i="4"/>
  <c r="AK199" i="4" s="1"/>
  <c r="AL199" i="4" s="1"/>
  <c r="AH199" i="4"/>
  <c r="AI199" i="4" s="1"/>
  <c r="AG199" i="4"/>
  <c r="J199" i="4"/>
  <c r="L199" i="4" s="1"/>
  <c r="BA198" i="4"/>
  <c r="AJ198" i="4"/>
  <c r="AK198" i="4" s="1"/>
  <c r="AL198" i="4" s="1"/>
  <c r="AH198" i="4"/>
  <c r="AI198" i="4" s="1"/>
  <c r="AG198" i="4"/>
  <c r="J198" i="4"/>
  <c r="L198" i="4" s="1"/>
  <c r="AJ197" i="4"/>
  <c r="AK197" i="4" s="1"/>
  <c r="AL197" i="4" s="1"/>
  <c r="AH197" i="4"/>
  <c r="AI197" i="4" s="1"/>
  <c r="AG197" i="4"/>
  <c r="J197" i="4"/>
  <c r="AJ196" i="4"/>
  <c r="AK196" i="4" s="1"/>
  <c r="AL196" i="4" s="1"/>
  <c r="AH196" i="4"/>
  <c r="AI196" i="4" s="1"/>
  <c r="AG196" i="4"/>
  <c r="J196" i="4"/>
  <c r="AJ195" i="4"/>
  <c r="AK195" i="4" s="1"/>
  <c r="AL195" i="4" s="1"/>
  <c r="AH195" i="4"/>
  <c r="AI195" i="4" s="1"/>
  <c r="AG195" i="4"/>
  <c r="J195" i="4"/>
  <c r="AJ194" i="4"/>
  <c r="AK194" i="4" s="1"/>
  <c r="AL194" i="4" s="1"/>
  <c r="AH194" i="4"/>
  <c r="AI194" i="4" s="1"/>
  <c r="AG194" i="4"/>
  <c r="J194" i="4"/>
  <c r="AJ193" i="4"/>
  <c r="AK193" i="4" s="1"/>
  <c r="AL193" i="4" s="1"/>
  <c r="AH193" i="4"/>
  <c r="AI193" i="4" s="1"/>
  <c r="AG193" i="4"/>
  <c r="J193" i="4"/>
  <c r="AJ192" i="4"/>
  <c r="AK192" i="4" s="1"/>
  <c r="AL192" i="4" s="1"/>
  <c r="AH192" i="4"/>
  <c r="AI192" i="4" s="1"/>
  <c r="AG192" i="4"/>
  <c r="J192" i="4"/>
  <c r="AJ191" i="4"/>
  <c r="AK191" i="4" s="1"/>
  <c r="AL191" i="4" s="1"/>
  <c r="AH191" i="4"/>
  <c r="AI191" i="4" s="1"/>
  <c r="AG191" i="4"/>
  <c r="J191" i="4"/>
  <c r="AJ190" i="4"/>
  <c r="AK190" i="4" s="1"/>
  <c r="AL190" i="4" s="1"/>
  <c r="AH190" i="4"/>
  <c r="AI190" i="4" s="1"/>
  <c r="AG190" i="4"/>
  <c r="J190" i="4"/>
  <c r="AJ189" i="4"/>
  <c r="AK189" i="4" s="1"/>
  <c r="AL189" i="4" s="1"/>
  <c r="AH189" i="4"/>
  <c r="AI189" i="4" s="1"/>
  <c r="AG189" i="4"/>
  <c r="J189" i="4"/>
  <c r="AJ188" i="4"/>
  <c r="AK188" i="4" s="1"/>
  <c r="AL188" i="4" s="1"/>
  <c r="AH188" i="4"/>
  <c r="AI188" i="4" s="1"/>
  <c r="AG188" i="4"/>
  <c r="J188" i="4"/>
  <c r="AJ187" i="4"/>
  <c r="AK187" i="4" s="1"/>
  <c r="AL187" i="4" s="1"/>
  <c r="AH187" i="4"/>
  <c r="AI187" i="4" s="1"/>
  <c r="AG187" i="4"/>
  <c r="J187" i="4"/>
  <c r="AJ186" i="4"/>
  <c r="AK186" i="4" s="1"/>
  <c r="AL186" i="4" s="1"/>
  <c r="AH186" i="4"/>
  <c r="AI186" i="4" s="1"/>
  <c r="AG186" i="4"/>
  <c r="J186" i="4"/>
  <c r="AJ185" i="4"/>
  <c r="AK185" i="4" s="1"/>
  <c r="AL185" i="4" s="1"/>
  <c r="AH185" i="4"/>
  <c r="AI185" i="4" s="1"/>
  <c r="AG185" i="4"/>
  <c r="J185" i="4"/>
  <c r="AJ184" i="4"/>
  <c r="AK184" i="4" s="1"/>
  <c r="AL184" i="4" s="1"/>
  <c r="AI184" i="4"/>
  <c r="AH184" i="4"/>
  <c r="AG184" i="4"/>
  <c r="J184" i="4"/>
  <c r="L184" i="4" s="1"/>
  <c r="AS183" i="4"/>
  <c r="AJ183" i="4"/>
  <c r="AK183" i="4" s="1"/>
  <c r="AL183" i="4" s="1"/>
  <c r="AI183" i="4"/>
  <c r="AH183" i="4"/>
  <c r="AG183" i="4"/>
  <c r="M183" i="4"/>
  <c r="K183" i="4"/>
  <c r="J183" i="4"/>
  <c r="L183" i="4" s="1"/>
  <c r="BA183" i="4" s="1"/>
  <c r="AS182" i="4"/>
  <c r="AL182" i="4"/>
  <c r="AJ182" i="4"/>
  <c r="AK182" i="4" s="1"/>
  <c r="AI182" i="4"/>
  <c r="AH182" i="4"/>
  <c r="AG182" i="4"/>
  <c r="M182" i="4"/>
  <c r="J182" i="4"/>
  <c r="L182" i="4" s="1"/>
  <c r="BA181" i="4"/>
  <c r="AL181" i="4"/>
  <c r="AJ181" i="4"/>
  <c r="AK181" i="4" s="1"/>
  <c r="AH181" i="4"/>
  <c r="AI181" i="4" s="1"/>
  <c r="AG181" i="4"/>
  <c r="M181" i="4"/>
  <c r="J181" i="4"/>
  <c r="L181" i="4" s="1"/>
  <c r="AL180" i="4"/>
  <c r="AJ180" i="4"/>
  <c r="AK180" i="4" s="1"/>
  <c r="AH180" i="4"/>
  <c r="AI180" i="4" s="1"/>
  <c r="AG180" i="4"/>
  <c r="J180" i="4"/>
  <c r="L180" i="4" s="1"/>
  <c r="BA179" i="4"/>
  <c r="AS179" i="4"/>
  <c r="AJ179" i="4"/>
  <c r="AK179" i="4" s="1"/>
  <c r="AL179" i="4" s="1"/>
  <c r="AI179" i="4"/>
  <c r="AH179" i="4"/>
  <c r="AG179" i="4"/>
  <c r="M179" i="4"/>
  <c r="K179" i="4"/>
  <c r="J179" i="4"/>
  <c r="L179" i="4" s="1"/>
  <c r="BA178" i="4"/>
  <c r="AS178" i="4"/>
  <c r="AJ178" i="4"/>
  <c r="AK178" i="4" s="1"/>
  <c r="AL178" i="4" s="1"/>
  <c r="AH178" i="4"/>
  <c r="AI178" i="4" s="1"/>
  <c r="AG178" i="4"/>
  <c r="M178" i="4"/>
  <c r="K178" i="4"/>
  <c r="J178" i="4"/>
  <c r="L178" i="4" s="1"/>
  <c r="AL177" i="4"/>
  <c r="AJ177" i="4"/>
  <c r="AK177" i="4" s="1"/>
  <c r="AH177" i="4"/>
  <c r="AI177" i="4" s="1"/>
  <c r="AG177" i="4"/>
  <c r="J177" i="4"/>
  <c r="BA176" i="4"/>
  <c r="AJ176" i="4"/>
  <c r="AK176" i="4" s="1"/>
  <c r="AL176" i="4" s="1"/>
  <c r="AI176" i="4"/>
  <c r="AH176" i="4"/>
  <c r="AG176" i="4"/>
  <c r="J176" i="4"/>
  <c r="L176" i="4" s="1"/>
  <c r="AS175" i="4"/>
  <c r="AJ175" i="4"/>
  <c r="AK175" i="4" s="1"/>
  <c r="AL175" i="4" s="1"/>
  <c r="AG175" i="4"/>
  <c r="AH175" i="4" s="1"/>
  <c r="AI175" i="4" s="1"/>
  <c r="M175" i="4"/>
  <c r="K175" i="4"/>
  <c r="J175" i="4"/>
  <c r="L175" i="4" s="1"/>
  <c r="BA175" i="4" s="1"/>
  <c r="AZ174" i="4"/>
  <c r="AJ174" i="4"/>
  <c r="AK174" i="4" s="1"/>
  <c r="AL174" i="4" s="1"/>
  <c r="AG174" i="4"/>
  <c r="AH174" i="4" s="1"/>
  <c r="AI174" i="4" s="1"/>
  <c r="M174" i="4"/>
  <c r="K174" i="4"/>
  <c r="J174" i="4"/>
  <c r="L174" i="4" s="1"/>
  <c r="BA174" i="4" s="1"/>
  <c r="AL173" i="4"/>
  <c r="AJ173" i="4"/>
  <c r="AK173" i="4" s="1"/>
  <c r="AH173" i="4"/>
  <c r="AI173" i="4" s="1"/>
  <c r="AO173" i="4" s="1"/>
  <c r="AG173" i="4"/>
  <c r="M173" i="4"/>
  <c r="K173" i="4"/>
  <c r="J173" i="4"/>
  <c r="L173" i="4" s="1"/>
  <c r="BA173" i="4" s="1"/>
  <c r="AY172" i="4"/>
  <c r="AJ172" i="4"/>
  <c r="AK172" i="4" s="1"/>
  <c r="AL172" i="4" s="1"/>
  <c r="AG172" i="4"/>
  <c r="AH172" i="4" s="1"/>
  <c r="AI172" i="4" s="1"/>
  <c r="AO172" i="4" s="1"/>
  <c r="O172" i="4"/>
  <c r="M172" i="4"/>
  <c r="J172" i="4"/>
  <c r="L172" i="4" s="1"/>
  <c r="AS172" i="4" s="1"/>
  <c r="BA171" i="4"/>
  <c r="AS171" i="4"/>
  <c r="AJ171" i="4"/>
  <c r="AK171" i="4" s="1"/>
  <c r="AL171" i="4" s="1"/>
  <c r="AI171" i="4"/>
  <c r="AO171" i="4" s="1"/>
  <c r="AH171" i="4"/>
  <c r="AG171" i="4"/>
  <c r="M171" i="4"/>
  <c r="K171" i="4"/>
  <c r="J171" i="4"/>
  <c r="L171" i="4" s="1"/>
  <c r="AY171" i="4" s="1"/>
  <c r="AL170" i="4"/>
  <c r="AJ170" i="4"/>
  <c r="AK170" i="4" s="1"/>
  <c r="AG170" i="4"/>
  <c r="AH170" i="4" s="1"/>
  <c r="AI170" i="4" s="1"/>
  <c r="J170" i="4"/>
  <c r="BA169" i="4"/>
  <c r="AO169" i="4"/>
  <c r="AN169" i="4"/>
  <c r="AL169" i="4"/>
  <c r="AM169" i="4" s="1"/>
  <c r="AJ169" i="4"/>
  <c r="AK169" i="4" s="1"/>
  <c r="AH169" i="4"/>
  <c r="AI169" i="4" s="1"/>
  <c r="AG169" i="4"/>
  <c r="M169" i="4"/>
  <c r="K169" i="4"/>
  <c r="J169" i="4"/>
  <c r="L169" i="4" s="1"/>
  <c r="AY169" i="4" s="1"/>
  <c r="AY168" i="4"/>
  <c r="AJ168" i="4"/>
  <c r="AK168" i="4" s="1"/>
  <c r="AL168" i="4" s="1"/>
  <c r="AG168" i="4"/>
  <c r="AH168" i="4" s="1"/>
  <c r="AI168" i="4" s="1"/>
  <c r="AO168" i="4" s="1"/>
  <c r="O168" i="4"/>
  <c r="M168" i="4"/>
  <c r="J168" i="4"/>
  <c r="L168" i="4" s="1"/>
  <c r="AS168" i="4" s="1"/>
  <c r="AJ167" i="4"/>
  <c r="AK167" i="4" s="1"/>
  <c r="AL167" i="4" s="1"/>
  <c r="AI167" i="4"/>
  <c r="AH167" i="4"/>
  <c r="AG167" i="4"/>
  <c r="J167" i="4"/>
  <c r="BA166" i="4"/>
  <c r="AZ166" i="4"/>
  <c r="AK166" i="4"/>
  <c r="AL166" i="4" s="1"/>
  <c r="AJ166" i="4"/>
  <c r="AH166" i="4"/>
  <c r="AI166" i="4" s="1"/>
  <c r="AO166" i="4" s="1"/>
  <c r="AG166" i="4"/>
  <c r="O166" i="4"/>
  <c r="L166" i="4"/>
  <c r="AT166" i="4" s="1"/>
  <c r="J166" i="4"/>
  <c r="K166" i="4" s="1"/>
  <c r="BA165" i="4"/>
  <c r="AZ165" i="4"/>
  <c r="AY165" i="4"/>
  <c r="AK165" i="4"/>
  <c r="AL165" i="4" s="1"/>
  <c r="AJ165" i="4"/>
  <c r="AH165" i="4"/>
  <c r="AI165" i="4" s="1"/>
  <c r="AO165" i="4" s="1"/>
  <c r="AG165" i="4"/>
  <c r="O165" i="4"/>
  <c r="L165" i="4"/>
  <c r="AV165" i="4" s="1"/>
  <c r="J165" i="4"/>
  <c r="K165" i="4" s="1"/>
  <c r="AZ164" i="4"/>
  <c r="AK164" i="4"/>
  <c r="AL164" i="4" s="1"/>
  <c r="AJ164" i="4"/>
  <c r="AG164" i="4"/>
  <c r="AH164" i="4" s="1"/>
  <c r="AI164" i="4" s="1"/>
  <c r="AO164" i="4" s="1"/>
  <c r="J164" i="4"/>
  <c r="L164" i="4" s="1"/>
  <c r="AZ163" i="4"/>
  <c r="AK163" i="4"/>
  <c r="AL163" i="4" s="1"/>
  <c r="AJ163" i="4"/>
  <c r="AH163" i="4"/>
  <c r="AI163" i="4" s="1"/>
  <c r="AG163" i="4"/>
  <c r="J163" i="4"/>
  <c r="L163" i="4" s="1"/>
  <c r="AK162" i="4"/>
  <c r="AL162" i="4" s="1"/>
  <c r="AJ162" i="4"/>
  <c r="AH162" i="4"/>
  <c r="AI162" i="4" s="1"/>
  <c r="AG162" i="4"/>
  <c r="J162" i="4"/>
  <c r="AK161" i="4"/>
  <c r="AL161" i="4" s="1"/>
  <c r="AJ161" i="4"/>
  <c r="AI161" i="4"/>
  <c r="AH161" i="4"/>
  <c r="AG161" i="4"/>
  <c r="J161" i="4"/>
  <c r="AK160" i="4"/>
  <c r="AL160" i="4" s="1"/>
  <c r="AM160" i="4" s="1"/>
  <c r="AJ160" i="4"/>
  <c r="AH160" i="4"/>
  <c r="AI160" i="4" s="1"/>
  <c r="AG160" i="4"/>
  <c r="J160" i="4"/>
  <c r="AK159" i="4"/>
  <c r="AL159" i="4" s="1"/>
  <c r="AM159" i="4" s="1"/>
  <c r="AJ159" i="4"/>
  <c r="AG159" i="4"/>
  <c r="AH159" i="4" s="1"/>
  <c r="AI159" i="4" s="1"/>
  <c r="AN159" i="4" s="1"/>
  <c r="J159" i="4"/>
  <c r="AK158" i="4"/>
  <c r="AL158" i="4" s="1"/>
  <c r="AM158" i="4" s="1"/>
  <c r="AJ158" i="4"/>
  <c r="AG158" i="4"/>
  <c r="AH158" i="4" s="1"/>
  <c r="AI158" i="4" s="1"/>
  <c r="AN158" i="4" s="1"/>
  <c r="J158" i="4"/>
  <c r="AK157" i="4"/>
  <c r="AL157" i="4" s="1"/>
  <c r="AM157" i="4" s="1"/>
  <c r="AJ157" i="4"/>
  <c r="AI157" i="4"/>
  <c r="AH157" i="4"/>
  <c r="AG157" i="4"/>
  <c r="J157" i="4"/>
  <c r="AK156" i="4"/>
  <c r="AL156" i="4" s="1"/>
  <c r="AM156" i="4" s="1"/>
  <c r="AJ156" i="4"/>
  <c r="AH156" i="4"/>
  <c r="AI156" i="4" s="1"/>
  <c r="AG156" i="4"/>
  <c r="J156" i="4"/>
  <c r="AK155" i="4"/>
  <c r="AL155" i="4" s="1"/>
  <c r="AM155" i="4" s="1"/>
  <c r="AJ155" i="4"/>
  <c r="AG155" i="4"/>
  <c r="AH155" i="4" s="1"/>
  <c r="AI155" i="4" s="1"/>
  <c r="AN155" i="4" s="1"/>
  <c r="J155" i="4"/>
  <c r="BA154" i="4"/>
  <c r="AZ154" i="4"/>
  <c r="AY154" i="4"/>
  <c r="AN154" i="4"/>
  <c r="AQ154" i="4" s="1"/>
  <c r="AK154" i="4"/>
  <c r="AL154" i="4" s="1"/>
  <c r="AM154" i="4" s="1"/>
  <c r="AJ154" i="4"/>
  <c r="AG154" i="4"/>
  <c r="AH154" i="4" s="1"/>
  <c r="AI154" i="4" s="1"/>
  <c r="AO154" i="4" s="1"/>
  <c r="O154" i="4"/>
  <c r="L154" i="4"/>
  <c r="AV154" i="4" s="1"/>
  <c r="K154" i="4"/>
  <c r="BA153" i="4"/>
  <c r="AZ153" i="4"/>
  <c r="AY153" i="4"/>
  <c r="AV153" i="4"/>
  <c r="AS153" i="4"/>
  <c r="AO153" i="4"/>
  <c r="AN153" i="4"/>
  <c r="AM153" i="4"/>
  <c r="AJ153" i="4"/>
  <c r="AK153" i="4" s="1"/>
  <c r="AL153" i="4" s="1"/>
  <c r="AH153" i="4"/>
  <c r="AI153" i="4" s="1"/>
  <c r="AG153" i="4"/>
  <c r="O153" i="4"/>
  <c r="N153" i="4"/>
  <c r="L153" i="4"/>
  <c r="M153" i="4" s="1"/>
  <c r="K153" i="4"/>
  <c r="BA152" i="4"/>
  <c r="AZ152" i="4"/>
  <c r="AY152" i="4"/>
  <c r="AV152" i="4"/>
  <c r="AU152" i="4"/>
  <c r="AS152" i="4"/>
  <c r="AO152" i="4"/>
  <c r="AM152" i="4"/>
  <c r="AL152" i="4"/>
  <c r="AJ152" i="4"/>
  <c r="AK152" i="4" s="1"/>
  <c r="AI152" i="4"/>
  <c r="AN152" i="4" s="1"/>
  <c r="AQ152" i="4" s="1"/>
  <c r="AG152" i="4"/>
  <c r="AH152" i="4" s="1"/>
  <c r="O152" i="4"/>
  <c r="N152" i="4"/>
  <c r="M152" i="4"/>
  <c r="L152" i="4"/>
  <c r="AT152" i="4" s="1"/>
  <c r="K152" i="4"/>
  <c r="AY151" i="4"/>
  <c r="AV151" i="4"/>
  <c r="AT151" i="4"/>
  <c r="AU151" i="4" s="1"/>
  <c r="AK151" i="4"/>
  <c r="AL151" i="4" s="1"/>
  <c r="AJ151" i="4"/>
  <c r="AH151" i="4"/>
  <c r="AI151" i="4" s="1"/>
  <c r="AG151" i="4"/>
  <c r="O151" i="4"/>
  <c r="N151" i="4"/>
  <c r="M151" i="4"/>
  <c r="L151" i="4"/>
  <c r="K151" i="4"/>
  <c r="AV150" i="4"/>
  <c r="AU150" i="4"/>
  <c r="AT150" i="4"/>
  <c r="AS150" i="4"/>
  <c r="AJ150" i="4"/>
  <c r="AK150" i="4" s="1"/>
  <c r="AL150" i="4" s="1"/>
  <c r="AG150" i="4"/>
  <c r="AH150" i="4" s="1"/>
  <c r="AI150" i="4" s="1"/>
  <c r="N150" i="4"/>
  <c r="M150" i="4"/>
  <c r="L150" i="4"/>
  <c r="AZ150" i="4" s="1"/>
  <c r="K150" i="4"/>
  <c r="AY149" i="4"/>
  <c r="AT149" i="4"/>
  <c r="AS149" i="4"/>
  <c r="AK149" i="4"/>
  <c r="AL149" i="4" s="1"/>
  <c r="AJ149" i="4"/>
  <c r="AG149" i="4"/>
  <c r="AH149" i="4" s="1"/>
  <c r="AI149" i="4" s="1"/>
  <c r="AO149" i="4" s="1"/>
  <c r="O149" i="4"/>
  <c r="M149" i="4"/>
  <c r="L149" i="4"/>
  <c r="K149" i="4"/>
  <c r="AT148" i="4"/>
  <c r="AJ148" i="4"/>
  <c r="AK148" i="4" s="1"/>
  <c r="AL148" i="4" s="1"/>
  <c r="AI148" i="4"/>
  <c r="AH148" i="4"/>
  <c r="AG148" i="4"/>
  <c r="L148" i="4"/>
  <c r="AY148" i="4" s="1"/>
  <c r="K148" i="4"/>
  <c r="BA147" i="4"/>
  <c r="AZ147" i="4"/>
  <c r="AV147" i="4"/>
  <c r="AS147" i="4"/>
  <c r="AL147" i="4"/>
  <c r="AJ147" i="4"/>
  <c r="AK147" i="4" s="1"/>
  <c r="AI147" i="4"/>
  <c r="AO147" i="4" s="1"/>
  <c r="AH147" i="4"/>
  <c r="AG147" i="4"/>
  <c r="N147" i="4"/>
  <c r="M147" i="4"/>
  <c r="L147" i="4"/>
  <c r="AY147" i="4" s="1"/>
  <c r="K147" i="4"/>
  <c r="BA146" i="4"/>
  <c r="AT146" i="4"/>
  <c r="AL146" i="4"/>
  <c r="AM146" i="4" s="1"/>
  <c r="AK146" i="4"/>
  <c r="AJ146" i="4"/>
  <c r="AG146" i="4"/>
  <c r="AH146" i="4" s="1"/>
  <c r="AI146" i="4" s="1"/>
  <c r="AN146" i="4" s="1"/>
  <c r="O146" i="4"/>
  <c r="M146" i="4"/>
  <c r="L146" i="4"/>
  <c r="AY146" i="4" s="1"/>
  <c r="K146" i="4"/>
  <c r="AZ145" i="4"/>
  <c r="AV145" i="4"/>
  <c r="AT145" i="4"/>
  <c r="AU145" i="4" s="1"/>
  <c r="AS145" i="4"/>
  <c r="AJ145" i="4"/>
  <c r="AK145" i="4" s="1"/>
  <c r="AL145" i="4" s="1"/>
  <c r="AI145" i="4"/>
  <c r="AH145" i="4"/>
  <c r="AG145" i="4"/>
  <c r="N145" i="4"/>
  <c r="L145" i="4"/>
  <c r="M145" i="4" s="1"/>
  <c r="K145" i="4"/>
  <c r="BA144" i="4"/>
  <c r="AZ144" i="4"/>
  <c r="AY144" i="4"/>
  <c r="AV144" i="4"/>
  <c r="AS144" i="4"/>
  <c r="AM144" i="4"/>
  <c r="AL144" i="4"/>
  <c r="AJ144" i="4"/>
  <c r="AK144" i="4" s="1"/>
  <c r="AG144" i="4"/>
  <c r="AH144" i="4" s="1"/>
  <c r="AI144" i="4" s="1"/>
  <c r="AN144" i="4" s="1"/>
  <c r="AQ144" i="4" s="1"/>
  <c r="O144" i="4"/>
  <c r="N144" i="4"/>
  <c r="M144" i="4"/>
  <c r="L144" i="4"/>
  <c r="AT144" i="4" s="1"/>
  <c r="AU144" i="4" s="1"/>
  <c r="K144" i="4"/>
  <c r="BA143" i="4"/>
  <c r="AV143" i="4"/>
  <c r="AL143" i="4"/>
  <c r="AK143" i="4"/>
  <c r="AJ143" i="4"/>
  <c r="AG143" i="4"/>
  <c r="AH143" i="4" s="1"/>
  <c r="AI143" i="4" s="1"/>
  <c r="AO143" i="4" s="1"/>
  <c r="M143" i="4"/>
  <c r="L143" i="4"/>
  <c r="AS143" i="4" s="1"/>
  <c r="K143" i="4"/>
  <c r="AK142" i="4"/>
  <c r="AL142" i="4" s="1"/>
  <c r="AJ142" i="4"/>
  <c r="AI142" i="4"/>
  <c r="AH142" i="4"/>
  <c r="AG142" i="4"/>
  <c r="L142" i="4"/>
  <c r="K142" i="4"/>
  <c r="AV141" i="4"/>
  <c r="AS141" i="4"/>
  <c r="AJ141" i="4"/>
  <c r="AK141" i="4" s="1"/>
  <c r="AL141" i="4" s="1"/>
  <c r="AI141" i="4"/>
  <c r="AH141" i="4"/>
  <c r="AG141" i="4"/>
  <c r="N141" i="4"/>
  <c r="L141" i="4"/>
  <c r="BA141" i="4" s="1"/>
  <c r="K141" i="4"/>
  <c r="BA140" i="4"/>
  <c r="AZ140" i="4"/>
  <c r="AY140" i="4"/>
  <c r="AS140" i="4"/>
  <c r="AJ140" i="4"/>
  <c r="AK140" i="4" s="1"/>
  <c r="AL140" i="4" s="1"/>
  <c r="AI140" i="4"/>
  <c r="AO140" i="4" s="1"/>
  <c r="AH140" i="4"/>
  <c r="AG140" i="4"/>
  <c r="O140" i="4"/>
  <c r="M140" i="4"/>
  <c r="L140" i="4"/>
  <c r="AV140" i="4" s="1"/>
  <c r="K140" i="4"/>
  <c r="BA139" i="4"/>
  <c r="AK139" i="4"/>
  <c r="AL139" i="4" s="1"/>
  <c r="AJ139" i="4"/>
  <c r="AH139" i="4"/>
  <c r="AI139" i="4" s="1"/>
  <c r="AG139" i="4"/>
  <c r="L139" i="4"/>
  <c r="AZ139" i="4" s="1"/>
  <c r="K139" i="4"/>
  <c r="BA138" i="4"/>
  <c r="AZ138" i="4"/>
  <c r="AY138" i="4"/>
  <c r="AV138" i="4"/>
  <c r="AS138" i="4"/>
  <c r="AJ138" i="4"/>
  <c r="AK138" i="4" s="1"/>
  <c r="AL138" i="4" s="1"/>
  <c r="AG138" i="4"/>
  <c r="AH138" i="4" s="1"/>
  <c r="AI138" i="4" s="1"/>
  <c r="AO138" i="4" s="1"/>
  <c r="O138" i="4"/>
  <c r="N138" i="4"/>
  <c r="M138" i="4"/>
  <c r="L138" i="4"/>
  <c r="AT138" i="4" s="1"/>
  <c r="AU138" i="4" s="1"/>
  <c r="K138" i="4"/>
  <c r="AZ137" i="4"/>
  <c r="AY137" i="4"/>
  <c r="AV137" i="4"/>
  <c r="AN137" i="4"/>
  <c r="AQ137" i="4" s="1"/>
  <c r="AM137" i="4"/>
  <c r="AL137" i="4"/>
  <c r="AK137" i="4"/>
  <c r="AJ137" i="4"/>
  <c r="AG137" i="4"/>
  <c r="AH137" i="4" s="1"/>
  <c r="AI137" i="4" s="1"/>
  <c r="AO137" i="4" s="1"/>
  <c r="O137" i="4"/>
  <c r="N137" i="4"/>
  <c r="M137" i="4"/>
  <c r="L137" i="4"/>
  <c r="AT137" i="4" s="1"/>
  <c r="AU137" i="4" s="1"/>
  <c r="K137" i="4"/>
  <c r="BA136" i="4"/>
  <c r="AY136" i="4"/>
  <c r="AV136" i="4"/>
  <c r="AM136" i="4"/>
  <c r="AL136" i="4"/>
  <c r="AN136" i="4" s="1"/>
  <c r="AK136" i="4"/>
  <c r="AJ136" i="4"/>
  <c r="AH136" i="4"/>
  <c r="AI136" i="4" s="1"/>
  <c r="AG136" i="4"/>
  <c r="O136" i="4"/>
  <c r="N136" i="4"/>
  <c r="M136" i="4"/>
  <c r="L136" i="4"/>
  <c r="AT136" i="4" s="1"/>
  <c r="AU136" i="4" s="1"/>
  <c r="K136" i="4"/>
  <c r="AZ135" i="4"/>
  <c r="AL135" i="4"/>
  <c r="AK135" i="4"/>
  <c r="AJ135" i="4"/>
  <c r="AG135" i="4"/>
  <c r="AH135" i="4" s="1"/>
  <c r="AI135" i="4" s="1"/>
  <c r="AO135" i="4" s="1"/>
  <c r="M135" i="4"/>
  <c r="L135" i="4"/>
  <c r="AT135" i="4" s="1"/>
  <c r="K135" i="4"/>
  <c r="AK134" i="4"/>
  <c r="AL134" i="4" s="1"/>
  <c r="AJ134" i="4"/>
  <c r="AI134" i="4"/>
  <c r="AH134" i="4"/>
  <c r="AG134" i="4"/>
  <c r="L134" i="4"/>
  <c r="K134" i="4"/>
  <c r="AV133" i="4"/>
  <c r="AS133" i="4"/>
  <c r="AJ133" i="4"/>
  <c r="AK133" i="4" s="1"/>
  <c r="AL133" i="4" s="1"/>
  <c r="AI133" i="4"/>
  <c r="AH133" i="4"/>
  <c r="AG133" i="4"/>
  <c r="N133" i="4"/>
  <c r="L133" i="4"/>
  <c r="BA133" i="4" s="1"/>
  <c r="K133" i="4"/>
  <c r="BA132" i="4"/>
  <c r="AZ132" i="4"/>
  <c r="AY132" i="4"/>
  <c r="AS132" i="4"/>
  <c r="AJ132" i="4"/>
  <c r="AK132" i="4" s="1"/>
  <c r="AL132" i="4" s="1"/>
  <c r="AI132" i="4"/>
  <c r="AO132" i="4" s="1"/>
  <c r="AH132" i="4"/>
  <c r="AG132" i="4"/>
  <c r="O132" i="4"/>
  <c r="M132" i="4"/>
  <c r="L132" i="4"/>
  <c r="AV132" i="4" s="1"/>
  <c r="K132" i="4"/>
  <c r="BA131" i="4"/>
  <c r="AK131" i="4"/>
  <c r="AL131" i="4" s="1"/>
  <c r="AJ131" i="4"/>
  <c r="AH131" i="4"/>
  <c r="AI131" i="4" s="1"/>
  <c r="AG131" i="4"/>
  <c r="L131" i="4"/>
  <c r="AZ131" i="4" s="1"/>
  <c r="K131" i="4"/>
  <c r="BA130" i="4"/>
  <c r="AZ130" i="4"/>
  <c r="AY130" i="4"/>
  <c r="AV130" i="4"/>
  <c r="AS130" i="4"/>
  <c r="AJ130" i="4"/>
  <c r="AK130" i="4" s="1"/>
  <c r="AL130" i="4" s="1"/>
  <c r="AG130" i="4"/>
  <c r="AH130" i="4" s="1"/>
  <c r="AI130" i="4" s="1"/>
  <c r="AO130" i="4" s="1"/>
  <c r="O130" i="4"/>
  <c r="N130" i="4"/>
  <c r="M130" i="4"/>
  <c r="L130" i="4"/>
  <c r="AT130" i="4" s="1"/>
  <c r="AU130" i="4" s="1"/>
  <c r="K130" i="4"/>
  <c r="AZ129" i="4"/>
  <c r="AY129" i="4"/>
  <c r="AV129" i="4"/>
  <c r="AN129" i="4"/>
  <c r="AQ129" i="4" s="1"/>
  <c r="AM129" i="4"/>
  <c r="AL129" i="4"/>
  <c r="AK129" i="4"/>
  <c r="AJ129" i="4"/>
  <c r="AG129" i="4"/>
  <c r="AH129" i="4" s="1"/>
  <c r="AI129" i="4" s="1"/>
  <c r="AO129" i="4" s="1"/>
  <c r="O129" i="4"/>
  <c r="N129" i="4"/>
  <c r="M129" i="4"/>
  <c r="L129" i="4"/>
  <c r="AT129" i="4" s="1"/>
  <c r="AU129" i="4" s="1"/>
  <c r="K129" i="4"/>
  <c r="BA128" i="4"/>
  <c r="AY128" i="4"/>
  <c r="AV128" i="4"/>
  <c r="AM128" i="4"/>
  <c r="AL128" i="4"/>
  <c r="AN128" i="4" s="1"/>
  <c r="AK128" i="4"/>
  <c r="AJ128" i="4"/>
  <c r="AH128" i="4"/>
  <c r="AI128" i="4" s="1"/>
  <c r="AG128" i="4"/>
  <c r="O128" i="4"/>
  <c r="N128" i="4"/>
  <c r="M128" i="4"/>
  <c r="L128" i="4"/>
  <c r="AT128" i="4" s="1"/>
  <c r="AU128" i="4" s="1"/>
  <c r="K128" i="4"/>
  <c r="J128" i="4"/>
  <c r="AM127" i="4"/>
  <c r="AJ127" i="4"/>
  <c r="AK127" i="4" s="1"/>
  <c r="AL127" i="4" s="1"/>
  <c r="AH127" i="4"/>
  <c r="AI127" i="4" s="1"/>
  <c r="AG127" i="4"/>
  <c r="N127" i="4"/>
  <c r="J127" i="4"/>
  <c r="L127" i="4" s="1"/>
  <c r="AV126" i="4"/>
  <c r="AJ126" i="4"/>
  <c r="AK126" i="4" s="1"/>
  <c r="AL126" i="4" s="1"/>
  <c r="AN126" i="4" s="1"/>
  <c r="AH126" i="4"/>
  <c r="AI126" i="4" s="1"/>
  <c r="AG126" i="4"/>
  <c r="J126" i="4"/>
  <c r="L126" i="4" s="1"/>
  <c r="AV125" i="4"/>
  <c r="AM125" i="4"/>
  <c r="AJ125" i="4"/>
  <c r="AK125" i="4" s="1"/>
  <c r="AL125" i="4" s="1"/>
  <c r="AH125" i="4"/>
  <c r="AI125" i="4" s="1"/>
  <c r="AG125" i="4"/>
  <c r="N125" i="4"/>
  <c r="J125" i="4"/>
  <c r="L125" i="4" s="1"/>
  <c r="AV124" i="4"/>
  <c r="AJ124" i="4"/>
  <c r="AK124" i="4" s="1"/>
  <c r="AL124" i="4" s="1"/>
  <c r="AH124" i="4"/>
  <c r="AI124" i="4" s="1"/>
  <c r="AG124" i="4"/>
  <c r="J124" i="4"/>
  <c r="L124" i="4" s="1"/>
  <c r="AV123" i="4"/>
  <c r="AM123" i="4"/>
  <c r="AJ123" i="4"/>
  <c r="AK123" i="4" s="1"/>
  <c r="AL123" i="4" s="1"/>
  <c r="AH123" i="4"/>
  <c r="AI123" i="4" s="1"/>
  <c r="AG123" i="4"/>
  <c r="N123" i="4"/>
  <c r="J123" i="4"/>
  <c r="L123" i="4" s="1"/>
  <c r="AJ122" i="4"/>
  <c r="AK122" i="4" s="1"/>
  <c r="AL122" i="4" s="1"/>
  <c r="AN122" i="4" s="1"/>
  <c r="AI122" i="4"/>
  <c r="AH122" i="4"/>
  <c r="AG122" i="4"/>
  <c r="J122" i="4"/>
  <c r="L122" i="4" s="1"/>
  <c r="N122" i="4" s="1"/>
  <c r="AM121" i="4"/>
  <c r="AJ121" i="4"/>
  <c r="AK121" i="4" s="1"/>
  <c r="AL121" i="4" s="1"/>
  <c r="AI121" i="4"/>
  <c r="AH121" i="4"/>
  <c r="AG121" i="4"/>
  <c r="J121" i="4"/>
  <c r="AJ120" i="4"/>
  <c r="AK120" i="4" s="1"/>
  <c r="AL120" i="4" s="1"/>
  <c r="AI120" i="4"/>
  <c r="AH120" i="4"/>
  <c r="AG120" i="4"/>
  <c r="J120" i="4"/>
  <c r="AM119" i="4"/>
  <c r="AJ119" i="4"/>
  <c r="AK119" i="4" s="1"/>
  <c r="AL119" i="4" s="1"/>
  <c r="AI119" i="4"/>
  <c r="AH119" i="4"/>
  <c r="AG119" i="4"/>
  <c r="J119" i="4"/>
  <c r="AJ118" i="4"/>
  <c r="AK118" i="4" s="1"/>
  <c r="AL118" i="4" s="1"/>
  <c r="AN118" i="4" s="1"/>
  <c r="AI118" i="4"/>
  <c r="AH118" i="4"/>
  <c r="AG118" i="4"/>
  <c r="J118" i="4"/>
  <c r="AM117" i="4"/>
  <c r="AJ117" i="4"/>
  <c r="AK117" i="4" s="1"/>
  <c r="AL117" i="4" s="1"/>
  <c r="AI117" i="4"/>
  <c r="AH117" i="4"/>
  <c r="AG117" i="4"/>
  <c r="J117" i="4"/>
  <c r="AJ116" i="4"/>
  <c r="AK116" i="4" s="1"/>
  <c r="AL116" i="4" s="1"/>
  <c r="AN116" i="4" s="1"/>
  <c r="AI116" i="4"/>
  <c r="AH116" i="4"/>
  <c r="AG116" i="4"/>
  <c r="J116" i="4"/>
  <c r="AM115" i="4"/>
  <c r="AJ115" i="4"/>
  <c r="AK115" i="4" s="1"/>
  <c r="AL115" i="4" s="1"/>
  <c r="AI115" i="4"/>
  <c r="AH115" i="4"/>
  <c r="AG115" i="4"/>
  <c r="J115" i="4"/>
  <c r="AJ114" i="4"/>
  <c r="AK114" i="4" s="1"/>
  <c r="AL114" i="4" s="1"/>
  <c r="AN114" i="4" s="1"/>
  <c r="AI114" i="4"/>
  <c r="AH114" i="4"/>
  <c r="AG114" i="4"/>
  <c r="J114" i="4"/>
  <c r="AM113" i="4"/>
  <c r="AJ113" i="4"/>
  <c r="AK113" i="4" s="1"/>
  <c r="AL113" i="4" s="1"/>
  <c r="AI113" i="4"/>
  <c r="AH113" i="4"/>
  <c r="AG113" i="4"/>
  <c r="J113" i="4"/>
  <c r="AJ112" i="4"/>
  <c r="AK112" i="4" s="1"/>
  <c r="AL112" i="4" s="1"/>
  <c r="AI112" i="4"/>
  <c r="AH112" i="4"/>
  <c r="AG112" i="4"/>
  <c r="J112" i="4"/>
  <c r="AM111" i="4"/>
  <c r="AJ111" i="4"/>
  <c r="AK111" i="4" s="1"/>
  <c r="AL111" i="4" s="1"/>
  <c r="AI111" i="4"/>
  <c r="AH111" i="4"/>
  <c r="AG111" i="4"/>
  <c r="J111" i="4"/>
  <c r="AM110" i="4"/>
  <c r="AJ110" i="4"/>
  <c r="AK110" i="4" s="1"/>
  <c r="AL110" i="4" s="1"/>
  <c r="AH110" i="4"/>
  <c r="AI110" i="4" s="1"/>
  <c r="AG110" i="4"/>
  <c r="J110" i="4"/>
  <c r="AM109" i="4"/>
  <c r="AJ109" i="4"/>
  <c r="AK109" i="4" s="1"/>
  <c r="AL109" i="4" s="1"/>
  <c r="AI109" i="4"/>
  <c r="AH109" i="4"/>
  <c r="AG109" i="4"/>
  <c r="J109" i="4"/>
  <c r="AJ108" i="4"/>
  <c r="AK108" i="4" s="1"/>
  <c r="AL108" i="4" s="1"/>
  <c r="AH108" i="4"/>
  <c r="AI108" i="4" s="1"/>
  <c r="AG108" i="4"/>
  <c r="J108" i="4"/>
  <c r="AM107" i="4"/>
  <c r="AJ107" i="4"/>
  <c r="AK107" i="4" s="1"/>
  <c r="AL107" i="4" s="1"/>
  <c r="AI107" i="4"/>
  <c r="AH107" i="4"/>
  <c r="AG107" i="4"/>
  <c r="J107" i="4"/>
  <c r="AJ106" i="4"/>
  <c r="AK106" i="4" s="1"/>
  <c r="AL106" i="4" s="1"/>
  <c r="AH106" i="4"/>
  <c r="AI106" i="4" s="1"/>
  <c r="AG106" i="4"/>
  <c r="J106" i="4"/>
  <c r="AM105" i="4"/>
  <c r="AJ105" i="4"/>
  <c r="AK105" i="4" s="1"/>
  <c r="AL105" i="4" s="1"/>
  <c r="AI105" i="4"/>
  <c r="AH105" i="4"/>
  <c r="AG105" i="4"/>
  <c r="J105" i="4"/>
  <c r="AL104" i="4"/>
  <c r="AJ104" i="4"/>
  <c r="AK104" i="4" s="1"/>
  <c r="AI104" i="4"/>
  <c r="AH104" i="4"/>
  <c r="AG104" i="4"/>
  <c r="J104" i="4"/>
  <c r="AJ103" i="4"/>
  <c r="AK103" i="4" s="1"/>
  <c r="AL103" i="4" s="1"/>
  <c r="AI103" i="4"/>
  <c r="AH103" i="4"/>
  <c r="AG103" i="4"/>
  <c r="J103" i="4"/>
  <c r="AL102" i="4"/>
  <c r="AJ102" i="4"/>
  <c r="AK102" i="4" s="1"/>
  <c r="AH102" i="4"/>
  <c r="AI102" i="4" s="1"/>
  <c r="AG102" i="4"/>
  <c r="J102" i="4"/>
  <c r="AL101" i="4"/>
  <c r="AN101" i="4" s="1"/>
  <c r="AJ101" i="4"/>
  <c r="AK101" i="4" s="1"/>
  <c r="AI101" i="4"/>
  <c r="AH101" i="4"/>
  <c r="AG101" i="4"/>
  <c r="J101" i="4"/>
  <c r="AL100" i="4"/>
  <c r="AJ100" i="4"/>
  <c r="AK100" i="4" s="1"/>
  <c r="AI100" i="4"/>
  <c r="AH100" i="4"/>
  <c r="AG100" i="4"/>
  <c r="J100" i="4"/>
  <c r="AM99" i="4"/>
  <c r="AL99" i="4"/>
  <c r="AJ99" i="4"/>
  <c r="AK99" i="4" s="1"/>
  <c r="AI99" i="4"/>
  <c r="AH99" i="4"/>
  <c r="AG99" i="4"/>
  <c r="J99" i="4"/>
  <c r="AJ98" i="4"/>
  <c r="AK98" i="4" s="1"/>
  <c r="AL98" i="4" s="1"/>
  <c r="AH98" i="4"/>
  <c r="AI98" i="4" s="1"/>
  <c r="AG98" i="4"/>
  <c r="J98" i="4"/>
  <c r="AM97" i="4"/>
  <c r="AL97" i="4"/>
  <c r="AJ97" i="4"/>
  <c r="AK97" i="4" s="1"/>
  <c r="AI97" i="4"/>
  <c r="AH97" i="4"/>
  <c r="AG97" i="4"/>
  <c r="N97" i="4"/>
  <c r="J97" i="4"/>
  <c r="L97" i="4" s="1"/>
  <c r="BA97" i="4" s="1"/>
  <c r="AQ96" i="4"/>
  <c r="AL96" i="4"/>
  <c r="AN96" i="4" s="1"/>
  <c r="AJ96" i="4"/>
  <c r="AK96" i="4" s="1"/>
  <c r="AI96" i="4"/>
  <c r="AH96" i="4"/>
  <c r="AG96" i="4"/>
  <c r="N96" i="4"/>
  <c r="J96" i="4"/>
  <c r="L96" i="4" s="1"/>
  <c r="BA96" i="4" s="1"/>
  <c r="AQ95" i="4"/>
  <c r="AL95" i="4"/>
  <c r="AN95" i="4" s="1"/>
  <c r="AJ95" i="4"/>
  <c r="AK95" i="4" s="1"/>
  <c r="AI95" i="4"/>
  <c r="AH95" i="4"/>
  <c r="AG95" i="4"/>
  <c r="N95" i="4"/>
  <c r="J95" i="4"/>
  <c r="L95" i="4" s="1"/>
  <c r="BA95" i="4" s="1"/>
  <c r="AQ94" i="4"/>
  <c r="AL94" i="4"/>
  <c r="AN94" i="4" s="1"/>
  <c r="AJ94" i="4"/>
  <c r="AK94" i="4" s="1"/>
  <c r="AI94" i="4"/>
  <c r="AH94" i="4"/>
  <c r="AG94" i="4"/>
  <c r="N94" i="4"/>
  <c r="J94" i="4"/>
  <c r="L94" i="4" s="1"/>
  <c r="BA94" i="4" s="1"/>
  <c r="AQ93" i="4"/>
  <c r="AL93" i="4"/>
  <c r="AN93" i="4" s="1"/>
  <c r="AJ93" i="4"/>
  <c r="AK93" i="4" s="1"/>
  <c r="AI93" i="4"/>
  <c r="AH93" i="4"/>
  <c r="AG93" i="4"/>
  <c r="N93" i="4"/>
  <c r="J93" i="4"/>
  <c r="L93" i="4" s="1"/>
  <c r="BA93" i="4" s="1"/>
  <c r="AQ92" i="4"/>
  <c r="AL92" i="4"/>
  <c r="AN92" i="4" s="1"/>
  <c r="AJ92" i="4"/>
  <c r="AK92" i="4" s="1"/>
  <c r="AI92" i="4"/>
  <c r="AH92" i="4"/>
  <c r="AG92" i="4"/>
  <c r="N92" i="4"/>
  <c r="J92" i="4"/>
  <c r="L92" i="4" s="1"/>
  <c r="BA92" i="4" s="1"/>
  <c r="AJ91" i="4"/>
  <c r="AK91" i="4" s="1"/>
  <c r="AL91" i="4" s="1"/>
  <c r="AH91" i="4"/>
  <c r="AI91" i="4" s="1"/>
  <c r="AG91" i="4"/>
  <c r="M91" i="4"/>
  <c r="J91" i="4"/>
  <c r="L91" i="4" s="1"/>
  <c r="AS91" i="4" s="1"/>
  <c r="AJ90" i="4"/>
  <c r="AK90" i="4" s="1"/>
  <c r="AL90" i="4" s="1"/>
  <c r="AH90" i="4"/>
  <c r="AI90" i="4" s="1"/>
  <c r="AG90" i="4"/>
  <c r="J90" i="4"/>
  <c r="AN89" i="4"/>
  <c r="AJ89" i="4"/>
  <c r="AK89" i="4" s="1"/>
  <c r="AL89" i="4" s="1"/>
  <c r="AM89" i="4" s="1"/>
  <c r="AH89" i="4"/>
  <c r="AI89" i="4" s="1"/>
  <c r="AG89" i="4"/>
  <c r="N89" i="4"/>
  <c r="J89" i="4"/>
  <c r="L89" i="4" s="1"/>
  <c r="AS89" i="4" s="1"/>
  <c r="AY88" i="4"/>
  <c r="AS88" i="4"/>
  <c r="AL88" i="4"/>
  <c r="AM88" i="4" s="1"/>
  <c r="AJ88" i="4"/>
  <c r="AK88" i="4" s="1"/>
  <c r="AH88" i="4"/>
  <c r="AI88" i="4" s="1"/>
  <c r="AN88" i="4" s="1"/>
  <c r="AG88" i="4"/>
  <c r="N88" i="4"/>
  <c r="K88" i="4"/>
  <c r="J88" i="4"/>
  <c r="L88" i="4" s="1"/>
  <c r="AY87" i="4"/>
  <c r="AS87" i="4"/>
  <c r="AL87" i="4"/>
  <c r="AJ87" i="4"/>
  <c r="AK87" i="4" s="1"/>
  <c r="AH87" i="4"/>
  <c r="AI87" i="4" s="1"/>
  <c r="AG87" i="4"/>
  <c r="O87" i="4"/>
  <c r="M87" i="4"/>
  <c r="K87" i="4"/>
  <c r="J87" i="4"/>
  <c r="L87" i="4" s="1"/>
  <c r="AN86" i="4"/>
  <c r="AM86" i="4"/>
  <c r="AK86" i="4"/>
  <c r="AJ86" i="4"/>
  <c r="AG86" i="4"/>
  <c r="AH86" i="4" s="1"/>
  <c r="K86" i="4"/>
  <c r="J86" i="4"/>
  <c r="L86" i="4" s="1"/>
  <c r="AQ86" i="4" s="1"/>
  <c r="AN85" i="4"/>
  <c r="AM85" i="4"/>
  <c r="AL85" i="4"/>
  <c r="AI85" i="4"/>
  <c r="K85" i="4"/>
  <c r="J85" i="4"/>
  <c r="L85" i="4" s="1"/>
  <c r="AZ85" i="4" s="1"/>
  <c r="AQ84" i="4"/>
  <c r="AN84" i="4"/>
  <c r="AL84" i="4"/>
  <c r="AM84" i="4" s="1"/>
  <c r="AI84" i="4"/>
  <c r="N84" i="4"/>
  <c r="K84" i="4"/>
  <c r="J84" i="4"/>
  <c r="L84" i="4" s="1"/>
  <c r="AV83" i="4"/>
  <c r="AL83" i="4"/>
  <c r="AI83" i="4"/>
  <c r="N83" i="4"/>
  <c r="L83" i="4"/>
  <c r="AT83" i="4" s="1"/>
  <c r="J83" i="4"/>
  <c r="K83" i="4" s="1"/>
  <c r="BA82" i="4"/>
  <c r="AO82" i="4"/>
  <c r="AL82" i="4"/>
  <c r="AN82" i="4" s="1"/>
  <c r="AI82" i="4"/>
  <c r="L82" i="4"/>
  <c r="K82" i="4"/>
  <c r="J82" i="4"/>
  <c r="AT81" i="4"/>
  <c r="AM81" i="4"/>
  <c r="AL81" i="4"/>
  <c r="AN81" i="4" s="1"/>
  <c r="AI81" i="4"/>
  <c r="O81" i="4"/>
  <c r="L81" i="4"/>
  <c r="J81" i="4"/>
  <c r="K81" i="4" s="1"/>
  <c r="AN80" i="4"/>
  <c r="AM80" i="4"/>
  <c r="AL80" i="4"/>
  <c r="AI80" i="4"/>
  <c r="J80" i="4"/>
  <c r="AM79" i="4"/>
  <c r="AL79" i="4"/>
  <c r="AI79" i="4"/>
  <c r="AN79" i="4" s="1"/>
  <c r="J79" i="4"/>
  <c r="L79" i="4" s="1"/>
  <c r="AL78" i="4"/>
  <c r="AM78" i="4" s="1"/>
  <c r="AI78" i="4"/>
  <c r="AN78" i="4" s="1"/>
  <c r="M78" i="4"/>
  <c r="K78" i="4"/>
  <c r="J78" i="4"/>
  <c r="L78" i="4" s="1"/>
  <c r="AZ77" i="4"/>
  <c r="AN77" i="4"/>
  <c r="AM77" i="4"/>
  <c r="AL77" i="4"/>
  <c r="AI77" i="4"/>
  <c r="K77" i="4"/>
  <c r="J77" i="4"/>
  <c r="L77" i="4" s="1"/>
  <c r="AZ76" i="4"/>
  <c r="AN76" i="4"/>
  <c r="AQ76" i="4" s="1"/>
  <c r="AL76" i="4"/>
  <c r="AM76" i="4" s="1"/>
  <c r="AI76" i="4"/>
  <c r="N76" i="4"/>
  <c r="K76" i="4"/>
  <c r="J76" i="4"/>
  <c r="L76" i="4" s="1"/>
  <c r="AV75" i="4"/>
  <c r="AL75" i="4"/>
  <c r="AI75" i="4"/>
  <c r="N75" i="4"/>
  <c r="L75" i="4"/>
  <c r="AT75" i="4" s="1"/>
  <c r="J75" i="4"/>
  <c r="K75" i="4" s="1"/>
  <c r="BA74" i="4"/>
  <c r="AV74" i="4"/>
  <c r="AO74" i="4"/>
  <c r="AL74" i="4"/>
  <c r="AI74" i="4"/>
  <c r="L74" i="4"/>
  <c r="K74" i="4"/>
  <c r="J74" i="4"/>
  <c r="AM73" i="4"/>
  <c r="AL73" i="4"/>
  <c r="AN73" i="4" s="1"/>
  <c r="AI73" i="4"/>
  <c r="L73" i="4"/>
  <c r="J73" i="4"/>
  <c r="K73" i="4" s="1"/>
  <c r="AN72" i="4"/>
  <c r="AM72" i="4"/>
  <c r="AL72" i="4"/>
  <c r="AI72" i="4"/>
  <c r="J72" i="4"/>
  <c r="AM71" i="4"/>
  <c r="AL71" i="4"/>
  <c r="AN71" i="4" s="1"/>
  <c r="AI71" i="4"/>
  <c r="J71" i="4"/>
  <c r="AL70" i="4"/>
  <c r="AM70" i="4" s="1"/>
  <c r="AI70" i="4"/>
  <c r="AN70" i="4" s="1"/>
  <c r="K70" i="4"/>
  <c r="J70" i="4"/>
  <c r="L70" i="4" s="1"/>
  <c r="AZ69" i="4"/>
  <c r="AN69" i="4"/>
  <c r="AM69" i="4"/>
  <c r="AL69" i="4"/>
  <c r="AI69" i="4"/>
  <c r="K69" i="4"/>
  <c r="J69" i="4"/>
  <c r="L69" i="4" s="1"/>
  <c r="AZ68" i="4"/>
  <c r="AN68" i="4"/>
  <c r="AQ68" i="4" s="1"/>
  <c r="AL68" i="4"/>
  <c r="AM68" i="4" s="1"/>
  <c r="AI68" i="4"/>
  <c r="K68" i="4"/>
  <c r="J68" i="4"/>
  <c r="L68" i="4" s="1"/>
  <c r="AV67" i="4"/>
  <c r="AL67" i="4"/>
  <c r="AI67" i="4"/>
  <c r="N67" i="4"/>
  <c r="L67" i="4"/>
  <c r="AT67" i="4" s="1"/>
  <c r="J67" i="4"/>
  <c r="K67" i="4" s="1"/>
  <c r="AV66" i="4"/>
  <c r="AL66" i="4"/>
  <c r="AI66" i="4"/>
  <c r="L66" i="4"/>
  <c r="BA66" i="4" s="1"/>
  <c r="K66" i="4"/>
  <c r="J66" i="4"/>
  <c r="BA65" i="4"/>
  <c r="AT65" i="4"/>
  <c r="AO65" i="4"/>
  <c r="AM65" i="4"/>
  <c r="AL65" i="4"/>
  <c r="AN65" i="4" s="1"/>
  <c r="AI65" i="4"/>
  <c r="O65" i="4"/>
  <c r="L65" i="4"/>
  <c r="J65" i="4"/>
  <c r="K65" i="4" s="1"/>
  <c r="AN64" i="4"/>
  <c r="AM64" i="4"/>
  <c r="AL64" i="4"/>
  <c r="AI64" i="4"/>
  <c r="J64" i="4"/>
  <c r="AM63" i="4"/>
  <c r="AL63" i="4"/>
  <c r="AN63" i="4" s="1"/>
  <c r="AI63" i="4"/>
  <c r="J63" i="4"/>
  <c r="AL62" i="4"/>
  <c r="AK62" i="4"/>
  <c r="AJ62" i="4"/>
  <c r="AI62" i="4"/>
  <c r="AG62" i="4"/>
  <c r="AH62" i="4" s="1"/>
  <c r="J62" i="4"/>
  <c r="AL61" i="4"/>
  <c r="AK61" i="4"/>
  <c r="AJ61" i="4"/>
  <c r="AG61" i="4"/>
  <c r="AH61" i="4" s="1"/>
  <c r="AI61" i="4" s="1"/>
  <c r="J61" i="4"/>
  <c r="AL60" i="4"/>
  <c r="AK60" i="4"/>
  <c r="AJ60" i="4"/>
  <c r="AG60" i="4"/>
  <c r="AH60" i="4" s="1"/>
  <c r="AI60" i="4" s="1"/>
  <c r="J60" i="4"/>
  <c r="AL59" i="4"/>
  <c r="AJ59" i="4"/>
  <c r="AK59" i="4" s="1"/>
  <c r="AG59" i="4"/>
  <c r="AH59" i="4" s="1"/>
  <c r="AI59" i="4" s="1"/>
  <c r="J59" i="4"/>
  <c r="AL58" i="4"/>
  <c r="AJ58" i="4"/>
  <c r="AK58" i="4" s="1"/>
  <c r="AG58" i="4"/>
  <c r="AH58" i="4" s="1"/>
  <c r="AI58" i="4" s="1"/>
  <c r="J58" i="4"/>
  <c r="AL57" i="4"/>
  <c r="AJ57" i="4"/>
  <c r="AK57" i="4" s="1"/>
  <c r="AG57" i="4"/>
  <c r="AH57" i="4" s="1"/>
  <c r="AI57" i="4" s="1"/>
  <c r="J57" i="4"/>
  <c r="AL56" i="4"/>
  <c r="AJ56" i="4"/>
  <c r="AK56" i="4" s="1"/>
  <c r="AG56" i="4"/>
  <c r="AH56" i="4" s="1"/>
  <c r="AI56" i="4" s="1"/>
  <c r="J56" i="4"/>
  <c r="AL55" i="4"/>
  <c r="AJ55" i="4"/>
  <c r="AK55" i="4" s="1"/>
  <c r="AG55" i="4"/>
  <c r="AH55" i="4" s="1"/>
  <c r="AI55" i="4" s="1"/>
  <c r="J55" i="4"/>
  <c r="AL54" i="4"/>
  <c r="AJ54" i="4"/>
  <c r="AK54" i="4" s="1"/>
  <c r="AG54" i="4"/>
  <c r="AH54" i="4" s="1"/>
  <c r="AI54" i="4" s="1"/>
  <c r="J54" i="4"/>
  <c r="AJ53" i="4"/>
  <c r="AK53" i="4" s="1"/>
  <c r="AL53" i="4" s="1"/>
  <c r="AI53" i="4"/>
  <c r="AG53" i="4"/>
  <c r="AH53" i="4" s="1"/>
  <c r="J53" i="4"/>
  <c r="AL52" i="4"/>
  <c r="AJ52" i="4"/>
  <c r="AK52" i="4" s="1"/>
  <c r="AG52" i="4"/>
  <c r="AH52" i="4" s="1"/>
  <c r="AI52" i="4" s="1"/>
  <c r="J52" i="4"/>
  <c r="AJ51" i="4"/>
  <c r="AK51" i="4" s="1"/>
  <c r="AL51" i="4" s="1"/>
  <c r="AI51" i="4"/>
  <c r="AG51" i="4"/>
  <c r="AH51" i="4" s="1"/>
  <c r="J51" i="4"/>
  <c r="AL50" i="4"/>
  <c r="AJ50" i="4"/>
  <c r="AK50" i="4" s="1"/>
  <c r="AG50" i="4"/>
  <c r="AH50" i="4" s="1"/>
  <c r="AI50" i="4" s="1"/>
  <c r="J50" i="4"/>
  <c r="AJ49" i="4"/>
  <c r="AK49" i="4" s="1"/>
  <c r="AL49" i="4" s="1"/>
  <c r="AI49" i="4"/>
  <c r="AG49" i="4"/>
  <c r="AH49" i="4" s="1"/>
  <c r="J49" i="4"/>
  <c r="AL48" i="4"/>
  <c r="AJ48" i="4"/>
  <c r="AK48" i="4" s="1"/>
  <c r="AG48" i="4"/>
  <c r="AH48" i="4" s="1"/>
  <c r="AI48" i="4" s="1"/>
  <c r="J48" i="4"/>
  <c r="AJ47" i="4"/>
  <c r="AK47" i="4" s="1"/>
  <c r="AL47" i="4" s="1"/>
  <c r="AG47" i="4"/>
  <c r="AH47" i="4" s="1"/>
  <c r="AI47" i="4" s="1"/>
  <c r="J47" i="4"/>
  <c r="AJ46" i="4"/>
  <c r="AK46" i="4" s="1"/>
  <c r="AL46" i="4" s="1"/>
  <c r="AG46" i="4"/>
  <c r="AH46" i="4" s="1"/>
  <c r="AI46" i="4" s="1"/>
  <c r="J46" i="4"/>
  <c r="AM45" i="4"/>
  <c r="AL45" i="4"/>
  <c r="AN45" i="4" s="1"/>
  <c r="AJ45" i="4"/>
  <c r="AK45" i="4" s="1"/>
  <c r="AI45" i="4"/>
  <c r="AG45" i="4"/>
  <c r="AH45" i="4" s="1"/>
  <c r="J45" i="4"/>
  <c r="L45" i="4" s="1"/>
  <c r="AZ44" i="4"/>
  <c r="AL44" i="4"/>
  <c r="AM44" i="4" s="1"/>
  <c r="AJ44" i="4"/>
  <c r="AK44" i="4" s="1"/>
  <c r="AG44" i="4"/>
  <c r="AH44" i="4" s="1"/>
  <c r="AI44" i="4" s="1"/>
  <c r="J44" i="4"/>
  <c r="L44" i="4" s="1"/>
  <c r="AZ43" i="4"/>
  <c r="AV43" i="4"/>
  <c r="AS43" i="4"/>
  <c r="AJ43" i="4"/>
  <c r="AK43" i="4" s="1"/>
  <c r="AL43" i="4" s="1"/>
  <c r="AI43" i="4"/>
  <c r="AO43" i="4" s="1"/>
  <c r="AG43" i="4"/>
  <c r="AH43" i="4" s="1"/>
  <c r="N43" i="4"/>
  <c r="M43" i="4"/>
  <c r="K43" i="4"/>
  <c r="J43" i="4"/>
  <c r="L43" i="4" s="1"/>
  <c r="AZ42" i="4"/>
  <c r="AV42" i="4"/>
  <c r="AJ42" i="4"/>
  <c r="AK42" i="4" s="1"/>
  <c r="AL42" i="4" s="1"/>
  <c r="AI42" i="4"/>
  <c r="AG42" i="4"/>
  <c r="AH42" i="4" s="1"/>
  <c r="J42" i="4"/>
  <c r="L42" i="4" s="1"/>
  <c r="AV41" i="4"/>
  <c r="AS41" i="4"/>
  <c r="AL41" i="4"/>
  <c r="AJ41" i="4"/>
  <c r="AK41" i="4" s="1"/>
  <c r="AG41" i="4"/>
  <c r="AH41" i="4" s="1"/>
  <c r="AI41" i="4" s="1"/>
  <c r="N41" i="4"/>
  <c r="J41" i="4"/>
  <c r="L41" i="4" s="1"/>
  <c r="AZ41" i="4" s="1"/>
  <c r="AS40" i="4"/>
  <c r="AJ40" i="4"/>
  <c r="AK40" i="4" s="1"/>
  <c r="AL40" i="4" s="1"/>
  <c r="AG40" i="4"/>
  <c r="AH40" i="4" s="1"/>
  <c r="AI40" i="4" s="1"/>
  <c r="N40" i="4"/>
  <c r="M40" i="4"/>
  <c r="J40" i="4"/>
  <c r="L40" i="4" s="1"/>
  <c r="AZ40" i="4" s="1"/>
  <c r="AZ39" i="4"/>
  <c r="AV39" i="4"/>
  <c r="AS39" i="4"/>
  <c r="AQ39" i="4"/>
  <c r="AO39" i="4"/>
  <c r="AL39" i="4"/>
  <c r="AN39" i="4" s="1"/>
  <c r="AJ39" i="4"/>
  <c r="AK39" i="4" s="1"/>
  <c r="AI39" i="4"/>
  <c r="AG39" i="4"/>
  <c r="AH39" i="4" s="1"/>
  <c r="N39" i="4"/>
  <c r="M39" i="4"/>
  <c r="K39" i="4"/>
  <c r="J39" i="4"/>
  <c r="L39" i="4" s="1"/>
  <c r="AZ38" i="4"/>
  <c r="AJ38" i="4"/>
  <c r="AK38" i="4" s="1"/>
  <c r="AL38" i="4" s="1"/>
  <c r="AG38" i="4"/>
  <c r="AH38" i="4" s="1"/>
  <c r="AI38" i="4" s="1"/>
  <c r="AO38" i="4" s="1"/>
  <c r="N38" i="4"/>
  <c r="M38" i="4"/>
  <c r="K38" i="4"/>
  <c r="J38" i="4"/>
  <c r="L38" i="4" s="1"/>
  <c r="AV38" i="4" s="1"/>
  <c r="AZ37" i="4"/>
  <c r="AV37" i="4"/>
  <c r="AS37" i="4"/>
  <c r="AJ37" i="4"/>
  <c r="AK37" i="4" s="1"/>
  <c r="AL37" i="4" s="1"/>
  <c r="AG37" i="4"/>
  <c r="AH37" i="4" s="1"/>
  <c r="AI37" i="4" s="1"/>
  <c r="AO37" i="4" s="1"/>
  <c r="O37" i="4"/>
  <c r="N37" i="4"/>
  <c r="M37" i="4"/>
  <c r="L37" i="4"/>
  <c r="K37" i="4"/>
  <c r="J37" i="4"/>
  <c r="AJ36" i="4"/>
  <c r="AK36" i="4" s="1"/>
  <c r="AL36" i="4" s="1"/>
  <c r="AG36" i="4"/>
  <c r="AH36" i="4" s="1"/>
  <c r="AI36" i="4" s="1"/>
  <c r="K36" i="4"/>
  <c r="J36" i="4"/>
  <c r="L36" i="4" s="1"/>
  <c r="AJ35" i="4"/>
  <c r="AK35" i="4" s="1"/>
  <c r="AL35" i="4" s="1"/>
  <c r="AG35" i="4"/>
  <c r="AH35" i="4" s="1"/>
  <c r="AI35" i="4" s="1"/>
  <c r="J35" i="4"/>
  <c r="L35" i="4" s="1"/>
  <c r="AJ34" i="4"/>
  <c r="AK34" i="4" s="1"/>
  <c r="AL34" i="4" s="1"/>
  <c r="AG34" i="4"/>
  <c r="AH34" i="4" s="1"/>
  <c r="AI34" i="4" s="1"/>
  <c r="J34" i="4"/>
  <c r="L34" i="4" s="1"/>
  <c r="AJ33" i="4"/>
  <c r="AK33" i="4" s="1"/>
  <c r="AL33" i="4" s="1"/>
  <c r="AG33" i="4"/>
  <c r="AH33" i="4" s="1"/>
  <c r="AI33" i="4" s="1"/>
  <c r="J33" i="4"/>
  <c r="L33" i="4" s="1"/>
  <c r="AJ32" i="4"/>
  <c r="AK32" i="4" s="1"/>
  <c r="AL32" i="4" s="1"/>
  <c r="AG32" i="4"/>
  <c r="AH32" i="4" s="1"/>
  <c r="AI32" i="4" s="1"/>
  <c r="J32" i="4"/>
  <c r="L32" i="4" s="1"/>
  <c r="AJ31" i="4"/>
  <c r="AK31" i="4" s="1"/>
  <c r="AL31" i="4" s="1"/>
  <c r="AG31" i="4"/>
  <c r="AH31" i="4" s="1"/>
  <c r="AI31" i="4" s="1"/>
  <c r="J31" i="4"/>
  <c r="L31" i="4" s="1"/>
  <c r="AJ30" i="4"/>
  <c r="AK30" i="4" s="1"/>
  <c r="AL30" i="4" s="1"/>
  <c r="AG30" i="4"/>
  <c r="AH30" i="4" s="1"/>
  <c r="AI30" i="4" s="1"/>
  <c r="J30" i="4"/>
  <c r="L30" i="4" s="1"/>
  <c r="AJ29" i="4"/>
  <c r="AK29" i="4" s="1"/>
  <c r="AL29" i="4" s="1"/>
  <c r="AG29" i="4"/>
  <c r="AH29" i="4" s="1"/>
  <c r="AI29" i="4" s="1"/>
  <c r="J29" i="4"/>
  <c r="L29" i="4" s="1"/>
  <c r="AJ28" i="4"/>
  <c r="AK28" i="4" s="1"/>
  <c r="AL28" i="4" s="1"/>
  <c r="AG28" i="4"/>
  <c r="AH28" i="4" s="1"/>
  <c r="AI28" i="4" s="1"/>
  <c r="J28" i="4"/>
  <c r="L28" i="4" s="1"/>
  <c r="AJ27" i="4"/>
  <c r="AK27" i="4" s="1"/>
  <c r="AL27" i="4" s="1"/>
  <c r="AG27" i="4"/>
  <c r="AH27" i="4" s="1"/>
  <c r="AI27" i="4" s="1"/>
  <c r="J27" i="4"/>
  <c r="L27" i="4" s="1"/>
  <c r="AJ26" i="4"/>
  <c r="AK26" i="4" s="1"/>
  <c r="AL26" i="4" s="1"/>
  <c r="AG26" i="4"/>
  <c r="AH26" i="4" s="1"/>
  <c r="AI26" i="4" s="1"/>
  <c r="J26" i="4"/>
  <c r="L26" i="4" s="1"/>
  <c r="AJ25" i="4"/>
  <c r="AK25" i="4" s="1"/>
  <c r="AL25" i="4" s="1"/>
  <c r="AG25" i="4"/>
  <c r="AH25" i="4" s="1"/>
  <c r="AI25" i="4" s="1"/>
  <c r="J25" i="4"/>
  <c r="L25" i="4" s="1"/>
  <c r="AJ24" i="4"/>
  <c r="AK24" i="4" s="1"/>
  <c r="AL24" i="4" s="1"/>
  <c r="AG24" i="4"/>
  <c r="AH24" i="4" s="1"/>
  <c r="AI24" i="4" s="1"/>
  <c r="J24" i="4"/>
  <c r="L24" i="4" s="1"/>
  <c r="AJ23" i="4"/>
  <c r="AK23" i="4" s="1"/>
  <c r="AL23" i="4" s="1"/>
  <c r="AG23" i="4"/>
  <c r="AH23" i="4" s="1"/>
  <c r="AI23" i="4" s="1"/>
  <c r="J23" i="4"/>
  <c r="L23" i="4" s="1"/>
  <c r="AJ22" i="4"/>
  <c r="AK22" i="4" s="1"/>
  <c r="AL22" i="4" s="1"/>
  <c r="AG22" i="4"/>
  <c r="AH22" i="4" s="1"/>
  <c r="AI22" i="4" s="1"/>
  <c r="J22" i="4"/>
  <c r="L22" i="4" s="1"/>
  <c r="AJ21" i="4"/>
  <c r="AK21" i="4" s="1"/>
  <c r="AL21" i="4" s="1"/>
  <c r="AG21" i="4"/>
  <c r="AH21" i="4" s="1"/>
  <c r="AI21" i="4" s="1"/>
  <c r="J21" i="4"/>
  <c r="L21" i="4" s="1"/>
  <c r="AJ20" i="4"/>
  <c r="AK20" i="4" s="1"/>
  <c r="AL20" i="4" s="1"/>
  <c r="AG20" i="4"/>
  <c r="AH20" i="4" s="1"/>
  <c r="AI20" i="4" s="1"/>
  <c r="J20" i="4"/>
  <c r="L20" i="4" s="1"/>
  <c r="AJ19" i="4"/>
  <c r="AK19" i="4" s="1"/>
  <c r="AL19" i="4" s="1"/>
  <c r="AG19" i="4"/>
  <c r="AH19" i="4" s="1"/>
  <c r="AI19" i="4" s="1"/>
  <c r="J19" i="4"/>
  <c r="L19" i="4" s="1"/>
  <c r="AJ18" i="4"/>
  <c r="AK18" i="4" s="1"/>
  <c r="AL18" i="4" s="1"/>
  <c r="AG18" i="4"/>
  <c r="AH18" i="4" s="1"/>
  <c r="AI18" i="4" s="1"/>
  <c r="J18" i="4"/>
  <c r="L18" i="4" s="1"/>
  <c r="AJ17" i="4"/>
  <c r="AK17" i="4" s="1"/>
  <c r="AL17" i="4" s="1"/>
  <c r="AG17" i="4"/>
  <c r="AH17" i="4" s="1"/>
  <c r="AI17" i="4" s="1"/>
  <c r="J17" i="4"/>
  <c r="L17" i="4" s="1"/>
  <c r="AJ16" i="4"/>
  <c r="AK16" i="4" s="1"/>
  <c r="AL16" i="4" s="1"/>
  <c r="AG16" i="4"/>
  <c r="AH16" i="4" s="1"/>
  <c r="AI16" i="4" s="1"/>
  <c r="J16" i="4"/>
  <c r="L16" i="4" s="1"/>
  <c r="AJ15" i="4"/>
  <c r="AK15" i="4" s="1"/>
  <c r="AL15" i="4" s="1"/>
  <c r="AG15" i="4"/>
  <c r="AH15" i="4" s="1"/>
  <c r="AI15" i="4" s="1"/>
  <c r="J15" i="4"/>
  <c r="L15" i="4" s="1"/>
  <c r="AJ14" i="4"/>
  <c r="AK14" i="4" s="1"/>
  <c r="AL14" i="4" s="1"/>
  <c r="AG14" i="4"/>
  <c r="AH14" i="4" s="1"/>
  <c r="AI14" i="4" s="1"/>
  <c r="J14" i="4"/>
  <c r="L14" i="4" s="1"/>
  <c r="AJ13" i="4"/>
  <c r="AK13" i="4" s="1"/>
  <c r="AL13" i="4" s="1"/>
  <c r="AG13" i="4"/>
  <c r="AH13" i="4" s="1"/>
  <c r="AI13" i="4" s="1"/>
  <c r="J13" i="4"/>
  <c r="L13" i="4" s="1"/>
  <c r="AJ12" i="4"/>
  <c r="AK12" i="4" s="1"/>
  <c r="AL12" i="4" s="1"/>
  <c r="AG12" i="4"/>
  <c r="AH12" i="4" s="1"/>
  <c r="AI12" i="4" s="1"/>
  <c r="J12" i="4"/>
  <c r="K12" i="4" s="1"/>
  <c r="AJ11" i="4"/>
  <c r="AK11" i="4" s="1"/>
  <c r="AL11" i="4" s="1"/>
  <c r="AG11" i="4"/>
  <c r="AH11" i="4" s="1"/>
  <c r="AI11" i="4" s="1"/>
  <c r="J11" i="4"/>
  <c r="L11" i="4" s="1"/>
  <c r="AJ10" i="4"/>
  <c r="AK10" i="4" s="1"/>
  <c r="AL10" i="4" s="1"/>
  <c r="AG10" i="4"/>
  <c r="AH10" i="4" s="1"/>
  <c r="AI10" i="4" s="1"/>
  <c r="J10" i="4"/>
  <c r="K10" i="4" s="1"/>
  <c r="AJ9" i="4"/>
  <c r="AK9" i="4" s="1"/>
  <c r="AL9" i="4" s="1"/>
  <c r="AG9" i="4"/>
  <c r="AH9" i="4" s="1"/>
  <c r="AI9" i="4" s="1"/>
  <c r="J9" i="4"/>
  <c r="L9" i="4" s="1"/>
  <c r="AJ8" i="4"/>
  <c r="AK8" i="4" s="1"/>
  <c r="AL8" i="4" s="1"/>
  <c r="AG8" i="4"/>
  <c r="AH8" i="4" s="1"/>
  <c r="AI8" i="4" s="1"/>
  <c r="J8" i="4"/>
  <c r="K8" i="4" s="1"/>
  <c r="AJ7" i="4"/>
  <c r="AK7" i="4" s="1"/>
  <c r="AL7" i="4" s="1"/>
  <c r="AG7" i="4"/>
  <c r="AH7" i="4" s="1"/>
  <c r="AI7" i="4" s="1"/>
  <c r="J7" i="4"/>
  <c r="L7" i="4" s="1"/>
  <c r="AJ6" i="4"/>
  <c r="AK6" i="4" s="1"/>
  <c r="AL6" i="4" s="1"/>
  <c r="AG6" i="4"/>
  <c r="AH6" i="4" s="1"/>
  <c r="AI6" i="4" s="1"/>
  <c r="J6" i="4"/>
  <c r="K6" i="4" s="1"/>
  <c r="AJ5" i="4"/>
  <c r="AK5" i="4" s="1"/>
  <c r="AL5" i="4" s="1"/>
  <c r="AG5" i="4"/>
  <c r="AH5" i="4" s="1"/>
  <c r="AI5" i="4" s="1"/>
  <c r="J5" i="4"/>
  <c r="K5" i="4" s="1"/>
  <c r="AJ4" i="4"/>
  <c r="AK4" i="4" s="1"/>
  <c r="AL4" i="4" s="1"/>
  <c r="AG4" i="4"/>
  <c r="AH4" i="4" s="1"/>
  <c r="AI4" i="4" s="1"/>
  <c r="J4" i="4"/>
  <c r="L4" i="4" s="1"/>
  <c r="AJ3" i="4"/>
  <c r="AK3" i="4" s="1"/>
  <c r="AL3" i="4" s="1"/>
  <c r="AG3" i="4"/>
  <c r="AH3" i="4" s="1"/>
  <c r="AI3" i="4" s="1"/>
  <c r="J3" i="4"/>
  <c r="K3" i="4" s="1"/>
  <c r="AJ2" i="4"/>
  <c r="AK2" i="4" s="1"/>
  <c r="AL2" i="4" s="1"/>
  <c r="AG2" i="4"/>
  <c r="AH2" i="4" s="1"/>
  <c r="AI2" i="4" s="1"/>
  <c r="J2" i="4"/>
  <c r="L2" i="4" s="1"/>
  <c r="BA265" i="4" l="1"/>
  <c r="AZ265" i="4"/>
  <c r="AV265" i="4"/>
  <c r="N265" i="4"/>
  <c r="M265" i="4"/>
  <c r="AQ265" i="4"/>
  <c r="BA263" i="4"/>
  <c r="AO263" i="4"/>
  <c r="BA255" i="4"/>
  <c r="AO255" i="4"/>
  <c r="AT264" i="4"/>
  <c r="AZ264" i="4"/>
  <c r="AV264" i="4"/>
  <c r="N264" i="4"/>
  <c r="M249" i="4"/>
  <c r="N330" i="4"/>
  <c r="AQ257" i="4"/>
  <c r="AQ273" i="4"/>
  <c r="L279" i="4"/>
  <c r="O294" i="4"/>
  <c r="K300" i="4"/>
  <c r="K305" i="4"/>
  <c r="M322" i="4"/>
  <c r="N332" i="4"/>
  <c r="N246" i="4"/>
  <c r="L278" i="4"/>
  <c r="L280" i="4"/>
  <c r="M306" i="4"/>
  <c r="M307" i="4"/>
  <c r="M308" i="4"/>
  <c r="K312" i="4"/>
  <c r="AV122" i="4"/>
  <c r="AQ246" i="4"/>
  <c r="AO247" i="4"/>
  <c r="AV248" i="4"/>
  <c r="K255" i="4"/>
  <c r="AZ257" i="4"/>
  <c r="K266" i="4"/>
  <c r="AV273" i="4"/>
  <c r="AQ286" i="4"/>
  <c r="AO287" i="4"/>
  <c r="K289" i="4"/>
  <c r="K297" i="4"/>
  <c r="K302" i="4"/>
  <c r="N329" i="4"/>
  <c r="BA306" i="4"/>
  <c r="N248" i="4"/>
  <c r="K250" i="4"/>
  <c r="L292" i="4"/>
  <c r="K295" i="4"/>
  <c r="N294" i="4"/>
  <c r="K298" i="4"/>
  <c r="AT246" i="4"/>
  <c r="AZ248" i="4"/>
  <c r="AU272" i="4"/>
  <c r="AZ273" i="4"/>
  <c r="AT286" i="4"/>
  <c r="AZ287" i="4"/>
  <c r="BA313" i="4"/>
  <c r="AS314" i="4"/>
  <c r="AO320" i="4"/>
  <c r="AV327" i="4"/>
  <c r="K263" i="4"/>
  <c r="K264" i="4"/>
  <c r="K265" i="4"/>
  <c r="AZ320" i="4"/>
  <c r="O331" i="4"/>
  <c r="K303" i="4"/>
  <c r="K306" i="4"/>
  <c r="M320" i="4"/>
  <c r="L325" i="4"/>
  <c r="O246" i="4"/>
  <c r="N249" i="4"/>
  <c r="L262" i="4"/>
  <c r="AQ262" i="4" s="1"/>
  <c r="AQ249" i="4"/>
  <c r="AZ249" i="4"/>
  <c r="O254" i="4"/>
  <c r="N257" i="4"/>
  <c r="L270" i="4"/>
  <c r="AQ270" i="4" s="1"/>
  <c r="N273" i="4"/>
  <c r="K274" i="4"/>
  <c r="K281" i="4"/>
  <c r="L288" i="4"/>
  <c r="AT294" i="4"/>
  <c r="L296" i="4"/>
  <c r="AZ296" i="4" s="1"/>
  <c r="K301" i="4"/>
  <c r="BA305" i="4"/>
  <c r="K314" i="4"/>
  <c r="O328" i="4"/>
  <c r="AV332" i="4"/>
  <c r="AQ334" i="4"/>
  <c r="AN47" i="4"/>
  <c r="AM47" i="4"/>
  <c r="AN53" i="4"/>
  <c r="AM53" i="4"/>
  <c r="AY7" i="4"/>
  <c r="O7" i="4"/>
  <c r="AV7" i="4"/>
  <c r="N7" i="4"/>
  <c r="M7" i="4"/>
  <c r="AT7" i="4"/>
  <c r="AU7" i="4" s="1"/>
  <c r="AZ7" i="4"/>
  <c r="AS7" i="4"/>
  <c r="AO7" i="4"/>
  <c r="BA7" i="4"/>
  <c r="AN9" i="4"/>
  <c r="AQ9" i="4" s="1"/>
  <c r="AM9" i="4"/>
  <c r="AY15" i="4"/>
  <c r="O15" i="4"/>
  <c r="AV15" i="4"/>
  <c r="N15" i="4"/>
  <c r="AO15" i="4"/>
  <c r="M15" i="4"/>
  <c r="AT15" i="4"/>
  <c r="AU15" i="4" s="1"/>
  <c r="AS15" i="4"/>
  <c r="AZ15" i="4"/>
  <c r="BA15" i="4"/>
  <c r="AN17" i="4"/>
  <c r="AM17" i="4"/>
  <c r="AY23" i="4"/>
  <c r="O23" i="4"/>
  <c r="AV23" i="4"/>
  <c r="N23" i="4"/>
  <c r="AZ23" i="4"/>
  <c r="M23" i="4"/>
  <c r="AT23" i="4"/>
  <c r="AS23" i="4"/>
  <c r="AO23" i="4"/>
  <c r="BA23" i="4"/>
  <c r="AN25" i="4"/>
  <c r="AM25" i="4"/>
  <c r="AY31" i="4"/>
  <c r="O31" i="4"/>
  <c r="AV31" i="4"/>
  <c r="N31" i="4"/>
  <c r="M31" i="4"/>
  <c r="AT31" i="4"/>
  <c r="AU31" i="4" s="1"/>
  <c r="AZ31" i="4"/>
  <c r="AS31" i="4"/>
  <c r="AO31" i="4"/>
  <c r="BA31" i="4"/>
  <c r="AN33" i="4"/>
  <c r="AM33" i="4"/>
  <c r="AY4" i="4"/>
  <c r="O4" i="4"/>
  <c r="AV4" i="4"/>
  <c r="N4" i="4"/>
  <c r="M4" i="4"/>
  <c r="AO4" i="4"/>
  <c r="AT4" i="4"/>
  <c r="AU4" i="4" s="1"/>
  <c r="AZ4" i="4"/>
  <c r="AS4" i="4"/>
  <c r="BA4" i="4"/>
  <c r="AY20" i="4"/>
  <c r="O20" i="4"/>
  <c r="AZ20" i="4"/>
  <c r="AV20" i="4"/>
  <c r="N20" i="4"/>
  <c r="M20" i="4"/>
  <c r="AT20" i="4"/>
  <c r="AU20" i="4" s="1"/>
  <c r="AO20" i="4"/>
  <c r="AS20" i="4"/>
  <c r="BA20" i="4"/>
  <c r="AN49" i="4"/>
  <c r="AM49" i="4"/>
  <c r="AY2" i="4"/>
  <c r="O2" i="4"/>
  <c r="AV2" i="4"/>
  <c r="N2" i="4"/>
  <c r="M2" i="4"/>
  <c r="AO2" i="4"/>
  <c r="AT2" i="4"/>
  <c r="AU2" i="4" s="1"/>
  <c r="AS2" i="4"/>
  <c r="AZ2" i="4"/>
  <c r="BA2" i="4"/>
  <c r="AN4" i="4"/>
  <c r="AQ4" i="4" s="1"/>
  <c r="AM4" i="4"/>
  <c r="AN12" i="4"/>
  <c r="AM12" i="4"/>
  <c r="AY18" i="4"/>
  <c r="O18" i="4"/>
  <c r="AO18" i="4"/>
  <c r="AV18" i="4"/>
  <c r="N18" i="4"/>
  <c r="AZ18" i="4"/>
  <c r="M18" i="4"/>
  <c r="AT18" i="4"/>
  <c r="AU18" i="4" s="1"/>
  <c r="AQ18" i="4"/>
  <c r="AS18" i="4"/>
  <c r="BA18" i="4"/>
  <c r="AN20" i="4"/>
  <c r="AQ20" i="4" s="1"/>
  <c r="AM20" i="4"/>
  <c r="AY26" i="4"/>
  <c r="O26" i="4"/>
  <c r="AZ26" i="4"/>
  <c r="AV26" i="4"/>
  <c r="N26" i="4"/>
  <c r="AO26" i="4"/>
  <c r="M26" i="4"/>
  <c r="AT26" i="4"/>
  <c r="AS26" i="4"/>
  <c r="BA26" i="4"/>
  <c r="AN28" i="4"/>
  <c r="AQ28" i="4" s="1"/>
  <c r="AM28" i="4"/>
  <c r="AY34" i="4"/>
  <c r="O34" i="4"/>
  <c r="AV34" i="4"/>
  <c r="N34" i="4"/>
  <c r="M34" i="4"/>
  <c r="AT34" i="4"/>
  <c r="AS34" i="4"/>
  <c r="AZ34" i="4"/>
  <c r="AO34" i="4"/>
  <c r="BA34" i="4"/>
  <c r="AN15" i="4"/>
  <c r="AQ15" i="4" s="1"/>
  <c r="AM15" i="4"/>
  <c r="AY21" i="4"/>
  <c r="O21" i="4"/>
  <c r="AV21" i="4"/>
  <c r="N21" i="4"/>
  <c r="M21" i="4"/>
  <c r="AT21" i="4"/>
  <c r="AS21" i="4"/>
  <c r="AZ21" i="4"/>
  <c r="AO21" i="4"/>
  <c r="BA21" i="4"/>
  <c r="AN23" i="4"/>
  <c r="AQ23" i="4" s="1"/>
  <c r="AM23" i="4"/>
  <c r="AY29" i="4"/>
  <c r="O29" i="4"/>
  <c r="AV29" i="4"/>
  <c r="N29" i="4"/>
  <c r="M29" i="4"/>
  <c r="AO29" i="4"/>
  <c r="AT29" i="4"/>
  <c r="AU29" i="4" s="1"/>
  <c r="AS29" i="4"/>
  <c r="AZ29" i="4"/>
  <c r="BA29" i="4"/>
  <c r="AN31" i="4"/>
  <c r="AQ31" i="4" s="1"/>
  <c r="AM31" i="4"/>
  <c r="AN36" i="4"/>
  <c r="AQ36" i="4" s="1"/>
  <c r="AM36" i="4"/>
  <c r="AN37" i="4"/>
  <c r="AQ37" i="4" s="1"/>
  <c r="AP37" i="4" s="1"/>
  <c r="AM37" i="4"/>
  <c r="AN42" i="4"/>
  <c r="AM42" i="4"/>
  <c r="AN14" i="4"/>
  <c r="AM14" i="4"/>
  <c r="AY28" i="4"/>
  <c r="O28" i="4"/>
  <c r="AV28" i="4"/>
  <c r="N28" i="4"/>
  <c r="M28" i="4"/>
  <c r="AT28" i="4"/>
  <c r="AU28" i="4" s="1"/>
  <c r="AS28" i="4"/>
  <c r="AZ28" i="4"/>
  <c r="AO28" i="4"/>
  <c r="BA28" i="4"/>
  <c r="AN7" i="4"/>
  <c r="AQ7" i="4" s="1"/>
  <c r="AM7" i="4"/>
  <c r="AY13" i="4"/>
  <c r="O13" i="4"/>
  <c r="AV13" i="4"/>
  <c r="N13" i="4"/>
  <c r="AO13" i="4"/>
  <c r="M13" i="4"/>
  <c r="AS13" i="4"/>
  <c r="AT13" i="4"/>
  <c r="AU13" i="4" s="1"/>
  <c r="AZ13" i="4"/>
  <c r="BA13" i="4"/>
  <c r="AY24" i="4"/>
  <c r="O24" i="4"/>
  <c r="AZ24" i="4"/>
  <c r="AO24" i="4"/>
  <c r="AV24" i="4"/>
  <c r="N24" i="4"/>
  <c r="M24" i="4"/>
  <c r="AT24" i="4"/>
  <c r="AS24" i="4"/>
  <c r="BA24" i="4"/>
  <c r="AN34" i="4"/>
  <c r="AQ34" i="4" s="1"/>
  <c r="AM34" i="4"/>
  <c r="AN38" i="4"/>
  <c r="AQ38" i="4" s="1"/>
  <c r="AP38" i="4" s="1"/>
  <c r="AM38" i="4"/>
  <c r="AN43" i="4"/>
  <c r="AQ43" i="4" s="1"/>
  <c r="AP43" i="4" s="1"/>
  <c r="AM43" i="4"/>
  <c r="AY36" i="4"/>
  <c r="O36" i="4"/>
  <c r="AO36" i="4"/>
  <c r="AV36" i="4"/>
  <c r="N36" i="4"/>
  <c r="M36" i="4"/>
  <c r="AZ36" i="4"/>
  <c r="AT36" i="4"/>
  <c r="AS36" i="4"/>
  <c r="BA36" i="4"/>
  <c r="AN2" i="4"/>
  <c r="AQ2" i="4" s="1"/>
  <c r="AM2" i="4"/>
  <c r="AN10" i="4"/>
  <c r="AM10" i="4"/>
  <c r="AY16" i="4"/>
  <c r="O16" i="4"/>
  <c r="AV16" i="4"/>
  <c r="N16" i="4"/>
  <c r="M16" i="4"/>
  <c r="AO16" i="4"/>
  <c r="AT16" i="4"/>
  <c r="AS16" i="4"/>
  <c r="AZ16" i="4"/>
  <c r="BA16" i="4"/>
  <c r="AN18" i="4"/>
  <c r="AM18" i="4"/>
  <c r="AN26" i="4"/>
  <c r="AQ26" i="4" s="1"/>
  <c r="AM26" i="4"/>
  <c r="AY32" i="4"/>
  <c r="O32" i="4"/>
  <c r="AV32" i="4"/>
  <c r="N32" i="4"/>
  <c r="M32" i="4"/>
  <c r="AZ32" i="4"/>
  <c r="AT32" i="4"/>
  <c r="AU32" i="4" s="1"/>
  <c r="AS32" i="4"/>
  <c r="AO32" i="4"/>
  <c r="BA32" i="4"/>
  <c r="AN5" i="4"/>
  <c r="AM5" i="4"/>
  <c r="AY11" i="4"/>
  <c r="O11" i="4"/>
  <c r="AV11" i="4"/>
  <c r="N11" i="4"/>
  <c r="AO11" i="4"/>
  <c r="M11" i="4"/>
  <c r="AZ11" i="4"/>
  <c r="AT11" i="4"/>
  <c r="AU11" i="4" s="1"/>
  <c r="AS11" i="4"/>
  <c r="BA11" i="4"/>
  <c r="AN13" i="4"/>
  <c r="AQ13" i="4" s="1"/>
  <c r="AM13" i="4"/>
  <c r="AY19" i="4"/>
  <c r="O19" i="4"/>
  <c r="AZ19" i="4"/>
  <c r="AV19" i="4"/>
  <c r="N19" i="4"/>
  <c r="M19" i="4"/>
  <c r="AT19" i="4"/>
  <c r="AS19" i="4"/>
  <c r="AO19" i="4"/>
  <c r="BA19" i="4"/>
  <c r="AN21" i="4"/>
  <c r="AQ21" i="4" s="1"/>
  <c r="AM21" i="4"/>
  <c r="AY27" i="4"/>
  <c r="O27" i="4"/>
  <c r="AV27" i="4"/>
  <c r="N27" i="4"/>
  <c r="M27" i="4"/>
  <c r="AT27" i="4"/>
  <c r="AQ27" i="4"/>
  <c r="AS27" i="4"/>
  <c r="AZ27" i="4"/>
  <c r="AO27" i="4"/>
  <c r="BA27" i="4"/>
  <c r="AN29" i="4"/>
  <c r="AQ29" i="4" s="1"/>
  <c r="AM29" i="4"/>
  <c r="AY35" i="4"/>
  <c r="O35" i="4"/>
  <c r="AV35" i="4"/>
  <c r="N35" i="4"/>
  <c r="M35" i="4"/>
  <c r="AT35" i="4"/>
  <c r="AU35" i="4" s="1"/>
  <c r="AO35" i="4"/>
  <c r="AS35" i="4"/>
  <c r="AZ35" i="4"/>
  <c r="BA35" i="4"/>
  <c r="AN46" i="4"/>
  <c r="AM46" i="4"/>
  <c r="AN6" i="4"/>
  <c r="AM6" i="4"/>
  <c r="AN30" i="4"/>
  <c r="AM30" i="4"/>
  <c r="AN8" i="4"/>
  <c r="AM8" i="4"/>
  <c r="AN16" i="4"/>
  <c r="AQ16" i="4" s="1"/>
  <c r="AM16" i="4"/>
  <c r="AY22" i="4"/>
  <c r="O22" i="4"/>
  <c r="AV22" i="4"/>
  <c r="N22" i="4"/>
  <c r="AQ22" i="4"/>
  <c r="M22" i="4"/>
  <c r="AT22" i="4"/>
  <c r="AU22" i="4" s="1"/>
  <c r="AO22" i="4"/>
  <c r="AS22" i="4"/>
  <c r="AZ22" i="4"/>
  <c r="BA22" i="4"/>
  <c r="AN24" i="4"/>
  <c r="AQ24" i="4" s="1"/>
  <c r="AM24" i="4"/>
  <c r="AY30" i="4"/>
  <c r="O30" i="4"/>
  <c r="AO30" i="4"/>
  <c r="AV30" i="4"/>
  <c r="N30" i="4"/>
  <c r="M30" i="4"/>
  <c r="AT30" i="4"/>
  <c r="AQ30" i="4"/>
  <c r="AS30" i="4"/>
  <c r="AZ30" i="4"/>
  <c r="BA30" i="4"/>
  <c r="AN32" i="4"/>
  <c r="AQ32" i="4" s="1"/>
  <c r="AM32" i="4"/>
  <c r="AN22" i="4"/>
  <c r="AM22" i="4"/>
  <c r="AN51" i="4"/>
  <c r="AM51" i="4"/>
  <c r="AY14" i="4"/>
  <c r="O14" i="4"/>
  <c r="AZ14" i="4"/>
  <c r="AV14" i="4"/>
  <c r="N14" i="4"/>
  <c r="M14" i="4"/>
  <c r="AO14" i="4"/>
  <c r="AP14" i="4" s="1"/>
  <c r="AT14" i="4"/>
  <c r="AU14" i="4" s="1"/>
  <c r="AS14" i="4"/>
  <c r="AQ14" i="4"/>
  <c r="BA14" i="4"/>
  <c r="AN3" i="4"/>
  <c r="AM3" i="4"/>
  <c r="AY9" i="4"/>
  <c r="O9" i="4"/>
  <c r="AV9" i="4"/>
  <c r="N9" i="4"/>
  <c r="AZ9" i="4"/>
  <c r="M9" i="4"/>
  <c r="AT9" i="4"/>
  <c r="AU9" i="4" s="1"/>
  <c r="AS9" i="4"/>
  <c r="AO9" i="4"/>
  <c r="BA9" i="4"/>
  <c r="AN11" i="4"/>
  <c r="AQ11" i="4" s="1"/>
  <c r="AM11" i="4"/>
  <c r="AY17" i="4"/>
  <c r="O17" i="4"/>
  <c r="AV17" i="4"/>
  <c r="N17" i="4"/>
  <c r="AO17" i="4"/>
  <c r="AP17" i="4" s="1"/>
  <c r="M17" i="4"/>
  <c r="AQ17" i="4"/>
  <c r="AT17" i="4"/>
  <c r="AS17" i="4"/>
  <c r="AZ17" i="4"/>
  <c r="BA17" i="4"/>
  <c r="AN19" i="4"/>
  <c r="AQ19" i="4" s="1"/>
  <c r="AM19" i="4"/>
  <c r="AY25" i="4"/>
  <c r="O25" i="4"/>
  <c r="AZ25" i="4"/>
  <c r="AV25" i="4"/>
  <c r="N25" i="4"/>
  <c r="M25" i="4"/>
  <c r="AT25" i="4"/>
  <c r="AS25" i="4"/>
  <c r="AO25" i="4"/>
  <c r="AQ25" i="4"/>
  <c r="BA25" i="4"/>
  <c r="AN27" i="4"/>
  <c r="AM27" i="4"/>
  <c r="AY33" i="4"/>
  <c r="O33" i="4"/>
  <c r="AV33" i="4"/>
  <c r="N33" i="4"/>
  <c r="M33" i="4"/>
  <c r="AZ33" i="4"/>
  <c r="AT33" i="4"/>
  <c r="AS33" i="4"/>
  <c r="AQ33" i="4"/>
  <c r="AO33" i="4"/>
  <c r="BA33" i="4"/>
  <c r="AN35" i="4"/>
  <c r="AQ35" i="4" s="1"/>
  <c r="AM35" i="4"/>
  <c r="AN40" i="4"/>
  <c r="AQ40" i="4" s="1"/>
  <c r="AM40" i="4"/>
  <c r="AT45" i="4"/>
  <c r="BA45" i="4"/>
  <c r="AY45" i="4"/>
  <c r="O45" i="4"/>
  <c r="L61" i="4"/>
  <c r="K61" i="4"/>
  <c r="L71" i="4"/>
  <c r="K71" i="4"/>
  <c r="AQ73" i="4"/>
  <c r="N73" i="4"/>
  <c r="M73" i="4"/>
  <c r="AZ73" i="4"/>
  <c r="AY73" i="4"/>
  <c r="AV73" i="4"/>
  <c r="AN90" i="4"/>
  <c r="AM90" i="4"/>
  <c r="AZ292" i="4"/>
  <c r="AY292" i="4"/>
  <c r="AV292" i="4"/>
  <c r="AT292" i="4"/>
  <c r="O292" i="4"/>
  <c r="AQ292" i="4"/>
  <c r="N292" i="4"/>
  <c r="BA292" i="4"/>
  <c r="AO292" i="4"/>
  <c r="M292" i="4"/>
  <c r="AT44" i="4"/>
  <c r="BA44" i="4"/>
  <c r="AY44" i="4"/>
  <c r="O44" i="4"/>
  <c r="K45" i="4"/>
  <c r="AO45" i="4"/>
  <c r="L47" i="4"/>
  <c r="K47" i="4"/>
  <c r="L51" i="4"/>
  <c r="K51" i="4"/>
  <c r="L62" i="4"/>
  <c r="K62" i="4"/>
  <c r="L64" i="4"/>
  <c r="K64" i="4"/>
  <c r="M68" i="4"/>
  <c r="BA68" i="4"/>
  <c r="AO68" i="4"/>
  <c r="AP68" i="4" s="1"/>
  <c r="AY68" i="4"/>
  <c r="AV68" i="4"/>
  <c r="AT68" i="4"/>
  <c r="AU68" i="4" s="1"/>
  <c r="O68" i="4"/>
  <c r="AY69" i="4"/>
  <c r="AV69" i="4"/>
  <c r="AT69" i="4"/>
  <c r="AU69" i="4" s="1"/>
  <c r="O69" i="4"/>
  <c r="AQ69" i="4"/>
  <c r="N69" i="4"/>
  <c r="M69" i="4"/>
  <c r="BA69" i="4"/>
  <c r="AO69" i="4"/>
  <c r="AT70" i="4"/>
  <c r="O70" i="4"/>
  <c r="AQ70" i="4"/>
  <c r="N70" i="4"/>
  <c r="BA70" i="4"/>
  <c r="AO70" i="4"/>
  <c r="AP70" i="4" s="1"/>
  <c r="AZ70" i="4"/>
  <c r="AY70" i="4"/>
  <c r="AV70" i="4"/>
  <c r="O73" i="4"/>
  <c r="AU75" i="4"/>
  <c r="AU83" i="4"/>
  <c r="L111" i="4"/>
  <c r="K111" i="4"/>
  <c r="O38" i="4"/>
  <c r="AS38" i="4"/>
  <c r="AV40" i="4"/>
  <c r="AT43" i="4"/>
  <c r="AU43" i="4" s="1"/>
  <c r="BA43" i="4"/>
  <c r="AY43" i="4"/>
  <c r="O43" i="4"/>
  <c r="K44" i="4"/>
  <c r="AO44" i="4"/>
  <c r="M45" i="4"/>
  <c r="AQ45" i="4"/>
  <c r="L63" i="4"/>
  <c r="K63" i="4"/>
  <c r="AQ65" i="4"/>
  <c r="N65" i="4"/>
  <c r="M65" i="4"/>
  <c r="AZ65" i="4"/>
  <c r="AY65" i="4"/>
  <c r="AV65" i="4"/>
  <c r="AU65" i="4" s="1"/>
  <c r="AZ74" i="4"/>
  <c r="AY74" i="4"/>
  <c r="AT74" i="4"/>
  <c r="AU74" i="4" s="1"/>
  <c r="O74" i="4"/>
  <c r="N74" i="4"/>
  <c r="M74" i="4"/>
  <c r="AP140" i="4"/>
  <c r="K2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AN41" i="4"/>
  <c r="AQ41" i="4" s="1"/>
  <c r="AT42" i="4"/>
  <c r="AU42" i="4" s="1"/>
  <c r="BA42" i="4"/>
  <c r="AY42" i="4"/>
  <c r="O42" i="4"/>
  <c r="M44" i="4"/>
  <c r="N45" i="4"/>
  <c r="AS45" i="4"/>
  <c r="L48" i="4"/>
  <c r="K48" i="4"/>
  <c r="L52" i="4"/>
  <c r="K52" i="4"/>
  <c r="AU67" i="4"/>
  <c r="N68" i="4"/>
  <c r="M70" i="4"/>
  <c r="AQ81" i="4"/>
  <c r="AZ82" i="4"/>
  <c r="AY82" i="4"/>
  <c r="AV82" i="4"/>
  <c r="AT82" i="4"/>
  <c r="AU82" i="4" s="1"/>
  <c r="O82" i="4"/>
  <c r="AQ82" i="4"/>
  <c r="N82" i="4"/>
  <c r="M82" i="4"/>
  <c r="AN87" i="4"/>
  <c r="AM87" i="4"/>
  <c r="AN100" i="4"/>
  <c r="AM100" i="4"/>
  <c r="AN120" i="4"/>
  <c r="AM120" i="4"/>
  <c r="AN124" i="4"/>
  <c r="AM124" i="4"/>
  <c r="AN52" i="4"/>
  <c r="AM52" i="4"/>
  <c r="K4" i="4"/>
  <c r="K7" i="4"/>
  <c r="K9" i="4"/>
  <c r="K11" i="4"/>
  <c r="K13" i="4"/>
  <c r="L3" i="4"/>
  <c r="L5" i="4"/>
  <c r="L6" i="4"/>
  <c r="L8" i="4"/>
  <c r="L10" i="4"/>
  <c r="L12" i="4"/>
  <c r="AT37" i="4"/>
  <c r="AU37" i="4" s="1"/>
  <c r="BA37" i="4"/>
  <c r="AY37" i="4"/>
  <c r="AT41" i="4"/>
  <c r="AU41" i="4" s="1"/>
  <c r="BA41" i="4"/>
  <c r="AY41" i="4"/>
  <c r="O41" i="4"/>
  <c r="AM41" i="4"/>
  <c r="K42" i="4"/>
  <c r="AO42" i="4"/>
  <c r="N44" i="4"/>
  <c r="AS44" i="4"/>
  <c r="AN50" i="4"/>
  <c r="AM50" i="4"/>
  <c r="AN54" i="4"/>
  <c r="AM54" i="4"/>
  <c r="AN55" i="4"/>
  <c r="AM55" i="4"/>
  <c r="AN56" i="4"/>
  <c r="AM56" i="4"/>
  <c r="AN57" i="4"/>
  <c r="AM57" i="4"/>
  <c r="AN58" i="4"/>
  <c r="AM58" i="4"/>
  <c r="AN59" i="4"/>
  <c r="AM59" i="4"/>
  <c r="AZ66" i="4"/>
  <c r="AY66" i="4"/>
  <c r="AT66" i="4"/>
  <c r="AU66" i="4" s="1"/>
  <c r="O66" i="4"/>
  <c r="N66" i="4"/>
  <c r="M66" i="4"/>
  <c r="AN74" i="4"/>
  <c r="AQ74" i="4" s="1"/>
  <c r="AP74" i="4" s="1"/>
  <c r="AM74" i="4"/>
  <c r="AN75" i="4"/>
  <c r="AQ75" i="4" s="1"/>
  <c r="AM75" i="4"/>
  <c r="L80" i="4"/>
  <c r="K80" i="4"/>
  <c r="AN83" i="4"/>
  <c r="AQ83" i="4" s="1"/>
  <c r="AM83" i="4"/>
  <c r="AT86" i="4"/>
  <c r="O86" i="4"/>
  <c r="BA86" i="4"/>
  <c r="AO86" i="4"/>
  <c r="AP86" i="4" s="1"/>
  <c r="N86" i="4"/>
  <c r="AZ86" i="4"/>
  <c r="M86" i="4"/>
  <c r="AY86" i="4"/>
  <c r="AV86" i="4"/>
  <c r="AS86" i="4"/>
  <c r="AQ87" i="4"/>
  <c r="AN98" i="4"/>
  <c r="AM98" i="4"/>
  <c r="AN112" i="4"/>
  <c r="AM112" i="4"/>
  <c r="L117" i="4"/>
  <c r="K117" i="4"/>
  <c r="AN44" i="4"/>
  <c r="AQ44" i="4" s="1"/>
  <c r="AN48" i="4"/>
  <c r="AM48" i="4"/>
  <c r="AT40" i="4"/>
  <c r="BA40" i="4"/>
  <c r="AY40" i="4"/>
  <c r="O40" i="4"/>
  <c r="K41" i="4"/>
  <c r="AO41" i="4"/>
  <c r="M42" i="4"/>
  <c r="AQ42" i="4"/>
  <c r="AV45" i="4"/>
  <c r="L49" i="4"/>
  <c r="K49" i="4"/>
  <c r="L53" i="4"/>
  <c r="K53" i="4"/>
  <c r="AN60" i="4"/>
  <c r="AM60" i="4"/>
  <c r="AO73" i="4"/>
  <c r="AP73" i="4" s="1"/>
  <c r="AY85" i="4"/>
  <c r="AV85" i="4"/>
  <c r="AT85" i="4"/>
  <c r="O85" i="4"/>
  <c r="AQ85" i="4"/>
  <c r="N85" i="4"/>
  <c r="M85" i="4"/>
  <c r="BA85" i="4"/>
  <c r="AO85" i="4"/>
  <c r="L90" i="4"/>
  <c r="K90" i="4"/>
  <c r="AN104" i="4"/>
  <c r="AM104" i="4"/>
  <c r="AT38" i="4"/>
  <c r="AU38" i="4" s="1"/>
  <c r="BA38" i="4"/>
  <c r="AY38" i="4"/>
  <c r="AT39" i="4"/>
  <c r="AU39" i="4" s="1"/>
  <c r="BA39" i="4"/>
  <c r="AY39" i="4"/>
  <c r="O39" i="4"/>
  <c r="AM39" i="4"/>
  <c r="K40" i="4"/>
  <c r="AO40" i="4"/>
  <c r="AP40" i="4" s="1"/>
  <c r="M41" i="4"/>
  <c r="N42" i="4"/>
  <c r="AS42" i="4"/>
  <c r="AV44" i="4"/>
  <c r="AZ45" i="4"/>
  <c r="AN61" i="4"/>
  <c r="AM61" i="4"/>
  <c r="AN66" i="4"/>
  <c r="AQ66" i="4" s="1"/>
  <c r="AM66" i="4"/>
  <c r="AN67" i="4"/>
  <c r="AQ67" i="4" s="1"/>
  <c r="AM67" i="4"/>
  <c r="AT73" i="4"/>
  <c r="AU73" i="4" s="1"/>
  <c r="BA79" i="4"/>
  <c r="AO79" i="4"/>
  <c r="AZ79" i="4"/>
  <c r="AY79" i="4"/>
  <c r="AV79" i="4"/>
  <c r="AT79" i="4"/>
  <c r="O79" i="4"/>
  <c r="AQ79" i="4"/>
  <c r="N79" i="4"/>
  <c r="AP82" i="4"/>
  <c r="M84" i="4"/>
  <c r="BA84" i="4"/>
  <c r="AO84" i="4"/>
  <c r="AP84" i="4" s="1"/>
  <c r="AZ84" i="4"/>
  <c r="AY84" i="4"/>
  <c r="AV84" i="4"/>
  <c r="AT84" i="4"/>
  <c r="AU84" i="4" s="1"/>
  <c r="O84" i="4"/>
  <c r="AN91" i="4"/>
  <c r="AQ91" i="4" s="1"/>
  <c r="AM91" i="4"/>
  <c r="AN103" i="4"/>
  <c r="AM103" i="4"/>
  <c r="AP132" i="4"/>
  <c r="AN148" i="4"/>
  <c r="AM148" i="4"/>
  <c r="AM149" i="4"/>
  <c r="AN149" i="4"/>
  <c r="AQ149" i="4" s="1"/>
  <c r="AP39" i="4"/>
  <c r="L46" i="4"/>
  <c r="K46" i="4"/>
  <c r="L50" i="4"/>
  <c r="K50" i="4"/>
  <c r="L54" i="4"/>
  <c r="K54" i="4"/>
  <c r="L55" i="4"/>
  <c r="K55" i="4"/>
  <c r="L56" i="4"/>
  <c r="K56" i="4"/>
  <c r="L57" i="4"/>
  <c r="K57" i="4"/>
  <c r="L58" i="4"/>
  <c r="K58" i="4"/>
  <c r="L59" i="4"/>
  <c r="K59" i="4"/>
  <c r="L60" i="4"/>
  <c r="K60" i="4"/>
  <c r="AN62" i="4"/>
  <c r="AM62" i="4"/>
  <c r="AP65" i="4"/>
  <c r="AO66" i="4"/>
  <c r="L72" i="4"/>
  <c r="K72" i="4"/>
  <c r="BA73" i="4"/>
  <c r="M76" i="4"/>
  <c r="BA76" i="4"/>
  <c r="AO76" i="4"/>
  <c r="AP76" i="4" s="1"/>
  <c r="AY76" i="4"/>
  <c r="AV76" i="4"/>
  <c r="AT76" i="4"/>
  <c r="AU76" i="4" s="1"/>
  <c r="O76" i="4"/>
  <c r="AY77" i="4"/>
  <c r="AV77" i="4"/>
  <c r="AT77" i="4"/>
  <c r="AU77" i="4" s="1"/>
  <c r="O77" i="4"/>
  <c r="AQ77" i="4"/>
  <c r="N77" i="4"/>
  <c r="M77" i="4"/>
  <c r="BA77" i="4"/>
  <c r="AO77" i="4"/>
  <c r="AT78" i="4"/>
  <c r="O78" i="4"/>
  <c r="AQ78" i="4"/>
  <c r="N78" i="4"/>
  <c r="BA78" i="4"/>
  <c r="AO78" i="4"/>
  <c r="AP78" i="4" s="1"/>
  <c r="AZ78" i="4"/>
  <c r="AY78" i="4"/>
  <c r="AV78" i="4"/>
  <c r="M79" i="4"/>
  <c r="AY67" i="4"/>
  <c r="AY75" i="4"/>
  <c r="AY83" i="4"/>
  <c r="BA87" i="4"/>
  <c r="O89" i="4"/>
  <c r="AS92" i="4"/>
  <c r="AS93" i="4"/>
  <c r="AS94" i="4"/>
  <c r="AS95" i="4"/>
  <c r="AS96" i="4"/>
  <c r="AS97" i="4"/>
  <c r="L100" i="4"/>
  <c r="K100" i="4"/>
  <c r="L104" i="4"/>
  <c r="K104" i="4"/>
  <c r="L106" i="4"/>
  <c r="K106" i="4"/>
  <c r="AN107" i="4"/>
  <c r="AN113" i="4"/>
  <c r="L118" i="4"/>
  <c r="K118" i="4"/>
  <c r="AN121" i="4"/>
  <c r="AN123" i="4"/>
  <c r="M127" i="4"/>
  <c r="AT127" i="4"/>
  <c r="AS127" i="4"/>
  <c r="BA127" i="4"/>
  <c r="AZ127" i="4"/>
  <c r="AO127" i="4"/>
  <c r="AY127" i="4"/>
  <c r="O127" i="4"/>
  <c r="AN132" i="4"/>
  <c r="AQ132" i="4" s="1"/>
  <c r="AM132" i="4"/>
  <c r="AS134" i="4"/>
  <c r="BA134" i="4"/>
  <c r="AZ134" i="4"/>
  <c r="AO134" i="4"/>
  <c r="AY134" i="4"/>
  <c r="O134" i="4"/>
  <c r="AV134" i="4"/>
  <c r="N134" i="4"/>
  <c r="M134" i="4"/>
  <c r="AN140" i="4"/>
  <c r="AQ140" i="4" s="1"/>
  <c r="AM140" i="4"/>
  <c r="AS142" i="4"/>
  <c r="AQ142" i="4"/>
  <c r="BA142" i="4"/>
  <c r="AZ142" i="4"/>
  <c r="AO142" i="4"/>
  <c r="AY142" i="4"/>
  <c r="O142" i="4"/>
  <c r="AV142" i="4"/>
  <c r="N142" i="4"/>
  <c r="M142" i="4"/>
  <c r="AN150" i="4"/>
  <c r="AM150" i="4"/>
  <c r="AN174" i="4"/>
  <c r="AQ174" i="4" s="1"/>
  <c r="AM174" i="4"/>
  <c r="L208" i="4"/>
  <c r="K208" i="4"/>
  <c r="AZ67" i="4"/>
  <c r="AZ75" i="4"/>
  <c r="AV81" i="4"/>
  <c r="AU81" i="4" s="1"/>
  <c r="AZ83" i="4"/>
  <c r="N87" i="4"/>
  <c r="AT88" i="4"/>
  <c r="AZ88" i="4"/>
  <c r="AO88" i="4"/>
  <c r="AV88" i="4"/>
  <c r="AQ89" i="4"/>
  <c r="AN99" i="4"/>
  <c r="L109" i="4"/>
  <c r="K109" i="4"/>
  <c r="AN110" i="4"/>
  <c r="L119" i="4"/>
  <c r="K119" i="4"/>
  <c r="M126" i="4"/>
  <c r="AT126" i="4"/>
  <c r="AU126" i="4" s="1"/>
  <c r="AS126" i="4"/>
  <c r="AQ126" i="4"/>
  <c r="BA126" i="4"/>
  <c r="AZ126" i="4"/>
  <c r="AO126" i="4"/>
  <c r="AP126" i="4" s="1"/>
  <c r="AY126" i="4"/>
  <c r="O126" i="4"/>
  <c r="AO144" i="4"/>
  <c r="AP144" i="4" s="1"/>
  <c r="AO67" i="4"/>
  <c r="AP67" i="4" s="1"/>
  <c r="BA67" i="4"/>
  <c r="AO75" i="4"/>
  <c r="AP75" i="4" s="1"/>
  <c r="BA75" i="4"/>
  <c r="AY81" i="4"/>
  <c r="AO83" i="4"/>
  <c r="AP83" i="4" s="1"/>
  <c r="BA83" i="4"/>
  <c r="AT91" i="4"/>
  <c r="AZ91" i="4"/>
  <c r="AO91" i="4"/>
  <c r="AP91" i="4" s="1"/>
  <c r="AY91" i="4"/>
  <c r="AV91" i="4"/>
  <c r="AV92" i="4"/>
  <c r="AV93" i="4"/>
  <c r="AV94" i="4"/>
  <c r="AV95" i="4"/>
  <c r="AV96" i="4"/>
  <c r="AV97" i="4"/>
  <c r="L99" i="4"/>
  <c r="K99" i="4"/>
  <c r="L103" i="4"/>
  <c r="K103" i="4"/>
  <c r="AN105" i="4"/>
  <c r="L112" i="4"/>
  <c r="K112" i="4"/>
  <c r="AM114" i="4"/>
  <c r="AN115" i="4"/>
  <c r="L120" i="4"/>
  <c r="K120" i="4"/>
  <c r="AM122" i="4"/>
  <c r="M125" i="4"/>
  <c r="AT125" i="4"/>
  <c r="AU125" i="4" s="1"/>
  <c r="AS125" i="4"/>
  <c r="BA125" i="4"/>
  <c r="AZ125" i="4"/>
  <c r="AO125" i="4"/>
  <c r="AY125" i="4"/>
  <c r="O125" i="4"/>
  <c r="N126" i="4"/>
  <c r="AN130" i="4"/>
  <c r="AQ130" i="4" s="1"/>
  <c r="AP130" i="4" s="1"/>
  <c r="AM130" i="4"/>
  <c r="AN138" i="4"/>
  <c r="AQ138" i="4" s="1"/>
  <c r="AP138" i="4" s="1"/>
  <c r="AM138" i="4"/>
  <c r="AO146" i="4"/>
  <c r="M67" i="4"/>
  <c r="M75" i="4"/>
  <c r="AZ81" i="4"/>
  <c r="M83" i="4"/>
  <c r="M88" i="4"/>
  <c r="BA88" i="4"/>
  <c r="K91" i="4"/>
  <c r="BA91" i="4"/>
  <c r="AN102" i="4"/>
  <c r="L107" i="4"/>
  <c r="K107" i="4"/>
  <c r="AN108" i="4"/>
  <c r="L113" i="4"/>
  <c r="K113" i="4"/>
  <c r="L121" i="4"/>
  <c r="K121" i="4"/>
  <c r="M124" i="4"/>
  <c r="AT124" i="4"/>
  <c r="AU124" i="4" s="1"/>
  <c r="AS124" i="4"/>
  <c r="AQ124" i="4"/>
  <c r="BA124" i="4"/>
  <c r="AZ124" i="4"/>
  <c r="AO124" i="4"/>
  <c r="AP124" i="4" s="1"/>
  <c r="AY124" i="4"/>
  <c r="O124" i="4"/>
  <c r="AP129" i="4"/>
  <c r="AP137" i="4"/>
  <c r="AP147" i="4"/>
  <c r="AP152" i="4"/>
  <c r="AO81" i="4"/>
  <c r="BA81" i="4"/>
  <c r="AT89" i="4"/>
  <c r="AZ89" i="4"/>
  <c r="AO89" i="4"/>
  <c r="AP89" i="4" s="1"/>
  <c r="AV89" i="4"/>
  <c r="AT92" i="4"/>
  <c r="AZ92" i="4"/>
  <c r="AO92" i="4"/>
  <c r="AP92" i="4" s="1"/>
  <c r="AY92" i="4"/>
  <c r="O92" i="4"/>
  <c r="AT93" i="4"/>
  <c r="AZ93" i="4"/>
  <c r="AO93" i="4"/>
  <c r="AP93" i="4" s="1"/>
  <c r="AY93" i="4"/>
  <c r="O93" i="4"/>
  <c r="AT94" i="4"/>
  <c r="AU94" i="4" s="1"/>
  <c r="AZ94" i="4"/>
  <c r="AO94" i="4"/>
  <c r="AP94" i="4" s="1"/>
  <c r="AY94" i="4"/>
  <c r="O94" i="4"/>
  <c r="AT95" i="4"/>
  <c r="AU95" i="4" s="1"/>
  <c r="AZ95" i="4"/>
  <c r="AO95" i="4"/>
  <c r="AP95" i="4" s="1"/>
  <c r="AY95" i="4"/>
  <c r="O95" i="4"/>
  <c r="AT96" i="4"/>
  <c r="AU96" i="4" s="1"/>
  <c r="AZ96" i="4"/>
  <c r="AO96" i="4"/>
  <c r="AP96" i="4" s="1"/>
  <c r="AY96" i="4"/>
  <c r="O96" i="4"/>
  <c r="AT97" i="4"/>
  <c r="AU97" i="4" s="1"/>
  <c r="AZ97" i="4"/>
  <c r="AO97" i="4"/>
  <c r="AY97" i="4"/>
  <c r="O97" i="4"/>
  <c r="AN97" i="4"/>
  <c r="AQ97" i="4" s="1"/>
  <c r="L98" i="4"/>
  <c r="K98" i="4"/>
  <c r="L102" i="4"/>
  <c r="K102" i="4"/>
  <c r="AM102" i="4"/>
  <c r="AM108" i="4"/>
  <c r="L110" i="4"/>
  <c r="K110" i="4"/>
  <c r="AN111" i="4"/>
  <c r="L114" i="4"/>
  <c r="K114" i="4"/>
  <c r="AM116" i="4"/>
  <c r="AN117" i="4"/>
  <c r="M122" i="4"/>
  <c r="AT122" i="4"/>
  <c r="AU122" i="4" s="1"/>
  <c r="AS122" i="4"/>
  <c r="AQ122" i="4"/>
  <c r="BA122" i="4"/>
  <c r="AZ122" i="4"/>
  <c r="AO122" i="4"/>
  <c r="AY122" i="4"/>
  <c r="O122" i="4"/>
  <c r="M123" i="4"/>
  <c r="AT123" i="4"/>
  <c r="AU123" i="4" s="1"/>
  <c r="AS123" i="4"/>
  <c r="AQ123" i="4"/>
  <c r="BA123" i="4"/>
  <c r="AZ123" i="4"/>
  <c r="AO123" i="4"/>
  <c r="AY123" i="4"/>
  <c r="O123" i="4"/>
  <c r="N124" i="4"/>
  <c r="AN127" i="4"/>
  <c r="AQ127" i="4" s="1"/>
  <c r="AN133" i="4"/>
  <c r="AQ133" i="4" s="1"/>
  <c r="AM133" i="4"/>
  <c r="AN141" i="4"/>
  <c r="AQ141" i="4" s="1"/>
  <c r="AM141" i="4"/>
  <c r="AP154" i="4"/>
  <c r="AN161" i="4"/>
  <c r="AM161" i="4"/>
  <c r="O67" i="4"/>
  <c r="O75" i="4"/>
  <c r="K79" i="4"/>
  <c r="M81" i="4"/>
  <c r="AM82" i="4"/>
  <c r="O83" i="4"/>
  <c r="O88" i="4"/>
  <c r="K89" i="4"/>
  <c r="AY89" i="4"/>
  <c r="N91" i="4"/>
  <c r="K92" i="4"/>
  <c r="AM92" i="4"/>
  <c r="K93" i="4"/>
  <c r="AM93" i="4"/>
  <c r="K94" i="4"/>
  <c r="AM94" i="4"/>
  <c r="K95" i="4"/>
  <c r="AM95" i="4"/>
  <c r="K96" i="4"/>
  <c r="AM96" i="4"/>
  <c r="K97" i="4"/>
  <c r="L105" i="4"/>
  <c r="K105" i="4"/>
  <c r="AN106" i="4"/>
  <c r="L115" i="4"/>
  <c r="K115" i="4"/>
  <c r="AN134" i="4"/>
  <c r="AQ134" i="4" s="1"/>
  <c r="AM134" i="4"/>
  <c r="AN135" i="4"/>
  <c r="AM135" i="4"/>
  <c r="AN142" i="4"/>
  <c r="AM142" i="4"/>
  <c r="AN143" i="4"/>
  <c r="AM143" i="4"/>
  <c r="AN145" i="4"/>
  <c r="AQ145" i="4" s="1"/>
  <c r="AM145" i="4"/>
  <c r="AN147" i="4"/>
  <c r="AQ147" i="4" s="1"/>
  <c r="AM147" i="4"/>
  <c r="AP149" i="4"/>
  <c r="AN151" i="4"/>
  <c r="AQ151" i="4" s="1"/>
  <c r="AM151" i="4"/>
  <c r="N81" i="4"/>
  <c r="AT87" i="4"/>
  <c r="AU87" i="4" s="1"/>
  <c r="AZ87" i="4"/>
  <c r="AO87" i="4"/>
  <c r="AP87" i="4" s="1"/>
  <c r="AV87" i="4"/>
  <c r="AQ88" i="4"/>
  <c r="M89" i="4"/>
  <c r="BA89" i="4"/>
  <c r="O91" i="4"/>
  <c r="M92" i="4"/>
  <c r="M93" i="4"/>
  <c r="M94" i="4"/>
  <c r="M95" i="4"/>
  <c r="M96" i="4"/>
  <c r="M97" i="4"/>
  <c r="L101" i="4"/>
  <c r="K101" i="4"/>
  <c r="AM101" i="4"/>
  <c r="AM106" i="4"/>
  <c r="L108" i="4"/>
  <c r="K108" i="4"/>
  <c r="AN109" i="4"/>
  <c r="L116" i="4"/>
  <c r="K116" i="4"/>
  <c r="AM118" i="4"/>
  <c r="AN119" i="4"/>
  <c r="AN125" i="4"/>
  <c r="AQ125" i="4" s="1"/>
  <c r="AM126" i="4"/>
  <c r="AV127" i="4"/>
  <c r="AN131" i="4"/>
  <c r="AM131" i="4"/>
  <c r="AT134" i="4"/>
  <c r="AU134" i="4" s="1"/>
  <c r="AN139" i="4"/>
  <c r="AM139" i="4"/>
  <c r="AT142" i="4"/>
  <c r="AU142" i="4" s="1"/>
  <c r="AN175" i="4"/>
  <c r="AQ175" i="4" s="1"/>
  <c r="AM175" i="4"/>
  <c r="AQ131" i="4"/>
  <c r="AT133" i="4"/>
  <c r="AU133" i="4" s="1"/>
  <c r="N135" i="4"/>
  <c r="AV135" i="4"/>
  <c r="AU135" i="4" s="1"/>
  <c r="AQ139" i="4"/>
  <c r="AT141" i="4"/>
  <c r="AU141" i="4" s="1"/>
  <c r="N143" i="4"/>
  <c r="AY143" i="4"/>
  <c r="AV148" i="4"/>
  <c r="AU148" i="4" s="1"/>
  <c r="L158" i="4"/>
  <c r="K158" i="4"/>
  <c r="AY163" i="4"/>
  <c r="O163" i="4"/>
  <c r="AV163" i="4"/>
  <c r="N163" i="4"/>
  <c r="M163" i="4"/>
  <c r="AT163" i="4"/>
  <c r="AU163" i="4" s="1"/>
  <c r="AS163" i="4"/>
  <c r="BA163" i="4"/>
  <c r="AN165" i="4"/>
  <c r="AM165" i="4"/>
  <c r="L177" i="4"/>
  <c r="K177" i="4"/>
  <c r="AZ180" i="4"/>
  <c r="AO180" i="4"/>
  <c r="AY180" i="4"/>
  <c r="O180" i="4"/>
  <c r="AV180" i="4"/>
  <c r="N180" i="4"/>
  <c r="AT180" i="4"/>
  <c r="BA180" i="4"/>
  <c r="AS180" i="4"/>
  <c r="M180" i="4"/>
  <c r="AO128" i="4"/>
  <c r="AZ128" i="4"/>
  <c r="BA129" i="4"/>
  <c r="AS131" i="4"/>
  <c r="AT132" i="4"/>
  <c r="AU132" i="4" s="1"/>
  <c r="M133" i="4"/>
  <c r="O135" i="4"/>
  <c r="AY135" i="4"/>
  <c r="AO136" i="4"/>
  <c r="AZ136" i="4"/>
  <c r="BA137" i="4"/>
  <c r="AS139" i="4"/>
  <c r="AT140" i="4"/>
  <c r="AU140" i="4" s="1"/>
  <c r="M141" i="4"/>
  <c r="O143" i="4"/>
  <c r="AZ143" i="4"/>
  <c r="AY145" i="4"/>
  <c r="AQ146" i="4"/>
  <c r="AN157" i="4"/>
  <c r="AY164" i="4"/>
  <c r="O164" i="4"/>
  <c r="AV164" i="4"/>
  <c r="N164" i="4"/>
  <c r="M164" i="4"/>
  <c r="AT164" i="4"/>
  <c r="AS164" i="4"/>
  <c r="BA164" i="4"/>
  <c r="L167" i="4"/>
  <c r="K167" i="4"/>
  <c r="K180" i="4"/>
  <c r="AT131" i="4"/>
  <c r="AT139" i="4"/>
  <c r="AZ148" i="4"/>
  <c r="AO148" i="4"/>
  <c r="M148" i="4"/>
  <c r="BA148" i="4"/>
  <c r="L157" i="4"/>
  <c r="K157" i="4"/>
  <c r="L161" i="4"/>
  <c r="K161" i="4"/>
  <c r="AN162" i="4"/>
  <c r="AM162" i="4"/>
  <c r="L170" i="4"/>
  <c r="K170" i="4"/>
  <c r="L186" i="4"/>
  <c r="K186" i="4"/>
  <c r="L188" i="4"/>
  <c r="K188" i="4"/>
  <c r="AN199" i="4"/>
  <c r="AM199" i="4"/>
  <c r="L205" i="4"/>
  <c r="K205" i="4"/>
  <c r="AQ128" i="4"/>
  <c r="AS129" i="4"/>
  <c r="M131" i="4"/>
  <c r="N132" i="4"/>
  <c r="O133" i="4"/>
  <c r="AY133" i="4"/>
  <c r="BA135" i="4"/>
  <c r="AQ136" i="4"/>
  <c r="AS137" i="4"/>
  <c r="M139" i="4"/>
  <c r="N140" i="4"/>
  <c r="O141" i="4"/>
  <c r="AY141" i="4"/>
  <c r="O145" i="4"/>
  <c r="AO145" i="4"/>
  <c r="AP145" i="4" s="1"/>
  <c r="BA145" i="4"/>
  <c r="N148" i="4"/>
  <c r="AS151" i="4"/>
  <c r="AZ151" i="4"/>
  <c r="AO151" i="4"/>
  <c r="BA151" i="4"/>
  <c r="AN156" i="4"/>
  <c r="AN160" i="4"/>
  <c r="AN178" i="4"/>
  <c r="AQ178" i="4" s="1"/>
  <c r="AM178" i="4"/>
  <c r="K122" i="4"/>
  <c r="K123" i="4"/>
  <c r="K124" i="4"/>
  <c r="K125" i="4"/>
  <c r="K126" i="4"/>
  <c r="K127" i="4"/>
  <c r="AS128" i="4"/>
  <c r="N131" i="4"/>
  <c r="AV131" i="4"/>
  <c r="AO133" i="4"/>
  <c r="AP133" i="4" s="1"/>
  <c r="AZ133" i="4"/>
  <c r="AQ135" i="4"/>
  <c r="AP135" i="4" s="1"/>
  <c r="AS136" i="4"/>
  <c r="N139" i="4"/>
  <c r="AV139" i="4"/>
  <c r="AO141" i="4"/>
  <c r="AP141" i="4" s="1"/>
  <c r="AZ141" i="4"/>
  <c r="AQ143" i="4"/>
  <c r="AP143" i="4" s="1"/>
  <c r="O148" i="4"/>
  <c r="BA149" i="4"/>
  <c r="AZ149" i="4"/>
  <c r="AV149" i="4"/>
  <c r="AU149" i="4" s="1"/>
  <c r="N149" i="4"/>
  <c r="AQ150" i="4"/>
  <c r="BA150" i="4"/>
  <c r="AY150" i="4"/>
  <c r="O150" i="4"/>
  <c r="AO150" i="4"/>
  <c r="AP150" i="4" s="1"/>
  <c r="L156" i="4"/>
  <c r="K156" i="4"/>
  <c r="L160" i="4"/>
  <c r="K160" i="4"/>
  <c r="AN163" i="4"/>
  <c r="AQ163" i="4" s="1"/>
  <c r="AM163" i="4"/>
  <c r="AN166" i="4"/>
  <c r="AM166" i="4"/>
  <c r="AM168" i="4"/>
  <c r="AN168" i="4"/>
  <c r="AQ168" i="4" s="1"/>
  <c r="AP168" i="4" s="1"/>
  <c r="AN177" i="4"/>
  <c r="AM177" i="4"/>
  <c r="O131" i="4"/>
  <c r="AY131" i="4"/>
  <c r="AS135" i="4"/>
  <c r="O139" i="4"/>
  <c r="AY139" i="4"/>
  <c r="AT143" i="4"/>
  <c r="AU143" i="4" s="1"/>
  <c r="AV146" i="4"/>
  <c r="AU146" i="4" s="1"/>
  <c r="N146" i="4"/>
  <c r="AS146" i="4"/>
  <c r="AZ146" i="4"/>
  <c r="AQ148" i="4"/>
  <c r="L162" i="4"/>
  <c r="K162" i="4"/>
  <c r="AO163" i="4"/>
  <c r="AN164" i="4"/>
  <c r="AQ164" i="4" s="1"/>
  <c r="AP164" i="4" s="1"/>
  <c r="AM164" i="4"/>
  <c r="AN167" i="4"/>
  <c r="AM167" i="4"/>
  <c r="AM170" i="4"/>
  <c r="AN170" i="4"/>
  <c r="AN179" i="4"/>
  <c r="AQ179" i="4" s="1"/>
  <c r="AM179" i="4"/>
  <c r="AN184" i="4"/>
  <c r="AM184" i="4"/>
  <c r="AO131" i="4"/>
  <c r="AO139" i="4"/>
  <c r="AP139" i="4" s="1"/>
  <c r="AS148" i="4"/>
  <c r="L155" i="4"/>
  <c r="K155" i="4"/>
  <c r="L159" i="4"/>
  <c r="K159" i="4"/>
  <c r="AM171" i="4"/>
  <c r="AN171" i="4"/>
  <c r="AQ171" i="4" s="1"/>
  <c r="AP171" i="4" s="1"/>
  <c r="AM172" i="4"/>
  <c r="AN172" i="4"/>
  <c r="AQ172" i="4" s="1"/>
  <c r="AP172" i="4" s="1"/>
  <c r="AN176" i="4"/>
  <c r="AM176" i="4"/>
  <c r="AN182" i="4"/>
  <c r="AM182" i="4"/>
  <c r="AN183" i="4"/>
  <c r="AQ183" i="4" s="1"/>
  <c r="AM183" i="4"/>
  <c r="L185" i="4"/>
  <c r="K185" i="4"/>
  <c r="L187" i="4"/>
  <c r="K187" i="4"/>
  <c r="AZ202" i="4"/>
  <c r="AO202" i="4"/>
  <c r="AY202" i="4"/>
  <c r="O202" i="4"/>
  <c r="AV202" i="4"/>
  <c r="N202" i="4"/>
  <c r="M202" i="4"/>
  <c r="AT202" i="4"/>
  <c r="AU202" i="4" s="1"/>
  <c r="AS202" i="4"/>
  <c r="BA202" i="4"/>
  <c r="AQ165" i="4"/>
  <c r="AP165" i="4" s="1"/>
  <c r="AQ166" i="4"/>
  <c r="AP166" i="4" s="1"/>
  <c r="O169" i="4"/>
  <c r="O173" i="4"/>
  <c r="AS174" i="4"/>
  <c r="AZ182" i="4"/>
  <c r="AO182" i="4"/>
  <c r="AP182" i="4" s="1"/>
  <c r="AY182" i="4"/>
  <c r="O182" i="4"/>
  <c r="AV182" i="4"/>
  <c r="N182" i="4"/>
  <c r="AT182" i="4"/>
  <c r="AU182" i="4" s="1"/>
  <c r="AZ201" i="4"/>
  <c r="AO201" i="4"/>
  <c r="AY201" i="4"/>
  <c r="O201" i="4"/>
  <c r="AV201" i="4"/>
  <c r="N201" i="4"/>
  <c r="M201" i="4"/>
  <c r="AT201" i="4"/>
  <c r="AU201" i="4" s="1"/>
  <c r="AS201" i="4"/>
  <c r="AN230" i="4"/>
  <c r="AM230" i="4"/>
  <c r="L269" i="4"/>
  <c r="K269" i="4"/>
  <c r="AT147" i="4"/>
  <c r="AU147" i="4" s="1"/>
  <c r="AQ153" i="4"/>
  <c r="AP153" i="4" s="1"/>
  <c r="AS154" i="4"/>
  <c r="K163" i="4"/>
  <c r="K164" i="4"/>
  <c r="AS165" i="4"/>
  <c r="AS166" i="4"/>
  <c r="AQ169" i="4"/>
  <c r="AP169" i="4" s="1"/>
  <c r="AV171" i="4"/>
  <c r="N171" i="4"/>
  <c r="AT171" i="4"/>
  <c r="AU171" i="4" s="1"/>
  <c r="AZ171" i="4"/>
  <c r="AS173" i="4"/>
  <c r="AZ179" i="4"/>
  <c r="AO179" i="4"/>
  <c r="AP179" i="4" s="1"/>
  <c r="AY179" i="4"/>
  <c r="O179" i="4"/>
  <c r="AV179" i="4"/>
  <c r="N179" i="4"/>
  <c r="AT179" i="4"/>
  <c r="AU179" i="4" s="1"/>
  <c r="K182" i="4"/>
  <c r="AQ182" i="4"/>
  <c r="AN198" i="4"/>
  <c r="AQ198" i="4" s="1"/>
  <c r="AM198" i="4"/>
  <c r="AT154" i="4"/>
  <c r="AU154" i="4" s="1"/>
  <c r="AT165" i="4"/>
  <c r="AU165" i="4" s="1"/>
  <c r="AS169" i="4"/>
  <c r="AZ176" i="4"/>
  <c r="AO176" i="4"/>
  <c r="AY176" i="4"/>
  <c r="O176" i="4"/>
  <c r="AV176" i="4"/>
  <c r="N176" i="4"/>
  <c r="AT176" i="4"/>
  <c r="AN181" i="4"/>
  <c r="AM181" i="4"/>
  <c r="AZ184" i="4"/>
  <c r="AO184" i="4"/>
  <c r="AY184" i="4"/>
  <c r="O184" i="4"/>
  <c r="AV184" i="4"/>
  <c r="N184" i="4"/>
  <c r="AT184" i="4"/>
  <c r="AU184" i="4" s="1"/>
  <c r="AS184" i="4"/>
  <c r="AN185" i="4"/>
  <c r="AM185" i="4"/>
  <c r="AN186" i="4"/>
  <c r="AM186" i="4"/>
  <c r="AN187" i="4"/>
  <c r="AM187" i="4"/>
  <c r="AN188" i="4"/>
  <c r="AM188" i="4"/>
  <c r="AN189" i="4"/>
  <c r="AM189" i="4"/>
  <c r="AN190" i="4"/>
  <c r="AM190" i="4"/>
  <c r="AN191" i="4"/>
  <c r="AM191" i="4"/>
  <c r="AN192" i="4"/>
  <c r="AM192" i="4"/>
  <c r="AN193" i="4"/>
  <c r="AM193" i="4"/>
  <c r="AN194" i="4"/>
  <c r="AM194" i="4"/>
  <c r="AN195" i="4"/>
  <c r="AM195" i="4"/>
  <c r="AN196" i="4"/>
  <c r="AM196" i="4"/>
  <c r="AN197" i="4"/>
  <c r="AM197" i="4"/>
  <c r="AZ200" i="4"/>
  <c r="AO200" i="4"/>
  <c r="AY200" i="4"/>
  <c r="O200" i="4"/>
  <c r="AV200" i="4"/>
  <c r="N200" i="4"/>
  <c r="M200" i="4"/>
  <c r="AT200" i="4"/>
  <c r="AS200" i="4"/>
  <c r="AN204" i="4"/>
  <c r="AM204" i="4"/>
  <c r="AN205" i="4"/>
  <c r="AM205" i="4"/>
  <c r="AN208" i="4"/>
  <c r="AM208" i="4"/>
  <c r="L214" i="4"/>
  <c r="K214" i="4"/>
  <c r="AN215" i="4"/>
  <c r="AT153" i="4"/>
  <c r="AU153" i="4" s="1"/>
  <c r="M154" i="4"/>
  <c r="M165" i="4"/>
  <c r="M166" i="4"/>
  <c r="AV166" i="4"/>
  <c r="AU166" i="4" s="1"/>
  <c r="AV168" i="4"/>
  <c r="N168" i="4"/>
  <c r="AT168" i="4"/>
  <c r="AZ168" i="4"/>
  <c r="AV172" i="4"/>
  <c r="N172" i="4"/>
  <c r="AT172" i="4"/>
  <c r="AZ172" i="4"/>
  <c r="AZ173" i="4"/>
  <c r="K176" i="4"/>
  <c r="AQ176" i="4"/>
  <c r="AZ181" i="4"/>
  <c r="AO181" i="4"/>
  <c r="AY181" i="4"/>
  <c r="O181" i="4"/>
  <c r="AV181" i="4"/>
  <c r="N181" i="4"/>
  <c r="AT181" i="4"/>
  <c r="K184" i="4"/>
  <c r="AQ184" i="4"/>
  <c r="AN202" i="4"/>
  <c r="AQ202" i="4" s="1"/>
  <c r="AM202" i="4"/>
  <c r="O147" i="4"/>
  <c r="N154" i="4"/>
  <c r="N165" i="4"/>
  <c r="N166" i="4"/>
  <c r="AY166" i="4"/>
  <c r="K168" i="4"/>
  <c r="BA168" i="4"/>
  <c r="O171" i="4"/>
  <c r="K172" i="4"/>
  <c r="BA172" i="4"/>
  <c r="AZ175" i="4"/>
  <c r="AY175" i="4"/>
  <c r="O175" i="4"/>
  <c r="AV175" i="4"/>
  <c r="N175" i="4"/>
  <c r="AT175" i="4"/>
  <c r="AO175" i="4"/>
  <c r="AP175" i="4" s="1"/>
  <c r="M176" i="4"/>
  <c r="AS176" i="4"/>
  <c r="AZ178" i="4"/>
  <c r="AO178" i="4"/>
  <c r="AY178" i="4"/>
  <c r="O178" i="4"/>
  <c r="AV178" i="4"/>
  <c r="N178" i="4"/>
  <c r="AT178" i="4"/>
  <c r="AU178" i="4" s="1"/>
  <c r="K181" i="4"/>
  <c r="AQ181" i="4"/>
  <c r="BA182" i="4"/>
  <c r="M184" i="4"/>
  <c r="AZ199" i="4"/>
  <c r="AO199" i="4"/>
  <c r="AY199" i="4"/>
  <c r="O199" i="4"/>
  <c r="AV199" i="4"/>
  <c r="N199" i="4"/>
  <c r="M199" i="4"/>
  <c r="AT199" i="4"/>
  <c r="AU199" i="4" s="1"/>
  <c r="AS199" i="4"/>
  <c r="AQ199" i="4"/>
  <c r="AN201" i="4"/>
  <c r="AQ201" i="4" s="1"/>
  <c r="AM201" i="4"/>
  <c r="AV169" i="4"/>
  <c r="N169" i="4"/>
  <c r="AT169" i="4"/>
  <c r="AZ169" i="4"/>
  <c r="AY173" i="4"/>
  <c r="AV173" i="4"/>
  <c r="N173" i="4"/>
  <c r="AT173" i="4"/>
  <c r="AU173" i="4" s="1"/>
  <c r="AN173" i="4"/>
  <c r="AQ173" i="4" s="1"/>
  <c r="AP173" i="4" s="1"/>
  <c r="AM173" i="4"/>
  <c r="AY174" i="4"/>
  <c r="O174" i="4"/>
  <c r="AV174" i="4"/>
  <c r="N174" i="4"/>
  <c r="AT174" i="4"/>
  <c r="AO174" i="4"/>
  <c r="AP174" i="4" s="1"/>
  <c r="AN180" i="4"/>
  <c r="AQ180" i="4" s="1"/>
  <c r="AM180" i="4"/>
  <c r="AS181" i="4"/>
  <c r="AZ183" i="4"/>
  <c r="AO183" i="4"/>
  <c r="AP183" i="4" s="1"/>
  <c r="AY183" i="4"/>
  <c r="O183" i="4"/>
  <c r="AV183" i="4"/>
  <c r="N183" i="4"/>
  <c r="AT183" i="4"/>
  <c r="BA184" i="4"/>
  <c r="AN200" i="4"/>
  <c r="AQ200" i="4" s="1"/>
  <c r="AM200" i="4"/>
  <c r="AN203" i="4"/>
  <c r="AM203" i="4"/>
  <c r="AM210" i="4"/>
  <c r="AN210" i="4"/>
  <c r="L189" i="4"/>
  <c r="K189" i="4"/>
  <c r="L190" i="4"/>
  <c r="K190" i="4"/>
  <c r="L191" i="4"/>
  <c r="K191" i="4"/>
  <c r="L192" i="4"/>
  <c r="K192" i="4"/>
  <c r="L193" i="4"/>
  <c r="K193" i="4"/>
  <c r="L194" i="4"/>
  <c r="K194" i="4"/>
  <c r="L195" i="4"/>
  <c r="K195" i="4"/>
  <c r="L196" i="4"/>
  <c r="K196" i="4"/>
  <c r="L197" i="4"/>
  <c r="K197" i="4"/>
  <c r="AZ198" i="4"/>
  <c r="AO198" i="4"/>
  <c r="AY198" i="4"/>
  <c r="O198" i="4"/>
  <c r="AV198" i="4"/>
  <c r="N198" i="4"/>
  <c r="M198" i="4"/>
  <c r="AT198" i="4"/>
  <c r="AS198" i="4"/>
  <c r="BA201" i="4"/>
  <c r="AQ203" i="4"/>
  <c r="AP203" i="4" s="1"/>
  <c r="AQ204" i="4"/>
  <c r="AP204" i="4" s="1"/>
  <c r="AS206" i="4"/>
  <c r="N207" i="4"/>
  <c r="AV211" i="4"/>
  <c r="AY225" i="4"/>
  <c r="AN231" i="4"/>
  <c r="AQ231" i="4" s="1"/>
  <c r="AP231" i="4" s="1"/>
  <c r="AM231" i="4"/>
  <c r="K198" i="4"/>
  <c r="K199" i="4"/>
  <c r="K200" i="4"/>
  <c r="AY209" i="4"/>
  <c r="O209" i="4"/>
  <c r="AT209" i="4"/>
  <c r="AU209" i="4" s="1"/>
  <c r="AN209" i="4"/>
  <c r="AZ209" i="4"/>
  <c r="AY210" i="4"/>
  <c r="L215" i="4"/>
  <c r="K215" i="4"/>
  <c r="AN223" i="4"/>
  <c r="AQ223" i="4" s="1"/>
  <c r="AM238" i="4"/>
  <c r="AN238" i="4"/>
  <c r="AN240" i="4"/>
  <c r="AM240" i="4"/>
  <c r="AT203" i="4"/>
  <c r="AU203" i="4" s="1"/>
  <c r="AT204" i="4"/>
  <c r="AS207" i="4"/>
  <c r="K209" i="4"/>
  <c r="AM209" i="4"/>
  <c r="BA209" i="4"/>
  <c r="AT218" i="4"/>
  <c r="AU218" i="4" s="1"/>
  <c r="BA218" i="4"/>
  <c r="AS218" i="4"/>
  <c r="AQ218" i="4"/>
  <c r="O218" i="4"/>
  <c r="AO218" i="4"/>
  <c r="AP218" i="4" s="1"/>
  <c r="N218" i="4"/>
  <c r="AZ218" i="4"/>
  <c r="AY218" i="4"/>
  <c r="AT219" i="4"/>
  <c r="BA219" i="4"/>
  <c r="AO219" i="4"/>
  <c r="AP219" i="4" s="1"/>
  <c r="N219" i="4"/>
  <c r="M219" i="4"/>
  <c r="AZ219" i="4"/>
  <c r="AY219" i="4"/>
  <c r="AV219" i="4"/>
  <c r="AN222" i="4"/>
  <c r="AM222" i="4"/>
  <c r="AT225" i="4"/>
  <c r="BA225" i="4"/>
  <c r="AV225" i="4"/>
  <c r="AS225" i="4"/>
  <c r="AQ225" i="4"/>
  <c r="O225" i="4"/>
  <c r="AO225" i="4"/>
  <c r="AP225" i="4" s="1"/>
  <c r="N225" i="4"/>
  <c r="M225" i="4"/>
  <c r="AN232" i="4"/>
  <c r="AQ232" i="4" s="1"/>
  <c r="AP232" i="4" s="1"/>
  <c r="AM232" i="4"/>
  <c r="L241" i="4"/>
  <c r="K241" i="4"/>
  <c r="AN264" i="4"/>
  <c r="AQ264" i="4" s="1"/>
  <c r="AM264" i="4"/>
  <c r="AY206" i="4"/>
  <c r="O206" i="4"/>
  <c r="AT206" i="4"/>
  <c r="AU206" i="4" s="1"/>
  <c r="AN206" i="4"/>
  <c r="AQ206" i="4" s="1"/>
  <c r="AZ206" i="4"/>
  <c r="BA210" i="4"/>
  <c r="O210" i="4"/>
  <c r="AV210" i="4"/>
  <c r="AU210" i="4" s="1"/>
  <c r="L212" i="4"/>
  <c r="K212" i="4"/>
  <c r="AM215" i="4"/>
  <c r="L216" i="4"/>
  <c r="K216" i="4"/>
  <c r="M218" i="4"/>
  <c r="O219" i="4"/>
  <c r="AM221" i="4"/>
  <c r="K225" i="4"/>
  <c r="AT229" i="4"/>
  <c r="AU229" i="4" s="1"/>
  <c r="BA229" i="4"/>
  <c r="AY229" i="4"/>
  <c r="AV229" i="4"/>
  <c r="AS229" i="4"/>
  <c r="AQ229" i="4"/>
  <c r="O229" i="4"/>
  <c r="AO229" i="4"/>
  <c r="N229" i="4"/>
  <c r="M229" i="4"/>
  <c r="AN233" i="4"/>
  <c r="AN234" i="4"/>
  <c r="AM234" i="4"/>
  <c r="N203" i="4"/>
  <c r="N204" i="4"/>
  <c r="AV204" i="4"/>
  <c r="K206" i="4"/>
  <c r="AM206" i="4"/>
  <c r="BA206" i="4"/>
  <c r="N209" i="4"/>
  <c r="K210" i="4"/>
  <c r="AO210" i="4"/>
  <c r="AT217" i="4"/>
  <c r="BA217" i="4"/>
  <c r="AV217" i="4"/>
  <c r="AS217" i="4"/>
  <c r="AO217" i="4"/>
  <c r="AP217" i="4" s="1"/>
  <c r="AY221" i="4"/>
  <c r="AN227" i="4"/>
  <c r="AQ227" i="4" s="1"/>
  <c r="AM227" i="4"/>
  <c r="AM235" i="4"/>
  <c r="AN235" i="4"/>
  <c r="AQ235" i="4" s="1"/>
  <c r="AN241" i="4"/>
  <c r="AM241" i="4"/>
  <c r="AN256" i="4"/>
  <c r="AQ256" i="4" s="1"/>
  <c r="AM256" i="4"/>
  <c r="M206" i="4"/>
  <c r="AO206" i="4"/>
  <c r="AP206" i="4" s="1"/>
  <c r="AY207" i="4"/>
  <c r="O207" i="4"/>
  <c r="AT207" i="4"/>
  <c r="AU207" i="4" s="1"/>
  <c r="AN207" i="4"/>
  <c r="AQ207" i="4" s="1"/>
  <c r="AP207" i="4" s="1"/>
  <c r="AZ207" i="4"/>
  <c r="AQ209" i="4"/>
  <c r="AP209" i="4" s="1"/>
  <c r="M210" i="4"/>
  <c r="AQ210" i="4"/>
  <c r="AT211" i="4"/>
  <c r="AU211" i="4" s="1"/>
  <c r="AS211" i="4"/>
  <c r="AZ211" i="4"/>
  <c r="AO211" i="4"/>
  <c r="N211" i="4"/>
  <c r="L213" i="4"/>
  <c r="K213" i="4"/>
  <c r="AN226" i="4"/>
  <c r="AM226" i="4"/>
  <c r="AM237" i="4"/>
  <c r="AN237" i="4"/>
  <c r="N206" i="4"/>
  <c r="K207" i="4"/>
  <c r="AM207" i="4"/>
  <c r="BA207" i="4"/>
  <c r="AS209" i="4"/>
  <c r="N210" i="4"/>
  <c r="AS210" i="4"/>
  <c r="M211" i="4"/>
  <c r="AQ211" i="4"/>
  <c r="AT221" i="4"/>
  <c r="BA221" i="4"/>
  <c r="AV221" i="4"/>
  <c r="AS221" i="4"/>
  <c r="AQ221" i="4"/>
  <c r="O221" i="4"/>
  <c r="AO221" i="4"/>
  <c r="AP221" i="4" s="1"/>
  <c r="N221" i="4"/>
  <c r="M221" i="4"/>
  <c r="AP224" i="4"/>
  <c r="AN228" i="4"/>
  <c r="AQ228" i="4" s="1"/>
  <c r="AP228" i="4" s="1"/>
  <c r="AN239" i="4"/>
  <c r="AM239" i="4"/>
  <c r="AN248" i="4"/>
  <c r="AQ248" i="4" s="1"/>
  <c r="AM248" i="4"/>
  <c r="AT222" i="4"/>
  <c r="AU222" i="4" s="1"/>
  <c r="BA222" i="4"/>
  <c r="AY222" i="4"/>
  <c r="AT226" i="4"/>
  <c r="AU226" i="4" s="1"/>
  <c r="BA226" i="4"/>
  <c r="AY226" i="4"/>
  <c r="AT230" i="4"/>
  <c r="AU230" i="4" s="1"/>
  <c r="BA230" i="4"/>
  <c r="AY230" i="4"/>
  <c r="M233" i="4"/>
  <c r="AT234" i="4"/>
  <c r="AU234" i="4" s="1"/>
  <c r="BA234" i="4"/>
  <c r="AY234" i="4"/>
  <c r="BA244" i="4"/>
  <c r="AO244" i="4"/>
  <c r="AP244" i="4" s="1"/>
  <c r="AZ244" i="4"/>
  <c r="AY244" i="4"/>
  <c r="AV244" i="4"/>
  <c r="AT244" i="4"/>
  <c r="O244" i="4"/>
  <c r="AQ244" i="4"/>
  <c r="N244" i="4"/>
  <c r="BA252" i="4"/>
  <c r="AO252" i="4"/>
  <c r="AZ252" i="4"/>
  <c r="AY252" i="4"/>
  <c r="AV252" i="4"/>
  <c r="AT252" i="4"/>
  <c r="O252" i="4"/>
  <c r="AQ252" i="4"/>
  <c r="N252" i="4"/>
  <c r="BA260" i="4"/>
  <c r="AO260" i="4"/>
  <c r="AP260" i="4" s="1"/>
  <c r="AZ260" i="4"/>
  <c r="AY260" i="4"/>
  <c r="AV260" i="4"/>
  <c r="AT260" i="4"/>
  <c r="AU260" i="4" s="1"/>
  <c r="O260" i="4"/>
  <c r="AQ260" i="4"/>
  <c r="N260" i="4"/>
  <c r="AN272" i="4"/>
  <c r="AQ272" i="4" s="1"/>
  <c r="AM272" i="4"/>
  <c r="L277" i="4"/>
  <c r="K277" i="4"/>
  <c r="AY295" i="4"/>
  <c r="AV295" i="4"/>
  <c r="AT295" i="4"/>
  <c r="AU295" i="4" s="1"/>
  <c r="O295" i="4"/>
  <c r="AQ295" i="4"/>
  <c r="N295" i="4"/>
  <c r="M295" i="4"/>
  <c r="BA295" i="4"/>
  <c r="AZ295" i="4"/>
  <c r="AO295" i="4"/>
  <c r="K218" i="4"/>
  <c r="K222" i="4"/>
  <c r="AZ222" i="4"/>
  <c r="K226" i="4"/>
  <c r="AZ226" i="4"/>
  <c r="N233" i="4"/>
  <c r="AO233" i="4"/>
  <c r="L237" i="4"/>
  <c r="K237" i="4"/>
  <c r="AY242" i="4"/>
  <c r="O242" i="4"/>
  <c r="AV242" i="4"/>
  <c r="N242" i="4"/>
  <c r="AT242" i="4"/>
  <c r="AU242" i="4" s="1"/>
  <c r="AS242" i="4"/>
  <c r="BA242" i="4"/>
  <c r="AT243" i="4"/>
  <c r="O243" i="4"/>
  <c r="AQ243" i="4"/>
  <c r="N243" i="4"/>
  <c r="BA243" i="4"/>
  <c r="AO243" i="4"/>
  <c r="AZ243" i="4"/>
  <c r="AY243" i="4"/>
  <c r="AV243" i="4"/>
  <c r="BA268" i="4"/>
  <c r="AO268" i="4"/>
  <c r="AZ268" i="4"/>
  <c r="AY268" i="4"/>
  <c r="AV268" i="4"/>
  <c r="AT268" i="4"/>
  <c r="AU268" i="4" s="1"/>
  <c r="O268" i="4"/>
  <c r="AQ268" i="4"/>
  <c r="N268" i="4"/>
  <c r="AO271" i="4"/>
  <c r="AN278" i="4"/>
  <c r="AM278" i="4"/>
  <c r="BA289" i="4"/>
  <c r="AO289" i="4"/>
  <c r="AZ289" i="4"/>
  <c r="AY289" i="4"/>
  <c r="AV289" i="4"/>
  <c r="AT289" i="4"/>
  <c r="O289" i="4"/>
  <c r="AQ289" i="4"/>
  <c r="N289" i="4"/>
  <c r="M289" i="4"/>
  <c r="AT223" i="4"/>
  <c r="AU223" i="4" s="1"/>
  <c r="BA223" i="4"/>
  <c r="AY223" i="4"/>
  <c r="M226" i="4"/>
  <c r="AT227" i="4"/>
  <c r="AU227" i="4" s="1"/>
  <c r="BA227" i="4"/>
  <c r="AY227" i="4"/>
  <c r="M230" i="4"/>
  <c r="AT231" i="4"/>
  <c r="AU231" i="4" s="1"/>
  <c r="BA231" i="4"/>
  <c r="AY231" i="4"/>
  <c r="O233" i="4"/>
  <c r="AQ233" i="4"/>
  <c r="M234" i="4"/>
  <c r="AV235" i="4"/>
  <c r="AT235" i="4"/>
  <c r="BA235" i="4"/>
  <c r="AV236" i="4"/>
  <c r="N236" i="4"/>
  <c r="AT236" i="4"/>
  <c r="BA236" i="4"/>
  <c r="AN236" i="4"/>
  <c r="M242" i="4"/>
  <c r="M243" i="4"/>
  <c r="M268" i="4"/>
  <c r="BA276" i="4"/>
  <c r="AO276" i="4"/>
  <c r="AZ276" i="4"/>
  <c r="AY276" i="4"/>
  <c r="AV276" i="4"/>
  <c r="AT276" i="4"/>
  <c r="O276" i="4"/>
  <c r="AQ276" i="4"/>
  <c r="N276" i="4"/>
  <c r="AQ291" i="4"/>
  <c r="N291" i="4"/>
  <c r="M291" i="4"/>
  <c r="BA291" i="4"/>
  <c r="AO291" i="4"/>
  <c r="AZ291" i="4"/>
  <c r="AY291" i="4"/>
  <c r="AV291" i="4"/>
  <c r="AT291" i="4"/>
  <c r="AU291" i="4" s="1"/>
  <c r="O291" i="4"/>
  <c r="AN298" i="4"/>
  <c r="AM298" i="4"/>
  <c r="K219" i="4"/>
  <c r="AM219" i="4"/>
  <c r="N222" i="4"/>
  <c r="AO222" i="4"/>
  <c r="K223" i="4"/>
  <c r="AZ223" i="4"/>
  <c r="N226" i="4"/>
  <c r="AO226" i="4"/>
  <c r="AZ227" i="4"/>
  <c r="AS233" i="4"/>
  <c r="L239" i="4"/>
  <c r="K239" i="4"/>
  <c r="AT251" i="4"/>
  <c r="O251" i="4"/>
  <c r="AQ251" i="4"/>
  <c r="N251" i="4"/>
  <c r="M251" i="4"/>
  <c r="BA251" i="4"/>
  <c r="AO251" i="4"/>
  <c r="AZ251" i="4"/>
  <c r="AY251" i="4"/>
  <c r="AV251" i="4"/>
  <c r="AT259" i="4"/>
  <c r="AU259" i="4" s="1"/>
  <c r="O259" i="4"/>
  <c r="AQ259" i="4"/>
  <c r="N259" i="4"/>
  <c r="M259" i="4"/>
  <c r="BA259" i="4"/>
  <c r="AO259" i="4"/>
  <c r="AP259" i="4" s="1"/>
  <c r="AZ259" i="4"/>
  <c r="AY259" i="4"/>
  <c r="AV259" i="4"/>
  <c r="L293" i="4"/>
  <c r="K293" i="4"/>
  <c r="L318" i="4"/>
  <c r="K318" i="4"/>
  <c r="K217" i="4"/>
  <c r="AT220" i="4"/>
  <c r="AU220" i="4" s="1"/>
  <c r="BA220" i="4"/>
  <c r="AY220" i="4"/>
  <c r="O222" i="4"/>
  <c r="AQ222" i="4"/>
  <c r="M223" i="4"/>
  <c r="AT224" i="4"/>
  <c r="AU224" i="4" s="1"/>
  <c r="BA224" i="4"/>
  <c r="AY224" i="4"/>
  <c r="O226" i="4"/>
  <c r="AQ226" i="4"/>
  <c r="M227" i="4"/>
  <c r="AT228" i="4"/>
  <c r="AU228" i="4" s="1"/>
  <c r="BA228" i="4"/>
  <c r="AY228" i="4"/>
  <c r="O230" i="4"/>
  <c r="AQ230" i="4"/>
  <c r="AP230" i="4" s="1"/>
  <c r="M231" i="4"/>
  <c r="AT232" i="4"/>
  <c r="AU232" i="4" s="1"/>
  <c r="BA232" i="4"/>
  <c r="AY232" i="4"/>
  <c r="O234" i="4"/>
  <c r="AQ234" i="4"/>
  <c r="AP234" i="4" s="1"/>
  <c r="M235" i="4"/>
  <c r="AO235" i="4"/>
  <c r="AP235" i="4" s="1"/>
  <c r="M236" i="4"/>
  <c r="AQ236" i="4"/>
  <c r="AP236" i="4" s="1"/>
  <c r="AZ247" i="4"/>
  <c r="AY247" i="4"/>
  <c r="AV247" i="4"/>
  <c r="AT247" i="4"/>
  <c r="O247" i="4"/>
  <c r="AQ247" i="4"/>
  <c r="AP247" i="4" s="1"/>
  <c r="N247" i="4"/>
  <c r="M247" i="4"/>
  <c r="AU248" i="4"/>
  <c r="AY250" i="4"/>
  <c r="AV250" i="4"/>
  <c r="AT250" i="4"/>
  <c r="O250" i="4"/>
  <c r="AQ250" i="4"/>
  <c r="N250" i="4"/>
  <c r="M250" i="4"/>
  <c r="BA250" i="4"/>
  <c r="AO250" i="4"/>
  <c r="AZ255" i="4"/>
  <c r="AY255" i="4"/>
  <c r="AV255" i="4"/>
  <c r="AT255" i="4"/>
  <c r="O255" i="4"/>
  <c r="AQ255" i="4"/>
  <c r="AP255" i="4" s="1"/>
  <c r="N255" i="4"/>
  <c r="M255" i="4"/>
  <c r="AU256" i="4"/>
  <c r="AY258" i="4"/>
  <c r="AV258" i="4"/>
  <c r="AT258" i="4"/>
  <c r="O258" i="4"/>
  <c r="AQ258" i="4"/>
  <c r="N258" i="4"/>
  <c r="M258" i="4"/>
  <c r="BA258" i="4"/>
  <c r="AO258" i="4"/>
  <c r="AZ263" i="4"/>
  <c r="AY263" i="4"/>
  <c r="AV263" i="4"/>
  <c r="AT263" i="4"/>
  <c r="O263" i="4"/>
  <c r="AQ263" i="4"/>
  <c r="N263" i="4"/>
  <c r="M263" i="4"/>
  <c r="AU264" i="4"/>
  <c r="AT267" i="4"/>
  <c r="O267" i="4"/>
  <c r="AQ267" i="4"/>
  <c r="N267" i="4"/>
  <c r="M267" i="4"/>
  <c r="BA267" i="4"/>
  <c r="AO267" i="4"/>
  <c r="AZ267" i="4"/>
  <c r="AY267" i="4"/>
  <c r="AV267" i="4"/>
  <c r="AS222" i="4"/>
  <c r="N223" i="4"/>
  <c r="AO223" i="4"/>
  <c r="AP223" i="4" s="1"/>
  <c r="AS226" i="4"/>
  <c r="N227" i="4"/>
  <c r="AO227" i="4"/>
  <c r="L240" i="4"/>
  <c r="K240" i="4"/>
  <c r="AN242" i="4"/>
  <c r="AQ242" i="4" s="1"/>
  <c r="AP242" i="4" s="1"/>
  <c r="AM242" i="4"/>
  <c r="AY266" i="4"/>
  <c r="AV266" i="4"/>
  <c r="AT266" i="4"/>
  <c r="O266" i="4"/>
  <c r="AQ266" i="4"/>
  <c r="N266" i="4"/>
  <c r="M266" i="4"/>
  <c r="BA266" i="4"/>
  <c r="AO266" i="4"/>
  <c r="AZ271" i="4"/>
  <c r="AY271" i="4"/>
  <c r="AV271" i="4"/>
  <c r="AT271" i="4"/>
  <c r="O271" i="4"/>
  <c r="AQ271" i="4"/>
  <c r="N271" i="4"/>
  <c r="M271" i="4"/>
  <c r="AT275" i="4"/>
  <c r="O275" i="4"/>
  <c r="AQ275" i="4"/>
  <c r="N275" i="4"/>
  <c r="M275" i="4"/>
  <c r="BA275" i="4"/>
  <c r="AO275" i="4"/>
  <c r="AZ275" i="4"/>
  <c r="AY275" i="4"/>
  <c r="AV275" i="4"/>
  <c r="L290" i="4"/>
  <c r="K290" i="4"/>
  <c r="AT233" i="4"/>
  <c r="AU233" i="4" s="1"/>
  <c r="BA233" i="4"/>
  <c r="AY233" i="4"/>
  <c r="L238" i="4"/>
  <c r="K238" i="4"/>
  <c r="L245" i="4"/>
  <c r="K245" i="4"/>
  <c r="L253" i="4"/>
  <c r="K253" i="4"/>
  <c r="L261" i="4"/>
  <c r="K261" i="4"/>
  <c r="AY274" i="4"/>
  <c r="AV274" i="4"/>
  <c r="AT274" i="4"/>
  <c r="AU274" i="4" s="1"/>
  <c r="O274" i="4"/>
  <c r="AQ274" i="4"/>
  <c r="N274" i="4"/>
  <c r="M274" i="4"/>
  <c r="BA274" i="4"/>
  <c r="AO274" i="4"/>
  <c r="L282" i="4"/>
  <c r="K282" i="4"/>
  <c r="AY248" i="4"/>
  <c r="O249" i="4"/>
  <c r="AT249" i="4"/>
  <c r="AY256" i="4"/>
  <c r="O257" i="4"/>
  <c r="AT257" i="4"/>
  <c r="AU257" i="4" s="1"/>
  <c r="AY264" i="4"/>
  <c r="O265" i="4"/>
  <c r="AT265" i="4"/>
  <c r="AU265" i="4" s="1"/>
  <c r="AY272" i="4"/>
  <c r="O273" i="4"/>
  <c r="AT273" i="4"/>
  <c r="AT279" i="4"/>
  <c r="M281" i="4"/>
  <c r="M286" i="4"/>
  <c r="BA286" i="4"/>
  <c r="AO286" i="4"/>
  <c r="AP286" i="4" s="1"/>
  <c r="AZ286" i="4"/>
  <c r="AY286" i="4"/>
  <c r="AV286" i="4"/>
  <c r="AU286" i="4" s="1"/>
  <c r="BA302" i="4"/>
  <c r="AZ302" i="4"/>
  <c r="AO302" i="4"/>
  <c r="AY302" i="4"/>
  <c r="O302" i="4"/>
  <c r="AV302" i="4"/>
  <c r="N302" i="4"/>
  <c r="M302" i="4"/>
  <c r="AT302" i="4"/>
  <c r="AN303" i="4"/>
  <c r="AM303" i="4"/>
  <c r="AN311" i="4"/>
  <c r="AM311" i="4"/>
  <c r="AV246" i="4"/>
  <c r="AU246" i="4" s="1"/>
  <c r="AV254" i="4"/>
  <c r="AU254" i="4" s="1"/>
  <c r="AV262" i="4"/>
  <c r="AV270" i="4"/>
  <c r="AO278" i="4"/>
  <c r="AN280" i="4"/>
  <c r="AM280" i="4"/>
  <c r="N281" i="4"/>
  <c r="AQ283" i="4"/>
  <c r="N283" i="4"/>
  <c r="M283" i="4"/>
  <c r="BA283" i="4"/>
  <c r="AO283" i="4"/>
  <c r="AZ283" i="4"/>
  <c r="AY283" i="4"/>
  <c r="AV283" i="4"/>
  <c r="AU283" i="4" s="1"/>
  <c r="AN296" i="4"/>
  <c r="AM296" i="4"/>
  <c r="BA299" i="4"/>
  <c r="AZ299" i="4"/>
  <c r="AO299" i="4"/>
  <c r="AY299" i="4"/>
  <c r="O299" i="4"/>
  <c r="AV299" i="4"/>
  <c r="N299" i="4"/>
  <c r="M299" i="4"/>
  <c r="AT299" i="4"/>
  <c r="AN300" i="4"/>
  <c r="AM300" i="4"/>
  <c r="K242" i="4"/>
  <c r="K243" i="4"/>
  <c r="AM246" i="4"/>
  <c r="AY246" i="4"/>
  <c r="AO248" i="4"/>
  <c r="BA248" i="4"/>
  <c r="AV249" i="4"/>
  <c r="K251" i="4"/>
  <c r="AM254" i="4"/>
  <c r="AY254" i="4"/>
  <c r="AO256" i="4"/>
  <c r="AP256" i="4" s="1"/>
  <c r="BA256" i="4"/>
  <c r="AV257" i="4"/>
  <c r="K259" i="4"/>
  <c r="AM262" i="4"/>
  <c r="AY262" i="4"/>
  <c r="AO264" i="4"/>
  <c r="AP264" i="4" s="1"/>
  <c r="BA264" i="4"/>
  <c r="K267" i="4"/>
  <c r="AM270" i="4"/>
  <c r="AY270" i="4"/>
  <c r="AO272" i="4"/>
  <c r="BA272" i="4"/>
  <c r="K275" i="4"/>
  <c r="AY279" i="4"/>
  <c r="AQ279" i="4"/>
  <c r="N279" i="4"/>
  <c r="M279" i="4"/>
  <c r="AZ279" i="4"/>
  <c r="AO280" i="4"/>
  <c r="AZ284" i="4"/>
  <c r="AY284" i="4"/>
  <c r="AV284" i="4"/>
  <c r="AT284" i="4"/>
  <c r="O284" i="4"/>
  <c r="AQ284" i="4"/>
  <c r="AP284" i="4" s="1"/>
  <c r="N284" i="4"/>
  <c r="L285" i="4"/>
  <c r="K285" i="4"/>
  <c r="AY287" i="4"/>
  <c r="AV287" i="4"/>
  <c r="AT287" i="4"/>
  <c r="O287" i="4"/>
  <c r="AQ287" i="4"/>
  <c r="AP287" i="4" s="1"/>
  <c r="N287" i="4"/>
  <c r="M287" i="4"/>
  <c r="AN310" i="4"/>
  <c r="AM310" i="4"/>
  <c r="AZ246" i="4"/>
  <c r="M248" i="4"/>
  <c r="AY249" i="4"/>
  <c r="AZ254" i="4"/>
  <c r="M256" i="4"/>
  <c r="AY257" i="4"/>
  <c r="AZ262" i="4"/>
  <c r="M264" i="4"/>
  <c r="AY265" i="4"/>
  <c r="AZ270" i="4"/>
  <c r="M272" i="4"/>
  <c r="AY273" i="4"/>
  <c r="M278" i="4"/>
  <c r="AQ278" i="4"/>
  <c r="O279" i="4"/>
  <c r="BA279" i="4"/>
  <c r="AN281" i="4"/>
  <c r="AQ281" i="4" s="1"/>
  <c r="AM281" i="4"/>
  <c r="O283" i="4"/>
  <c r="M284" i="4"/>
  <c r="BA301" i="4"/>
  <c r="AZ301" i="4"/>
  <c r="AO301" i="4"/>
  <c r="AY301" i="4"/>
  <c r="O301" i="4"/>
  <c r="AV301" i="4"/>
  <c r="N301" i="4"/>
  <c r="M301" i="4"/>
  <c r="AT301" i="4"/>
  <c r="AN302" i="4"/>
  <c r="AQ302" i="4" s="1"/>
  <c r="AM302" i="4"/>
  <c r="AO246" i="4"/>
  <c r="AP246" i="4" s="1"/>
  <c r="BA246" i="4"/>
  <c r="AO254" i="4"/>
  <c r="AP254" i="4" s="1"/>
  <c r="BA254" i="4"/>
  <c r="AO262" i="4"/>
  <c r="BA262" i="4"/>
  <c r="AO270" i="4"/>
  <c r="BA270" i="4"/>
  <c r="AV280" i="4"/>
  <c r="AN288" i="4"/>
  <c r="AM288" i="4"/>
  <c r="BA297" i="4"/>
  <c r="AO297" i="4"/>
  <c r="AP297" i="4" s="1"/>
  <c r="AZ297" i="4"/>
  <c r="AY297" i="4"/>
  <c r="AV297" i="4"/>
  <c r="AT297" i="4"/>
  <c r="O297" i="4"/>
  <c r="AQ298" i="4"/>
  <c r="BA298" i="4"/>
  <c r="AZ298" i="4"/>
  <c r="AO298" i="4"/>
  <c r="AY298" i="4"/>
  <c r="O298" i="4"/>
  <c r="AV298" i="4"/>
  <c r="N298" i="4"/>
  <c r="M298" i="4"/>
  <c r="AT298" i="4"/>
  <c r="AU298" i="4" s="1"/>
  <c r="AN299" i="4"/>
  <c r="AQ299" i="4" s="1"/>
  <c r="AM299" i="4"/>
  <c r="AN305" i="4"/>
  <c r="AQ305" i="4" s="1"/>
  <c r="AM305" i="4"/>
  <c r="AN329" i="4"/>
  <c r="AM329" i="4"/>
  <c r="K244" i="4"/>
  <c r="O248" i="4"/>
  <c r="AO249" i="4"/>
  <c r="AP249" i="4" s="1"/>
  <c r="K252" i="4"/>
  <c r="O256" i="4"/>
  <c r="AO257" i="4"/>
  <c r="AP257" i="4" s="1"/>
  <c r="K260" i="4"/>
  <c r="O264" i="4"/>
  <c r="AO265" i="4"/>
  <c r="AP265" i="4" s="1"/>
  <c r="K268" i="4"/>
  <c r="O272" i="4"/>
  <c r="AO273" i="4"/>
  <c r="AP273" i="4" s="1"/>
  <c r="K276" i="4"/>
  <c r="O278" i="4"/>
  <c r="AV278" i="4"/>
  <c r="AM285" i="4"/>
  <c r="M294" i="4"/>
  <c r="BA294" i="4"/>
  <c r="AO294" i="4"/>
  <c r="AP294" i="4" s="1"/>
  <c r="AZ294" i="4"/>
  <c r="AY294" i="4"/>
  <c r="AV294" i="4"/>
  <c r="AZ303" i="4"/>
  <c r="AO303" i="4"/>
  <c r="AP303" i="4" s="1"/>
  <c r="AY303" i="4"/>
  <c r="AV303" i="4"/>
  <c r="AT303" i="4"/>
  <c r="AS303" i="4"/>
  <c r="AQ303" i="4"/>
  <c r="O303" i="4"/>
  <c r="N303" i="4"/>
  <c r="M303" i="4"/>
  <c r="BA303" i="4"/>
  <c r="AN307" i="4"/>
  <c r="AM307" i="4"/>
  <c r="AN313" i="4"/>
  <c r="AQ313" i="4" s="1"/>
  <c r="AM313" i="4"/>
  <c r="AY333" i="4"/>
  <c r="M333" i="4"/>
  <c r="AV333" i="4"/>
  <c r="AT333" i="4"/>
  <c r="AS333" i="4"/>
  <c r="AZ333" i="4"/>
  <c r="AO333" i="4"/>
  <c r="O333" i="4"/>
  <c r="N333" i="4"/>
  <c r="AT280" i="4"/>
  <c r="AU280" i="4" s="1"/>
  <c r="O280" i="4"/>
  <c r="AQ280" i="4"/>
  <c r="M280" i="4"/>
  <c r="AZ280" i="4"/>
  <c r="AY280" i="4"/>
  <c r="BA281" i="4"/>
  <c r="AO281" i="4"/>
  <c r="AZ281" i="4"/>
  <c r="AY281" i="4"/>
  <c r="AT281" i="4"/>
  <c r="AU281" i="4" s="1"/>
  <c r="O281" i="4"/>
  <c r="AV281" i="4"/>
  <c r="AQ300" i="4"/>
  <c r="BA300" i="4"/>
  <c r="AZ300" i="4"/>
  <c r="AO300" i="4"/>
  <c r="AP300" i="4" s="1"/>
  <c r="AY300" i="4"/>
  <c r="O300" i="4"/>
  <c r="AV300" i="4"/>
  <c r="N300" i="4"/>
  <c r="M300" i="4"/>
  <c r="AT300" i="4"/>
  <c r="AN301" i="4"/>
  <c r="AQ301" i="4" s="1"/>
  <c r="AM301" i="4"/>
  <c r="AN304" i="4"/>
  <c r="AQ304" i="4" s="1"/>
  <c r="AM304" i="4"/>
  <c r="L310" i="4"/>
  <c r="K310" i="4"/>
  <c r="AN312" i="4"/>
  <c r="AQ312" i="4" s="1"/>
  <c r="AM312" i="4"/>
  <c r="AN315" i="4"/>
  <c r="AQ315" i="4" s="1"/>
  <c r="AM315" i="4"/>
  <c r="AY288" i="4"/>
  <c r="AY296" i="4"/>
  <c r="M305" i="4"/>
  <c r="AZ307" i="4"/>
  <c r="AO307" i="4"/>
  <c r="AY307" i="4"/>
  <c r="O307" i="4"/>
  <c r="AV307" i="4"/>
  <c r="N307" i="4"/>
  <c r="AT307" i="4"/>
  <c r="AZ315" i="4"/>
  <c r="AO315" i="4"/>
  <c r="AY315" i="4"/>
  <c r="O315" i="4"/>
  <c r="AV315" i="4"/>
  <c r="N315" i="4"/>
  <c r="AT315" i="4"/>
  <c r="O320" i="4"/>
  <c r="AN322" i="4"/>
  <c r="AQ322" i="4" s="1"/>
  <c r="AM322" i="4"/>
  <c r="BA334" i="4"/>
  <c r="O334" i="4"/>
  <c r="AZ334" i="4"/>
  <c r="AO334" i="4"/>
  <c r="AP334" i="4" s="1"/>
  <c r="N334" i="4"/>
  <c r="AY334" i="4"/>
  <c r="M334" i="4"/>
  <c r="AV334" i="4"/>
  <c r="AT334" i="4"/>
  <c r="AU334" i="4" s="1"/>
  <c r="AZ288" i="4"/>
  <c r="AZ304" i="4"/>
  <c r="AO304" i="4"/>
  <c r="AP304" i="4" s="1"/>
  <c r="AY304" i="4"/>
  <c r="O304" i="4"/>
  <c r="AV304" i="4"/>
  <c r="N304" i="4"/>
  <c r="AT304" i="4"/>
  <c r="AU304" i="4" s="1"/>
  <c r="K307" i="4"/>
  <c r="AQ307" i="4"/>
  <c r="AN309" i="4"/>
  <c r="AQ309" i="4" s="1"/>
  <c r="AM309" i="4"/>
  <c r="AZ312" i="4"/>
  <c r="AO312" i="4"/>
  <c r="AP312" i="4" s="1"/>
  <c r="AY312" i="4"/>
  <c r="O312" i="4"/>
  <c r="AV312" i="4"/>
  <c r="N312" i="4"/>
  <c r="AT312" i="4"/>
  <c r="AU312" i="4" s="1"/>
  <c r="K315" i="4"/>
  <c r="AN317" i="4"/>
  <c r="AM317" i="4"/>
  <c r="M327" i="4"/>
  <c r="AT327" i="4"/>
  <c r="AS327" i="4"/>
  <c r="AQ327" i="4"/>
  <c r="BA327" i="4"/>
  <c r="AZ327" i="4"/>
  <c r="AO327" i="4"/>
  <c r="AY327" i="4"/>
  <c r="AO288" i="4"/>
  <c r="BA288" i="4"/>
  <c r="AN306" i="4"/>
  <c r="AQ306" i="4" s="1"/>
  <c r="AM306" i="4"/>
  <c r="AZ309" i="4"/>
  <c r="AO309" i="4"/>
  <c r="AY309" i="4"/>
  <c r="O309" i="4"/>
  <c r="AV309" i="4"/>
  <c r="N309" i="4"/>
  <c r="AT309" i="4"/>
  <c r="AU309" i="4" s="1"/>
  <c r="AN314" i="4"/>
  <c r="AQ314" i="4" s="1"/>
  <c r="AM314" i="4"/>
  <c r="AZ317" i="4"/>
  <c r="AO317" i="4"/>
  <c r="AY317" i="4"/>
  <c r="O317" i="4"/>
  <c r="AV317" i="4"/>
  <c r="N317" i="4"/>
  <c r="AT317" i="4"/>
  <c r="L319" i="4"/>
  <c r="K319" i="4"/>
  <c r="L321" i="4"/>
  <c r="AY323" i="4"/>
  <c r="M328" i="4"/>
  <c r="AT328" i="4"/>
  <c r="AU328" i="4" s="1"/>
  <c r="AS328" i="4"/>
  <c r="AQ328" i="4"/>
  <c r="BA328" i="4"/>
  <c r="AZ328" i="4"/>
  <c r="AO328" i="4"/>
  <c r="AY328" i="4"/>
  <c r="K286" i="4"/>
  <c r="M288" i="4"/>
  <c r="AM289" i="4"/>
  <c r="K294" i="4"/>
  <c r="AM297" i="4"/>
  <c r="M304" i="4"/>
  <c r="AS304" i="4"/>
  <c r="AZ306" i="4"/>
  <c r="AO306" i="4"/>
  <c r="AY306" i="4"/>
  <c r="O306" i="4"/>
  <c r="AV306" i="4"/>
  <c r="N306" i="4"/>
  <c r="AT306" i="4"/>
  <c r="AU306" i="4" s="1"/>
  <c r="K309" i="4"/>
  <c r="M312" i="4"/>
  <c r="AS312" i="4"/>
  <c r="AZ314" i="4"/>
  <c r="AO314" i="4"/>
  <c r="AP314" i="4" s="1"/>
  <c r="AY314" i="4"/>
  <c r="O314" i="4"/>
  <c r="AV314" i="4"/>
  <c r="N314" i="4"/>
  <c r="AT314" i="4"/>
  <c r="K317" i="4"/>
  <c r="AQ317" i="4"/>
  <c r="BA322" i="4"/>
  <c r="AO322" i="4"/>
  <c r="AZ322" i="4"/>
  <c r="AY322" i="4"/>
  <c r="AT322" i="4"/>
  <c r="AV322" i="4"/>
  <c r="L326" i="4"/>
  <c r="K326" i="4"/>
  <c r="O327" i="4"/>
  <c r="N328" i="4"/>
  <c r="M329" i="4"/>
  <c r="AT329" i="4"/>
  <c r="AU329" i="4" s="1"/>
  <c r="AS329" i="4"/>
  <c r="AQ329" i="4"/>
  <c r="BA329" i="4"/>
  <c r="AZ329" i="4"/>
  <c r="AO329" i="4"/>
  <c r="AY329" i="4"/>
  <c r="AN333" i="4"/>
  <c r="AQ333" i="4" s="1"/>
  <c r="AM333" i="4"/>
  <c r="N288" i="4"/>
  <c r="AQ288" i="4"/>
  <c r="AQ296" i="4"/>
  <c r="AN308" i="4"/>
  <c r="AM308" i="4"/>
  <c r="M309" i="4"/>
  <c r="AS309" i="4"/>
  <c r="AZ311" i="4"/>
  <c r="AO311" i="4"/>
  <c r="AY311" i="4"/>
  <c r="O311" i="4"/>
  <c r="AV311" i="4"/>
  <c r="N311" i="4"/>
  <c r="AT311" i="4"/>
  <c r="AN316" i="4"/>
  <c r="AM316" i="4"/>
  <c r="M317" i="4"/>
  <c r="AS317" i="4"/>
  <c r="AV323" i="4"/>
  <c r="AT323" i="4"/>
  <c r="AU323" i="4" s="1"/>
  <c r="O323" i="4"/>
  <c r="AQ323" i="4"/>
  <c r="N323" i="4"/>
  <c r="M323" i="4"/>
  <c r="BA323" i="4"/>
  <c r="AO323" i="4"/>
  <c r="AP323" i="4" s="1"/>
  <c r="AQ324" i="4"/>
  <c r="N324" i="4"/>
  <c r="M324" i="4"/>
  <c r="BA324" i="4"/>
  <c r="AO324" i="4"/>
  <c r="AZ324" i="4"/>
  <c r="AY324" i="4"/>
  <c r="AV324" i="4"/>
  <c r="AU324" i="4" s="1"/>
  <c r="AY325" i="4"/>
  <c r="M330" i="4"/>
  <c r="AT330" i="4"/>
  <c r="AU330" i="4" s="1"/>
  <c r="AS330" i="4"/>
  <c r="AQ330" i="4"/>
  <c r="BA330" i="4"/>
  <c r="AZ330" i="4"/>
  <c r="AO330" i="4"/>
  <c r="AY330" i="4"/>
  <c r="O288" i="4"/>
  <c r="O296" i="4"/>
  <c r="AZ308" i="4"/>
  <c r="AO308" i="4"/>
  <c r="AP308" i="4" s="1"/>
  <c r="AY308" i="4"/>
  <c r="O308" i="4"/>
  <c r="AV308" i="4"/>
  <c r="N308" i="4"/>
  <c r="AT308" i="4"/>
  <c r="AU308" i="4" s="1"/>
  <c r="K311" i="4"/>
  <c r="AQ311" i="4"/>
  <c r="AZ316" i="4"/>
  <c r="AO316" i="4"/>
  <c r="AY316" i="4"/>
  <c r="O316" i="4"/>
  <c r="AV316" i="4"/>
  <c r="N316" i="4"/>
  <c r="AT316" i="4"/>
  <c r="AM321" i="4"/>
  <c r="K323" i="4"/>
  <c r="M331" i="4"/>
  <c r="AT331" i="4"/>
  <c r="AU331" i="4" s="1"/>
  <c r="AS331" i="4"/>
  <c r="AQ331" i="4"/>
  <c r="BA331" i="4"/>
  <c r="AZ331" i="4"/>
  <c r="AO331" i="4"/>
  <c r="AY331" i="4"/>
  <c r="AZ305" i="4"/>
  <c r="AO305" i="4"/>
  <c r="AP305" i="4" s="1"/>
  <c r="AY305" i="4"/>
  <c r="O305" i="4"/>
  <c r="AV305" i="4"/>
  <c r="N305" i="4"/>
  <c r="AT305" i="4"/>
  <c r="K308" i="4"/>
  <c r="AQ308" i="4"/>
  <c r="BA309" i="4"/>
  <c r="M311" i="4"/>
  <c r="AS311" i="4"/>
  <c r="AZ313" i="4"/>
  <c r="AO313" i="4"/>
  <c r="AP313" i="4" s="1"/>
  <c r="AY313" i="4"/>
  <c r="O313" i="4"/>
  <c r="AV313" i="4"/>
  <c r="N313" i="4"/>
  <c r="AT313" i="4"/>
  <c r="K316" i="4"/>
  <c r="AQ316" i="4"/>
  <c r="BA317" i="4"/>
  <c r="AY320" i="4"/>
  <c r="AV320" i="4"/>
  <c r="AQ320" i="4"/>
  <c r="N320" i="4"/>
  <c r="AT320" i="4"/>
  <c r="O322" i="4"/>
  <c r="O324" i="4"/>
  <c r="AM326" i="4"/>
  <c r="O330" i="4"/>
  <c r="N331" i="4"/>
  <c r="M332" i="4"/>
  <c r="AT332" i="4"/>
  <c r="AU332" i="4" s="1"/>
  <c r="AS332" i="4"/>
  <c r="AQ332" i="4"/>
  <c r="BA332" i="4"/>
  <c r="AZ332" i="4"/>
  <c r="AO332" i="4"/>
  <c r="AY332" i="4"/>
  <c r="K334" i="4"/>
  <c r="AM334" i="4"/>
  <c r="K327" i="4"/>
  <c r="K328" i="4"/>
  <c r="K329" i="4"/>
  <c r="K330" i="4"/>
  <c r="K331" i="4"/>
  <c r="K332" i="4"/>
  <c r="K333" i="4"/>
  <c r="K322" i="4"/>
  <c r="AM325" i="4"/>
  <c r="BA325" i="4" l="1"/>
  <c r="M325" i="4"/>
  <c r="AU251" i="4"/>
  <c r="AP279" i="4"/>
  <c r="N325" i="4"/>
  <c r="AP311" i="4"/>
  <c r="AU314" i="4"/>
  <c r="AO296" i="4"/>
  <c r="AP296" i="4" s="1"/>
  <c r="AU275" i="4"/>
  <c r="AU292" i="4"/>
  <c r="AT288" i="4"/>
  <c r="AV288" i="4"/>
  <c r="AU288" i="4" s="1"/>
  <c r="AP283" i="4"/>
  <c r="AP274" i="4"/>
  <c r="AP263" i="4"/>
  <c r="BA280" i="4"/>
  <c r="N280" i="4"/>
  <c r="AV279" i="4"/>
  <c r="AU279" i="4" s="1"/>
  <c r="AO279" i="4"/>
  <c r="AQ325" i="4"/>
  <c r="AP324" i="4"/>
  <c r="AP328" i="4"/>
  <c r="AU302" i="4"/>
  <c r="AP243" i="4"/>
  <c r="AP122" i="4"/>
  <c r="M262" i="4"/>
  <c r="AT262" i="4"/>
  <c r="O262" i="4"/>
  <c r="N262" i="4"/>
  <c r="AZ278" i="4"/>
  <c r="AY278" i="4"/>
  <c r="AT278" i="4"/>
  <c r="AU278" i="4" s="1"/>
  <c r="BA278" i="4"/>
  <c r="N278" i="4"/>
  <c r="AP262" i="4"/>
  <c r="AT296" i="4"/>
  <c r="AV296" i="4"/>
  <c r="N296" i="4"/>
  <c r="BA296" i="4"/>
  <c r="O325" i="4"/>
  <c r="AP320" i="4"/>
  <c r="AT325" i="4"/>
  <c r="AO325" i="4"/>
  <c r="AP298" i="4"/>
  <c r="AP270" i="4"/>
  <c r="AP272" i="4"/>
  <c r="AU299" i="4"/>
  <c r="AU262" i="4"/>
  <c r="AU273" i="4"/>
  <c r="AU263" i="4"/>
  <c r="AZ325" i="4"/>
  <c r="AU327" i="4"/>
  <c r="AU294" i="4"/>
  <c r="AV325" i="4"/>
  <c r="AU325" i="4" s="1"/>
  <c r="M296" i="4"/>
  <c r="AU301" i="4"/>
  <c r="AP248" i="4"/>
  <c r="AU249" i="4"/>
  <c r="M270" i="4"/>
  <c r="O270" i="4"/>
  <c r="AT270" i="4"/>
  <c r="AU270" i="4" s="1"/>
  <c r="N270" i="4"/>
  <c r="AP309" i="4"/>
  <c r="AP163" i="4"/>
  <c r="AP125" i="4"/>
  <c r="M106" i="4"/>
  <c r="AT106" i="4"/>
  <c r="AS106" i="4"/>
  <c r="AZ106" i="4"/>
  <c r="AO106" i="4"/>
  <c r="AP106" i="4" s="1"/>
  <c r="AY106" i="4"/>
  <c r="O106" i="4"/>
  <c r="BA106" i="4"/>
  <c r="AV106" i="4"/>
  <c r="N106" i="4"/>
  <c r="AQ106" i="4"/>
  <c r="AP332" i="4"/>
  <c r="AU305" i="4"/>
  <c r="AP331" i="4"/>
  <c r="AP329" i="4"/>
  <c r="M319" i="4"/>
  <c r="BA319" i="4"/>
  <c r="AO319" i="4"/>
  <c r="AZ319" i="4"/>
  <c r="AV319" i="4"/>
  <c r="O319" i="4"/>
  <c r="AY319" i="4"/>
  <c r="N319" i="4"/>
  <c r="AT319" i="4"/>
  <c r="AQ319" i="4"/>
  <c r="AP327" i="4"/>
  <c r="AP325" i="4"/>
  <c r="AP307" i="4"/>
  <c r="AU300" i="4"/>
  <c r="AP281" i="4"/>
  <c r="AU297" i="4"/>
  <c r="AV238" i="4"/>
  <c r="N238" i="4"/>
  <c r="AT238" i="4"/>
  <c r="AU238" i="4" s="1"/>
  <c r="AS238" i="4"/>
  <c r="BA238" i="4"/>
  <c r="AO238" i="4"/>
  <c r="AP238" i="4" s="1"/>
  <c r="AZ238" i="4"/>
  <c r="AY238" i="4"/>
  <c r="O238" i="4"/>
  <c r="AQ238" i="4"/>
  <c r="M238" i="4"/>
  <c r="AP266" i="4"/>
  <c r="AP250" i="4"/>
  <c r="AP222" i="4"/>
  <c r="AP276" i="4"/>
  <c r="AU236" i="4"/>
  <c r="AU289" i="4"/>
  <c r="AV237" i="4"/>
  <c r="N237" i="4"/>
  <c r="AT237" i="4"/>
  <c r="AS237" i="4"/>
  <c r="BA237" i="4"/>
  <c r="AZ237" i="4"/>
  <c r="AY237" i="4"/>
  <c r="O237" i="4"/>
  <c r="AQ237" i="4"/>
  <c r="M237" i="4"/>
  <c r="AO237" i="4"/>
  <c r="AP237" i="4" s="1"/>
  <c r="AP295" i="4"/>
  <c r="AP252" i="4"/>
  <c r="AU221" i="4"/>
  <c r="AY241" i="4"/>
  <c r="O241" i="4"/>
  <c r="AV241" i="4"/>
  <c r="N241" i="4"/>
  <c r="AT241" i="4"/>
  <c r="AS241" i="4"/>
  <c r="BA241" i="4"/>
  <c r="AQ241" i="4"/>
  <c r="AO241" i="4"/>
  <c r="AZ241" i="4"/>
  <c r="M241" i="4"/>
  <c r="AU174" i="4"/>
  <c r="AU172" i="4"/>
  <c r="AU200" i="4"/>
  <c r="AP184" i="4"/>
  <c r="AZ187" i="4"/>
  <c r="AO187" i="4"/>
  <c r="AP187" i="4" s="1"/>
  <c r="AY187" i="4"/>
  <c r="O187" i="4"/>
  <c r="AV187" i="4"/>
  <c r="N187" i="4"/>
  <c r="M187" i="4"/>
  <c r="AT187" i="4"/>
  <c r="AU187" i="4" s="1"/>
  <c r="AS187" i="4"/>
  <c r="BA187" i="4"/>
  <c r="AQ187" i="4"/>
  <c r="AV155" i="4"/>
  <c r="N155" i="4"/>
  <c r="M155" i="4"/>
  <c r="AT155" i="4"/>
  <c r="AS155" i="4"/>
  <c r="AO155" i="4"/>
  <c r="BA155" i="4"/>
  <c r="AZ155" i="4"/>
  <c r="AY155" i="4"/>
  <c r="AQ155" i="4"/>
  <c r="O155" i="4"/>
  <c r="AV167" i="4"/>
  <c r="AT167" i="4"/>
  <c r="AU167" i="4" s="1"/>
  <c r="AQ167" i="4"/>
  <c r="AO167" i="4"/>
  <c r="AP167" i="4" s="1"/>
  <c r="O167" i="4"/>
  <c r="BA167" i="4"/>
  <c r="N167" i="4"/>
  <c r="AZ167" i="4"/>
  <c r="M167" i="4"/>
  <c r="AY167" i="4"/>
  <c r="AS167" i="4"/>
  <c r="AU180" i="4"/>
  <c r="AZ177" i="4"/>
  <c r="AO177" i="4"/>
  <c r="AP177" i="4" s="1"/>
  <c r="AY177" i="4"/>
  <c r="O177" i="4"/>
  <c r="AV177" i="4"/>
  <c r="N177" i="4"/>
  <c r="AT177" i="4"/>
  <c r="AU177" i="4" s="1"/>
  <c r="BA177" i="4"/>
  <c r="AS177" i="4"/>
  <c r="M177" i="4"/>
  <c r="AQ177" i="4"/>
  <c r="M110" i="4"/>
  <c r="AT110" i="4"/>
  <c r="AS110" i="4"/>
  <c r="AZ110" i="4"/>
  <c r="AO110" i="4"/>
  <c r="AY110" i="4"/>
  <c r="O110" i="4"/>
  <c r="BA110" i="4"/>
  <c r="AV110" i="4"/>
  <c r="N110" i="4"/>
  <c r="AQ110" i="4"/>
  <c r="AU93" i="4"/>
  <c r="M120" i="4"/>
  <c r="AT120" i="4"/>
  <c r="AS120" i="4"/>
  <c r="BA120" i="4"/>
  <c r="AZ120" i="4"/>
  <c r="AO120" i="4"/>
  <c r="AY120" i="4"/>
  <c r="O120" i="4"/>
  <c r="N120" i="4"/>
  <c r="AV120" i="4"/>
  <c r="AQ120" i="4"/>
  <c r="AP88" i="4"/>
  <c r="AP134" i="4"/>
  <c r="AU78" i="4"/>
  <c r="AU79" i="4"/>
  <c r="AU86" i="4"/>
  <c r="AP42" i="4"/>
  <c r="AU70" i="4"/>
  <c r="AT47" i="4"/>
  <c r="AS47" i="4"/>
  <c r="BA47" i="4"/>
  <c r="AY47" i="4"/>
  <c r="O47" i="4"/>
  <c r="AV47" i="4"/>
  <c r="N47" i="4"/>
  <c r="AO47" i="4"/>
  <c r="AQ47" i="4"/>
  <c r="AZ47" i="4"/>
  <c r="M47" i="4"/>
  <c r="AP292" i="4"/>
  <c r="AP33" i="4"/>
  <c r="AU25" i="4"/>
  <c r="AU30" i="4"/>
  <c r="AU27" i="4"/>
  <c r="AP36" i="4"/>
  <c r="AP24" i="4"/>
  <c r="AU34" i="4"/>
  <c r="AP322" i="4"/>
  <c r="AV160" i="4"/>
  <c r="N160" i="4"/>
  <c r="M160" i="4"/>
  <c r="AT160" i="4"/>
  <c r="AS160" i="4"/>
  <c r="AQ160" i="4"/>
  <c r="O160" i="4"/>
  <c r="AO160" i="4"/>
  <c r="BA160" i="4"/>
  <c r="AZ160" i="4"/>
  <c r="AY160" i="4"/>
  <c r="AY3" i="4"/>
  <c r="O3" i="4"/>
  <c r="AV3" i="4"/>
  <c r="N3" i="4"/>
  <c r="AQ3" i="4"/>
  <c r="M3" i="4"/>
  <c r="AT3" i="4"/>
  <c r="AU3" i="4" s="1"/>
  <c r="AS3" i="4"/>
  <c r="AZ3" i="4"/>
  <c r="AO3" i="4"/>
  <c r="AP3" i="4" s="1"/>
  <c r="BA3" i="4"/>
  <c r="AP9" i="4"/>
  <c r="AU316" i="4"/>
  <c r="AU317" i="4"/>
  <c r="AP315" i="4"/>
  <c r="AU287" i="4"/>
  <c r="AU284" i="4"/>
  <c r="AV261" i="4"/>
  <c r="AT261" i="4"/>
  <c r="O261" i="4"/>
  <c r="AQ261" i="4"/>
  <c r="N261" i="4"/>
  <c r="M261" i="4"/>
  <c r="BA261" i="4"/>
  <c r="AO261" i="4"/>
  <c r="AZ261" i="4"/>
  <c r="AY261" i="4"/>
  <c r="AP275" i="4"/>
  <c r="AT293" i="4"/>
  <c r="O293" i="4"/>
  <c r="AQ293" i="4"/>
  <c r="N293" i="4"/>
  <c r="M293" i="4"/>
  <c r="BA293" i="4"/>
  <c r="AO293" i="4"/>
  <c r="AZ293" i="4"/>
  <c r="AY293" i="4"/>
  <c r="AV293" i="4"/>
  <c r="AP251" i="4"/>
  <c r="AY239" i="4"/>
  <c r="O239" i="4"/>
  <c r="AV239" i="4"/>
  <c r="N239" i="4"/>
  <c r="AT239" i="4"/>
  <c r="AS239" i="4"/>
  <c r="BA239" i="4"/>
  <c r="AZ239" i="4"/>
  <c r="M239" i="4"/>
  <c r="AQ239" i="4"/>
  <c r="AO239" i="4"/>
  <c r="AP239" i="4" s="1"/>
  <c r="AP271" i="4"/>
  <c r="AP268" i="4"/>
  <c r="AP233" i="4"/>
  <c r="AP211" i="4"/>
  <c r="AT216" i="4"/>
  <c r="AU216" i="4" s="1"/>
  <c r="AS216" i="4"/>
  <c r="AQ216" i="4"/>
  <c r="AZ216" i="4"/>
  <c r="AO216" i="4"/>
  <c r="AP216" i="4" s="1"/>
  <c r="O216" i="4"/>
  <c r="N216" i="4"/>
  <c r="M216" i="4"/>
  <c r="BA216" i="4"/>
  <c r="AY216" i="4"/>
  <c r="AV216" i="4"/>
  <c r="AZ195" i="4"/>
  <c r="AO195" i="4"/>
  <c r="AY195" i="4"/>
  <c r="O195" i="4"/>
  <c r="AV195" i="4"/>
  <c r="N195" i="4"/>
  <c r="M195" i="4"/>
  <c r="AT195" i="4"/>
  <c r="AS195" i="4"/>
  <c r="BA195" i="4"/>
  <c r="AQ195" i="4"/>
  <c r="AZ191" i="4"/>
  <c r="AO191" i="4"/>
  <c r="AP191" i="4" s="1"/>
  <c r="AY191" i="4"/>
  <c r="O191" i="4"/>
  <c r="AV191" i="4"/>
  <c r="N191" i="4"/>
  <c r="M191" i="4"/>
  <c r="AT191" i="4"/>
  <c r="AU191" i="4" s="1"/>
  <c r="AS191" i="4"/>
  <c r="BA191" i="4"/>
  <c r="AQ191" i="4"/>
  <c r="AP199" i="4"/>
  <c r="AU175" i="4"/>
  <c r="AP176" i="4"/>
  <c r="AY162" i="4"/>
  <c r="O162" i="4"/>
  <c r="AV162" i="4"/>
  <c r="N162" i="4"/>
  <c r="M162" i="4"/>
  <c r="AT162" i="4"/>
  <c r="AU162" i="4" s="1"/>
  <c r="AS162" i="4"/>
  <c r="AZ162" i="4"/>
  <c r="AQ162" i="4"/>
  <c r="AO162" i="4"/>
  <c r="AP162" i="4" s="1"/>
  <c r="BA162" i="4"/>
  <c r="AV156" i="4"/>
  <c r="N156" i="4"/>
  <c r="M156" i="4"/>
  <c r="AT156" i="4"/>
  <c r="AS156" i="4"/>
  <c r="AQ156" i="4"/>
  <c r="O156" i="4"/>
  <c r="AO156" i="4"/>
  <c r="BA156" i="4"/>
  <c r="AZ156" i="4"/>
  <c r="AY156" i="4"/>
  <c r="AY205" i="4"/>
  <c r="O205" i="4"/>
  <c r="AT205" i="4"/>
  <c r="AS205" i="4"/>
  <c r="AQ205" i="4"/>
  <c r="AO205" i="4"/>
  <c r="AP205" i="4" s="1"/>
  <c r="N205" i="4"/>
  <c r="BA205" i="4"/>
  <c r="M205" i="4"/>
  <c r="AZ205" i="4"/>
  <c r="AV205" i="4"/>
  <c r="AV170" i="4"/>
  <c r="N170" i="4"/>
  <c r="AT170" i="4"/>
  <c r="AU170" i="4" s="1"/>
  <c r="AS170" i="4"/>
  <c r="AQ170" i="4"/>
  <c r="O170" i="4"/>
  <c r="AO170" i="4"/>
  <c r="AP170" i="4" s="1"/>
  <c r="M170" i="4"/>
  <c r="BA170" i="4"/>
  <c r="AY170" i="4"/>
  <c r="AZ170" i="4"/>
  <c r="M108" i="4"/>
  <c r="AT108" i="4"/>
  <c r="AS108" i="4"/>
  <c r="AZ108" i="4"/>
  <c r="AO108" i="4"/>
  <c r="AY108" i="4"/>
  <c r="O108" i="4"/>
  <c r="AQ108" i="4"/>
  <c r="BA108" i="4"/>
  <c r="AV108" i="4"/>
  <c r="N108" i="4"/>
  <c r="M105" i="4"/>
  <c r="AT105" i="4"/>
  <c r="AS105" i="4"/>
  <c r="AZ105" i="4"/>
  <c r="AO105" i="4"/>
  <c r="AP105" i="4" s="1"/>
  <c r="AY105" i="4"/>
  <c r="O105" i="4"/>
  <c r="AV105" i="4"/>
  <c r="N105" i="4"/>
  <c r="AQ105" i="4"/>
  <c r="BA105" i="4"/>
  <c r="AU89" i="4"/>
  <c r="AT99" i="4"/>
  <c r="AU99" i="4" s="1"/>
  <c r="AS99" i="4"/>
  <c r="AZ99" i="4"/>
  <c r="AO99" i="4"/>
  <c r="AP99" i="4" s="1"/>
  <c r="AY99" i="4"/>
  <c r="O99" i="4"/>
  <c r="AV99" i="4"/>
  <c r="AQ99" i="4"/>
  <c r="N99" i="4"/>
  <c r="M99" i="4"/>
  <c r="BA99" i="4"/>
  <c r="M119" i="4"/>
  <c r="AT119" i="4"/>
  <c r="AS119" i="4"/>
  <c r="BA119" i="4"/>
  <c r="AZ119" i="4"/>
  <c r="AO119" i="4"/>
  <c r="AP119" i="4" s="1"/>
  <c r="AY119" i="4"/>
  <c r="O119" i="4"/>
  <c r="N119" i="4"/>
  <c r="AV119" i="4"/>
  <c r="AQ119" i="4"/>
  <c r="AY208" i="4"/>
  <c r="O208" i="4"/>
  <c r="AT208" i="4"/>
  <c r="AU208" i="4" s="1"/>
  <c r="AV208" i="4"/>
  <c r="AS208" i="4"/>
  <c r="AQ208" i="4"/>
  <c r="N208" i="4"/>
  <c r="AO208" i="4"/>
  <c r="AP208" i="4" s="1"/>
  <c r="M208" i="4"/>
  <c r="BA208" i="4"/>
  <c r="AZ208" i="4"/>
  <c r="AP127" i="4"/>
  <c r="AT104" i="4"/>
  <c r="AS104" i="4"/>
  <c r="AZ104" i="4"/>
  <c r="AO104" i="4"/>
  <c r="AY104" i="4"/>
  <c r="O104" i="4"/>
  <c r="BA104" i="4"/>
  <c r="AV104" i="4"/>
  <c r="AQ104" i="4"/>
  <c r="N104" i="4"/>
  <c r="M104" i="4"/>
  <c r="AP77" i="4"/>
  <c r="AT60" i="4"/>
  <c r="AU60" i="4" s="1"/>
  <c r="AS60" i="4"/>
  <c r="BA60" i="4"/>
  <c r="AZ60" i="4"/>
  <c r="AO60" i="4"/>
  <c r="AP60" i="4" s="1"/>
  <c r="AY60" i="4"/>
  <c r="O60" i="4"/>
  <c r="AV60" i="4"/>
  <c r="N60" i="4"/>
  <c r="AQ60" i="4"/>
  <c r="M60" i="4"/>
  <c r="AT56" i="4"/>
  <c r="AS56" i="4"/>
  <c r="BA56" i="4"/>
  <c r="AZ56" i="4"/>
  <c r="AO56" i="4"/>
  <c r="AY56" i="4"/>
  <c r="O56" i="4"/>
  <c r="AV56" i="4"/>
  <c r="N56" i="4"/>
  <c r="AQ56" i="4"/>
  <c r="M56" i="4"/>
  <c r="AT46" i="4"/>
  <c r="AS46" i="4"/>
  <c r="BA46" i="4"/>
  <c r="AY46" i="4"/>
  <c r="O46" i="4"/>
  <c r="AV46" i="4"/>
  <c r="N46" i="4"/>
  <c r="AQ46" i="4"/>
  <c r="AO46" i="4"/>
  <c r="AP46" i="4" s="1"/>
  <c r="M46" i="4"/>
  <c r="AZ46" i="4"/>
  <c r="AU85" i="4"/>
  <c r="AT53" i="4"/>
  <c r="AU53" i="4" s="1"/>
  <c r="AS53" i="4"/>
  <c r="BA53" i="4"/>
  <c r="AY53" i="4"/>
  <c r="O53" i="4"/>
  <c r="AV53" i="4"/>
  <c r="N53" i="4"/>
  <c r="AZ53" i="4"/>
  <c r="M53" i="4"/>
  <c r="AQ53" i="4"/>
  <c r="AO53" i="4"/>
  <c r="M117" i="4"/>
  <c r="AT117" i="4"/>
  <c r="AU117" i="4" s="1"/>
  <c r="AS117" i="4"/>
  <c r="BA117" i="4"/>
  <c r="AZ117" i="4"/>
  <c r="AO117" i="4"/>
  <c r="AP117" i="4" s="1"/>
  <c r="AY117" i="4"/>
  <c r="O117" i="4"/>
  <c r="AQ117" i="4"/>
  <c r="N117" i="4"/>
  <c r="AV117" i="4"/>
  <c r="AP44" i="4"/>
  <c r="AP69" i="4"/>
  <c r="AP45" i="4"/>
  <c r="AP19" i="4"/>
  <c r="AU21" i="4"/>
  <c r="AP2" i="4"/>
  <c r="AP4" i="4"/>
  <c r="AP15" i="4"/>
  <c r="AP7" i="4"/>
  <c r="AZ196" i="4"/>
  <c r="AO196" i="4"/>
  <c r="AP196" i="4" s="1"/>
  <c r="AY196" i="4"/>
  <c r="O196" i="4"/>
  <c r="AV196" i="4"/>
  <c r="N196" i="4"/>
  <c r="M196" i="4"/>
  <c r="AT196" i="4"/>
  <c r="AU196" i="4" s="1"/>
  <c r="AS196" i="4"/>
  <c r="BA196" i="4"/>
  <c r="AQ196" i="4"/>
  <c r="AT50" i="4"/>
  <c r="AU50" i="4" s="1"/>
  <c r="AS50" i="4"/>
  <c r="BA50" i="4"/>
  <c r="AY50" i="4"/>
  <c r="O50" i="4"/>
  <c r="AV50" i="4"/>
  <c r="N50" i="4"/>
  <c r="AQ50" i="4"/>
  <c r="AO50" i="4"/>
  <c r="M50" i="4"/>
  <c r="AZ50" i="4"/>
  <c r="AT326" i="4"/>
  <c r="O326" i="4"/>
  <c r="AQ326" i="4"/>
  <c r="N326" i="4"/>
  <c r="M326" i="4"/>
  <c r="BA326" i="4"/>
  <c r="AO326" i="4"/>
  <c r="AZ326" i="4"/>
  <c r="AY326" i="4"/>
  <c r="AV326" i="4"/>
  <c r="AP333" i="4"/>
  <c r="AP198" i="4"/>
  <c r="AP181" i="4"/>
  <c r="AZ185" i="4"/>
  <c r="AO185" i="4"/>
  <c r="AY185" i="4"/>
  <c r="O185" i="4"/>
  <c r="AV185" i="4"/>
  <c r="N185" i="4"/>
  <c r="M185" i="4"/>
  <c r="AT185" i="4"/>
  <c r="AU185" i="4" s="1"/>
  <c r="AS185" i="4"/>
  <c r="BA185" i="4"/>
  <c r="AQ185" i="4"/>
  <c r="AP148" i="4"/>
  <c r="AP123" i="4"/>
  <c r="AP97" i="4"/>
  <c r="M107" i="4"/>
  <c r="AT107" i="4"/>
  <c r="AS107" i="4"/>
  <c r="AZ107" i="4"/>
  <c r="AO107" i="4"/>
  <c r="AY107" i="4"/>
  <c r="O107" i="4"/>
  <c r="BA107" i="4"/>
  <c r="AV107" i="4"/>
  <c r="N107" i="4"/>
  <c r="AQ107" i="4"/>
  <c r="AU88" i="4"/>
  <c r="AT90" i="4"/>
  <c r="AU90" i="4" s="1"/>
  <c r="AZ90" i="4"/>
  <c r="AO90" i="4"/>
  <c r="AS90" i="4"/>
  <c r="AQ90" i="4"/>
  <c r="O90" i="4"/>
  <c r="N90" i="4"/>
  <c r="BA90" i="4"/>
  <c r="M90" i="4"/>
  <c r="AY90" i="4"/>
  <c r="AV90" i="4"/>
  <c r="AY12" i="4"/>
  <c r="O12" i="4"/>
  <c r="AV12" i="4"/>
  <c r="N12" i="4"/>
  <c r="M12" i="4"/>
  <c r="AT12" i="4"/>
  <c r="AU12" i="4" s="1"/>
  <c r="AQ12" i="4"/>
  <c r="AO12" i="4"/>
  <c r="AP12" i="4" s="1"/>
  <c r="AS12" i="4"/>
  <c r="AZ12" i="4"/>
  <c r="BA12" i="4"/>
  <c r="AV64" i="4"/>
  <c r="AQ64" i="4"/>
  <c r="N64" i="4"/>
  <c r="M64" i="4"/>
  <c r="BA64" i="4"/>
  <c r="AO64" i="4"/>
  <c r="AZ64" i="4"/>
  <c r="AT64" i="4"/>
  <c r="AU64" i="4" s="1"/>
  <c r="O64" i="4"/>
  <c r="AY64" i="4"/>
  <c r="AU45" i="4"/>
  <c r="AP35" i="4"/>
  <c r="AP13" i="4"/>
  <c r="AP28" i="4"/>
  <c r="AU26" i="4"/>
  <c r="AP31" i="4"/>
  <c r="AU23" i="4"/>
  <c r="AP23" i="4"/>
  <c r="AP306" i="4"/>
  <c r="AU307" i="4"/>
  <c r="AZ310" i="4"/>
  <c r="AO310" i="4"/>
  <c r="AY310" i="4"/>
  <c r="O310" i="4"/>
  <c r="AV310" i="4"/>
  <c r="N310" i="4"/>
  <c r="AT310" i="4"/>
  <c r="AU310" i="4" s="1"/>
  <c r="BA310" i="4"/>
  <c r="AS310" i="4"/>
  <c r="M310" i="4"/>
  <c r="AQ310" i="4"/>
  <c r="AP301" i="4"/>
  <c r="AP299" i="4"/>
  <c r="AV253" i="4"/>
  <c r="AT253" i="4"/>
  <c r="AU253" i="4" s="1"/>
  <c r="O253" i="4"/>
  <c r="AQ253" i="4"/>
  <c r="N253" i="4"/>
  <c r="M253" i="4"/>
  <c r="BA253" i="4"/>
  <c r="AO253" i="4"/>
  <c r="AZ253" i="4"/>
  <c r="AY253" i="4"/>
  <c r="AP291" i="4"/>
  <c r="AZ277" i="4"/>
  <c r="AV277" i="4"/>
  <c r="AT277" i="4"/>
  <c r="AU277" i="4" s="1"/>
  <c r="O277" i="4"/>
  <c r="AQ277" i="4"/>
  <c r="N277" i="4"/>
  <c r="M277" i="4"/>
  <c r="AO277" i="4"/>
  <c r="BA277" i="4"/>
  <c r="AY277" i="4"/>
  <c r="AZ194" i="4"/>
  <c r="AO194" i="4"/>
  <c r="AP194" i="4" s="1"/>
  <c r="AY194" i="4"/>
  <c r="O194" i="4"/>
  <c r="AV194" i="4"/>
  <c r="N194" i="4"/>
  <c r="M194" i="4"/>
  <c r="AT194" i="4"/>
  <c r="AS194" i="4"/>
  <c r="BA194" i="4"/>
  <c r="AQ194" i="4"/>
  <c r="AZ190" i="4"/>
  <c r="AO190" i="4"/>
  <c r="AP190" i="4" s="1"/>
  <c r="AY190" i="4"/>
  <c r="O190" i="4"/>
  <c r="AV190" i="4"/>
  <c r="N190" i="4"/>
  <c r="M190" i="4"/>
  <c r="AT190" i="4"/>
  <c r="AU190" i="4" s="1"/>
  <c r="AS190" i="4"/>
  <c r="BA190" i="4"/>
  <c r="AQ190" i="4"/>
  <c r="AP131" i="4"/>
  <c r="AP151" i="4"/>
  <c r="AP81" i="4"/>
  <c r="M118" i="4"/>
  <c r="AT118" i="4"/>
  <c r="AS118" i="4"/>
  <c r="BA118" i="4"/>
  <c r="AZ118" i="4"/>
  <c r="AO118" i="4"/>
  <c r="AP118" i="4" s="1"/>
  <c r="AY118" i="4"/>
  <c r="O118" i="4"/>
  <c r="N118" i="4"/>
  <c r="AV118" i="4"/>
  <c r="AQ118" i="4"/>
  <c r="AT100" i="4"/>
  <c r="AU100" i="4" s="1"/>
  <c r="AS100" i="4"/>
  <c r="AZ100" i="4"/>
  <c r="AO100" i="4"/>
  <c r="AY100" i="4"/>
  <c r="O100" i="4"/>
  <c r="BA100" i="4"/>
  <c r="AV100" i="4"/>
  <c r="AQ100" i="4"/>
  <c r="N100" i="4"/>
  <c r="M100" i="4"/>
  <c r="AV72" i="4"/>
  <c r="AQ72" i="4"/>
  <c r="N72" i="4"/>
  <c r="M72" i="4"/>
  <c r="BA72" i="4"/>
  <c r="AO72" i="4"/>
  <c r="AZ72" i="4"/>
  <c r="AY72" i="4"/>
  <c r="AT72" i="4"/>
  <c r="AU72" i="4" s="1"/>
  <c r="O72" i="4"/>
  <c r="AT59" i="4"/>
  <c r="AS59" i="4"/>
  <c r="BA59" i="4"/>
  <c r="AZ59" i="4"/>
  <c r="AO59" i="4"/>
  <c r="AY59" i="4"/>
  <c r="O59" i="4"/>
  <c r="AV59" i="4"/>
  <c r="N59" i="4"/>
  <c r="AQ59" i="4"/>
  <c r="M59" i="4"/>
  <c r="AT55" i="4"/>
  <c r="AU55" i="4" s="1"/>
  <c r="AS55" i="4"/>
  <c r="BA55" i="4"/>
  <c r="AZ55" i="4"/>
  <c r="AO55" i="4"/>
  <c r="AP55" i="4" s="1"/>
  <c r="AY55" i="4"/>
  <c r="O55" i="4"/>
  <c r="AV55" i="4"/>
  <c r="N55" i="4"/>
  <c r="M55" i="4"/>
  <c r="AQ55" i="4"/>
  <c r="AP85" i="4"/>
  <c r="AT49" i="4"/>
  <c r="AU49" i="4" s="1"/>
  <c r="AS49" i="4"/>
  <c r="BA49" i="4"/>
  <c r="AY49" i="4"/>
  <c r="O49" i="4"/>
  <c r="AV49" i="4"/>
  <c r="N49" i="4"/>
  <c r="AZ49" i="4"/>
  <c r="M49" i="4"/>
  <c r="AQ49" i="4"/>
  <c r="AO49" i="4"/>
  <c r="AY10" i="4"/>
  <c r="O10" i="4"/>
  <c r="AV10" i="4"/>
  <c r="N10" i="4"/>
  <c r="M10" i="4"/>
  <c r="AO10" i="4"/>
  <c r="AP10" i="4" s="1"/>
  <c r="AT10" i="4"/>
  <c r="AU10" i="4" s="1"/>
  <c r="AS10" i="4"/>
  <c r="AZ10" i="4"/>
  <c r="AQ10" i="4"/>
  <c r="BA10" i="4"/>
  <c r="BA71" i="4"/>
  <c r="AO71" i="4"/>
  <c r="AZ71" i="4"/>
  <c r="AV71" i="4"/>
  <c r="AT71" i="4"/>
  <c r="O71" i="4"/>
  <c r="AQ71" i="4"/>
  <c r="N71" i="4"/>
  <c r="AY71" i="4"/>
  <c r="M71" i="4"/>
  <c r="AU33" i="4"/>
  <c r="AP11" i="4"/>
  <c r="AP32" i="4"/>
  <c r="AU36" i="4"/>
  <c r="AT318" i="4"/>
  <c r="AU318" i="4" s="1"/>
  <c r="O318" i="4"/>
  <c r="AQ318" i="4"/>
  <c r="N318" i="4"/>
  <c r="BA318" i="4"/>
  <c r="AO318" i="4"/>
  <c r="AZ318" i="4"/>
  <c r="M318" i="4"/>
  <c r="AY318" i="4"/>
  <c r="AV318" i="4"/>
  <c r="AV269" i="4"/>
  <c r="AT269" i="4"/>
  <c r="O269" i="4"/>
  <c r="AQ269" i="4"/>
  <c r="N269" i="4"/>
  <c r="M269" i="4"/>
  <c r="BA269" i="4"/>
  <c r="AO269" i="4"/>
  <c r="AZ269" i="4"/>
  <c r="AY269" i="4"/>
  <c r="AZ186" i="4"/>
  <c r="AO186" i="4"/>
  <c r="AP186" i="4" s="1"/>
  <c r="AY186" i="4"/>
  <c r="O186" i="4"/>
  <c r="AV186" i="4"/>
  <c r="N186" i="4"/>
  <c r="M186" i="4"/>
  <c r="AT186" i="4"/>
  <c r="AS186" i="4"/>
  <c r="BA186" i="4"/>
  <c r="AQ186" i="4"/>
  <c r="M113" i="4"/>
  <c r="AT113" i="4"/>
  <c r="AS113" i="4"/>
  <c r="BA113" i="4"/>
  <c r="AZ113" i="4"/>
  <c r="AO113" i="4"/>
  <c r="AP113" i="4" s="1"/>
  <c r="AY113" i="4"/>
  <c r="O113" i="4"/>
  <c r="N113" i="4"/>
  <c r="AV113" i="4"/>
  <c r="AQ113" i="4"/>
  <c r="AT57" i="4"/>
  <c r="AU57" i="4" s="1"/>
  <c r="AS57" i="4"/>
  <c r="BA57" i="4"/>
  <c r="AZ57" i="4"/>
  <c r="AO57" i="4"/>
  <c r="AP57" i="4" s="1"/>
  <c r="AY57" i="4"/>
  <c r="O57" i="4"/>
  <c r="AV57" i="4"/>
  <c r="N57" i="4"/>
  <c r="AQ57" i="4"/>
  <c r="M57" i="4"/>
  <c r="AP41" i="4"/>
  <c r="AU320" i="4"/>
  <c r="AU313" i="4"/>
  <c r="AP330" i="4"/>
  <c r="AU322" i="4"/>
  <c r="AU315" i="4"/>
  <c r="AU303" i="4"/>
  <c r="AP278" i="4"/>
  <c r="AU271" i="4"/>
  <c r="AY240" i="4"/>
  <c r="O240" i="4"/>
  <c r="AV240" i="4"/>
  <c r="N240" i="4"/>
  <c r="AT240" i="4"/>
  <c r="AS240" i="4"/>
  <c r="BA240" i="4"/>
  <c r="AZ240" i="4"/>
  <c r="M240" i="4"/>
  <c r="AQ240" i="4"/>
  <c r="AO240" i="4"/>
  <c r="AU267" i="4"/>
  <c r="AU258" i="4"/>
  <c r="AU255" i="4"/>
  <c r="AP226" i="4"/>
  <c r="AU276" i="4"/>
  <c r="AU235" i="4"/>
  <c r="AP289" i="4"/>
  <c r="AU252" i="4"/>
  <c r="AP229" i="4"/>
  <c r="AT212" i="4"/>
  <c r="AS212" i="4"/>
  <c r="AZ212" i="4"/>
  <c r="AO212" i="4"/>
  <c r="O212" i="4"/>
  <c r="N212" i="4"/>
  <c r="BA212" i="4"/>
  <c r="M212" i="4"/>
  <c r="AY212" i="4"/>
  <c r="AV212" i="4"/>
  <c r="AQ212" i="4"/>
  <c r="AU225" i="4"/>
  <c r="AU204" i="4"/>
  <c r="AT215" i="4"/>
  <c r="AU215" i="4" s="1"/>
  <c r="AS215" i="4"/>
  <c r="AZ215" i="4"/>
  <c r="AO215" i="4"/>
  <c r="AQ215" i="4"/>
  <c r="O215" i="4"/>
  <c r="N215" i="4"/>
  <c r="BA215" i="4"/>
  <c r="M215" i="4"/>
  <c r="AY215" i="4"/>
  <c r="AV215" i="4"/>
  <c r="AU198" i="4"/>
  <c r="AU169" i="4"/>
  <c r="AP178" i="4"/>
  <c r="AU168" i="4"/>
  <c r="AU176" i="4"/>
  <c r="AP201" i="4"/>
  <c r="AU139" i="4"/>
  <c r="AU164" i="4"/>
  <c r="AP136" i="4"/>
  <c r="AP128" i="4"/>
  <c r="AT102" i="4"/>
  <c r="AU102" i="4" s="1"/>
  <c r="AS102" i="4"/>
  <c r="AZ102" i="4"/>
  <c r="AO102" i="4"/>
  <c r="AP102" i="4" s="1"/>
  <c r="AY102" i="4"/>
  <c r="O102" i="4"/>
  <c r="AQ102" i="4"/>
  <c r="N102" i="4"/>
  <c r="M102" i="4"/>
  <c r="BA102" i="4"/>
  <c r="AV102" i="4"/>
  <c r="M112" i="4"/>
  <c r="AT112" i="4"/>
  <c r="AS112" i="4"/>
  <c r="BA112" i="4"/>
  <c r="AZ112" i="4"/>
  <c r="AO112" i="4"/>
  <c r="AY112" i="4"/>
  <c r="O112" i="4"/>
  <c r="N112" i="4"/>
  <c r="AV112" i="4"/>
  <c r="AQ112" i="4"/>
  <c r="AU91" i="4"/>
  <c r="M109" i="4"/>
  <c r="AT109" i="4"/>
  <c r="AS109" i="4"/>
  <c r="AZ109" i="4"/>
  <c r="AO109" i="4"/>
  <c r="AP109" i="4" s="1"/>
  <c r="AY109" i="4"/>
  <c r="O109" i="4"/>
  <c r="BA109" i="4"/>
  <c r="AV109" i="4"/>
  <c r="N109" i="4"/>
  <c r="AQ109" i="4"/>
  <c r="AP142" i="4"/>
  <c r="AP66" i="4"/>
  <c r="AP79" i="4"/>
  <c r="AU40" i="4"/>
  <c r="AV80" i="4"/>
  <c r="AT80" i="4"/>
  <c r="AU80" i="4" s="1"/>
  <c r="O80" i="4"/>
  <c r="AQ80" i="4"/>
  <c r="N80" i="4"/>
  <c r="M80" i="4"/>
  <c r="BA80" i="4"/>
  <c r="AO80" i="4"/>
  <c r="AP80" i="4" s="1"/>
  <c r="AZ80" i="4"/>
  <c r="AY80" i="4"/>
  <c r="AY8" i="4"/>
  <c r="O8" i="4"/>
  <c r="AV8" i="4"/>
  <c r="N8" i="4"/>
  <c r="M8" i="4"/>
  <c r="AO8" i="4"/>
  <c r="AT8" i="4"/>
  <c r="AU8" i="4" s="1"/>
  <c r="AS8" i="4"/>
  <c r="AQ8" i="4"/>
  <c r="AZ8" i="4"/>
  <c r="BA8" i="4"/>
  <c r="AT52" i="4"/>
  <c r="AS52" i="4"/>
  <c r="BA52" i="4"/>
  <c r="AY52" i="4"/>
  <c r="O52" i="4"/>
  <c r="AV52" i="4"/>
  <c r="N52" i="4"/>
  <c r="AZ52" i="4"/>
  <c r="M52" i="4"/>
  <c r="AQ52" i="4"/>
  <c r="AO52" i="4"/>
  <c r="AP52" i="4" s="1"/>
  <c r="M111" i="4"/>
  <c r="AT111" i="4"/>
  <c r="AU111" i="4" s="1"/>
  <c r="AS111" i="4"/>
  <c r="AZ111" i="4"/>
  <c r="AO111" i="4"/>
  <c r="AY111" i="4"/>
  <c r="O111" i="4"/>
  <c r="BA111" i="4"/>
  <c r="AV111" i="4"/>
  <c r="N111" i="4"/>
  <c r="AQ111" i="4"/>
  <c r="AT62" i="4"/>
  <c r="AS62" i="4"/>
  <c r="BA62" i="4"/>
  <c r="AZ62" i="4"/>
  <c r="AO62" i="4"/>
  <c r="AY62" i="4"/>
  <c r="O62" i="4"/>
  <c r="AV62" i="4"/>
  <c r="N62" i="4"/>
  <c r="M62" i="4"/>
  <c r="AQ62" i="4"/>
  <c r="AU17" i="4"/>
  <c r="AP30" i="4"/>
  <c r="AP22" i="4"/>
  <c r="AP27" i="4"/>
  <c r="AU19" i="4"/>
  <c r="AU16" i="4"/>
  <c r="AU24" i="4"/>
  <c r="AP29" i="4"/>
  <c r="AP34" i="4"/>
  <c r="AP26" i="4"/>
  <c r="AP20" i="4"/>
  <c r="AV157" i="4"/>
  <c r="N157" i="4"/>
  <c r="M157" i="4"/>
  <c r="AT157" i="4"/>
  <c r="AS157" i="4"/>
  <c r="AZ157" i="4"/>
  <c r="AY157" i="4"/>
  <c r="AQ157" i="4"/>
  <c r="O157" i="4"/>
  <c r="AO157" i="4"/>
  <c r="BA157" i="4"/>
  <c r="AT285" i="4"/>
  <c r="O285" i="4"/>
  <c r="AQ285" i="4"/>
  <c r="N285" i="4"/>
  <c r="M285" i="4"/>
  <c r="BA285" i="4"/>
  <c r="AO285" i="4"/>
  <c r="AP285" i="4" s="1"/>
  <c r="AZ285" i="4"/>
  <c r="AV285" i="4"/>
  <c r="AY285" i="4"/>
  <c r="AP280" i="4"/>
  <c r="AP302" i="4"/>
  <c r="AV245" i="4"/>
  <c r="AT245" i="4"/>
  <c r="AU245" i="4" s="1"/>
  <c r="O245" i="4"/>
  <c r="AQ245" i="4"/>
  <c r="N245" i="4"/>
  <c r="M245" i="4"/>
  <c r="BA245" i="4"/>
  <c r="AO245" i="4"/>
  <c r="AP245" i="4" s="1"/>
  <c r="AZ245" i="4"/>
  <c r="AY245" i="4"/>
  <c r="AV290" i="4"/>
  <c r="AT290" i="4"/>
  <c r="O290" i="4"/>
  <c r="AQ290" i="4"/>
  <c r="N290" i="4"/>
  <c r="M290" i="4"/>
  <c r="BA290" i="4"/>
  <c r="AO290" i="4"/>
  <c r="AP290" i="4" s="1"/>
  <c r="AZ290" i="4"/>
  <c r="AY290" i="4"/>
  <c r="AP227" i="4"/>
  <c r="AU217" i="4"/>
  <c r="AZ197" i="4"/>
  <c r="AO197" i="4"/>
  <c r="AP197" i="4" s="1"/>
  <c r="AY197" i="4"/>
  <c r="O197" i="4"/>
  <c r="AV197" i="4"/>
  <c r="N197" i="4"/>
  <c r="M197" i="4"/>
  <c r="AT197" i="4"/>
  <c r="AS197" i="4"/>
  <c r="BA197" i="4"/>
  <c r="AQ197" i="4"/>
  <c r="AZ193" i="4"/>
  <c r="AO193" i="4"/>
  <c r="AP193" i="4" s="1"/>
  <c r="AY193" i="4"/>
  <c r="O193" i="4"/>
  <c r="AV193" i="4"/>
  <c r="N193" i="4"/>
  <c r="M193" i="4"/>
  <c r="AT193" i="4"/>
  <c r="AS193" i="4"/>
  <c r="BA193" i="4"/>
  <c r="AQ193" i="4"/>
  <c r="AZ189" i="4"/>
  <c r="AO189" i="4"/>
  <c r="AP189" i="4" s="1"/>
  <c r="AY189" i="4"/>
  <c r="O189" i="4"/>
  <c r="AV189" i="4"/>
  <c r="N189" i="4"/>
  <c r="M189" i="4"/>
  <c r="AT189" i="4"/>
  <c r="AU189" i="4" s="1"/>
  <c r="AS189" i="4"/>
  <c r="BA189" i="4"/>
  <c r="AQ189" i="4"/>
  <c r="AU183" i="4"/>
  <c r="AU181" i="4"/>
  <c r="AP202" i="4"/>
  <c r="AZ188" i="4"/>
  <c r="AO188" i="4"/>
  <c r="AP188" i="4" s="1"/>
  <c r="AY188" i="4"/>
  <c r="O188" i="4"/>
  <c r="AV188" i="4"/>
  <c r="N188" i="4"/>
  <c r="M188" i="4"/>
  <c r="AT188" i="4"/>
  <c r="AU188" i="4" s="1"/>
  <c r="AS188" i="4"/>
  <c r="BA188" i="4"/>
  <c r="AQ188" i="4"/>
  <c r="AY161" i="4"/>
  <c r="O161" i="4"/>
  <c r="AV161" i="4"/>
  <c r="N161" i="4"/>
  <c r="M161" i="4"/>
  <c r="AT161" i="4"/>
  <c r="AS161" i="4"/>
  <c r="BA161" i="4"/>
  <c r="AZ161" i="4"/>
  <c r="AQ161" i="4"/>
  <c r="AO161" i="4"/>
  <c r="AP161" i="4" s="1"/>
  <c r="AU131" i="4"/>
  <c r="AP180" i="4"/>
  <c r="AT101" i="4"/>
  <c r="AS101" i="4"/>
  <c r="AZ101" i="4"/>
  <c r="AO101" i="4"/>
  <c r="AY101" i="4"/>
  <c r="O101" i="4"/>
  <c r="BA101" i="4"/>
  <c r="AV101" i="4"/>
  <c r="AQ101" i="4"/>
  <c r="N101" i="4"/>
  <c r="M101" i="4"/>
  <c r="M114" i="4"/>
  <c r="AT114" i="4"/>
  <c r="AS114" i="4"/>
  <c r="BA114" i="4"/>
  <c r="AZ114" i="4"/>
  <c r="AO114" i="4"/>
  <c r="AY114" i="4"/>
  <c r="O114" i="4"/>
  <c r="N114" i="4"/>
  <c r="AV114" i="4"/>
  <c r="AQ114" i="4"/>
  <c r="AU92" i="4"/>
  <c r="M121" i="4"/>
  <c r="AT121" i="4"/>
  <c r="AS121" i="4"/>
  <c r="BA121" i="4"/>
  <c r="AZ121" i="4"/>
  <c r="AO121" i="4"/>
  <c r="AY121" i="4"/>
  <c r="O121" i="4"/>
  <c r="N121" i="4"/>
  <c r="AV121" i="4"/>
  <c r="AQ121" i="4"/>
  <c r="AP146" i="4"/>
  <c r="AT58" i="4"/>
  <c r="AU58" i="4" s="1"/>
  <c r="AS58" i="4"/>
  <c r="BA58" i="4"/>
  <c r="AZ58" i="4"/>
  <c r="AO58" i="4"/>
  <c r="AP58" i="4" s="1"/>
  <c r="AY58" i="4"/>
  <c r="O58" i="4"/>
  <c r="AV58" i="4"/>
  <c r="N58" i="4"/>
  <c r="M58" i="4"/>
  <c r="AQ58" i="4"/>
  <c r="AT54" i="4"/>
  <c r="AS54" i="4"/>
  <c r="BA54" i="4"/>
  <c r="AZ54" i="4"/>
  <c r="AO54" i="4"/>
  <c r="AY54" i="4"/>
  <c r="O54" i="4"/>
  <c r="AV54" i="4"/>
  <c r="N54" i="4"/>
  <c r="AQ54" i="4"/>
  <c r="M54" i="4"/>
  <c r="AY6" i="4"/>
  <c r="O6" i="4"/>
  <c r="AQ6" i="4"/>
  <c r="AV6" i="4"/>
  <c r="N6" i="4"/>
  <c r="M6" i="4"/>
  <c r="AO6" i="4"/>
  <c r="AP6" i="4" s="1"/>
  <c r="AT6" i="4"/>
  <c r="AU6" i="4" s="1"/>
  <c r="AZ6" i="4"/>
  <c r="AS6" i="4"/>
  <c r="BA6" i="4"/>
  <c r="AP16" i="4"/>
  <c r="AP18" i="4"/>
  <c r="AT213" i="4"/>
  <c r="AS213" i="4"/>
  <c r="AZ213" i="4"/>
  <c r="AO213" i="4"/>
  <c r="AP213" i="4" s="1"/>
  <c r="BA213" i="4"/>
  <c r="M213" i="4"/>
  <c r="AY213" i="4"/>
  <c r="AV213" i="4"/>
  <c r="AQ213" i="4"/>
  <c r="O213" i="4"/>
  <c r="N213" i="4"/>
  <c r="AZ192" i="4"/>
  <c r="AO192" i="4"/>
  <c r="AY192" i="4"/>
  <c r="O192" i="4"/>
  <c r="AV192" i="4"/>
  <c r="N192" i="4"/>
  <c r="M192" i="4"/>
  <c r="AT192" i="4"/>
  <c r="AU192" i="4" s="1"/>
  <c r="AS192" i="4"/>
  <c r="BA192" i="4"/>
  <c r="AQ192" i="4"/>
  <c r="AT214" i="4"/>
  <c r="AS214" i="4"/>
  <c r="AZ214" i="4"/>
  <c r="AO214" i="4"/>
  <c r="AP214" i="4" s="1"/>
  <c r="AV214" i="4"/>
  <c r="AQ214" i="4"/>
  <c r="O214" i="4"/>
  <c r="N214" i="4"/>
  <c r="BA214" i="4"/>
  <c r="M214" i="4"/>
  <c r="AY214" i="4"/>
  <c r="AT103" i="4"/>
  <c r="AU103" i="4" s="1"/>
  <c r="AS103" i="4"/>
  <c r="AZ103" i="4"/>
  <c r="AO103" i="4"/>
  <c r="AP103" i="4" s="1"/>
  <c r="AY103" i="4"/>
  <c r="O103" i="4"/>
  <c r="AV103" i="4"/>
  <c r="AQ103" i="4"/>
  <c r="N103" i="4"/>
  <c r="M103" i="4"/>
  <c r="BA103" i="4"/>
  <c r="AP316" i="4"/>
  <c r="AU311" i="4"/>
  <c r="AT321" i="4"/>
  <c r="O321" i="4"/>
  <c r="AQ321" i="4"/>
  <c r="N321" i="4"/>
  <c r="M321" i="4"/>
  <c r="AZ321" i="4"/>
  <c r="AO321" i="4"/>
  <c r="BA321" i="4"/>
  <c r="AY321" i="4"/>
  <c r="AV321" i="4"/>
  <c r="AP317" i="4"/>
  <c r="AP288" i="4"/>
  <c r="AU333" i="4"/>
  <c r="AV282" i="4"/>
  <c r="AT282" i="4"/>
  <c r="AU282" i="4" s="1"/>
  <c r="O282" i="4"/>
  <c r="M282" i="4"/>
  <c r="BA282" i="4"/>
  <c r="AO282" i="4"/>
  <c r="AP282" i="4" s="1"/>
  <c r="AQ282" i="4"/>
  <c r="N282" i="4"/>
  <c r="AZ282" i="4"/>
  <c r="AY282" i="4"/>
  <c r="AU266" i="4"/>
  <c r="AP267" i="4"/>
  <c r="AP258" i="4"/>
  <c r="AU250" i="4"/>
  <c r="AU247" i="4"/>
  <c r="AU243" i="4"/>
  <c r="AU244" i="4"/>
  <c r="AP210" i="4"/>
  <c r="AU219" i="4"/>
  <c r="AP200" i="4"/>
  <c r="AV159" i="4"/>
  <c r="N159" i="4"/>
  <c r="M159" i="4"/>
  <c r="AT159" i="4"/>
  <c r="AS159" i="4"/>
  <c r="AO159" i="4"/>
  <c r="BA159" i="4"/>
  <c r="AZ159" i="4"/>
  <c r="AY159" i="4"/>
  <c r="AQ159" i="4"/>
  <c r="O159" i="4"/>
  <c r="AV158" i="4"/>
  <c r="N158" i="4"/>
  <c r="M158" i="4"/>
  <c r="AT158" i="4"/>
  <c r="AS158" i="4"/>
  <c r="BA158" i="4"/>
  <c r="AZ158" i="4"/>
  <c r="AY158" i="4"/>
  <c r="AQ158" i="4"/>
  <c r="O158" i="4"/>
  <c r="AO158" i="4"/>
  <c r="AP158" i="4" s="1"/>
  <c r="M116" i="4"/>
  <c r="AT116" i="4"/>
  <c r="AS116" i="4"/>
  <c r="BA116" i="4"/>
  <c r="AZ116" i="4"/>
  <c r="AO116" i="4"/>
  <c r="AY116" i="4"/>
  <c r="O116" i="4"/>
  <c r="AV116" i="4"/>
  <c r="AQ116" i="4"/>
  <c r="N116" i="4"/>
  <c r="M115" i="4"/>
  <c r="AT115" i="4"/>
  <c r="AS115" i="4"/>
  <c r="BA115" i="4"/>
  <c r="AZ115" i="4"/>
  <c r="AO115" i="4"/>
  <c r="AY115" i="4"/>
  <c r="O115" i="4"/>
  <c r="N115" i="4"/>
  <c r="AV115" i="4"/>
  <c r="AQ115" i="4"/>
  <c r="AT98" i="4"/>
  <c r="AS98" i="4"/>
  <c r="AZ98" i="4"/>
  <c r="AO98" i="4"/>
  <c r="AY98" i="4"/>
  <c r="O98" i="4"/>
  <c r="AQ98" i="4"/>
  <c r="N98" i="4"/>
  <c r="M98" i="4"/>
  <c r="BA98" i="4"/>
  <c r="AV98" i="4"/>
  <c r="AU127" i="4"/>
  <c r="AY5" i="4"/>
  <c r="O5" i="4"/>
  <c r="AQ5" i="4"/>
  <c r="AV5" i="4"/>
  <c r="N5" i="4"/>
  <c r="M5" i="4"/>
  <c r="AT5" i="4"/>
  <c r="AU5" i="4" s="1"/>
  <c r="AZ5" i="4"/>
  <c r="AS5" i="4"/>
  <c r="AO5" i="4"/>
  <c r="AP5" i="4" s="1"/>
  <c r="BA5" i="4"/>
  <c r="AT48" i="4"/>
  <c r="AU48" i="4" s="1"/>
  <c r="AS48" i="4"/>
  <c r="BA48" i="4"/>
  <c r="AY48" i="4"/>
  <c r="O48" i="4"/>
  <c r="AV48" i="4"/>
  <c r="N48" i="4"/>
  <c r="AZ48" i="4"/>
  <c r="M48" i="4"/>
  <c r="AQ48" i="4"/>
  <c r="AO48" i="4"/>
  <c r="AP48" i="4" s="1"/>
  <c r="BA63" i="4"/>
  <c r="AO63" i="4"/>
  <c r="AP63" i="4" s="1"/>
  <c r="AZ63" i="4"/>
  <c r="AV63" i="4"/>
  <c r="AT63" i="4"/>
  <c r="O63" i="4"/>
  <c r="AQ63" i="4"/>
  <c r="N63" i="4"/>
  <c r="M63" i="4"/>
  <c r="AY63" i="4"/>
  <c r="AT51" i="4"/>
  <c r="AS51" i="4"/>
  <c r="BA51" i="4"/>
  <c r="AY51" i="4"/>
  <c r="O51" i="4"/>
  <c r="AV51" i="4"/>
  <c r="N51" i="4"/>
  <c r="AO51" i="4"/>
  <c r="AP51" i="4" s="1"/>
  <c r="AQ51" i="4"/>
  <c r="AZ51" i="4"/>
  <c r="M51" i="4"/>
  <c r="AU44" i="4"/>
  <c r="AT61" i="4"/>
  <c r="AS61" i="4"/>
  <c r="BA61" i="4"/>
  <c r="AZ61" i="4"/>
  <c r="AO61" i="4"/>
  <c r="AY61" i="4"/>
  <c r="O61" i="4"/>
  <c r="AV61" i="4"/>
  <c r="N61" i="4"/>
  <c r="AQ61" i="4"/>
  <c r="M61" i="4"/>
  <c r="AP25" i="4"/>
  <c r="AP21" i="4"/>
  <c r="AU321" i="4" l="1"/>
  <c r="AU241" i="4"/>
  <c r="AU296" i="4"/>
  <c r="AU105" i="4"/>
  <c r="AP326" i="4"/>
  <c r="AP261" i="4"/>
  <c r="AU159" i="4"/>
  <c r="AP253" i="4"/>
  <c r="AP114" i="4"/>
  <c r="AU161" i="4"/>
  <c r="AP157" i="4"/>
  <c r="AP112" i="4"/>
  <c r="AP318" i="4"/>
  <c r="AP155" i="4"/>
  <c r="AP61" i="4"/>
  <c r="AU51" i="4"/>
  <c r="AU213" i="4"/>
  <c r="AU54" i="4"/>
  <c r="AU193" i="4"/>
  <c r="AP215" i="4"/>
  <c r="AU212" i="4"/>
  <c r="AU240" i="4"/>
  <c r="AU186" i="4"/>
  <c r="AU269" i="4"/>
  <c r="AP71" i="4"/>
  <c r="AP100" i="4"/>
  <c r="AU194" i="4"/>
  <c r="AP310" i="4"/>
  <c r="AP64" i="4"/>
  <c r="AP156" i="4"/>
  <c r="AU293" i="4"/>
  <c r="AP160" i="4"/>
  <c r="AP120" i="4"/>
  <c r="AU110" i="4"/>
  <c r="AU155" i="4"/>
  <c r="AP98" i="4"/>
  <c r="AU116" i="4"/>
  <c r="AP62" i="4"/>
  <c r="AP8" i="4"/>
  <c r="AP90" i="4"/>
  <c r="AU239" i="4"/>
  <c r="AU237" i="4"/>
  <c r="AP115" i="4"/>
  <c r="AU158" i="4"/>
  <c r="AU214" i="4"/>
  <c r="AP121" i="4"/>
  <c r="AU114" i="4"/>
  <c r="AU112" i="4"/>
  <c r="AP240" i="4"/>
  <c r="AP269" i="4"/>
  <c r="AP59" i="4"/>
  <c r="AP277" i="4"/>
  <c r="AU326" i="4"/>
  <c r="AP56" i="4"/>
  <c r="AP104" i="4"/>
  <c r="AP108" i="4"/>
  <c r="AU205" i="4"/>
  <c r="AP195" i="4"/>
  <c r="AP293" i="4"/>
  <c r="AU261" i="4"/>
  <c r="AP319" i="4"/>
  <c r="AU106" i="4"/>
  <c r="AP159" i="4"/>
  <c r="AP321" i="4"/>
  <c r="AP101" i="4"/>
  <c r="AU197" i="4"/>
  <c r="AU52" i="4"/>
  <c r="AU113" i="4"/>
  <c r="AP72" i="4"/>
  <c r="AP107" i="4"/>
  <c r="AU46" i="4"/>
  <c r="AU119" i="4"/>
  <c r="AU47" i="4"/>
  <c r="AU61" i="4"/>
  <c r="AU98" i="4"/>
  <c r="AP192" i="4"/>
  <c r="AP54" i="4"/>
  <c r="AU285" i="4"/>
  <c r="AU157" i="4"/>
  <c r="AP111" i="4"/>
  <c r="AP185" i="4"/>
  <c r="AU156" i="4"/>
  <c r="AU195" i="4"/>
  <c r="AU160" i="4"/>
  <c r="AP47" i="4"/>
  <c r="AU120" i="4"/>
  <c r="AU319" i="4"/>
  <c r="AP116" i="4"/>
  <c r="AU290" i="4"/>
  <c r="AU62" i="4"/>
  <c r="AP212" i="4"/>
  <c r="AU71" i="4"/>
  <c r="AP49" i="4"/>
  <c r="AU118" i="4"/>
  <c r="AP50" i="4"/>
  <c r="AP53" i="4"/>
  <c r="AU104" i="4"/>
  <c r="AU108" i="4"/>
  <c r="AP110" i="4"/>
  <c r="AP241" i="4"/>
  <c r="AU63" i="4"/>
  <c r="AU115" i="4"/>
  <c r="AU121" i="4"/>
  <c r="AU101" i="4"/>
  <c r="AU109" i="4"/>
  <c r="AU59" i="4"/>
  <c r="AU107" i="4"/>
  <c r="AU56" i="4"/>
  <c r="G35" i="2" l="1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</calcChain>
</file>

<file path=xl/sharedStrings.xml><?xml version="1.0" encoding="utf-8"?>
<sst xmlns="http://schemas.openxmlformats.org/spreadsheetml/2006/main" count="9268" uniqueCount="753">
  <si>
    <t>Governorate</t>
  </si>
  <si>
    <t>District</t>
  </si>
  <si>
    <t>Area Classification</t>
  </si>
  <si>
    <t>District code</t>
  </si>
  <si>
    <t>Hub</t>
  </si>
  <si>
    <t>(107 priority districts)</t>
  </si>
  <si>
    <t>Clubing</t>
  </si>
  <si>
    <t>Source</t>
  </si>
  <si>
    <t xml:space="preserve">WHz Acute Malnutrition </t>
  </si>
  <si>
    <t>WHz Severe Acute Malnutrition</t>
  </si>
  <si>
    <t>GAM Level</t>
  </si>
  <si>
    <t>GAM Lower Interval</t>
  </si>
  <si>
    <t>GAM Upper Interval</t>
  </si>
  <si>
    <t>SAM Level</t>
  </si>
  <si>
    <t>SAM Lower Interval</t>
  </si>
  <si>
    <t>SAM Upper Interval</t>
  </si>
  <si>
    <t>Abyan</t>
  </si>
  <si>
    <t>Al Mahfad</t>
  </si>
  <si>
    <t>Highland</t>
  </si>
  <si>
    <t>Aden FO</t>
  </si>
  <si>
    <t>Abyan-02</t>
  </si>
  <si>
    <t>SMART 2018</t>
  </si>
  <si>
    <t>5.3 %( 3.1 - 8.8 95% CI)</t>
  </si>
  <si>
    <t>0.6 %( 0.2 - 1.8 95% CI)</t>
  </si>
  <si>
    <t>Mudiyah</t>
  </si>
  <si>
    <t>Jayshan</t>
  </si>
  <si>
    <t>Lawdar</t>
  </si>
  <si>
    <t>Abyan-03</t>
  </si>
  <si>
    <t>Sibah</t>
  </si>
  <si>
    <t>Priority</t>
  </si>
  <si>
    <t>Abyan-04</t>
  </si>
  <si>
    <t>Rasad</t>
  </si>
  <si>
    <t>Sarar</t>
  </si>
  <si>
    <t>Al Wade'a</t>
  </si>
  <si>
    <t>Ahwar</t>
  </si>
  <si>
    <t>Lowland</t>
  </si>
  <si>
    <t>Abyan-01</t>
  </si>
  <si>
    <t>10.0 % (7.4 - 13.2 95% CI)</t>
  </si>
  <si>
    <t>1.7 % (0.8 - 3.2 95% CI)</t>
  </si>
  <si>
    <t>Zingibar</t>
  </si>
  <si>
    <t>Abyan-05</t>
  </si>
  <si>
    <t>khanfir</t>
  </si>
  <si>
    <t>Al Bayda</t>
  </si>
  <si>
    <t>Na'man</t>
  </si>
  <si>
    <t>All</t>
  </si>
  <si>
    <t>Sana'a FO</t>
  </si>
  <si>
    <t>Al Baidha-01</t>
  </si>
  <si>
    <t>7.3 % (5.1 - 10.5 95% CI)</t>
  </si>
  <si>
    <t>0.6 % (0.2 - 1.8 95% CI)</t>
  </si>
  <si>
    <t>Nati'</t>
  </si>
  <si>
    <t>Maswarah</t>
  </si>
  <si>
    <t>Al Baidha-02</t>
  </si>
  <si>
    <t>As Sawma'ah</t>
  </si>
  <si>
    <t>Al Baidha-07</t>
  </si>
  <si>
    <t>Az Zahir</t>
  </si>
  <si>
    <t>Al Baidha-08</t>
  </si>
  <si>
    <t>Dhi Na'im</t>
  </si>
  <si>
    <t>At Taffah</t>
  </si>
  <si>
    <t>Mukayras</t>
  </si>
  <si>
    <t>Al Bayda City</t>
  </si>
  <si>
    <t>Al Baidha-05</t>
  </si>
  <si>
    <t>As Sawadiyah</t>
  </si>
  <si>
    <t>Radman Al Awad</t>
  </si>
  <si>
    <t>Rada'</t>
  </si>
  <si>
    <t>Al Baidha-04</t>
  </si>
  <si>
    <t>Al Quraishyah</t>
  </si>
  <si>
    <t>Al Baidha-06</t>
  </si>
  <si>
    <t>Wald Rabi'</t>
  </si>
  <si>
    <t>Al A'rsh</t>
  </si>
  <si>
    <t>Sabah</t>
  </si>
  <si>
    <t>Ar ryashyyah</t>
  </si>
  <si>
    <t>Ash Sharyah</t>
  </si>
  <si>
    <t>Al Baidha-03</t>
  </si>
  <si>
    <t>Al malagim</t>
  </si>
  <si>
    <t>Al Hudaydah</t>
  </si>
  <si>
    <t>Az Zuhrah</t>
  </si>
  <si>
    <t>Al Hudaydah FO</t>
  </si>
  <si>
    <t>Hodeidah-09</t>
  </si>
  <si>
    <t>EFSNA 2016</t>
  </si>
  <si>
    <t>25.2 % (21.1 - 29.9 95% CI)</t>
  </si>
  <si>
    <t>5.0 % (3.2 - 7.7 95% CI)</t>
  </si>
  <si>
    <t>Alluheyah</t>
  </si>
  <si>
    <t>Hodeidah-08</t>
  </si>
  <si>
    <t>Kamaran</t>
  </si>
  <si>
    <t>AS Salif</t>
  </si>
  <si>
    <t>Al munirah</t>
  </si>
  <si>
    <t>Al Qanawis</t>
  </si>
  <si>
    <t>Az Zaydiyah</t>
  </si>
  <si>
    <t>Al Mighlaf</t>
  </si>
  <si>
    <t>Ad Dahi</t>
  </si>
  <si>
    <t>Hodeidah-07</t>
  </si>
  <si>
    <t>Bajil</t>
  </si>
  <si>
    <t>Al Hajjaylah</t>
  </si>
  <si>
    <t>Hodeidah-06</t>
  </si>
  <si>
    <t>Bura</t>
  </si>
  <si>
    <t>Al Marawi'ah</t>
  </si>
  <si>
    <t>Ad Durayhimi</t>
  </si>
  <si>
    <t>Hodeidah-05</t>
  </si>
  <si>
    <t>As Sukhnah</t>
  </si>
  <si>
    <t>Hodeidah-04</t>
  </si>
  <si>
    <t>Al Mansuriyah</t>
  </si>
  <si>
    <t>Bayt Al Faqiah</t>
  </si>
  <si>
    <t>Jabal Ra's</t>
  </si>
  <si>
    <t>Hodeidah-02</t>
  </si>
  <si>
    <t>Hays</t>
  </si>
  <si>
    <t>Al Khawkhah</t>
  </si>
  <si>
    <t>Hodeidah-01</t>
  </si>
  <si>
    <t>Al Hawak</t>
  </si>
  <si>
    <t>Al mina</t>
  </si>
  <si>
    <t>Al Hali</t>
  </si>
  <si>
    <t>Zabid</t>
  </si>
  <si>
    <t>Hodeidah-03</t>
  </si>
  <si>
    <t>Al Garrahi</t>
  </si>
  <si>
    <t>At Tuhayat</t>
  </si>
  <si>
    <t>Al Jawf</t>
  </si>
  <si>
    <t>Khabb wa ash Sha'af</t>
  </si>
  <si>
    <t>Sa'ada FO</t>
  </si>
  <si>
    <t>Al Jawf-07</t>
  </si>
  <si>
    <t>9.2 % (7.2 - 11.7 95% CI)</t>
  </si>
  <si>
    <t>0.8 % (0.3 - 1.8 95% CI)</t>
  </si>
  <si>
    <t>Al Humaydat</t>
  </si>
  <si>
    <t>Al Jawf-04</t>
  </si>
  <si>
    <t>Al Matammah</t>
  </si>
  <si>
    <t>Al Jawf-05</t>
  </si>
  <si>
    <t>Al Hazm</t>
  </si>
  <si>
    <t>Al Jawf-06</t>
  </si>
  <si>
    <t>Al Maton</t>
  </si>
  <si>
    <t>Al Maslub</t>
  </si>
  <si>
    <t>Al Ghayl</t>
  </si>
  <si>
    <t>Al Khalq</t>
  </si>
  <si>
    <t>Bart Al Anan</t>
  </si>
  <si>
    <t>Al Jawf-01</t>
  </si>
  <si>
    <t>Rajuzah</t>
  </si>
  <si>
    <t>Al Jawf-02</t>
  </si>
  <si>
    <t>Kharab Al Marashi</t>
  </si>
  <si>
    <t>Al Jawf-03</t>
  </si>
  <si>
    <t>Amanat Al Asimah</t>
  </si>
  <si>
    <t>Old City</t>
  </si>
  <si>
    <t>Sanaa City-03</t>
  </si>
  <si>
    <t>6.1 % (3.6 - 10.3 95% CI)</t>
  </si>
  <si>
    <t>0.8 % (0.2 - 3.5 95% CI)</t>
  </si>
  <si>
    <t>Shu'Aub</t>
  </si>
  <si>
    <t>Sanaa City-02</t>
  </si>
  <si>
    <t>Az'zal</t>
  </si>
  <si>
    <t>Assafi'yah</t>
  </si>
  <si>
    <t>Sanaa City-05</t>
  </si>
  <si>
    <t>As Sabain</t>
  </si>
  <si>
    <t>Al Wahdah</t>
  </si>
  <si>
    <t>Sanaa City-04</t>
  </si>
  <si>
    <t>At tahrir</t>
  </si>
  <si>
    <t>Ma'ain</t>
  </si>
  <si>
    <t>Ath'thaorah</t>
  </si>
  <si>
    <t>Bani Al Harith</t>
  </si>
  <si>
    <t>Sanaa City-01</t>
  </si>
  <si>
    <t>Amran</t>
  </si>
  <si>
    <t>Harf Sufyan</t>
  </si>
  <si>
    <t>Amran-05</t>
  </si>
  <si>
    <t>7.4 % (5.5 - 9.7 95% CI)</t>
  </si>
  <si>
    <t>0.7 % (0.3 - 1.6 95% CI)</t>
  </si>
  <si>
    <t>Huth</t>
  </si>
  <si>
    <t>Al Ashah</t>
  </si>
  <si>
    <t>Al Qaflah</t>
  </si>
  <si>
    <t>Amran-04</t>
  </si>
  <si>
    <t>Shaharah</t>
  </si>
  <si>
    <t>Al Madan</t>
  </si>
  <si>
    <t>Suwayr</t>
  </si>
  <si>
    <t>Habur Zulaymah</t>
  </si>
  <si>
    <t>Amran-03</t>
  </si>
  <si>
    <t>Dhi Bin</t>
  </si>
  <si>
    <t>Kharif</t>
  </si>
  <si>
    <t>Amran-02</t>
  </si>
  <si>
    <t>Raydah</t>
  </si>
  <si>
    <t>Jabal Iyal Yazid</t>
  </si>
  <si>
    <t>As Sudah</t>
  </si>
  <si>
    <t>As Sawd</t>
  </si>
  <si>
    <t>Amran-01</t>
  </si>
  <si>
    <t>Maswar</t>
  </si>
  <si>
    <t>Thula</t>
  </si>
  <si>
    <t>Iyal Surayh</t>
  </si>
  <si>
    <t>Khamir</t>
  </si>
  <si>
    <t>Bani Suraim</t>
  </si>
  <si>
    <t>Dhamar</t>
  </si>
  <si>
    <t>Al Hada</t>
  </si>
  <si>
    <t>East</t>
  </si>
  <si>
    <t>Dhamar-03</t>
  </si>
  <si>
    <t>5.9 % (3.8 - 9.2 95% CI)</t>
  </si>
  <si>
    <t>1.1 % (0.3 - 3.6 95% CI)</t>
  </si>
  <si>
    <t>Jahran</t>
  </si>
  <si>
    <t>Dhamar-05</t>
  </si>
  <si>
    <t>Maghirib Ans</t>
  </si>
  <si>
    <t>Dhamar-02</t>
  </si>
  <si>
    <t>Dhamar City</t>
  </si>
  <si>
    <t>Dhamar-04</t>
  </si>
  <si>
    <t>Mayfa'at Anss</t>
  </si>
  <si>
    <t>Anss</t>
  </si>
  <si>
    <t>Dawran Aness</t>
  </si>
  <si>
    <t>Al manar</t>
  </si>
  <si>
    <t>Jabal Ash sharq</t>
  </si>
  <si>
    <t>West</t>
  </si>
  <si>
    <t>10.1 % (7.1 - 14.0 95% CI)</t>
  </si>
  <si>
    <t>1.6 % (0.9 - 2.9 95% CI)</t>
  </si>
  <si>
    <t>Utmah</t>
  </si>
  <si>
    <t>Dhamar-01</t>
  </si>
  <si>
    <t>Wusab Al Ali</t>
  </si>
  <si>
    <t>Wusab As Safil</t>
  </si>
  <si>
    <t>Hadramaut</t>
  </si>
  <si>
    <t>Rumah</t>
  </si>
  <si>
    <t>Hadhramout-05</t>
  </si>
  <si>
    <t>20.3% (15.3 - 26.4 95% CI)</t>
  </si>
  <si>
    <t>2.1 % (1.1 - 4.0 95% CI)</t>
  </si>
  <si>
    <t>Thamud</t>
  </si>
  <si>
    <t>Al Qaf</t>
  </si>
  <si>
    <t>Zamakh wa Manwakh</t>
  </si>
  <si>
    <t>Hagr As Sai'ar</t>
  </si>
  <si>
    <t>Al Abr</t>
  </si>
  <si>
    <t>Hadhramout-04</t>
  </si>
  <si>
    <t>Al Qatn</t>
  </si>
  <si>
    <t>Shibam</t>
  </si>
  <si>
    <t>Sah</t>
  </si>
  <si>
    <t>Sayun</t>
  </si>
  <si>
    <t>Tarim</t>
  </si>
  <si>
    <t>As Sawm</t>
  </si>
  <si>
    <t>Ar Raydah Wa Qusayar</t>
  </si>
  <si>
    <t>Hadhramout-01</t>
  </si>
  <si>
    <t>Ad Dis</t>
  </si>
  <si>
    <t>Ash Shihr</t>
  </si>
  <si>
    <t>Ghayl Bin Yamin</t>
  </si>
  <si>
    <t>Ghayl Ba Wazir</t>
  </si>
  <si>
    <t>Daw'an</t>
  </si>
  <si>
    <t>Hadhramout-03</t>
  </si>
  <si>
    <t>Wadi Al Ayn</t>
  </si>
  <si>
    <t>Rakhyah</t>
  </si>
  <si>
    <t>Amd</t>
  </si>
  <si>
    <t>Adh Dhlia'ah</t>
  </si>
  <si>
    <t>Yabuth</t>
  </si>
  <si>
    <t>Hajr</t>
  </si>
  <si>
    <t>Brom Mayfa</t>
  </si>
  <si>
    <t>Al Mukalla</t>
  </si>
  <si>
    <t>Al Mukalla City</t>
  </si>
  <si>
    <t>Hadhramout-02</t>
  </si>
  <si>
    <t>Huraidhah</t>
  </si>
  <si>
    <t>Hajjah</t>
  </si>
  <si>
    <t>Bakil Al Mir</t>
  </si>
  <si>
    <t>Hajjah-10</t>
  </si>
  <si>
    <t>8.9 %( 6.5 - 12.1 95% CI)</t>
  </si>
  <si>
    <t>0.8 % (0.3 - 2.1 95% CI)</t>
  </si>
  <si>
    <t>Kushar</t>
  </si>
  <si>
    <t>Hajjah-08</t>
  </si>
  <si>
    <t>Al Jamimah</t>
  </si>
  <si>
    <t>Hajjah-07</t>
  </si>
  <si>
    <t>Kuhlan Ash Sharaf</t>
  </si>
  <si>
    <t>Aflah Ash Shawm</t>
  </si>
  <si>
    <t>Qafl Shamer</t>
  </si>
  <si>
    <t>Hajjah-06</t>
  </si>
  <si>
    <t>Al Mahabishah</t>
  </si>
  <si>
    <t>Hajjah-05</t>
  </si>
  <si>
    <t>Al Miftah</t>
  </si>
  <si>
    <t>Al Maghrabah</t>
  </si>
  <si>
    <t>Hajjah-02</t>
  </si>
  <si>
    <t>Kuhlan Affar</t>
  </si>
  <si>
    <t>Sharas</t>
  </si>
  <si>
    <t>Mabyan</t>
  </si>
  <si>
    <t>Ash Shahil</t>
  </si>
  <si>
    <t>Wadhrah</t>
  </si>
  <si>
    <t>Hajjah-01</t>
  </si>
  <si>
    <t>Ash Shaghadirah</t>
  </si>
  <si>
    <t>Najrah</t>
  </si>
  <si>
    <t>Bani Al Awam</t>
  </si>
  <si>
    <t>Hajjah City</t>
  </si>
  <si>
    <t>Hajjah-03</t>
  </si>
  <si>
    <t>Qarah</t>
  </si>
  <si>
    <t>Haradh</t>
  </si>
  <si>
    <t>Hajjah-11</t>
  </si>
  <si>
    <t>14.9 %(11.8 - 18.8 95% CI)</t>
  </si>
  <si>
    <t>2.3 % (1.3 - 4.0 95% CI)</t>
  </si>
  <si>
    <t>Midi</t>
  </si>
  <si>
    <t>Abs</t>
  </si>
  <si>
    <t>Hajjah-09</t>
  </si>
  <si>
    <t>Hayran</t>
  </si>
  <si>
    <t>Mustaba</t>
  </si>
  <si>
    <t>Khayran Al Muharraq</t>
  </si>
  <si>
    <t>Aslem</t>
  </si>
  <si>
    <t>Aflah Al Yaman</t>
  </si>
  <si>
    <t>Ku'aydinah</t>
  </si>
  <si>
    <t>Hajjah-04</t>
  </si>
  <si>
    <t>Bani Qa'is</t>
  </si>
  <si>
    <t>Washhah</t>
  </si>
  <si>
    <t>Ibb</t>
  </si>
  <si>
    <t>Yarim</t>
  </si>
  <si>
    <t>Ibb FO</t>
  </si>
  <si>
    <t>Ibb-01</t>
  </si>
  <si>
    <t>SMART 2017</t>
  </si>
  <si>
    <t>3.9% (2.3 - 6.4 95% CI)</t>
  </si>
  <si>
    <t>0.6% (0.1 - 2.6 95% CI)</t>
  </si>
  <si>
    <t>Ar Radmah</t>
  </si>
  <si>
    <t>An Nadirah</t>
  </si>
  <si>
    <t>Ash Sha'ir</t>
  </si>
  <si>
    <t>Ibb-02</t>
  </si>
  <si>
    <t>As Saddah</t>
  </si>
  <si>
    <t>Jiblah</t>
  </si>
  <si>
    <t>Ibb-05</t>
  </si>
  <si>
    <t>Ba'dan</t>
  </si>
  <si>
    <t>As Sabrah</t>
  </si>
  <si>
    <t>As Sayyani</t>
  </si>
  <si>
    <t>Al Mashannah</t>
  </si>
  <si>
    <t>Ibb-04</t>
  </si>
  <si>
    <t>Al Dhihar</t>
  </si>
  <si>
    <t>Ibb-03</t>
  </si>
  <si>
    <t>Al Qafr</t>
  </si>
  <si>
    <t xml:space="preserve">5.6% (3.4 - 9.0 95% CI) </t>
  </si>
  <si>
    <t>0.7% (0.3 - 1.8 95% CI)</t>
  </si>
  <si>
    <t>Al Makhadir</t>
  </si>
  <si>
    <t>Hubaysh</t>
  </si>
  <si>
    <t>Hazm Al Udayn</t>
  </si>
  <si>
    <t>Ibb-06</t>
  </si>
  <si>
    <t>Far Al Udayn</t>
  </si>
  <si>
    <t>Al Udayn</t>
  </si>
  <si>
    <t>Dhi As Sufal</t>
  </si>
  <si>
    <t>Mudhaykhirah</t>
  </si>
  <si>
    <t>Raymah</t>
  </si>
  <si>
    <t>Bilad At Ta'am</t>
  </si>
  <si>
    <t>Raymah-01</t>
  </si>
  <si>
    <t>9.6% ( 6.2-14.7 95% CI)</t>
  </si>
  <si>
    <t>2.1% ( 1.1- 4.0 95% CI)</t>
  </si>
  <si>
    <t>As Salafiyah</t>
  </si>
  <si>
    <t>Raymah-02</t>
  </si>
  <si>
    <t>Al Jabin</t>
  </si>
  <si>
    <t>Mazhar</t>
  </si>
  <si>
    <t>Kusmah</t>
  </si>
  <si>
    <t>Raymah-03</t>
  </si>
  <si>
    <t>Al Jafariyah</t>
  </si>
  <si>
    <t>Sa'ada</t>
  </si>
  <si>
    <t>Qatabir</t>
  </si>
  <si>
    <t>Sa'ada-03</t>
  </si>
  <si>
    <t>SMART 2016</t>
  </si>
  <si>
    <t>9.9% (7.4-13.0 59% CI)</t>
  </si>
  <si>
    <t>0.7% (0.2–2.2 59% CI)</t>
  </si>
  <si>
    <t>Monabbih</t>
  </si>
  <si>
    <t>Ghamr</t>
  </si>
  <si>
    <t>Sa'ada-04</t>
  </si>
  <si>
    <t>Razih</t>
  </si>
  <si>
    <t>Haydan</t>
  </si>
  <si>
    <t>Sa'ada-05</t>
  </si>
  <si>
    <t>Saqayn</t>
  </si>
  <si>
    <t>Majz</t>
  </si>
  <si>
    <t>Baqim</t>
  </si>
  <si>
    <t>8.7% (6.4–11.9 59% CI)</t>
  </si>
  <si>
    <t>2.6% (1.5–4.5 59% CI)</t>
  </si>
  <si>
    <t>Shada'a</t>
  </si>
  <si>
    <t>Al Dhaher</t>
  </si>
  <si>
    <t>Sahar</t>
  </si>
  <si>
    <t>Sa'ada-02</t>
  </si>
  <si>
    <t>As Safra</t>
  </si>
  <si>
    <t>Al Hashwah</t>
  </si>
  <si>
    <t>Sa'ada-01</t>
  </si>
  <si>
    <t>Kitaf wa Al Boqe'e</t>
  </si>
  <si>
    <t>Sa'adah</t>
  </si>
  <si>
    <t>Sana'a</t>
  </si>
  <si>
    <t>Bani Matar</t>
  </si>
  <si>
    <t>Dry Highland</t>
  </si>
  <si>
    <t>Sana'a-02</t>
  </si>
  <si>
    <t xml:space="preserve"> 5.6 % (3.9 - 8.0 95% CI)</t>
  </si>
  <si>
    <t>0.2 % (0.0 - 1.4 95% CI)</t>
  </si>
  <si>
    <t>Al Haymah Ad Dakhiliyah</t>
  </si>
  <si>
    <t>Al Haymah Al Kharijiyah</t>
  </si>
  <si>
    <t>Manakhah</t>
  </si>
  <si>
    <t>Sana'a-01</t>
  </si>
  <si>
    <t>Sa'fan</t>
  </si>
  <si>
    <t>Bani Dhabyan</t>
  </si>
  <si>
    <t>Hamdan</t>
  </si>
  <si>
    <t>Temperate Highland</t>
  </si>
  <si>
    <t>Sana'a-04</t>
  </si>
  <si>
    <t>7.0 % (4.7 - 10.3 95% CI)</t>
  </si>
  <si>
    <t>0.8 % (0.3 - 2.4 95% CI)</t>
  </si>
  <si>
    <t>Arhab</t>
  </si>
  <si>
    <t>Nihm</t>
  </si>
  <si>
    <t>Bani Hushaysh</t>
  </si>
  <si>
    <t>Sanhan</t>
  </si>
  <si>
    <t>Sana'a-03</t>
  </si>
  <si>
    <t>Bilad Ar Rus</t>
  </si>
  <si>
    <t>Khwlan</t>
  </si>
  <si>
    <t>Attyal</t>
  </si>
  <si>
    <t>Al Husn</t>
  </si>
  <si>
    <t>Jihanah</t>
  </si>
  <si>
    <t>Shabwah</t>
  </si>
  <si>
    <t>Mayfa'a</t>
  </si>
  <si>
    <t>Shabwa-01</t>
  </si>
  <si>
    <t>8.5% (5.0 - 14.1 95% CI)</t>
  </si>
  <si>
    <t>Rudum</t>
  </si>
  <si>
    <t>Dhar</t>
  </si>
  <si>
    <t xml:space="preserve">Plateau </t>
  </si>
  <si>
    <t>Shabwa-05</t>
  </si>
  <si>
    <t>6.2% (4.3 - 8.9 95% CI)</t>
  </si>
  <si>
    <t>0.7% (0.2 - 2.4 95% CI)</t>
  </si>
  <si>
    <t>Al Talh</t>
  </si>
  <si>
    <t>Jardan</t>
  </si>
  <si>
    <t>Arma</t>
  </si>
  <si>
    <t>Usaylan</t>
  </si>
  <si>
    <t>Shabwa-04</t>
  </si>
  <si>
    <t>Ain</t>
  </si>
  <si>
    <t>Bayhan</t>
  </si>
  <si>
    <t>Merkhah Al Ulya</t>
  </si>
  <si>
    <t>Shabwa-03</t>
  </si>
  <si>
    <t>Merkhah As Sufla</t>
  </si>
  <si>
    <t>Nisab</t>
  </si>
  <si>
    <t>Hatib</t>
  </si>
  <si>
    <t>As Said</t>
  </si>
  <si>
    <t>Shabwa-02</t>
  </si>
  <si>
    <t>Ataq</t>
  </si>
  <si>
    <t>Habban</t>
  </si>
  <si>
    <t>Ar Rawdah</t>
  </si>
  <si>
    <t>Socotra</t>
  </si>
  <si>
    <t>Hidaybu</t>
  </si>
  <si>
    <t>Socotra-01</t>
  </si>
  <si>
    <t>9.6 % (6.9 - 13.4 95% CI)</t>
  </si>
  <si>
    <t>1.0 % (0.4 - 2.5 95% CI)</t>
  </si>
  <si>
    <t>Qulensya Wa Abd Al Kuri</t>
  </si>
  <si>
    <t>Taizz</t>
  </si>
  <si>
    <t>Mawiyah</t>
  </si>
  <si>
    <t>Taiz-03</t>
  </si>
  <si>
    <t>15.0% (11.8-18.9 95% CI)</t>
  </si>
  <si>
    <t>1.9% ( 1.0- 3.5 95% CI)</t>
  </si>
  <si>
    <t>Shara'b As Salam</t>
  </si>
  <si>
    <t>Taiz-05</t>
  </si>
  <si>
    <t>Shara'b Ar Rawnah</t>
  </si>
  <si>
    <t>Maqbanah</t>
  </si>
  <si>
    <t>22.6% (18.3-27.7 95% CI)</t>
  </si>
  <si>
    <t>2.8% ( 1.5- 5.1 95% CI)</t>
  </si>
  <si>
    <t>Al  Mukha</t>
  </si>
  <si>
    <t>Taiz-01</t>
  </si>
  <si>
    <t>Dhubab</t>
  </si>
  <si>
    <t>Mawza</t>
  </si>
  <si>
    <t>Jabal Habashy</t>
  </si>
  <si>
    <t>Taiz-07</t>
  </si>
  <si>
    <t>Mashra'a Wa Hadnan</t>
  </si>
  <si>
    <t>Sabir Al Mawadim</t>
  </si>
  <si>
    <t>Al Misrakh</t>
  </si>
  <si>
    <t>Taiz-04</t>
  </si>
  <si>
    <t>Dimnat Khadir</t>
  </si>
  <si>
    <t>As Silw</t>
  </si>
  <si>
    <t>Ash Shamayatayn</t>
  </si>
  <si>
    <t>Taiz-02</t>
  </si>
  <si>
    <t>Al Wazi'iyah</t>
  </si>
  <si>
    <t>Hayfan</t>
  </si>
  <si>
    <t>Al Mudhaffar</t>
  </si>
  <si>
    <t>City</t>
  </si>
  <si>
    <t>Taiz-06</t>
  </si>
  <si>
    <t>15.4% (11.3-20.8 95% CI)</t>
  </si>
  <si>
    <t>3.4% ( 1.8- 6.1 95% CI)</t>
  </si>
  <si>
    <t>Al Qahirah</t>
  </si>
  <si>
    <t>Salh</t>
  </si>
  <si>
    <t>At Ta'iziyah</t>
  </si>
  <si>
    <t>Al Ma'afer</t>
  </si>
  <si>
    <t>Al Mawasit</t>
  </si>
  <si>
    <t>Sama</t>
  </si>
  <si>
    <t>Aden</t>
  </si>
  <si>
    <t>Dar Sad</t>
  </si>
  <si>
    <t>Aden-04</t>
  </si>
  <si>
    <t>15.5% (11.3 - 21.0 95% CI)</t>
  </si>
  <si>
    <t>2.1% (1.0 - 4.3 95% CI)</t>
  </si>
  <si>
    <t>Ash Shaikh Outhman</t>
  </si>
  <si>
    <t>Al Mansura</t>
  </si>
  <si>
    <t>Aden-03</t>
  </si>
  <si>
    <t>Al Buraiqeh</t>
  </si>
  <si>
    <t>Aden-05</t>
  </si>
  <si>
    <t>Attawahi</t>
  </si>
  <si>
    <t>Aden-01</t>
  </si>
  <si>
    <t>Al Mualla</t>
  </si>
  <si>
    <t>Craiter</t>
  </si>
  <si>
    <t>Aden-02</t>
  </si>
  <si>
    <t>Khur Maksar</t>
  </si>
  <si>
    <t>Lahj</t>
  </si>
  <si>
    <t>Al Had</t>
  </si>
  <si>
    <t>Lahj-05</t>
  </si>
  <si>
    <t>12.0 % (8.8 - 16.1 95% CI)</t>
  </si>
  <si>
    <t>2.8 % (1.6 - 4.9 95% CI)</t>
  </si>
  <si>
    <t>Yafa'a</t>
  </si>
  <si>
    <t>Al Maflahy</t>
  </si>
  <si>
    <t>Yahr</t>
  </si>
  <si>
    <t>Habil Jabr</t>
  </si>
  <si>
    <t>Halimayn</t>
  </si>
  <si>
    <t>Radfan</t>
  </si>
  <si>
    <t>Lahj-04</t>
  </si>
  <si>
    <t>Al Milah</t>
  </si>
  <si>
    <t>22.2 % (17.0 - 28.3 95% CI)</t>
  </si>
  <si>
    <t>3.6 % (2.2 - 5.9 95% CI)</t>
  </si>
  <si>
    <t>Al Musaymir</t>
  </si>
  <si>
    <t>Al Qabbaytah</t>
  </si>
  <si>
    <t>Lahj-03</t>
  </si>
  <si>
    <t>Tur Al Bahah</t>
  </si>
  <si>
    <t>Lahj-01</t>
  </si>
  <si>
    <t>Al Maqatirah</t>
  </si>
  <si>
    <t>Al Madaribah Wa Al Arah</t>
  </si>
  <si>
    <t>Al  Hawtah</t>
  </si>
  <si>
    <t>Lahj-02</t>
  </si>
  <si>
    <t>Tuban</t>
  </si>
  <si>
    <t>Marib</t>
  </si>
  <si>
    <t>Majzar</t>
  </si>
  <si>
    <t>Rural</t>
  </si>
  <si>
    <t>Mareb-05</t>
  </si>
  <si>
    <t>10.0 % (7.4 - 13.3 95% CI)</t>
  </si>
  <si>
    <t>1.1 % (0.4 - 2.8 95% CI)</t>
  </si>
  <si>
    <t>Raghwan</t>
  </si>
  <si>
    <t>Medghal</t>
  </si>
  <si>
    <t>Harib Al Qaramish</t>
  </si>
  <si>
    <t>Mareb-04</t>
  </si>
  <si>
    <t>Bidbadah</t>
  </si>
  <si>
    <t>Sirwah</t>
  </si>
  <si>
    <t>Al Jubah</t>
  </si>
  <si>
    <t>Mareb-01</t>
  </si>
  <si>
    <t>Rahabah</t>
  </si>
  <si>
    <t>Harib</t>
  </si>
  <si>
    <t>Mahliyah</t>
  </si>
  <si>
    <t>Al Abdiyah</t>
  </si>
  <si>
    <t>Marib City</t>
  </si>
  <si>
    <t>Mareb-02</t>
  </si>
  <si>
    <t>10.1 % (7.8 - 13.0 95% CI)</t>
  </si>
  <si>
    <t>1.0 % (0.5 - 2.3 95% CI)</t>
  </si>
  <si>
    <t>Mareb-03</t>
  </si>
  <si>
    <t>Jabal Murad</t>
  </si>
  <si>
    <t>Al Mahwit</t>
  </si>
  <si>
    <t>Shibam Kawkaban</t>
  </si>
  <si>
    <t>Al Mahweet-06</t>
  </si>
  <si>
    <t>5.5% ( 3.3- 9.0 95% CI)</t>
  </si>
  <si>
    <t>0.6% ( 0.2- 1.9 95% CI)</t>
  </si>
  <si>
    <t>At Tawilah</t>
  </si>
  <si>
    <t>Ar Rujum</t>
  </si>
  <si>
    <t>Al Mahweet-05</t>
  </si>
  <si>
    <t>Al Khabt</t>
  </si>
  <si>
    <t>Al Mahweet-03</t>
  </si>
  <si>
    <t>11.8% ( 8.5-16.2 95% CI)</t>
  </si>
  <si>
    <t>1.2% ( 0.4- 3.3 95% CI)</t>
  </si>
  <si>
    <t>Milhan</t>
  </si>
  <si>
    <t>Al Mahweet-04</t>
  </si>
  <si>
    <t>Hufash</t>
  </si>
  <si>
    <t>Al Mahweet-01</t>
  </si>
  <si>
    <t>Bani Sa'd</t>
  </si>
  <si>
    <t>Al Mahweet-02</t>
  </si>
  <si>
    <t>Al Mahwait City</t>
  </si>
  <si>
    <t>Al Mahwait</t>
  </si>
  <si>
    <t>Al Maharah</t>
  </si>
  <si>
    <t>Shahan</t>
  </si>
  <si>
    <t>Al Mahra-03</t>
  </si>
  <si>
    <t>9.9 % (8.2 - 11.9 95% CI)</t>
  </si>
  <si>
    <t>0.7 % (0.3 - 1.7 95% CI)</t>
  </si>
  <si>
    <t>Hat</t>
  </si>
  <si>
    <t>Hawf</t>
  </si>
  <si>
    <t>Al Mahra-01</t>
  </si>
  <si>
    <t>Al Ghaydah</t>
  </si>
  <si>
    <t>Man'ar</t>
  </si>
  <si>
    <t>Al Masilah</t>
  </si>
  <si>
    <t>Al Mahra-02</t>
  </si>
  <si>
    <t>Sayhut</t>
  </si>
  <si>
    <t>Qishn</t>
  </si>
  <si>
    <t>Huswain</t>
  </si>
  <si>
    <t>Al Dhale'e</t>
  </si>
  <si>
    <t>Juban</t>
  </si>
  <si>
    <t>Al Dale'e-01</t>
  </si>
  <si>
    <t>12.1 % (9.3 - 15.7 95% CI)</t>
  </si>
  <si>
    <t>1.9 % (1.0 - 3.5 95% CI)</t>
  </si>
  <si>
    <t>Damt</t>
  </si>
  <si>
    <t>Al Dale'e-05</t>
  </si>
  <si>
    <t>Qa'atabah</t>
  </si>
  <si>
    <t>Ash Shu'ayb</t>
  </si>
  <si>
    <t>Al Hussein</t>
  </si>
  <si>
    <t>Al Dale'e-02</t>
  </si>
  <si>
    <t>Ad Dhale'e</t>
  </si>
  <si>
    <t>Al Dale'e-03</t>
  </si>
  <si>
    <t>Jahaf</t>
  </si>
  <si>
    <t>Al Dale'e-04</t>
  </si>
  <si>
    <t>Al Azariq</t>
  </si>
  <si>
    <t>Al Husha</t>
  </si>
  <si>
    <t>Population 2019</t>
  </si>
  <si>
    <t>0-59 population 2019</t>
  </si>
  <si>
    <t>6-59 population 2019</t>
  </si>
  <si>
    <t>6-23 Month population 2019</t>
  </si>
  <si>
    <t>12-59 Month population 2019</t>
  </si>
  <si>
    <t>0-6 Month Population 2019</t>
  </si>
  <si>
    <t>Survey year</t>
  </si>
  <si>
    <t>Survey End Date/screening date</t>
  </si>
  <si>
    <t>Survey zone</t>
  </si>
  <si>
    <t>Districts included</t>
  </si>
  <si>
    <t>Data Source</t>
  </si>
  <si>
    <t>Survey End Date</t>
  </si>
  <si>
    <t xml:space="preserve">Acute Malnutrition </t>
  </si>
  <si>
    <t>Severity classifications</t>
  </si>
  <si>
    <t xml:space="preserve">Highland </t>
  </si>
  <si>
    <t>Remaining districts</t>
  </si>
  <si>
    <t>SMART Suvey</t>
  </si>
  <si>
    <t>Lowland &amp; coastal</t>
  </si>
  <si>
    <t>Khanfir , Zingibar and Ahwar</t>
  </si>
  <si>
    <t>Whole</t>
  </si>
  <si>
    <t>All districts</t>
  </si>
  <si>
    <t>EFSNA</t>
  </si>
  <si>
    <t>highlands</t>
  </si>
  <si>
    <t>lowlands</t>
  </si>
  <si>
    <t>Al Khabt Milhan Hufash Bani Sad</t>
  </si>
  <si>
    <t>Eastern</t>
  </si>
  <si>
    <t>Western</t>
  </si>
  <si>
    <t>Jabal Ash sharq, Utmah, Wusab Al Ali, and Wusab As Safil</t>
  </si>
  <si>
    <t>Highlands</t>
  </si>
  <si>
    <t>Lowlands</t>
  </si>
  <si>
    <t>Aslam, Aflah Alyemen, Bani Qais Altoor, Haradh, Hayran, Khayran Almahraq, Abs, Koaidena, Mostaba, Meedi, and Washha</t>
  </si>
  <si>
    <t>Eastern Lowlands</t>
  </si>
  <si>
    <t>Normal</t>
  </si>
  <si>
    <t>Western Highlands</t>
  </si>
  <si>
    <t>Al Makhadir, Al Udayn, Far Al Udayn, Hazm Al Udayn, Al Qafr, Dhi As Sufal, Hubaysh, and Mudhaykhirah</t>
  </si>
  <si>
    <t>Al Milah, Al Musaymir, Al  Hawtah, Tuban, Tur Al Bahah, and Al Madaribah Wa Al Arah</t>
  </si>
  <si>
    <t>City (TC)</t>
  </si>
  <si>
    <t>Al Safra, Sa'ada, Ketaf Wa Al Boqe', and Al Hashwah</t>
  </si>
  <si>
    <t>Dry (SAD)</t>
  </si>
  <si>
    <t>Bani Matar, Al Haymah Ad Dakhiliyah, Al Haymah Al Kharijiyah, Manakhah, Sa'fan, and Bani Dhabyan</t>
  </si>
  <si>
    <t>Temperate (SAT)</t>
  </si>
  <si>
    <t>Rudum, and Mayfa’a</t>
  </si>
  <si>
    <t>Plateau</t>
  </si>
  <si>
    <t>Al-Modhaffar, Al-Qaherah, and Sala</t>
  </si>
  <si>
    <t>Al-Makha, Dobab, Mawza', and AlWazeiah</t>
  </si>
  <si>
    <t>5.9% ( 4.1- 8.5 95% CI)</t>
  </si>
  <si>
    <t>0.7% ( 0.3- 1.7 95% CI)</t>
  </si>
  <si>
    <t>6.6% ( 4.7- 9.2 95% CI)</t>
  </si>
  <si>
    <t>0.8% ( 0.3- 2.0 95% CI)</t>
  </si>
  <si>
    <t>6.7% ( 4.7- 9.5 95% CI)</t>
  </si>
  <si>
    <t>1.5% ( 0.7- 3.2 95% CI)</t>
  </si>
  <si>
    <t>10.6% (8.1–13.7 59% CI)</t>
  </si>
  <si>
    <t>1.3% (0.6–2.5 59% CI)</t>
  </si>
  <si>
    <t>6.1% (4.5-8.3 59% CI)</t>
  </si>
  <si>
    <t>1.1% (0.2–2.2 59% CI)</t>
  </si>
  <si>
    <t>Western Lowland</t>
  </si>
  <si>
    <t>19.8 % (16.1 - 24.3 95% CI)</t>
  </si>
  <si>
    <t>3.1%(1.8 - 5.2 95% CI)</t>
  </si>
  <si>
    <t>Northern Interior Lowland</t>
  </si>
  <si>
    <t>15.8%(12.1 - 20.3 95% CI)</t>
  </si>
  <si>
    <t>2.1%(1.1 - 3.8 95% CI)</t>
  </si>
  <si>
    <t>17.1%(13.0 - 22.1 95% CI)</t>
  </si>
  <si>
    <t>1.1%(0.5 - 2.7 95% CI)</t>
  </si>
  <si>
    <t>Coastal</t>
  </si>
  <si>
    <t>Valleys &amp; Desert</t>
  </si>
  <si>
    <t>12.5% (9.5 - 16.3 95% CI)</t>
  </si>
  <si>
    <t>1.5% (0.8 - 2.7 95% CI)</t>
  </si>
  <si>
    <t>8.5% (6.6 -10.7 95% CI)</t>
  </si>
  <si>
    <t>0.8% (0.4 - 1.9 95% CI)</t>
  </si>
  <si>
    <t>Southern Interior Lowland</t>
  </si>
  <si>
    <t>SMART 2019</t>
  </si>
  <si>
    <t>45 Prioritized Districts 2019</t>
  </si>
  <si>
    <t>Yes</t>
  </si>
  <si>
    <t xml:space="preserve">GAM Prevalence </t>
  </si>
  <si>
    <t xml:space="preserve">SAM Prevalence </t>
  </si>
  <si>
    <t>Old Code</t>
  </si>
  <si>
    <t>Type of Calculation</t>
  </si>
  <si>
    <t>Population 2018</t>
  </si>
  <si>
    <t>Check</t>
  </si>
  <si>
    <t>0-59 Month population</t>
  </si>
  <si>
    <t>6-59 Month population</t>
  </si>
  <si>
    <t>6-23 Month population</t>
  </si>
  <si>
    <t>12-59 Month population</t>
  </si>
  <si>
    <t xml:space="preserve">Combined Acute Malnutrition </t>
  </si>
  <si>
    <t>Combined Severe Acute Malnutrition</t>
  </si>
  <si>
    <t>Column2</t>
  </si>
  <si>
    <t>new GAM prevalence (SD of 1) after district grouping</t>
  </si>
  <si>
    <t>new SAM prevalence after district grouping</t>
  </si>
  <si>
    <t>Lowestest district Projected GAM using admission data</t>
  </si>
  <si>
    <t>Highest district Projected GAM using admission data</t>
  </si>
  <si>
    <t>Lower district Projected SAM using admission data</t>
  </si>
  <si>
    <t>Highest district Projected SAM using admission data</t>
  </si>
  <si>
    <t>Slope (for SAM)</t>
  </si>
  <si>
    <t>Adjusted SAM</t>
  </si>
  <si>
    <t>SAM to be used</t>
  </si>
  <si>
    <t>Slope (for GAM)</t>
  </si>
  <si>
    <t>Adjusted GAM</t>
  </si>
  <si>
    <t>GAM to be used</t>
  </si>
  <si>
    <t>Column3</t>
  </si>
  <si>
    <t>MAM to be used</t>
  </si>
  <si>
    <t>SAM Burden</t>
  </si>
  <si>
    <t>GAM Burden</t>
  </si>
  <si>
    <t>MAM Burden</t>
  </si>
  <si>
    <t>Notes</t>
  </si>
  <si>
    <t>Column1</t>
  </si>
  <si>
    <t>SAM Burden (Surveys Only)</t>
  </si>
  <si>
    <t>GAM Budren (Surveys Only)</t>
  </si>
  <si>
    <t>MAM Burden (Surveys Only)</t>
  </si>
  <si>
    <t xml:space="preserve">Program Data with Survey </t>
  </si>
  <si>
    <t>14.5% (11.6 - 17.9 95% CI)</t>
  </si>
  <si>
    <t>2.7% (1.6 - 4.6 95% CI)</t>
  </si>
  <si>
    <t>6.7% (4.8 - 9.3 95% CI)</t>
  </si>
  <si>
    <t>1.2% (0.5 - 2.6 95% CI)</t>
  </si>
  <si>
    <t>6.9 % (4.8 - 9.5 95% CI)</t>
  </si>
  <si>
    <t>0.6 % (0.1 - 1.8 95% CI)</t>
  </si>
  <si>
    <t>11.1 % (8.3 - 14.5 95% CI)</t>
  </si>
  <si>
    <t>1.9 % (0.8 - 3.7 95% CI)</t>
  </si>
  <si>
    <t>7.6% (5.3 - 10.6 95% CI)</t>
  </si>
  <si>
    <t>0.8 % (0.3 - 2.3 95% CI)</t>
  </si>
  <si>
    <t>10.4 % (8.2 - 13.2 95% CI)</t>
  </si>
  <si>
    <t>2.1 % (1.2 - 3.6 95% CI)</t>
  </si>
  <si>
    <t>SMART Survey</t>
  </si>
  <si>
    <t>17.6% (14.6 - 21.1 95% CI)</t>
  </si>
  <si>
    <t>2.4% (1.4 - 4.1 95% CI)</t>
  </si>
  <si>
    <t>27.3% (23.2 - 31.9 95% CI)</t>
  </si>
  <si>
    <t>4.3% (2.7 - 6.8 95% CI)</t>
  </si>
  <si>
    <t>17.0% (13.5 - 21.3 95% CI)</t>
  </si>
  <si>
    <t>3.6% (2.1 - 6.1 95% CI)</t>
  </si>
  <si>
    <t>12.5 % (10.2 - 15.3 95% CI)</t>
  </si>
  <si>
    <t>1.5 % (0.8 - 2.8 95% CI)</t>
  </si>
  <si>
    <t>In this district, there's a plausability problem in the program data and it to be revisited so we it is considered as no data available and used survey SAM &amp; GAM levels</t>
  </si>
  <si>
    <t>12.6 % (10.1 - 15.4 95% CI)</t>
  </si>
  <si>
    <t>1.2 % (0.5 - 2.4 95% CI)</t>
  </si>
  <si>
    <t>17.2 % (14.0 - 20.9 95% CI)</t>
  </si>
  <si>
    <t>3.3 % (1.9 - 5.3 95% CI)</t>
  </si>
  <si>
    <t>No Program data in this district, so SAM and GAM levels are taken from surveys results</t>
  </si>
  <si>
    <t>27.1% (23.2 - 31.3 95% CI)</t>
  </si>
  <si>
    <t>6.2 % (4.3 - 8.8 95% CI)</t>
  </si>
  <si>
    <t>11.8 % (8.9 - 15.5 95% CI)</t>
  </si>
  <si>
    <t>3.0 % (1.7 - 5.2 95% CI)</t>
  </si>
  <si>
    <t>15.0 % (12.5 - 17.9 95% CI)</t>
  </si>
  <si>
    <t>3.2 % (2.2 - 4.9 95% CI)</t>
  </si>
  <si>
    <t>7.4% (5.5 - 9.9 95% CI)</t>
  </si>
  <si>
    <t>9.8% (7.6 - 12.6 95% CI)</t>
  </si>
  <si>
    <t>1.4% (0.6 - 2.8 95% CI)</t>
  </si>
  <si>
    <t>No slope as both highest and lowest valuse are the same</t>
  </si>
  <si>
    <t>16.0% (13.4 - 19.1 95% CI)</t>
  </si>
  <si>
    <t>5.4% (3.9 - 7.4 95% CI)</t>
  </si>
  <si>
    <t>20.3% (17.2 - 23.7 95% CI)</t>
  </si>
  <si>
    <t>3.8% (2.6 - 5.7 95% CI)</t>
  </si>
  <si>
    <t>10.0 % (7.4 - 13.4 95% CI)</t>
  </si>
  <si>
    <t>1.8 % (0.9 - 3.7 95% CI)</t>
  </si>
  <si>
    <t>10.5 % (8.2 - 13.4 95% CI)</t>
  </si>
  <si>
    <t>1.5 % (0.8 - 2.9 95% CI)</t>
  </si>
  <si>
    <t>16.7% (13.5 - 20.4 95% CI)</t>
  </si>
  <si>
    <t>2.7% (1.6 - 4.7 95% CI)</t>
  </si>
  <si>
    <t>13.3% (10.6 - 16.4 95% CI)</t>
  </si>
  <si>
    <t>2.8% (1.7 - 4.6 95% CI)</t>
  </si>
  <si>
    <t>24.1% (20.1 - 28.6 95% CI)</t>
  </si>
  <si>
    <t>3.8% (2.3 - 6.2 95% CI)</t>
  </si>
  <si>
    <t>11.8 % (9.4 - 14.8 95% CI)</t>
  </si>
  <si>
    <t>2.0 % (1.1 - 3.6 95% CI)</t>
  </si>
  <si>
    <t>12.0 % (9.4 - 15.1 95% CI)</t>
  </si>
  <si>
    <t>7.9% (5.8 - 10.7 95% CI)</t>
  </si>
  <si>
    <t>1.0% (0.4 - 2.4 95% CI)</t>
  </si>
  <si>
    <t>15.8% (12.9 - 19.2 95% CI)</t>
  </si>
  <si>
    <t>2.1% (1.2 - 3.8 95% CI)</t>
  </si>
  <si>
    <t>12.0% (9.8 - 14.6 95% CI)</t>
  </si>
  <si>
    <t>2.1% (1.3 - 3.5 95% CI)</t>
  </si>
  <si>
    <t>10.9 % (8.8 - 13.4 95% CI)</t>
  </si>
  <si>
    <t>1.1 % (0.6 - 2.2 95% CI)</t>
  </si>
  <si>
    <t>17.1% (14.3 - 20.3 95% CI)</t>
  </si>
  <si>
    <t>2.0% (0.5 - 2.4 95% CI)</t>
  </si>
  <si>
    <t>10.5% (8.2 - 13.4 95% CI)</t>
  </si>
  <si>
    <t>1.6% (0.8 - 3.1 95% CI)</t>
  </si>
  <si>
    <t>10.0% (7.9 - 12.5 95% CI)</t>
  </si>
  <si>
    <t>1.0% (0.5 - 2.1 95% CI)</t>
  </si>
  <si>
    <t>21.8 %(16.7 - 28.0 95% CI</t>
  </si>
  <si>
    <t>3.0 %(1.7 - 5.3 95% CI)</t>
  </si>
  <si>
    <t>17.8% (13.9 - 22.5 95% CI)</t>
  </si>
  <si>
    <t>3.7%(2.3 - 5.7 95% CI)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</si>
</sst>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"/>
    <numFmt numFmtId="165" formatCode="[$-409]mmmm\-yy;@"/>
    <numFmt numFmtId="166" formatCode="0.0"/>
  </numFmts>
  <fonts count="16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i/>
      <sz val="9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110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7" fillId="0" borderId="0" xfId="2" applyNumberFormat="1" applyFont="1" applyAlignment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2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9" fontId="5" fillId="3" borderId="4" xfId="1" applyNumberFormat="1" applyFont="1" applyFill="1" applyBorder="1" applyAlignment="1">
      <alignment horizontal="center" vertical="center"/>
    </xf>
    <xf numFmtId="3" fontId="4" fillId="3" borderId="4" xfId="0" applyNumberFormat="1" applyFont="1" applyFill="1" applyBorder="1" applyAlignment="1">
      <alignment horizontal="center" vertical="center"/>
    </xf>
    <xf numFmtId="14" fontId="4" fillId="3" borderId="4" xfId="0" applyNumberFormat="1" applyFont="1" applyFill="1" applyBorder="1" applyAlignment="1">
      <alignment horizontal="center" vertical="center"/>
    </xf>
    <xf numFmtId="0" fontId="4" fillId="3" borderId="4" xfId="2" applyNumberFormat="1" applyFont="1" applyFill="1" applyBorder="1" applyAlignment="1">
      <alignment horizontal="center" vertical="center"/>
    </xf>
    <xf numFmtId="164" fontId="4" fillId="3" borderId="4" xfId="1" applyNumberFormat="1" applyFont="1" applyFill="1" applyBorder="1" applyAlignment="1">
      <alignment horizontal="center" vertical="center"/>
    </xf>
    <xf numFmtId="164" fontId="4" fillId="3" borderId="5" xfId="1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9" fontId="5" fillId="0" borderId="4" xfId="1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0" fontId="4" fillId="0" borderId="4" xfId="2" applyNumberFormat="1" applyFont="1" applyBorder="1" applyAlignment="1">
      <alignment horizontal="center" vertical="center"/>
    </xf>
    <xf numFmtId="164" fontId="4" fillId="0" borderId="4" xfId="1" applyNumberFormat="1" applyFont="1" applyBorder="1" applyAlignment="1">
      <alignment horizontal="center" vertical="center"/>
    </xf>
    <xf numFmtId="164" fontId="4" fillId="0" borderId="5" xfId="1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9" fontId="5" fillId="3" borderId="6" xfId="1" applyNumberFormat="1" applyFont="1" applyFill="1" applyBorder="1" applyAlignment="1">
      <alignment horizontal="center" vertical="center"/>
    </xf>
    <xf numFmtId="3" fontId="4" fillId="3" borderId="6" xfId="0" applyNumberFormat="1" applyFont="1" applyFill="1" applyBorder="1" applyAlignment="1">
      <alignment horizontal="center" vertical="center"/>
    </xf>
    <xf numFmtId="3" fontId="4" fillId="3" borderId="7" xfId="0" applyNumberFormat="1" applyFont="1" applyFill="1" applyBorder="1" applyAlignment="1">
      <alignment horizontal="center" vertical="center"/>
    </xf>
    <xf numFmtId="14" fontId="4" fillId="3" borderId="7" xfId="0" applyNumberFormat="1" applyFont="1" applyFill="1" applyBorder="1" applyAlignment="1">
      <alignment horizontal="center" vertical="center"/>
    </xf>
    <xf numFmtId="0" fontId="4" fillId="3" borderId="7" xfId="2" applyNumberFormat="1" applyFont="1" applyFill="1" applyBorder="1" applyAlignment="1">
      <alignment horizontal="center" vertical="center"/>
    </xf>
    <xf numFmtId="164" fontId="4" fillId="3" borderId="7" xfId="1" applyNumberFormat="1" applyFont="1" applyFill="1" applyBorder="1" applyAlignment="1">
      <alignment horizontal="center" vertical="center"/>
    </xf>
    <xf numFmtId="164" fontId="4" fillId="3" borderId="1" xfId="1" applyNumberFormat="1" applyFont="1" applyFill="1" applyBorder="1" applyAlignment="1">
      <alignment horizontal="center" vertical="center"/>
    </xf>
    <xf numFmtId="0" fontId="11" fillId="4" borderId="8" xfId="3" applyFont="1" applyFill="1" applyBorder="1" applyAlignment="1">
      <alignment horizontal="left" vertical="center"/>
    </xf>
    <xf numFmtId="0" fontId="11" fillId="4" borderId="8" xfId="3" applyFont="1" applyFill="1" applyBorder="1" applyAlignment="1">
      <alignment horizontal="left" vertical="center" wrapText="1"/>
    </xf>
    <xf numFmtId="0" fontId="7" fillId="4" borderId="8" xfId="3" applyFont="1" applyFill="1" applyBorder="1" applyAlignment="1">
      <alignment horizontal="center" vertical="center" wrapText="1"/>
    </xf>
    <xf numFmtId="0" fontId="1" fillId="0" borderId="0" xfId="3"/>
    <xf numFmtId="0" fontId="7" fillId="0" borderId="8" xfId="3" applyFont="1" applyFill="1" applyBorder="1" applyAlignment="1">
      <alignment horizontal="left" vertical="top"/>
    </xf>
    <xf numFmtId="0" fontId="7" fillId="0" borderId="8" xfId="3" applyFont="1" applyFill="1" applyBorder="1" applyAlignment="1">
      <alignment horizontal="left" vertical="top" wrapText="1"/>
    </xf>
    <xf numFmtId="0" fontId="7" fillId="0" borderId="8" xfId="3" applyFont="1" applyBorder="1" applyAlignment="1">
      <alignment horizontal="left" vertical="top" wrapText="1"/>
    </xf>
    <xf numFmtId="165" fontId="12" fillId="0" borderId="8" xfId="3" applyNumberFormat="1" applyFont="1" applyBorder="1" applyAlignment="1">
      <alignment horizontal="left" vertical="top"/>
    </xf>
    <xf numFmtId="164" fontId="12" fillId="0" borderId="8" xfId="3" applyNumberFormat="1" applyFont="1" applyFill="1" applyBorder="1" applyAlignment="1">
      <alignment horizontal="center" vertical="top"/>
    </xf>
    <xf numFmtId="10" fontId="13" fillId="5" borderId="8" xfId="3" applyNumberFormat="1" applyFont="1" applyFill="1" applyBorder="1" applyAlignment="1">
      <alignment horizontal="center" vertical="top"/>
    </xf>
    <xf numFmtId="164" fontId="12" fillId="0" borderId="8" xfId="3" applyNumberFormat="1" applyFont="1" applyFill="1" applyBorder="1" applyAlignment="1">
      <alignment horizontal="center" vertical="top" wrapText="1"/>
    </xf>
    <xf numFmtId="0" fontId="7" fillId="0" borderId="8" xfId="3" applyFont="1" applyBorder="1" applyAlignment="1">
      <alignment horizontal="left" vertical="top"/>
    </xf>
    <xf numFmtId="10" fontId="13" fillId="5" borderId="8" xfId="0" applyNumberFormat="1" applyFont="1" applyFill="1" applyBorder="1" applyAlignment="1">
      <alignment horizontal="center" vertical="top"/>
    </xf>
    <xf numFmtId="0" fontId="10" fillId="6" borderId="2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9" fontId="5" fillId="0" borderId="8" xfId="1" applyNumberFormat="1" applyFont="1" applyFill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/>
    </xf>
    <xf numFmtId="164" fontId="4" fillId="0" borderId="9" xfId="1" applyNumberFormat="1" applyFont="1" applyFill="1" applyBorder="1" applyAlignment="1">
      <alignment horizontal="center" vertical="center"/>
    </xf>
    <xf numFmtId="164" fontId="15" fillId="0" borderId="9" xfId="1" applyNumberFormat="1" applyFont="1" applyFill="1" applyBorder="1" applyAlignment="1">
      <alignment horizontal="center" vertical="center"/>
    </xf>
    <xf numFmtId="2" fontId="15" fillId="0" borderId="9" xfId="1" applyNumberFormat="1" applyFont="1" applyFill="1" applyBorder="1" applyAlignment="1">
      <alignment horizontal="center" vertical="center"/>
    </xf>
    <xf numFmtId="164" fontId="15" fillId="7" borderId="9" xfId="1" applyNumberFormat="1" applyFont="1" applyFill="1" applyBorder="1" applyAlignment="1">
      <alignment horizontal="center" vertical="center"/>
    </xf>
    <xf numFmtId="3" fontId="15" fillId="8" borderId="9" xfId="1" applyNumberFormat="1" applyFont="1" applyFill="1" applyBorder="1" applyAlignment="1">
      <alignment horizontal="center" vertical="center"/>
    </xf>
    <xf numFmtId="164" fontId="15" fillId="9" borderId="9" xfId="1" applyNumberFormat="1" applyFont="1" applyFill="1" applyBorder="1" applyAlignment="1">
      <alignment horizontal="center" vertical="center"/>
    </xf>
    <xf numFmtId="3" fontId="15" fillId="9" borderId="9" xfId="1" applyNumberFormat="1" applyFont="1" applyFill="1" applyBorder="1" applyAlignment="1">
      <alignment horizontal="center" vertical="center"/>
    </xf>
    <xf numFmtId="3" fontId="15" fillId="6" borderId="9" xfId="1" applyNumberFormat="1" applyFont="1" applyFill="1" applyBorder="1" applyAlignment="1">
      <alignment horizontal="center" vertical="center"/>
    </xf>
    <xf numFmtId="166" fontId="0" fillId="0" borderId="0" xfId="0" applyNumberFormat="1"/>
    <xf numFmtId="1" fontId="6" fillId="0" borderId="0" xfId="0" applyNumberFormat="1" applyFont="1" applyFill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164" fontId="4" fillId="0" borderId="8" xfId="1" applyNumberFormat="1" applyFont="1" applyFill="1" applyBorder="1" applyAlignment="1">
      <alignment horizontal="center" vertical="center"/>
    </xf>
    <xf numFmtId="164" fontId="15" fillId="0" borderId="8" xfId="1" applyNumberFormat="1" applyFont="1" applyFill="1" applyBorder="1" applyAlignment="1">
      <alignment horizontal="center" vertical="center"/>
    </xf>
    <xf numFmtId="2" fontId="15" fillId="0" borderId="8" xfId="1" applyNumberFormat="1" applyFont="1" applyFill="1" applyBorder="1" applyAlignment="1">
      <alignment horizontal="center" vertical="center"/>
    </xf>
    <xf numFmtId="164" fontId="15" fillId="7" borderId="8" xfId="1" applyNumberFormat="1" applyFont="1" applyFill="1" applyBorder="1" applyAlignment="1">
      <alignment horizontal="center" vertical="center"/>
    </xf>
    <xf numFmtId="3" fontId="15" fillId="8" borderId="8" xfId="1" applyNumberFormat="1" applyFont="1" applyFill="1" applyBorder="1" applyAlignment="1">
      <alignment horizontal="center" vertical="center"/>
    </xf>
    <xf numFmtId="164" fontId="15" fillId="9" borderId="8" xfId="1" applyNumberFormat="1" applyFont="1" applyFill="1" applyBorder="1" applyAlignment="1">
      <alignment horizontal="center" vertical="center"/>
    </xf>
    <xf numFmtId="3" fontId="15" fillId="9" borderId="8" xfId="1" applyNumberFormat="1" applyFont="1" applyFill="1" applyBorder="1" applyAlignment="1">
      <alignment horizontal="center" vertical="center"/>
    </xf>
    <xf numFmtId="3" fontId="15" fillId="6" borderId="8" xfId="1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164" fontId="15" fillId="10" borderId="8" xfId="1" applyNumberFormat="1" applyFont="1" applyFill="1" applyBorder="1" applyAlignment="1">
      <alignment horizontal="center" vertical="center"/>
    </xf>
    <xf numFmtId="164" fontId="4" fillId="0" borderId="12" xfId="1" applyNumberFormat="1" applyFont="1" applyFill="1" applyBorder="1" applyAlignment="1">
      <alignment horizontal="center" vertical="center"/>
    </xf>
    <xf numFmtId="164" fontId="15" fillId="0" borderId="12" xfId="1" applyNumberFormat="1" applyFont="1" applyFill="1" applyBorder="1" applyAlignment="1">
      <alignment horizontal="center" vertical="center"/>
    </xf>
    <xf numFmtId="2" fontId="15" fillId="0" borderId="12" xfId="1" applyNumberFormat="1" applyFont="1" applyFill="1" applyBorder="1" applyAlignment="1">
      <alignment horizontal="center" vertical="center"/>
    </xf>
    <xf numFmtId="164" fontId="15" fillId="7" borderId="12" xfId="1" applyNumberFormat="1" applyFont="1" applyFill="1" applyBorder="1" applyAlignment="1">
      <alignment horizontal="center" vertical="center"/>
    </xf>
    <xf numFmtId="3" fontId="15" fillId="8" borderId="12" xfId="1" applyNumberFormat="1" applyFont="1" applyFill="1" applyBorder="1" applyAlignment="1">
      <alignment horizontal="center" vertical="center"/>
    </xf>
    <xf numFmtId="3" fontId="15" fillId="9" borderId="12" xfId="1" applyNumberFormat="1" applyFont="1" applyFill="1" applyBorder="1" applyAlignment="1">
      <alignment horizontal="center" vertical="center"/>
    </xf>
    <xf numFmtId="3" fontId="15" fillId="6" borderId="12" xfId="1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9" fontId="5" fillId="0" borderId="12" xfId="1" applyNumberFormat="1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164" fontId="15" fillId="9" borderId="12" xfId="1" applyNumberFormat="1" applyFont="1" applyFill="1" applyBorder="1" applyAlignment="1">
      <alignment horizontal="center" vertical="center"/>
    </xf>
    <xf numFmtId="9" fontId="5" fillId="0" borderId="12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164" fontId="15" fillId="0" borderId="12" xfId="0" applyNumberFormat="1" applyFont="1" applyFill="1" applyBorder="1" applyAlignment="1">
      <alignment horizontal="center" vertical="center"/>
    </xf>
    <xf numFmtId="164" fontId="15" fillId="9" borderId="12" xfId="0" applyNumberFormat="1" applyFont="1" applyFill="1" applyBorder="1" applyAlignment="1">
      <alignment horizontal="center" vertical="center"/>
    </xf>
    <xf numFmtId="2" fontId="15" fillId="0" borderId="12" xfId="0" applyNumberFormat="1" applyFont="1" applyFill="1" applyBorder="1" applyAlignment="1">
      <alignment horizontal="center" vertical="center"/>
    </xf>
    <xf numFmtId="164" fontId="15" fillId="7" borderId="12" xfId="0" applyNumberFormat="1" applyFont="1" applyFill="1" applyBorder="1" applyAlignment="1">
      <alignment horizontal="center" vertical="center"/>
    </xf>
    <xf numFmtId="3" fontId="15" fillId="8" borderId="12" xfId="0" applyNumberFormat="1" applyFont="1" applyFill="1" applyBorder="1" applyAlignment="1">
      <alignment horizontal="center" vertical="center"/>
    </xf>
    <xf numFmtId="3" fontId="15" fillId="9" borderId="12" xfId="0" applyNumberFormat="1" applyFont="1" applyFill="1" applyBorder="1" applyAlignment="1">
      <alignment horizontal="center" vertical="center"/>
    </xf>
    <xf numFmtId="3" fontId="15" fillId="0" borderId="12" xfId="0" applyNumberFormat="1" applyFont="1" applyFill="1" applyBorder="1" applyAlignment="1">
      <alignment horizontal="center" vertical="center"/>
    </xf>
    <xf numFmtId="3" fontId="15" fillId="0" borderId="13" xfId="0" applyNumberFormat="1" applyFont="1" applyFill="1" applyBorder="1" applyAlignment="1">
      <alignment vertical="center"/>
    </xf>
    <xf numFmtId="0" fontId="7" fillId="6" borderId="0" xfId="0" applyFont="1" applyFill="1" applyAlignment="1">
      <alignment vertical="center"/>
    </xf>
    <xf numFmtId="3" fontId="4" fillId="0" borderId="7" xfId="0" applyNumberFormat="1" applyFont="1" applyBorder="1" applyAlignment="1">
      <alignment horizontal="center" vertical="center"/>
    </xf>
    <xf numFmtId="3" fontId="4" fillId="3" borderId="4" xfId="0" applyNumberFormat="1" applyFont="1" applyFill="1" applyBorder="1" applyAlignment="1">
      <alignment horizontal="center" vertical="center" wrapText="1"/>
    </xf>
    <xf numFmtId="10" fontId="7" fillId="0" borderId="0" xfId="0" applyNumberFormat="1" applyFont="1" applyAlignment="1">
      <alignment vertical="center"/>
    </xf>
  </cellXfs>
  <cellStyles count="4">
    <cellStyle name="Comma" xfId="2" builtinId="3"/>
    <cellStyle name="Normal" xfId="0" builtinId="0"/>
    <cellStyle name="Normal 2" xfId="3"/>
    <cellStyle name="Percent" xfId="1" builtinId="5"/>
  </cellStyles>
  <dxfs count="10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indexed="64"/>
          <bgColor rgb="FFFFFF00"/>
        </patternFill>
      </fill>
      <alignment vertical="center" textRotation="0" indent="0" justifyLastLine="0" shrinkToFit="0" readingOrder="0"/>
      <border outline="0">
        <left style="thin">
          <color auto="1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0.0%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0.0%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0.0%"/>
      <fill>
        <patternFill patternType="solid">
          <fgColor indexed="64"/>
          <bgColor rgb="FF00B0F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0.0%"/>
      <fill>
        <patternFill patternType="solid">
          <fgColor indexed="64"/>
          <bgColor rgb="FF00B0F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0.0%"/>
      <fill>
        <patternFill patternType="solid">
          <fgColor indexed="64"/>
          <bgColor rgb="FF00B0F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0.0%"/>
      <fill>
        <patternFill patternType="solid">
          <fgColor indexed="64"/>
          <bgColor rgb="FF00B0F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0.0%"/>
      <fill>
        <patternFill patternType="solid">
          <fgColor indexed="64"/>
          <bgColor rgb="FF00B0F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0.0%"/>
      <fill>
        <patternFill patternType="solid">
          <fgColor indexed="64"/>
          <bgColor rgb="FF00B0F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0.0%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0.0%"/>
      <fill>
        <patternFill patternType="solid">
          <fgColor indexed="64"/>
          <bgColor rgb="FF00B0F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0.0%"/>
      <fill>
        <patternFill patternType="solid">
          <fgColor indexed="64"/>
          <bgColor rgb="FF00B0F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0.0%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0.0%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0.0%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0.0%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0.0%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0.0%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0.0%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0.0%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0.0%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.0%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.0%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textRotation="0" indent="0" justifyLastLine="0" shrinkToFit="0" readingOrder="0"/>
    </dxf>
    <dxf>
      <border outline="0"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rgb="FF000000"/>
          <bgColor rgb="FFFFFFFF"/>
        </patternFill>
      </fill>
      <alignment vertical="center" textRotation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MMAP_unicef\Nutrition%20Cluster,%20Sanaa\Assessments\Nutrition%20Assessments%20Summary2,%20Dec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MMAP_unicef/Nutrition%20Cluster,%20Sanaa/OCHA%20Report/Population/20181203%20Yemen%20population%20HNO%20HRP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 Change by District"/>
      <sheetName val="comparing 2019 to 2018"/>
      <sheetName val="التغييرات السكانية حسب المديريه"/>
      <sheetName val="مقارنة  بين 2019 و 2018"/>
    </sheetNames>
    <sheetDataSet>
      <sheetData sheetId="0">
        <row r="6">
          <cell r="D6">
            <v>0</v>
          </cell>
        </row>
      </sheetData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id="1" name="Table133" displayName="Table133" ref="A1:AV335" totalsRowCount="1" headerRowDxfId="100" dataDxfId="98" totalsRowDxfId="96" headerRowBorderDxfId="99" tableBorderDxfId="97">
  <autoFilter ref="A1:AV334">
    <filterColumn colId="0">
      <filters>
        <filter val="Al Hudaydah"/>
      </filters>
    </filterColumn>
  </autoFilter>
  <sortState ref="A2:AV334">
    <sortCondition ref="D1:D334"/>
  </sortState>
  <tableColumns count="48">
    <tableColumn id="1" name="Governorate" dataDxfId="95" totalsRowDxfId="94"/>
    <tableColumn id="2" name="District" dataDxfId="93" totalsRowDxfId="92"/>
    <tableColumn id="27" name="Area Classification" dataDxfId="91" totalsRowDxfId="90"/>
    <tableColumn id="3" name="District code" dataDxfId="89" totalsRowDxfId="88"/>
    <tableColumn id="50" name="Old Code" dataDxfId="87" totalsRowDxfId="86"/>
    <tableColumn id="20" name="Hub" dataDxfId="85" totalsRowDxfId="84"/>
    <tableColumn id="15" name="(107 priority districts)" dataDxfId="83" totalsRowDxfId="82" dataCellStyle="Percent"/>
    <tableColumn id="39" name="Type of Calculation" dataDxfId="81" totalsRowDxfId="80" dataCellStyle="Percent"/>
    <tableColumn id="4" name="Population 2018" dataDxfId="79" totalsRowDxfId="78"/>
    <tableColumn id="45" name="Population 2019" dataDxfId="77" totalsRowDxfId="76">
      <calculatedColumnFormula>VLOOKUP(TRIM(Table133[[#This Row],[District code]]),'[2]Pop Change by District'!$D$6:$L$339,9,0)</calculatedColumnFormula>
    </tableColumn>
    <tableColumn id="47" name="Check" dataDxfId="75" totalsRowDxfId="74">
      <calculatedColumnFormula>Table133[[#This Row],[Population 2019]]-Table133[[#This Row],[Population 2018]]</calculatedColumnFormula>
    </tableColumn>
    <tableColumn id="14" name="0-59 Month population" dataDxfId="73" totalsRowDxfId="72">
      <calculatedColumnFormula>Table133[[#This Row],[Population 2019]]*17.63%</calculatedColumnFormula>
    </tableColumn>
    <tableColumn id="18" name="6-59 Month population" dataDxfId="71" totalsRowDxfId="70">
      <calculatedColumnFormula>Table133[[#This Row],[0-59 Month population]]*0.9</calculatedColumnFormula>
    </tableColumn>
    <tableColumn id="28" name="6-23 Month population" dataDxfId="69" totalsRowDxfId="68">
      <calculatedColumnFormula>Table133[[#This Row],[0-59 Month population]]*0.3</calculatedColumnFormula>
    </tableColumn>
    <tableColumn id="29" name="12-59 Month population" dataDxfId="67" totalsRowDxfId="66">
      <calculatedColumnFormula>Table133[[#This Row],[0-59 Month population]]*0.8</calculatedColumnFormula>
    </tableColumn>
    <tableColumn id="16" name="Clubing" dataDxfId="65" totalsRowDxfId="64"/>
    <tableColumn id="5" name="Source" dataDxfId="63" totalsRowDxfId="62"/>
    <tableColumn id="6" name="Combined Acute Malnutrition " dataDxfId="61" totalsRowDxfId="60"/>
    <tableColumn id="7" name="Combined Severe Acute Malnutrition" dataDxfId="59" totalsRowDxfId="58"/>
    <tableColumn id="8" name="GAM Level" dataDxfId="57" totalsRowDxfId="56" dataCellStyle="Percent"/>
    <tableColumn id="9" name="GAM Lower Interval" dataDxfId="55" totalsRowDxfId="54" dataCellStyle="Percent"/>
    <tableColumn id="10" name="GAM Upper Interval" dataDxfId="53" totalsRowDxfId="52" dataCellStyle="Percent"/>
    <tableColumn id="11" name="SAM Level" dataDxfId="51" totalsRowDxfId="50" dataCellStyle="Percent"/>
    <tableColumn id="12" name="SAM Lower Interval" dataDxfId="49" totalsRowDxfId="48" dataCellStyle="Percent"/>
    <tableColumn id="13" name="SAM Upper Interval" dataDxfId="47" totalsRowDxfId="46" dataCellStyle="Percent"/>
    <tableColumn id="44" name="Column2" dataDxfId="45" totalsRowDxfId="44" dataCellStyle="Percent"/>
    <tableColumn id="19" name="new GAM prevalence (SD of 1) after district grouping" dataDxfId="43" totalsRowDxfId="42" dataCellStyle="Percent"/>
    <tableColumn id="17" name="new SAM prevalence after district grouping" dataDxfId="41" totalsRowDxfId="40" dataCellStyle="Percent"/>
    <tableColumn id="21" name="Lowestest district Projected GAM using admission data" dataDxfId="39" totalsRowDxfId="38" dataCellStyle="Percent">
      <calculatedColumnFormula>MIN(AA2:AA9)</calculatedColumnFormula>
    </tableColumn>
    <tableColumn id="22" name="Highest district Projected GAM using admission data" dataDxfId="37" totalsRowDxfId="36" dataCellStyle="Percent"/>
    <tableColumn id="23" name="Lower district Projected SAM using admission data" dataDxfId="35" totalsRowDxfId="34" dataCellStyle="Percent"/>
    <tableColumn id="24" name="Highest district Projected SAM using admission data" dataDxfId="33" totalsRowDxfId="32" dataCellStyle="Percent"/>
    <tableColumn id="25" name="Slope (for SAM)" dataDxfId="31" totalsRowDxfId="30" dataCellStyle="Percent">
      <calculatedColumnFormula>(Table133[[#This Row],[SAM Upper Interval]]-Table133[[#This Row],[SAM Lower Interval]])/(Table133[[#This Row],[Highest district Projected SAM using admission data]]-Table133[[#This Row],[Lower district Projected SAM using admission data]])</calculatedColumnFormula>
    </tableColumn>
    <tableColumn id="26" name="Adjusted SAM" dataDxfId="29" totalsRowDxfId="28" dataCellStyle="Percent">
      <calculatedColumnFormula>-((AG2* (AF2-AB2))- Y2)</calculatedColumnFormula>
    </tableColumn>
    <tableColumn id="30" name="SAM to be used" dataDxfId="27" totalsRowDxfId="26" dataCellStyle="Percent">
      <calculatedColumnFormula>IF(AB2="",W2,IF(AH2&lt;AB2,AB2,AH2))</calculatedColumnFormula>
    </tableColumn>
    <tableColumn id="31" name="Slope (for GAM)" dataDxfId="25" totalsRowDxfId="24" dataCellStyle="Percent">
      <calculatedColumnFormula>(Table133[[#This Row],[GAM Upper Interval]]-Table133[[#This Row],[GAM Lower Interval]])/(Table133[[#This Row],[Highest district Projected GAM using admission data]]-Table133[[#This Row],[Lowestest district Projected GAM using admission data]])</calculatedColumnFormula>
    </tableColumn>
    <tableColumn id="32" name="Adjusted GAM" dataDxfId="23" totalsRowDxfId="22" dataCellStyle="Percent">
      <calculatedColumnFormula>-((AJ2*(AD2-AA2))-V2)</calculatedColumnFormula>
    </tableColumn>
    <tableColumn id="33" name="GAM to be used" dataDxfId="21" totalsRowDxfId="20" dataCellStyle="Percent">
      <calculatedColumnFormula>IF(AA2="", T2, IF(AK2&lt;AA2,AA2,AK2))</calculatedColumnFormula>
    </tableColumn>
    <tableColumn id="46" name="Column3" dataDxfId="19" totalsRowDxfId="18" dataCellStyle="Percent">
      <calculatedColumnFormula>Table133[[#This Row],[GAM to be used]]-Table133[[#This Row],[new GAM prevalence (SD of 1) after district grouping]]</calculatedColumnFormula>
    </tableColumn>
    <tableColumn id="34" name="MAM to be used" dataDxfId="17" totalsRowDxfId="16" dataCellStyle="Percent">
      <calculatedColumnFormula>Table133[[#This Row],[GAM to be used]]-Table133[[#This Row],[SAM to be used]]</calculatedColumnFormula>
    </tableColumn>
    <tableColumn id="38" name="SAM Burden" dataDxfId="15" totalsRowDxfId="14" dataCellStyle="Percent">
      <calculatedColumnFormula>Table133[[#This Row],[0-59 Month population]]*Table133[[#This Row],[SAM to be used]]*2.6</calculatedColumnFormula>
    </tableColumn>
    <tableColumn id="37" name="GAM Burden" dataDxfId="13" totalsRowDxfId="12" dataCellStyle="Percent">
      <calculatedColumnFormula>Table133[[#This Row],[SAM Burden]]+Table133[[#This Row],[MAM Burden]]</calculatedColumnFormula>
    </tableColumn>
    <tableColumn id="36" name="MAM Burden" dataDxfId="11" totalsRowDxfId="10" dataCellStyle="Percent">
      <calculatedColumnFormula>Table133[[#This Row],[0-59 Month population]]*Table133[[#This Row],[MAM to be used]]*2.6</calculatedColumnFormula>
    </tableColumn>
    <tableColumn id="35" name="Notes" dataDxfId="9" totalsRowDxfId="8" dataCellStyle="Percent"/>
    <tableColumn id="43" name="Column1" dataDxfId="7" totalsRowDxfId="6" dataCellStyle="Percent">
      <calculatedColumnFormula>Table133[[#This Row],[SAM Upper Interval]]*Table133[[#This Row],[0-59 Month population]]*2.6</calculatedColumnFormula>
    </tableColumn>
    <tableColumn id="40" name="SAM Burden (Surveys Only)" dataDxfId="5" totalsRowDxfId="4" dataCellStyle="Percent">
      <calculatedColumnFormula>Table133[[#This Row],[0-59 Month population]]*Table133[[#This Row],[SAM Level]]*2.6</calculatedColumnFormula>
    </tableColumn>
    <tableColumn id="41" name="GAM Budren (Surveys Only)" dataDxfId="3" totalsRowDxfId="2" dataCellStyle="Percent">
      <calculatedColumnFormula>Table133[[#This Row],[SAM Burden (Surveys Only)]]+Table133[[#This Row],[MAM Burden (Surveys Only)]]</calculatedColumnFormula>
    </tableColumn>
    <tableColumn id="42" name="MAM Burden (Surveys Only)" dataDxfId="1" totalsRowDxfId="0">
      <calculatedColumnFormula>(Table133[[#This Row],[GAM Level]]-Table133[[#This Row],[SAM Level]])*Table133[[#This Row],[0-59 Month population]]*2.6</calculatedColumn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8"/>
  <sheetViews>
    <sheetView tabSelected="1" zoomScale="90" zoomScaleNormal="90" workbookViewId="0">
      <pane xSplit="4" topLeftCell="E1" activePane="topRight" state="frozen"/>
      <selection pane="topRight" activeCell="C18" sqref="C18"/>
    </sheetView>
  </sheetViews>
  <sheetFormatPr defaultColWidth="7.125" defaultRowHeight="12.75" x14ac:dyDescent="0.25"/>
  <cols>
    <col min="1" max="1" width="14.75" style="4" customWidth="1"/>
    <col min="2" max="2" width="25.75" style="4" customWidth="1"/>
    <col min="3" max="3" width="9.375" style="4" customWidth="1"/>
    <col min="4" max="4" width="10.375" style="4" customWidth="1"/>
    <col min="5" max="5" width="18.875" style="4" customWidth="1"/>
    <col min="6" max="6" width="10.625" style="4" customWidth="1"/>
    <col min="7" max="7" width="12" style="6" customWidth="1"/>
    <col min="8" max="8" width="17" style="7" customWidth="1"/>
    <col min="9" max="13" width="13.75" style="7" customWidth="1"/>
    <col min="14" max="14" width="15.75" style="7" hidden="1" customWidth="1"/>
    <col min="15" max="15" width="13.75" style="7" hidden="1" customWidth="1"/>
    <col min="16" max="16" width="13.75" style="8" customWidth="1"/>
    <col min="17" max="17" width="13.25" style="4" customWidth="1"/>
    <col min="18" max="18" width="23.125" style="4" customWidth="1"/>
    <col min="19" max="19" width="18.875" style="4" bestFit="1" customWidth="1"/>
    <col min="20" max="20" width="21.5" style="4" customWidth="1"/>
    <col min="21" max="22" width="13.25" style="4" customWidth="1"/>
    <col min="23" max="16384" width="7.125" style="4"/>
  </cols>
  <sheetData>
    <row r="1" spans="1:22" s="1" customFormat="1" ht="52.5" customHeight="1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643</v>
      </c>
      <c r="G1" s="9" t="s">
        <v>5</v>
      </c>
      <c r="H1" s="9" t="s">
        <v>572</v>
      </c>
      <c r="I1" s="9" t="s">
        <v>573</v>
      </c>
      <c r="J1" s="9" t="s">
        <v>574</v>
      </c>
      <c r="K1" s="9" t="s">
        <v>575</v>
      </c>
      <c r="L1" s="9" t="s">
        <v>576</v>
      </c>
      <c r="M1" s="9" t="s">
        <v>577</v>
      </c>
      <c r="N1" s="9" t="s">
        <v>6</v>
      </c>
      <c r="O1" s="9" t="s">
        <v>579</v>
      </c>
      <c r="P1" s="10" t="s">
        <v>578</v>
      </c>
      <c r="Q1" s="11" t="s">
        <v>7</v>
      </c>
      <c r="R1" s="9" t="s">
        <v>2</v>
      </c>
      <c r="S1" s="11" t="s">
        <v>8</v>
      </c>
      <c r="T1" s="11" t="s">
        <v>9</v>
      </c>
      <c r="U1" s="50" t="s">
        <v>645</v>
      </c>
      <c r="V1" s="11" t="s">
        <v>646</v>
      </c>
    </row>
    <row r="2" spans="1:22" s="2" customFormat="1" ht="16.5" customHeight="1" x14ac:dyDescent="0.25">
      <c r="A2" s="13" t="s">
        <v>287</v>
      </c>
      <c r="B2" s="13" t="s">
        <v>308</v>
      </c>
      <c r="C2" s="13" t="s">
        <v>198</v>
      </c>
      <c r="D2" s="13">
        <v>1101</v>
      </c>
      <c r="E2" s="13" t="s">
        <v>289</v>
      </c>
      <c r="F2" s="13" t="s">
        <v>644</v>
      </c>
      <c r="G2" s="14"/>
      <c r="H2" s="15">
        <v>146630</v>
      </c>
      <c r="I2" s="15">
        <v>25850.868999999999</v>
      </c>
      <c r="J2" s="15">
        <v>23265.7821</v>
      </c>
      <c r="K2" s="15">
        <v>7755.2606999999989</v>
      </c>
      <c r="L2" s="15">
        <v>20680.695200000002</v>
      </c>
      <c r="M2" s="15">
        <v>2585.0869000000002</v>
      </c>
      <c r="N2" s="15" t="s">
        <v>307</v>
      </c>
      <c r="O2" s="16">
        <v>42824</v>
      </c>
      <c r="P2" s="17">
        <v>2019</v>
      </c>
      <c r="Q2" s="15" t="s">
        <v>642</v>
      </c>
      <c r="R2" s="13" t="s">
        <v>198</v>
      </c>
      <c r="S2" s="15" t="s">
        <v>619</v>
      </c>
      <c r="T2" s="15" t="s">
        <v>620</v>
      </c>
      <c r="U2" s="18">
        <v>6.6000000000000003E-2</v>
      </c>
      <c r="V2" s="18">
        <v>8.0000000000000002E-3</v>
      </c>
    </row>
    <row r="3" spans="1:22" s="3" customFormat="1" ht="16.5" customHeight="1" x14ac:dyDescent="0.25">
      <c r="A3" s="20" t="s">
        <v>287</v>
      </c>
      <c r="B3" s="20" t="s">
        <v>288</v>
      </c>
      <c r="C3" s="20" t="s">
        <v>183</v>
      </c>
      <c r="D3" s="20">
        <v>1102</v>
      </c>
      <c r="E3" s="20" t="s">
        <v>289</v>
      </c>
      <c r="F3" s="13"/>
      <c r="G3" s="21"/>
      <c r="H3" s="22">
        <v>249822</v>
      </c>
      <c r="I3" s="22">
        <v>44043.618599999994</v>
      </c>
      <c r="J3" s="22">
        <v>39639.256739999997</v>
      </c>
      <c r="K3" s="22">
        <v>13213.085579999997</v>
      </c>
      <c r="L3" s="22">
        <v>35234.89488</v>
      </c>
      <c r="M3" s="22">
        <v>4404.36186</v>
      </c>
      <c r="N3" s="22" t="s">
        <v>290</v>
      </c>
      <c r="O3" s="23">
        <v>42831</v>
      </c>
      <c r="P3" s="17">
        <v>2019</v>
      </c>
      <c r="Q3" s="15" t="s">
        <v>642</v>
      </c>
      <c r="R3" s="20" t="s">
        <v>183</v>
      </c>
      <c r="S3" s="22" t="s">
        <v>621</v>
      </c>
      <c r="T3" s="22" t="s">
        <v>622</v>
      </c>
      <c r="U3" s="25">
        <v>6.7000000000000004E-2</v>
      </c>
      <c r="V3" s="25">
        <v>1.4999999999999999E-2</v>
      </c>
    </row>
    <row r="4" spans="1:22" s="3" customFormat="1" ht="16.5" customHeight="1" x14ac:dyDescent="0.25">
      <c r="A4" s="13" t="s">
        <v>287</v>
      </c>
      <c r="B4" s="13" t="s">
        <v>294</v>
      </c>
      <c r="C4" s="13" t="s">
        <v>183</v>
      </c>
      <c r="D4" s="13">
        <v>1103</v>
      </c>
      <c r="E4" s="13" t="s">
        <v>289</v>
      </c>
      <c r="F4" s="13"/>
      <c r="G4" s="14"/>
      <c r="H4" s="15">
        <v>108825</v>
      </c>
      <c r="I4" s="15">
        <v>19185.8475</v>
      </c>
      <c r="J4" s="15">
        <v>17267.262750000002</v>
      </c>
      <c r="K4" s="15">
        <v>5755.75425</v>
      </c>
      <c r="L4" s="15">
        <v>15348.678</v>
      </c>
      <c r="M4" s="15">
        <v>1918.58475</v>
      </c>
      <c r="N4" s="15" t="s">
        <v>290</v>
      </c>
      <c r="O4" s="16">
        <v>42831</v>
      </c>
      <c r="P4" s="17">
        <v>2019</v>
      </c>
      <c r="Q4" s="15" t="s">
        <v>642</v>
      </c>
      <c r="R4" s="13" t="s">
        <v>183</v>
      </c>
      <c r="S4" s="22" t="s">
        <v>621</v>
      </c>
      <c r="T4" s="22" t="s">
        <v>622</v>
      </c>
      <c r="U4" s="25">
        <v>6.7000000000000004E-2</v>
      </c>
      <c r="V4" s="25">
        <v>1.4999999999999999E-2</v>
      </c>
    </row>
    <row r="5" spans="1:22" s="3" customFormat="1" ht="16.5" customHeight="1" x14ac:dyDescent="0.25">
      <c r="A5" s="20" t="s">
        <v>287</v>
      </c>
      <c r="B5" s="20" t="s">
        <v>295</v>
      </c>
      <c r="C5" s="20" t="s">
        <v>183</v>
      </c>
      <c r="D5" s="20">
        <v>1104</v>
      </c>
      <c r="E5" s="20" t="s">
        <v>289</v>
      </c>
      <c r="F5" s="13"/>
      <c r="G5" s="21"/>
      <c r="H5" s="22">
        <v>107528</v>
      </c>
      <c r="I5" s="22">
        <v>18957.186399999999</v>
      </c>
      <c r="J5" s="22">
        <v>17061.46776</v>
      </c>
      <c r="K5" s="22">
        <v>5687.1559199999992</v>
      </c>
      <c r="L5" s="22">
        <v>15165.74912</v>
      </c>
      <c r="M5" s="22">
        <v>1895.7186400000001</v>
      </c>
      <c r="N5" s="22" t="s">
        <v>290</v>
      </c>
      <c r="O5" s="23">
        <v>42831</v>
      </c>
      <c r="P5" s="17">
        <v>2019</v>
      </c>
      <c r="Q5" s="15" t="s">
        <v>642</v>
      </c>
      <c r="R5" s="20" t="s">
        <v>183</v>
      </c>
      <c r="S5" s="22" t="s">
        <v>621</v>
      </c>
      <c r="T5" s="22" t="s">
        <v>622</v>
      </c>
      <c r="U5" s="25">
        <v>6.7000000000000004E-2</v>
      </c>
      <c r="V5" s="25">
        <v>1.4999999999999999E-2</v>
      </c>
    </row>
    <row r="6" spans="1:22" s="3" customFormat="1" ht="16.5" customHeight="1" x14ac:dyDescent="0.25">
      <c r="A6" s="13" t="s">
        <v>287</v>
      </c>
      <c r="B6" s="13" t="s">
        <v>296</v>
      </c>
      <c r="C6" s="13" t="s">
        <v>183</v>
      </c>
      <c r="D6" s="13">
        <v>1105</v>
      </c>
      <c r="E6" s="13" t="s">
        <v>289</v>
      </c>
      <c r="F6" s="13"/>
      <c r="G6" s="14"/>
      <c r="H6" s="15">
        <v>57559</v>
      </c>
      <c r="I6" s="15">
        <v>10147.651699999999</v>
      </c>
      <c r="J6" s="15">
        <v>9132.8865299999998</v>
      </c>
      <c r="K6" s="15">
        <v>3044.2955099999995</v>
      </c>
      <c r="L6" s="15">
        <v>8118.1213599999992</v>
      </c>
      <c r="M6" s="15">
        <v>1014.7651699999999</v>
      </c>
      <c r="N6" s="15" t="s">
        <v>297</v>
      </c>
      <c r="O6" s="16">
        <v>42831</v>
      </c>
      <c r="P6" s="17">
        <v>2019</v>
      </c>
      <c r="Q6" s="15" t="s">
        <v>642</v>
      </c>
      <c r="R6" s="13" t="s">
        <v>183</v>
      </c>
      <c r="S6" s="22" t="s">
        <v>621</v>
      </c>
      <c r="T6" s="22" t="s">
        <v>622</v>
      </c>
      <c r="U6" s="25">
        <v>6.7000000000000004E-2</v>
      </c>
      <c r="V6" s="25">
        <v>1.4999999999999999E-2</v>
      </c>
    </row>
    <row r="7" spans="1:22" s="3" customFormat="1" ht="16.5" customHeight="1" x14ac:dyDescent="0.25">
      <c r="A7" s="20" t="s">
        <v>287</v>
      </c>
      <c r="B7" s="20" t="s">
        <v>298</v>
      </c>
      <c r="C7" s="20" t="s">
        <v>183</v>
      </c>
      <c r="D7" s="20">
        <v>1106</v>
      </c>
      <c r="E7" s="20" t="s">
        <v>289</v>
      </c>
      <c r="F7" s="13"/>
      <c r="G7" s="21"/>
      <c r="H7" s="22">
        <v>120610</v>
      </c>
      <c r="I7" s="22">
        <v>21263.542999999998</v>
      </c>
      <c r="J7" s="22">
        <v>19137.188699999999</v>
      </c>
      <c r="K7" s="22">
        <v>6379.062899999999</v>
      </c>
      <c r="L7" s="22">
        <v>17010.8344</v>
      </c>
      <c r="M7" s="22">
        <v>2126.3543</v>
      </c>
      <c r="N7" s="22" t="s">
        <v>290</v>
      </c>
      <c r="O7" s="23">
        <v>42831</v>
      </c>
      <c r="P7" s="17">
        <v>2019</v>
      </c>
      <c r="Q7" s="15" t="s">
        <v>642</v>
      </c>
      <c r="R7" s="20" t="s">
        <v>183</v>
      </c>
      <c r="S7" s="22" t="s">
        <v>621</v>
      </c>
      <c r="T7" s="22" t="s">
        <v>622</v>
      </c>
      <c r="U7" s="25">
        <v>6.7000000000000004E-2</v>
      </c>
      <c r="V7" s="25">
        <v>1.4999999999999999E-2</v>
      </c>
    </row>
    <row r="8" spans="1:22" s="3" customFormat="1" ht="16.5" customHeight="1" x14ac:dyDescent="0.25">
      <c r="A8" s="13" t="s">
        <v>287</v>
      </c>
      <c r="B8" s="13" t="s">
        <v>311</v>
      </c>
      <c r="C8" s="13" t="s">
        <v>198</v>
      </c>
      <c r="D8" s="13">
        <v>1107</v>
      </c>
      <c r="E8" s="13" t="s">
        <v>289</v>
      </c>
      <c r="F8" s="13"/>
      <c r="G8" s="14"/>
      <c r="H8" s="15">
        <v>158955</v>
      </c>
      <c r="I8" s="15">
        <v>28023.766499999998</v>
      </c>
      <c r="J8" s="15">
        <v>25221.38985</v>
      </c>
      <c r="K8" s="15">
        <v>8407.1299499999986</v>
      </c>
      <c r="L8" s="15">
        <v>22419.013200000001</v>
      </c>
      <c r="M8" s="15">
        <v>2802.3766500000002</v>
      </c>
      <c r="N8" s="15" t="s">
        <v>307</v>
      </c>
      <c r="O8" s="16">
        <v>42824</v>
      </c>
      <c r="P8" s="17">
        <v>2019</v>
      </c>
      <c r="Q8" s="15" t="s">
        <v>642</v>
      </c>
      <c r="R8" s="13" t="s">
        <v>198</v>
      </c>
      <c r="S8" s="15" t="s">
        <v>619</v>
      </c>
      <c r="T8" s="15" t="s">
        <v>620</v>
      </c>
      <c r="U8" s="18">
        <v>6.6000000000000003E-2</v>
      </c>
      <c r="V8" s="18">
        <v>8.0000000000000002E-3</v>
      </c>
    </row>
    <row r="9" spans="1:22" s="3" customFormat="1" ht="16.5" customHeight="1" x14ac:dyDescent="0.25">
      <c r="A9" s="20" t="s">
        <v>287</v>
      </c>
      <c r="B9" s="20" t="s">
        <v>312</v>
      </c>
      <c r="C9" s="20" t="s">
        <v>198</v>
      </c>
      <c r="D9" s="20">
        <v>1108</v>
      </c>
      <c r="E9" s="20" t="s">
        <v>289</v>
      </c>
      <c r="F9" s="13"/>
      <c r="G9" s="21"/>
      <c r="H9" s="22">
        <v>145945</v>
      </c>
      <c r="I9" s="22">
        <v>25730.103499999997</v>
      </c>
      <c r="J9" s="22">
        <v>23157.093149999997</v>
      </c>
      <c r="K9" s="22">
        <v>7719.0310499999987</v>
      </c>
      <c r="L9" s="22">
        <v>20584.0828</v>
      </c>
      <c r="M9" s="22">
        <v>2573.01035</v>
      </c>
      <c r="N9" s="22" t="s">
        <v>307</v>
      </c>
      <c r="O9" s="23">
        <v>42824</v>
      </c>
      <c r="P9" s="17">
        <v>2019</v>
      </c>
      <c r="Q9" s="15" t="s">
        <v>642</v>
      </c>
      <c r="R9" s="20" t="s">
        <v>198</v>
      </c>
      <c r="S9" s="15" t="s">
        <v>619</v>
      </c>
      <c r="T9" s="15" t="s">
        <v>620</v>
      </c>
      <c r="U9" s="18">
        <v>6.6000000000000003E-2</v>
      </c>
      <c r="V9" s="18">
        <v>8.0000000000000002E-3</v>
      </c>
    </row>
    <row r="10" spans="1:22" s="3" customFormat="1" ht="16.5" customHeight="1" x14ac:dyDescent="0.25">
      <c r="A10" s="13" t="s">
        <v>287</v>
      </c>
      <c r="B10" s="13" t="s">
        <v>313</v>
      </c>
      <c r="C10" s="13" t="s">
        <v>198</v>
      </c>
      <c r="D10" s="13">
        <v>1109</v>
      </c>
      <c r="E10" s="13" t="s">
        <v>289</v>
      </c>
      <c r="F10" s="13"/>
      <c r="G10" s="14" t="s">
        <v>29</v>
      </c>
      <c r="H10" s="15">
        <v>117196</v>
      </c>
      <c r="I10" s="15">
        <v>20661.654799999997</v>
      </c>
      <c r="J10" s="15">
        <v>18595.489319999997</v>
      </c>
      <c r="K10" s="15">
        <v>6198.496439999999</v>
      </c>
      <c r="L10" s="15">
        <v>16529.323839999997</v>
      </c>
      <c r="M10" s="15">
        <v>2066.1654799999997</v>
      </c>
      <c r="N10" s="15" t="s">
        <v>314</v>
      </c>
      <c r="O10" s="16">
        <v>42824</v>
      </c>
      <c r="P10" s="17">
        <v>2019</v>
      </c>
      <c r="Q10" s="15" t="s">
        <v>642</v>
      </c>
      <c r="R10" s="13" t="s">
        <v>198</v>
      </c>
      <c r="S10" s="15" t="s">
        <v>619</v>
      </c>
      <c r="T10" s="15" t="s">
        <v>620</v>
      </c>
      <c r="U10" s="18">
        <v>6.6000000000000003E-2</v>
      </c>
      <c r="V10" s="18">
        <v>8.0000000000000002E-3</v>
      </c>
    </row>
    <row r="11" spans="1:22" s="3" customFormat="1" ht="16.5" customHeight="1" x14ac:dyDescent="0.25">
      <c r="A11" s="20" t="s">
        <v>287</v>
      </c>
      <c r="B11" s="20" t="s">
        <v>315</v>
      </c>
      <c r="C11" s="20" t="s">
        <v>198</v>
      </c>
      <c r="D11" s="20">
        <v>1110</v>
      </c>
      <c r="E11" s="20" t="s">
        <v>289</v>
      </c>
      <c r="F11" s="13"/>
      <c r="G11" s="21" t="s">
        <v>29</v>
      </c>
      <c r="H11" s="22">
        <v>130087</v>
      </c>
      <c r="I11" s="22">
        <v>22934.338099999997</v>
      </c>
      <c r="J11" s="22">
        <v>20640.904289999999</v>
      </c>
      <c r="K11" s="22">
        <v>6880.3014299999986</v>
      </c>
      <c r="L11" s="22">
        <v>18347.47048</v>
      </c>
      <c r="M11" s="22">
        <v>2293.43381</v>
      </c>
      <c r="N11" s="22" t="s">
        <v>314</v>
      </c>
      <c r="O11" s="23">
        <v>42824</v>
      </c>
      <c r="P11" s="17">
        <v>2019</v>
      </c>
      <c r="Q11" s="15" t="s">
        <v>642</v>
      </c>
      <c r="R11" s="20" t="s">
        <v>198</v>
      </c>
      <c r="S11" s="15" t="s">
        <v>619</v>
      </c>
      <c r="T11" s="15" t="s">
        <v>620</v>
      </c>
      <c r="U11" s="18">
        <v>6.6000000000000003E-2</v>
      </c>
      <c r="V11" s="18">
        <v>8.0000000000000002E-3</v>
      </c>
    </row>
    <row r="12" spans="1:22" s="3" customFormat="1" ht="16.5" customHeight="1" x14ac:dyDescent="0.25">
      <c r="A12" s="13" t="s">
        <v>287</v>
      </c>
      <c r="B12" s="13" t="s">
        <v>316</v>
      </c>
      <c r="C12" s="13" t="s">
        <v>198</v>
      </c>
      <c r="D12" s="13">
        <v>1111</v>
      </c>
      <c r="E12" s="13" t="s">
        <v>289</v>
      </c>
      <c r="F12" s="13"/>
      <c r="G12" s="14" t="s">
        <v>29</v>
      </c>
      <c r="H12" s="15">
        <v>203522</v>
      </c>
      <c r="I12" s="15">
        <v>35880.928599999999</v>
      </c>
      <c r="J12" s="15">
        <v>32292.835739999999</v>
      </c>
      <c r="K12" s="15">
        <v>10764.27858</v>
      </c>
      <c r="L12" s="15">
        <v>28704.742880000002</v>
      </c>
      <c r="M12" s="15">
        <v>3588.0928600000002</v>
      </c>
      <c r="N12" s="15" t="s">
        <v>314</v>
      </c>
      <c r="O12" s="16">
        <v>42824</v>
      </c>
      <c r="P12" s="17">
        <v>2019</v>
      </c>
      <c r="Q12" s="15" t="s">
        <v>642</v>
      </c>
      <c r="R12" s="13" t="s">
        <v>198</v>
      </c>
      <c r="S12" s="15" t="s">
        <v>619</v>
      </c>
      <c r="T12" s="15" t="s">
        <v>620</v>
      </c>
      <c r="U12" s="18">
        <v>6.6000000000000003E-2</v>
      </c>
      <c r="V12" s="18">
        <v>8.0000000000000002E-3</v>
      </c>
    </row>
    <row r="13" spans="1:22" s="3" customFormat="1" ht="16.5" customHeight="1" x14ac:dyDescent="0.25">
      <c r="A13" s="20" t="s">
        <v>287</v>
      </c>
      <c r="B13" s="20" t="s">
        <v>299</v>
      </c>
      <c r="C13" s="20" t="s">
        <v>183</v>
      </c>
      <c r="D13" s="20">
        <v>1112</v>
      </c>
      <c r="E13" s="20" t="s">
        <v>289</v>
      </c>
      <c r="F13" s="13"/>
      <c r="G13" s="21"/>
      <c r="H13" s="22">
        <v>163539</v>
      </c>
      <c r="I13" s="22">
        <v>28831.925699999996</v>
      </c>
      <c r="J13" s="22">
        <v>25948.733129999997</v>
      </c>
      <c r="K13" s="22">
        <v>8649.5777099999978</v>
      </c>
      <c r="L13" s="22">
        <v>23065.540559999998</v>
      </c>
      <c r="M13" s="22">
        <v>2883.1925699999997</v>
      </c>
      <c r="N13" s="22" t="s">
        <v>300</v>
      </c>
      <c r="O13" s="23">
        <v>42831</v>
      </c>
      <c r="P13" s="17">
        <v>2019</v>
      </c>
      <c r="Q13" s="15" t="s">
        <v>642</v>
      </c>
      <c r="R13" s="20" t="s">
        <v>183</v>
      </c>
      <c r="S13" s="22" t="s">
        <v>621</v>
      </c>
      <c r="T13" s="22" t="s">
        <v>622</v>
      </c>
      <c r="U13" s="25">
        <v>6.7000000000000004E-2</v>
      </c>
      <c r="V13" s="25">
        <v>1.4999999999999999E-2</v>
      </c>
    </row>
    <row r="14" spans="1:22" s="3" customFormat="1" ht="16.5" customHeight="1" x14ac:dyDescent="0.25">
      <c r="A14" s="13" t="s">
        <v>287</v>
      </c>
      <c r="B14" s="13" t="s">
        <v>301</v>
      </c>
      <c r="C14" s="13" t="s">
        <v>183</v>
      </c>
      <c r="D14" s="13">
        <v>1113</v>
      </c>
      <c r="E14" s="13" t="s">
        <v>289</v>
      </c>
      <c r="F14" s="13"/>
      <c r="G14" s="14"/>
      <c r="H14" s="15">
        <v>162582</v>
      </c>
      <c r="I14" s="15">
        <v>28663.206599999998</v>
      </c>
      <c r="J14" s="15">
        <v>25796.88594</v>
      </c>
      <c r="K14" s="15">
        <v>8598.9619799999982</v>
      </c>
      <c r="L14" s="15">
        <v>22930.565279999999</v>
      </c>
      <c r="M14" s="15">
        <v>2866.3206599999999</v>
      </c>
      <c r="N14" s="15" t="s">
        <v>297</v>
      </c>
      <c r="O14" s="16">
        <v>42831</v>
      </c>
      <c r="P14" s="17">
        <v>2019</v>
      </c>
      <c r="Q14" s="15" t="s">
        <v>642</v>
      </c>
      <c r="R14" s="13" t="s">
        <v>183</v>
      </c>
      <c r="S14" s="22" t="s">
        <v>621</v>
      </c>
      <c r="T14" s="22" t="s">
        <v>622</v>
      </c>
      <c r="U14" s="25">
        <v>6.7000000000000004E-2</v>
      </c>
      <c r="V14" s="25">
        <v>1.4999999999999999E-2</v>
      </c>
    </row>
    <row r="15" spans="1:22" s="3" customFormat="1" ht="16.5" customHeight="1" x14ac:dyDescent="0.25">
      <c r="A15" s="20" t="s">
        <v>287</v>
      </c>
      <c r="B15" s="20" t="s">
        <v>302</v>
      </c>
      <c r="C15" s="20" t="s">
        <v>183</v>
      </c>
      <c r="D15" s="20">
        <v>1114</v>
      </c>
      <c r="E15" s="20" t="s">
        <v>289</v>
      </c>
      <c r="F15" s="13"/>
      <c r="G15" s="21"/>
      <c r="H15" s="22">
        <v>100973</v>
      </c>
      <c r="I15" s="22">
        <v>17801.5399</v>
      </c>
      <c r="J15" s="22">
        <v>16021.385910000001</v>
      </c>
      <c r="K15" s="22">
        <v>5340.4619699999994</v>
      </c>
      <c r="L15" s="22">
        <v>14241.23192</v>
      </c>
      <c r="M15" s="22">
        <v>1780.15399</v>
      </c>
      <c r="N15" s="22" t="s">
        <v>300</v>
      </c>
      <c r="O15" s="23">
        <v>42831</v>
      </c>
      <c r="P15" s="17">
        <v>2019</v>
      </c>
      <c r="Q15" s="15" t="s">
        <v>642</v>
      </c>
      <c r="R15" s="20" t="s">
        <v>183</v>
      </c>
      <c r="S15" s="22" t="s">
        <v>621</v>
      </c>
      <c r="T15" s="22" t="s">
        <v>622</v>
      </c>
      <c r="U15" s="25">
        <v>6.7000000000000004E-2</v>
      </c>
      <c r="V15" s="25">
        <v>1.4999999999999999E-2</v>
      </c>
    </row>
    <row r="16" spans="1:22" s="3" customFormat="1" ht="16.5" customHeight="1" x14ac:dyDescent="0.25">
      <c r="A16" s="13" t="s">
        <v>287</v>
      </c>
      <c r="B16" s="13" t="s">
        <v>303</v>
      </c>
      <c r="C16" s="13" t="s">
        <v>183</v>
      </c>
      <c r="D16" s="13">
        <v>1115</v>
      </c>
      <c r="E16" s="13" t="s">
        <v>289</v>
      </c>
      <c r="F16" s="13"/>
      <c r="G16" s="14"/>
      <c r="H16" s="15">
        <v>161591</v>
      </c>
      <c r="I16" s="15">
        <v>28488.493299999998</v>
      </c>
      <c r="J16" s="15">
        <v>25639.643969999997</v>
      </c>
      <c r="K16" s="15">
        <v>8546.5479899999991</v>
      </c>
      <c r="L16" s="15">
        <v>22790.79464</v>
      </c>
      <c r="M16" s="15">
        <v>2848.84933</v>
      </c>
      <c r="N16" s="15" t="s">
        <v>300</v>
      </c>
      <c r="O16" s="16">
        <v>42831</v>
      </c>
      <c r="P16" s="17">
        <v>2019</v>
      </c>
      <c r="Q16" s="15" t="s">
        <v>642</v>
      </c>
      <c r="R16" s="13" t="s">
        <v>183</v>
      </c>
      <c r="S16" s="22" t="s">
        <v>621</v>
      </c>
      <c r="T16" s="22" t="s">
        <v>622</v>
      </c>
      <c r="U16" s="25">
        <v>6.7000000000000004E-2</v>
      </c>
      <c r="V16" s="25">
        <v>1.4999999999999999E-2</v>
      </c>
    </row>
    <row r="17" spans="1:22" s="3" customFormat="1" ht="16.5" customHeight="1" x14ac:dyDescent="0.25">
      <c r="A17" s="20" t="s">
        <v>287</v>
      </c>
      <c r="B17" s="20" t="s">
        <v>317</v>
      </c>
      <c r="C17" s="20" t="s">
        <v>198</v>
      </c>
      <c r="D17" s="20">
        <v>1116</v>
      </c>
      <c r="E17" s="20" t="s">
        <v>289</v>
      </c>
      <c r="F17" s="13"/>
      <c r="G17" s="21"/>
      <c r="H17" s="22">
        <v>255406</v>
      </c>
      <c r="I17" s="22">
        <v>45028.077799999999</v>
      </c>
      <c r="J17" s="22">
        <v>40525.270020000004</v>
      </c>
      <c r="K17" s="22">
        <v>13508.423339999999</v>
      </c>
      <c r="L17" s="22">
        <v>36022.462240000001</v>
      </c>
      <c r="M17" s="22">
        <v>4502.8077800000001</v>
      </c>
      <c r="N17" s="22" t="s">
        <v>300</v>
      </c>
      <c r="O17" s="23">
        <v>42824</v>
      </c>
      <c r="P17" s="17">
        <v>2019</v>
      </c>
      <c r="Q17" s="15" t="s">
        <v>642</v>
      </c>
      <c r="R17" s="20" t="s">
        <v>198</v>
      </c>
      <c r="S17" s="15" t="s">
        <v>619</v>
      </c>
      <c r="T17" s="15" t="s">
        <v>620</v>
      </c>
      <c r="U17" s="18">
        <v>6.6000000000000003E-2</v>
      </c>
      <c r="V17" s="18">
        <v>8.0000000000000002E-3</v>
      </c>
    </row>
    <row r="18" spans="1:22" s="3" customFormat="1" ht="16.5" customHeight="1" x14ac:dyDescent="0.25">
      <c r="A18" s="13" t="s">
        <v>287</v>
      </c>
      <c r="B18" s="13" t="s">
        <v>318</v>
      </c>
      <c r="C18" s="13" t="s">
        <v>198</v>
      </c>
      <c r="D18" s="13">
        <v>1117</v>
      </c>
      <c r="E18" s="13" t="s">
        <v>289</v>
      </c>
      <c r="F18" s="13"/>
      <c r="G18" s="14" t="s">
        <v>29</v>
      </c>
      <c r="H18" s="15">
        <v>116694</v>
      </c>
      <c r="I18" s="15">
        <v>20573.152199999997</v>
      </c>
      <c r="J18" s="15">
        <v>18515.836979999996</v>
      </c>
      <c r="K18" s="15">
        <v>6171.9456599999985</v>
      </c>
      <c r="L18" s="15">
        <v>16458.52176</v>
      </c>
      <c r="M18" s="15">
        <v>2057.31522</v>
      </c>
      <c r="N18" s="15" t="s">
        <v>314</v>
      </c>
      <c r="O18" s="16">
        <v>42824</v>
      </c>
      <c r="P18" s="17">
        <v>2019</v>
      </c>
      <c r="Q18" s="15" t="s">
        <v>642</v>
      </c>
      <c r="R18" s="13" t="s">
        <v>198</v>
      </c>
      <c r="S18" s="15" t="s">
        <v>619</v>
      </c>
      <c r="T18" s="15" t="s">
        <v>620</v>
      </c>
      <c r="U18" s="18">
        <v>6.6000000000000003E-2</v>
      </c>
      <c r="V18" s="18">
        <v>8.0000000000000002E-3</v>
      </c>
    </row>
    <row r="19" spans="1:22" s="3" customFormat="1" ht="16.5" customHeight="1" x14ac:dyDescent="0.25">
      <c r="A19" s="20" t="s">
        <v>287</v>
      </c>
      <c r="B19" s="20" t="s">
        <v>304</v>
      </c>
      <c r="C19" s="20" t="s">
        <v>183</v>
      </c>
      <c r="D19" s="20">
        <v>1118</v>
      </c>
      <c r="E19" s="20" t="s">
        <v>289</v>
      </c>
      <c r="F19" s="13"/>
      <c r="G19" s="21"/>
      <c r="H19" s="22">
        <v>148325</v>
      </c>
      <c r="I19" s="22">
        <v>26149.697499999998</v>
      </c>
      <c r="J19" s="22">
        <v>23534.727749999998</v>
      </c>
      <c r="K19" s="22">
        <v>7844.9092499999988</v>
      </c>
      <c r="L19" s="22">
        <v>20919.758000000002</v>
      </c>
      <c r="M19" s="22">
        <v>2614.9697500000002</v>
      </c>
      <c r="N19" s="22" t="s">
        <v>305</v>
      </c>
      <c r="O19" s="23">
        <v>42831</v>
      </c>
      <c r="P19" s="17">
        <v>2019</v>
      </c>
      <c r="Q19" s="15" t="s">
        <v>642</v>
      </c>
      <c r="R19" s="20" t="s">
        <v>183</v>
      </c>
      <c r="S19" s="22" t="s">
        <v>621</v>
      </c>
      <c r="T19" s="22" t="s">
        <v>622</v>
      </c>
      <c r="U19" s="25">
        <v>6.7000000000000004E-2</v>
      </c>
      <c r="V19" s="25">
        <v>1.4999999999999999E-2</v>
      </c>
    </row>
    <row r="20" spans="1:22" s="3" customFormat="1" ht="16.5" customHeight="1" x14ac:dyDescent="0.25">
      <c r="A20" s="13" t="s">
        <v>287</v>
      </c>
      <c r="B20" s="13" t="s">
        <v>306</v>
      </c>
      <c r="C20" s="13" t="s">
        <v>183</v>
      </c>
      <c r="D20" s="13">
        <v>1119</v>
      </c>
      <c r="E20" s="13" t="s">
        <v>289</v>
      </c>
      <c r="F20" s="13"/>
      <c r="G20" s="14"/>
      <c r="H20" s="15">
        <v>226543</v>
      </c>
      <c r="I20" s="15">
        <v>39939.530899999998</v>
      </c>
      <c r="J20" s="15">
        <v>35945.577810000003</v>
      </c>
      <c r="K20" s="15">
        <v>11981.859269999999</v>
      </c>
      <c r="L20" s="15">
        <v>31951.62472</v>
      </c>
      <c r="M20" s="15">
        <v>3993.95309</v>
      </c>
      <c r="N20" s="15" t="s">
        <v>305</v>
      </c>
      <c r="O20" s="16">
        <v>42831</v>
      </c>
      <c r="P20" s="17">
        <v>2019</v>
      </c>
      <c r="Q20" s="15" t="s">
        <v>642</v>
      </c>
      <c r="R20" s="13" t="s">
        <v>183</v>
      </c>
      <c r="S20" s="22" t="s">
        <v>621</v>
      </c>
      <c r="T20" s="22" t="s">
        <v>622</v>
      </c>
      <c r="U20" s="25">
        <v>6.7000000000000004E-2</v>
      </c>
      <c r="V20" s="25">
        <v>1.4999999999999999E-2</v>
      </c>
    </row>
    <row r="21" spans="1:22" s="3" customFormat="1" ht="16.5" customHeight="1" x14ac:dyDescent="0.25">
      <c r="A21" s="20" t="s">
        <v>287</v>
      </c>
      <c r="B21" s="20" t="s">
        <v>287</v>
      </c>
      <c r="C21" s="20" t="s">
        <v>183</v>
      </c>
      <c r="D21" s="20">
        <v>1120</v>
      </c>
      <c r="E21" s="20" t="s">
        <v>289</v>
      </c>
      <c r="F21" s="13"/>
      <c r="G21" s="21"/>
      <c r="H21" s="22">
        <v>197798</v>
      </c>
      <c r="I21" s="22">
        <v>34871.787399999994</v>
      </c>
      <c r="J21" s="22">
        <v>31384.608659999994</v>
      </c>
      <c r="K21" s="22">
        <v>10461.536219999998</v>
      </c>
      <c r="L21" s="22">
        <v>27897.429919999995</v>
      </c>
      <c r="M21" s="22">
        <v>3487.1787399999994</v>
      </c>
      <c r="N21" s="22" t="s">
        <v>307</v>
      </c>
      <c r="O21" s="23">
        <v>42831</v>
      </c>
      <c r="P21" s="17">
        <v>2019</v>
      </c>
      <c r="Q21" s="15" t="s">
        <v>642</v>
      </c>
      <c r="R21" s="20" t="s">
        <v>183</v>
      </c>
      <c r="S21" s="22" t="s">
        <v>621</v>
      </c>
      <c r="T21" s="22" t="s">
        <v>622</v>
      </c>
      <c r="U21" s="25">
        <v>6.7000000000000004E-2</v>
      </c>
      <c r="V21" s="25">
        <v>1.4999999999999999E-2</v>
      </c>
    </row>
    <row r="22" spans="1:22" s="3" customFormat="1" ht="16.5" customHeight="1" x14ac:dyDescent="0.25">
      <c r="A22" s="13" t="s">
        <v>16</v>
      </c>
      <c r="B22" s="13" t="s">
        <v>17</v>
      </c>
      <c r="C22" s="13" t="s">
        <v>18</v>
      </c>
      <c r="D22" s="13">
        <v>1201</v>
      </c>
      <c r="E22" s="13" t="s">
        <v>19</v>
      </c>
      <c r="F22" s="13"/>
      <c r="G22" s="14"/>
      <c r="H22" s="15">
        <v>36404</v>
      </c>
      <c r="I22" s="15">
        <v>6418.0251999999991</v>
      </c>
      <c r="J22" s="15">
        <v>5776.2226799999989</v>
      </c>
      <c r="K22" s="15">
        <v>1925.4075599999996</v>
      </c>
      <c r="L22" s="15">
        <v>5134.4201599999997</v>
      </c>
      <c r="M22" s="15">
        <v>641.80251999999996</v>
      </c>
      <c r="N22" s="15" t="s">
        <v>20</v>
      </c>
      <c r="O22" s="16">
        <v>43152</v>
      </c>
      <c r="P22" s="17">
        <v>2018</v>
      </c>
      <c r="Q22" s="15" t="s">
        <v>21</v>
      </c>
      <c r="R22" s="13" t="s">
        <v>18</v>
      </c>
      <c r="S22" s="15" t="s">
        <v>22</v>
      </c>
      <c r="T22" s="15" t="s">
        <v>23</v>
      </c>
      <c r="U22" s="18">
        <v>5.2999999999999999E-2</v>
      </c>
      <c r="V22" s="18">
        <v>6.0000000000000001E-3</v>
      </c>
    </row>
    <row r="23" spans="1:22" s="3" customFormat="1" ht="16.5" customHeight="1" x14ac:dyDescent="0.25">
      <c r="A23" s="20" t="s">
        <v>16</v>
      </c>
      <c r="B23" s="20" t="s">
        <v>24</v>
      </c>
      <c r="C23" s="20" t="s">
        <v>18</v>
      </c>
      <c r="D23" s="20">
        <v>1202</v>
      </c>
      <c r="E23" s="20" t="s">
        <v>19</v>
      </c>
      <c r="F23" s="13"/>
      <c r="G23" s="21"/>
      <c r="H23" s="22">
        <v>47465</v>
      </c>
      <c r="I23" s="22">
        <v>8368.0794999999998</v>
      </c>
      <c r="J23" s="22">
        <v>7531.2715500000004</v>
      </c>
      <c r="K23" s="22">
        <v>2510.4238499999997</v>
      </c>
      <c r="L23" s="22">
        <v>6694.4636</v>
      </c>
      <c r="M23" s="22">
        <v>836.80795000000001</v>
      </c>
      <c r="N23" s="22" t="s">
        <v>20</v>
      </c>
      <c r="O23" s="23">
        <v>43152</v>
      </c>
      <c r="P23" s="24">
        <v>2018</v>
      </c>
      <c r="Q23" s="22" t="s">
        <v>21</v>
      </c>
      <c r="R23" s="20" t="s">
        <v>18</v>
      </c>
      <c r="S23" s="22" t="s">
        <v>22</v>
      </c>
      <c r="T23" s="22" t="s">
        <v>23</v>
      </c>
      <c r="U23" s="25">
        <v>5.2999999999999999E-2</v>
      </c>
      <c r="V23" s="25">
        <v>6.0000000000000001E-3</v>
      </c>
    </row>
    <row r="24" spans="1:22" s="3" customFormat="1" ht="16.5" customHeight="1" x14ac:dyDescent="0.25">
      <c r="A24" s="13" t="s">
        <v>16</v>
      </c>
      <c r="B24" s="13" t="s">
        <v>25</v>
      </c>
      <c r="C24" s="13" t="s">
        <v>18</v>
      </c>
      <c r="D24" s="13">
        <v>1203</v>
      </c>
      <c r="E24" s="13" t="s">
        <v>19</v>
      </c>
      <c r="F24" s="13"/>
      <c r="G24" s="14"/>
      <c r="H24" s="15">
        <v>20205</v>
      </c>
      <c r="I24" s="15">
        <v>3562.1414999999997</v>
      </c>
      <c r="J24" s="15">
        <v>3205.9273499999999</v>
      </c>
      <c r="K24" s="15">
        <v>1068.6424499999998</v>
      </c>
      <c r="L24" s="15">
        <v>2849.7132000000001</v>
      </c>
      <c r="M24" s="15">
        <v>356.21415000000002</v>
      </c>
      <c r="N24" s="15" t="s">
        <v>20</v>
      </c>
      <c r="O24" s="16">
        <v>43152</v>
      </c>
      <c r="P24" s="17">
        <v>2018</v>
      </c>
      <c r="Q24" s="15" t="s">
        <v>21</v>
      </c>
      <c r="R24" s="13" t="s">
        <v>18</v>
      </c>
      <c r="S24" s="15" t="s">
        <v>22</v>
      </c>
      <c r="T24" s="15" t="s">
        <v>23</v>
      </c>
      <c r="U24" s="18">
        <v>5.2999999999999999E-2</v>
      </c>
      <c r="V24" s="18">
        <v>6.0000000000000001E-3</v>
      </c>
    </row>
    <row r="25" spans="1:22" s="3" customFormat="1" ht="16.5" customHeight="1" x14ac:dyDescent="0.25">
      <c r="A25" s="20" t="s">
        <v>16</v>
      </c>
      <c r="B25" s="20" t="s">
        <v>26</v>
      </c>
      <c r="C25" s="20" t="s">
        <v>18</v>
      </c>
      <c r="D25" s="20">
        <v>1204</v>
      </c>
      <c r="E25" s="20" t="s">
        <v>19</v>
      </c>
      <c r="F25" s="13"/>
      <c r="G25" s="21"/>
      <c r="H25" s="22">
        <v>119074</v>
      </c>
      <c r="I25" s="22">
        <v>20992.746199999998</v>
      </c>
      <c r="J25" s="22">
        <v>18893.471579999998</v>
      </c>
      <c r="K25" s="22">
        <v>6297.8238599999995</v>
      </c>
      <c r="L25" s="22">
        <v>16794.196959999997</v>
      </c>
      <c r="M25" s="22">
        <v>2099.2746199999997</v>
      </c>
      <c r="N25" s="22" t="s">
        <v>27</v>
      </c>
      <c r="O25" s="23">
        <v>43152</v>
      </c>
      <c r="P25" s="24">
        <v>2018</v>
      </c>
      <c r="Q25" s="22" t="s">
        <v>21</v>
      </c>
      <c r="R25" s="20" t="s">
        <v>18</v>
      </c>
      <c r="S25" s="22" t="s">
        <v>22</v>
      </c>
      <c r="T25" s="22" t="s">
        <v>23</v>
      </c>
      <c r="U25" s="25">
        <v>5.2999999999999999E-2</v>
      </c>
      <c r="V25" s="25">
        <v>6.0000000000000001E-3</v>
      </c>
    </row>
    <row r="26" spans="1:22" s="3" customFormat="1" ht="16.5" customHeight="1" x14ac:dyDescent="0.25">
      <c r="A26" s="13" t="s">
        <v>16</v>
      </c>
      <c r="B26" s="13" t="s">
        <v>28</v>
      </c>
      <c r="C26" s="13" t="s">
        <v>18</v>
      </c>
      <c r="D26" s="13">
        <v>1205</v>
      </c>
      <c r="E26" s="13" t="s">
        <v>19</v>
      </c>
      <c r="F26" s="13"/>
      <c r="G26" s="14" t="s">
        <v>29</v>
      </c>
      <c r="H26" s="15">
        <v>22292</v>
      </c>
      <c r="I26" s="15">
        <v>3930.0795999999996</v>
      </c>
      <c r="J26" s="15">
        <v>3537.0716399999997</v>
      </c>
      <c r="K26" s="15">
        <v>1179.0238799999997</v>
      </c>
      <c r="L26" s="15">
        <v>3144.0636799999997</v>
      </c>
      <c r="M26" s="15">
        <v>393.00795999999997</v>
      </c>
      <c r="N26" s="15" t="s">
        <v>30</v>
      </c>
      <c r="O26" s="16">
        <v>43152</v>
      </c>
      <c r="P26" s="17">
        <v>2018</v>
      </c>
      <c r="Q26" s="15" t="s">
        <v>21</v>
      </c>
      <c r="R26" s="13" t="s">
        <v>18</v>
      </c>
      <c r="S26" s="15" t="s">
        <v>22</v>
      </c>
      <c r="T26" s="15" t="s">
        <v>23</v>
      </c>
      <c r="U26" s="18">
        <v>5.2999999999999999E-2</v>
      </c>
      <c r="V26" s="18">
        <v>6.0000000000000001E-3</v>
      </c>
    </row>
    <row r="27" spans="1:22" s="3" customFormat="1" ht="16.5" customHeight="1" x14ac:dyDescent="0.25">
      <c r="A27" s="20" t="s">
        <v>16</v>
      </c>
      <c r="B27" s="20" t="s">
        <v>31</v>
      </c>
      <c r="C27" s="20" t="s">
        <v>18</v>
      </c>
      <c r="D27" s="20">
        <v>1206</v>
      </c>
      <c r="E27" s="20" t="s">
        <v>19</v>
      </c>
      <c r="F27" s="13"/>
      <c r="G27" s="21" t="s">
        <v>29</v>
      </c>
      <c r="H27" s="22">
        <v>74068</v>
      </c>
      <c r="I27" s="22">
        <v>13058.188399999999</v>
      </c>
      <c r="J27" s="22">
        <v>11752.369559999999</v>
      </c>
      <c r="K27" s="22">
        <v>3917.4565199999997</v>
      </c>
      <c r="L27" s="22">
        <v>10446.550719999999</v>
      </c>
      <c r="M27" s="22">
        <v>1305.8188399999999</v>
      </c>
      <c r="N27" s="22" t="s">
        <v>30</v>
      </c>
      <c r="O27" s="23">
        <v>43152</v>
      </c>
      <c r="P27" s="24">
        <v>2018</v>
      </c>
      <c r="Q27" s="22" t="s">
        <v>21</v>
      </c>
      <c r="R27" s="20" t="s">
        <v>18</v>
      </c>
      <c r="S27" s="22" t="s">
        <v>22</v>
      </c>
      <c r="T27" s="22" t="s">
        <v>23</v>
      </c>
      <c r="U27" s="25">
        <v>5.2999999999999999E-2</v>
      </c>
      <c r="V27" s="25">
        <v>6.0000000000000001E-3</v>
      </c>
    </row>
    <row r="28" spans="1:22" s="3" customFormat="1" ht="16.5" customHeight="1" x14ac:dyDescent="0.25">
      <c r="A28" s="13" t="s">
        <v>16</v>
      </c>
      <c r="B28" s="13" t="s">
        <v>32</v>
      </c>
      <c r="C28" s="13" t="s">
        <v>18</v>
      </c>
      <c r="D28" s="13">
        <v>1207</v>
      </c>
      <c r="E28" s="13" t="s">
        <v>19</v>
      </c>
      <c r="F28" s="13" t="s">
        <v>644</v>
      </c>
      <c r="G28" s="14" t="s">
        <v>29</v>
      </c>
      <c r="H28" s="15">
        <v>20588</v>
      </c>
      <c r="I28" s="15">
        <v>3629.6643999999997</v>
      </c>
      <c r="J28" s="15">
        <v>3266.69796</v>
      </c>
      <c r="K28" s="15">
        <v>1088.8993199999998</v>
      </c>
      <c r="L28" s="15">
        <v>2903.7315199999998</v>
      </c>
      <c r="M28" s="15">
        <v>362.96643999999998</v>
      </c>
      <c r="N28" s="15" t="s">
        <v>30</v>
      </c>
      <c r="O28" s="16">
        <v>43152</v>
      </c>
      <c r="P28" s="17">
        <v>2018</v>
      </c>
      <c r="Q28" s="15" t="s">
        <v>21</v>
      </c>
      <c r="R28" s="13" t="s">
        <v>18</v>
      </c>
      <c r="S28" s="15" t="s">
        <v>22</v>
      </c>
      <c r="T28" s="15" t="s">
        <v>23</v>
      </c>
      <c r="U28" s="18">
        <v>5.2999999999999999E-2</v>
      </c>
      <c r="V28" s="18">
        <v>6.0000000000000001E-3</v>
      </c>
    </row>
    <row r="29" spans="1:22" s="3" customFormat="1" ht="16.5" customHeight="1" x14ac:dyDescent="0.25">
      <c r="A29" s="20" t="s">
        <v>16</v>
      </c>
      <c r="B29" s="20" t="s">
        <v>33</v>
      </c>
      <c r="C29" s="20" t="s">
        <v>18</v>
      </c>
      <c r="D29" s="20">
        <v>1208</v>
      </c>
      <c r="E29" s="20" t="s">
        <v>19</v>
      </c>
      <c r="F29" s="13"/>
      <c r="G29" s="21"/>
      <c r="H29" s="22">
        <v>32172</v>
      </c>
      <c r="I29" s="22">
        <v>5671.9235999999992</v>
      </c>
      <c r="J29" s="22">
        <v>5104.7312399999992</v>
      </c>
      <c r="K29" s="22">
        <v>1701.5770799999998</v>
      </c>
      <c r="L29" s="22">
        <v>4537.5388799999992</v>
      </c>
      <c r="M29" s="22">
        <v>567.19235999999989</v>
      </c>
      <c r="N29" s="22" t="s">
        <v>27</v>
      </c>
      <c r="O29" s="23">
        <v>43152</v>
      </c>
      <c r="P29" s="24">
        <v>2018</v>
      </c>
      <c r="Q29" s="22" t="s">
        <v>21</v>
      </c>
      <c r="R29" s="20" t="s">
        <v>18</v>
      </c>
      <c r="S29" s="22" t="s">
        <v>22</v>
      </c>
      <c r="T29" s="22" t="s">
        <v>23</v>
      </c>
      <c r="U29" s="25">
        <v>5.2999999999999999E-2</v>
      </c>
      <c r="V29" s="25">
        <v>6.0000000000000001E-3</v>
      </c>
    </row>
    <row r="30" spans="1:22" s="3" customFormat="1" ht="16.5" customHeight="1" x14ac:dyDescent="0.25">
      <c r="A30" s="13" t="s">
        <v>16</v>
      </c>
      <c r="B30" s="13" t="s">
        <v>34</v>
      </c>
      <c r="C30" s="13" t="s">
        <v>35</v>
      </c>
      <c r="D30" s="13">
        <v>1209</v>
      </c>
      <c r="E30" s="13" t="s">
        <v>19</v>
      </c>
      <c r="F30" s="13"/>
      <c r="G30" s="14" t="s">
        <v>29</v>
      </c>
      <c r="H30" s="15">
        <v>34393</v>
      </c>
      <c r="I30" s="15">
        <v>6063.4858999999997</v>
      </c>
      <c r="J30" s="15">
        <v>5457.1373100000001</v>
      </c>
      <c r="K30" s="15">
        <v>1819.0457699999999</v>
      </c>
      <c r="L30" s="15">
        <v>4850.7887199999996</v>
      </c>
      <c r="M30" s="15">
        <v>606.34858999999994</v>
      </c>
      <c r="N30" s="15" t="s">
        <v>36</v>
      </c>
      <c r="O30" s="16">
        <v>43143</v>
      </c>
      <c r="P30" s="17">
        <v>2018</v>
      </c>
      <c r="Q30" s="15" t="s">
        <v>21</v>
      </c>
      <c r="R30" s="13" t="s">
        <v>35</v>
      </c>
      <c r="S30" s="15" t="s">
        <v>37</v>
      </c>
      <c r="T30" s="15" t="s">
        <v>38</v>
      </c>
      <c r="U30" s="18">
        <v>0.1</v>
      </c>
      <c r="V30" s="18">
        <v>1.7000000000000001E-2</v>
      </c>
    </row>
    <row r="31" spans="1:22" s="3" customFormat="1" ht="16.5" customHeight="1" x14ac:dyDescent="0.25">
      <c r="A31" s="20" t="s">
        <v>16</v>
      </c>
      <c r="B31" s="20" t="s">
        <v>39</v>
      </c>
      <c r="C31" s="20" t="s">
        <v>35</v>
      </c>
      <c r="D31" s="20">
        <v>1210</v>
      </c>
      <c r="E31" s="20" t="s">
        <v>19</v>
      </c>
      <c r="F31" s="13" t="s">
        <v>644</v>
      </c>
      <c r="G31" s="21" t="s">
        <v>29</v>
      </c>
      <c r="H31" s="22">
        <v>40707</v>
      </c>
      <c r="I31" s="22">
        <v>7176.6440999999995</v>
      </c>
      <c r="J31" s="22">
        <v>6458.9796900000001</v>
      </c>
      <c r="K31" s="22">
        <v>2152.9932299999996</v>
      </c>
      <c r="L31" s="22">
        <v>5741.3152799999998</v>
      </c>
      <c r="M31" s="22">
        <v>717.66440999999998</v>
      </c>
      <c r="N31" s="22" t="s">
        <v>40</v>
      </c>
      <c r="O31" s="23">
        <v>43143</v>
      </c>
      <c r="P31" s="24">
        <v>2018</v>
      </c>
      <c r="Q31" s="22" t="s">
        <v>21</v>
      </c>
      <c r="R31" s="20" t="s">
        <v>35</v>
      </c>
      <c r="S31" s="22" t="s">
        <v>37</v>
      </c>
      <c r="T31" s="22" t="s">
        <v>38</v>
      </c>
      <c r="U31" s="25">
        <v>0.1</v>
      </c>
      <c r="V31" s="25">
        <v>1.7000000000000001E-2</v>
      </c>
    </row>
    <row r="32" spans="1:22" s="3" customFormat="1" ht="16.5" customHeight="1" x14ac:dyDescent="0.25">
      <c r="A32" s="13" t="s">
        <v>16</v>
      </c>
      <c r="B32" s="13" t="s">
        <v>41</v>
      </c>
      <c r="C32" s="13" t="s">
        <v>35</v>
      </c>
      <c r="D32" s="13">
        <v>1211</v>
      </c>
      <c r="E32" s="13" t="s">
        <v>19</v>
      </c>
      <c r="F32" s="13" t="s">
        <v>644</v>
      </c>
      <c r="G32" s="14" t="s">
        <v>29</v>
      </c>
      <c r="H32" s="15">
        <v>167786</v>
      </c>
      <c r="I32" s="15">
        <v>29580.671799999996</v>
      </c>
      <c r="J32" s="15">
        <v>26622.604619999998</v>
      </c>
      <c r="K32" s="15">
        <v>8874.2015399999982</v>
      </c>
      <c r="L32" s="15">
        <v>23664.53744</v>
      </c>
      <c r="M32" s="15">
        <v>2958.06718</v>
      </c>
      <c r="N32" s="15" t="s">
        <v>40</v>
      </c>
      <c r="O32" s="16">
        <v>43143</v>
      </c>
      <c r="P32" s="17">
        <v>2018</v>
      </c>
      <c r="Q32" s="15" t="s">
        <v>21</v>
      </c>
      <c r="R32" s="13" t="s">
        <v>35</v>
      </c>
      <c r="S32" s="15" t="s">
        <v>37</v>
      </c>
      <c r="T32" s="15" t="s">
        <v>38</v>
      </c>
      <c r="U32" s="18">
        <v>0.1</v>
      </c>
      <c r="V32" s="18">
        <v>1.7000000000000001E-2</v>
      </c>
    </row>
    <row r="33" spans="1:22" s="3" customFormat="1" ht="16.5" customHeight="1" x14ac:dyDescent="0.25">
      <c r="A33" s="20" t="s">
        <v>136</v>
      </c>
      <c r="B33" s="20" t="s">
        <v>137</v>
      </c>
      <c r="C33" s="20" t="s">
        <v>44</v>
      </c>
      <c r="D33" s="20">
        <v>1301</v>
      </c>
      <c r="E33" s="20" t="s">
        <v>45</v>
      </c>
      <c r="F33" s="13"/>
      <c r="G33" s="21"/>
      <c r="H33" s="22">
        <v>123688</v>
      </c>
      <c r="I33" s="22">
        <v>21806.194399999997</v>
      </c>
      <c r="J33" s="22">
        <v>19625.574959999998</v>
      </c>
      <c r="K33" s="22">
        <v>6541.8583199999985</v>
      </c>
      <c r="L33" s="22">
        <v>17444.95552</v>
      </c>
      <c r="M33" s="22">
        <v>2180.6194399999999</v>
      </c>
      <c r="N33" s="22" t="s">
        <v>138</v>
      </c>
      <c r="O33" s="23">
        <v>42675</v>
      </c>
      <c r="P33" s="24">
        <v>2016</v>
      </c>
      <c r="Q33" s="22" t="s">
        <v>78</v>
      </c>
      <c r="R33" s="20" t="s">
        <v>44</v>
      </c>
      <c r="S33" s="22" t="s">
        <v>139</v>
      </c>
      <c r="T33" s="22" t="s">
        <v>140</v>
      </c>
      <c r="U33" s="25">
        <v>6.0999999999999999E-2</v>
      </c>
      <c r="V33" s="25">
        <v>8.0000000000000002E-3</v>
      </c>
    </row>
    <row r="34" spans="1:22" s="3" customFormat="1" ht="16.5" customHeight="1" x14ac:dyDescent="0.25">
      <c r="A34" s="13" t="s">
        <v>136</v>
      </c>
      <c r="B34" s="13" t="s">
        <v>141</v>
      </c>
      <c r="C34" s="13" t="s">
        <v>44</v>
      </c>
      <c r="D34" s="13">
        <v>1302</v>
      </c>
      <c r="E34" s="13" t="s">
        <v>45</v>
      </c>
      <c r="F34" s="13"/>
      <c r="G34" s="14"/>
      <c r="H34" s="15">
        <v>457595</v>
      </c>
      <c r="I34" s="15">
        <v>80673.998499999987</v>
      </c>
      <c r="J34" s="15">
        <v>72606.598649999985</v>
      </c>
      <c r="K34" s="15">
        <v>24202.199549999994</v>
      </c>
      <c r="L34" s="15">
        <v>64539.198799999991</v>
      </c>
      <c r="M34" s="15">
        <v>8067.3998499999989</v>
      </c>
      <c r="N34" s="15" t="s">
        <v>142</v>
      </c>
      <c r="O34" s="16">
        <v>42675</v>
      </c>
      <c r="P34" s="17">
        <v>2016</v>
      </c>
      <c r="Q34" s="15" t="s">
        <v>78</v>
      </c>
      <c r="R34" s="13" t="s">
        <v>44</v>
      </c>
      <c r="S34" s="15" t="s">
        <v>139</v>
      </c>
      <c r="T34" s="15" t="s">
        <v>140</v>
      </c>
      <c r="U34" s="18">
        <v>6.0999999999999999E-2</v>
      </c>
      <c r="V34" s="18">
        <v>8.0000000000000002E-3</v>
      </c>
    </row>
    <row r="35" spans="1:22" s="3" customFormat="1" ht="16.5" customHeight="1" x14ac:dyDescent="0.25">
      <c r="A35" s="20" t="s">
        <v>136</v>
      </c>
      <c r="B35" s="20" t="s">
        <v>143</v>
      </c>
      <c r="C35" s="20" t="s">
        <v>44</v>
      </c>
      <c r="D35" s="20">
        <v>1303</v>
      </c>
      <c r="E35" s="20" t="s">
        <v>45</v>
      </c>
      <c r="F35" s="13"/>
      <c r="G35" s="21"/>
      <c r="H35" s="22">
        <v>237636</v>
      </c>
      <c r="I35" s="22">
        <v>41895.226799999997</v>
      </c>
      <c r="J35" s="22">
        <v>37705.704119999995</v>
      </c>
      <c r="K35" s="22">
        <v>12568.568039999998</v>
      </c>
      <c r="L35" s="22">
        <v>33516.18144</v>
      </c>
      <c r="M35" s="22">
        <v>4189.52268</v>
      </c>
      <c r="N35" s="22" t="s">
        <v>142</v>
      </c>
      <c r="O35" s="23">
        <v>42675</v>
      </c>
      <c r="P35" s="24">
        <v>2016</v>
      </c>
      <c r="Q35" s="22" t="s">
        <v>78</v>
      </c>
      <c r="R35" s="20" t="s">
        <v>44</v>
      </c>
      <c r="S35" s="22" t="s">
        <v>139</v>
      </c>
      <c r="T35" s="22" t="s">
        <v>140</v>
      </c>
      <c r="U35" s="25">
        <v>6.0999999999999999E-2</v>
      </c>
      <c r="V35" s="25">
        <v>8.0000000000000002E-3</v>
      </c>
    </row>
    <row r="36" spans="1:22" s="3" customFormat="1" ht="16.5" customHeight="1" x14ac:dyDescent="0.25">
      <c r="A36" s="13" t="s">
        <v>136</v>
      </c>
      <c r="B36" s="13" t="s">
        <v>144</v>
      </c>
      <c r="C36" s="13" t="s">
        <v>44</v>
      </c>
      <c r="D36" s="13">
        <v>1304</v>
      </c>
      <c r="E36" s="13" t="s">
        <v>45</v>
      </c>
      <c r="F36" s="13"/>
      <c r="G36" s="14"/>
      <c r="H36" s="15">
        <v>211550</v>
      </c>
      <c r="I36" s="15">
        <v>37296.264999999999</v>
      </c>
      <c r="J36" s="15">
        <v>33566.638500000001</v>
      </c>
      <c r="K36" s="15">
        <v>11188.879499999999</v>
      </c>
      <c r="L36" s="15">
        <v>29837.012000000002</v>
      </c>
      <c r="M36" s="15">
        <v>3729.6265000000003</v>
      </c>
      <c r="N36" s="15" t="s">
        <v>145</v>
      </c>
      <c r="O36" s="16">
        <v>42675</v>
      </c>
      <c r="P36" s="17">
        <v>2016</v>
      </c>
      <c r="Q36" s="15" t="s">
        <v>78</v>
      </c>
      <c r="R36" s="13" t="s">
        <v>44</v>
      </c>
      <c r="S36" s="15" t="s">
        <v>139</v>
      </c>
      <c r="T36" s="15" t="s">
        <v>140</v>
      </c>
      <c r="U36" s="18">
        <v>6.0999999999999999E-2</v>
      </c>
      <c r="V36" s="18">
        <v>8.0000000000000002E-3</v>
      </c>
    </row>
    <row r="37" spans="1:22" s="3" customFormat="1" ht="16.5" customHeight="1" x14ac:dyDescent="0.25">
      <c r="A37" s="20" t="s">
        <v>136</v>
      </c>
      <c r="B37" s="20" t="s">
        <v>146</v>
      </c>
      <c r="C37" s="20" t="s">
        <v>44</v>
      </c>
      <c r="D37" s="20">
        <v>1305</v>
      </c>
      <c r="E37" s="20" t="s">
        <v>45</v>
      </c>
      <c r="F37" s="13"/>
      <c r="G37" s="21"/>
      <c r="H37" s="22">
        <v>611867</v>
      </c>
      <c r="I37" s="22">
        <v>107872.15209999999</v>
      </c>
      <c r="J37" s="22">
        <v>97084.936889999997</v>
      </c>
      <c r="K37" s="22">
        <v>32361.645629999995</v>
      </c>
      <c r="L37" s="22">
        <v>86297.721680000002</v>
      </c>
      <c r="M37" s="22">
        <v>10787.21521</v>
      </c>
      <c r="N37" s="22" t="s">
        <v>145</v>
      </c>
      <c r="O37" s="23">
        <v>42675</v>
      </c>
      <c r="P37" s="24">
        <v>2016</v>
      </c>
      <c r="Q37" s="22" t="s">
        <v>78</v>
      </c>
      <c r="R37" s="20" t="s">
        <v>44</v>
      </c>
      <c r="S37" s="22" t="s">
        <v>139</v>
      </c>
      <c r="T37" s="22" t="s">
        <v>140</v>
      </c>
      <c r="U37" s="25">
        <v>6.0999999999999999E-2</v>
      </c>
      <c r="V37" s="25">
        <v>8.0000000000000002E-3</v>
      </c>
    </row>
    <row r="38" spans="1:22" s="3" customFormat="1" ht="16.5" customHeight="1" x14ac:dyDescent="0.25">
      <c r="A38" s="13" t="s">
        <v>136</v>
      </c>
      <c r="B38" s="13" t="s">
        <v>147</v>
      </c>
      <c r="C38" s="13" t="s">
        <v>44</v>
      </c>
      <c r="D38" s="13">
        <v>1306</v>
      </c>
      <c r="E38" s="13" t="s">
        <v>45</v>
      </c>
      <c r="F38" s="13"/>
      <c r="G38" s="14"/>
      <c r="H38" s="15">
        <v>200767</v>
      </c>
      <c r="I38" s="15">
        <v>35395.222099999999</v>
      </c>
      <c r="J38" s="15">
        <v>31855.69989</v>
      </c>
      <c r="K38" s="15">
        <v>10618.566629999999</v>
      </c>
      <c r="L38" s="15">
        <v>28316.177680000001</v>
      </c>
      <c r="M38" s="15">
        <v>3539.5222100000001</v>
      </c>
      <c r="N38" s="15" t="s">
        <v>148</v>
      </c>
      <c r="O38" s="16">
        <v>42675</v>
      </c>
      <c r="P38" s="17">
        <v>2016</v>
      </c>
      <c r="Q38" s="15" t="s">
        <v>78</v>
      </c>
      <c r="R38" s="13" t="s">
        <v>44</v>
      </c>
      <c r="S38" s="15" t="s">
        <v>139</v>
      </c>
      <c r="T38" s="15" t="s">
        <v>140</v>
      </c>
      <c r="U38" s="18">
        <v>6.0999999999999999E-2</v>
      </c>
      <c r="V38" s="18">
        <v>8.0000000000000002E-3</v>
      </c>
    </row>
    <row r="39" spans="1:22" s="3" customFormat="1" ht="16.5" customHeight="1" x14ac:dyDescent="0.25">
      <c r="A39" s="20" t="s">
        <v>136</v>
      </c>
      <c r="B39" s="20" t="s">
        <v>149</v>
      </c>
      <c r="C39" s="20" t="s">
        <v>44</v>
      </c>
      <c r="D39" s="20">
        <v>1307</v>
      </c>
      <c r="E39" s="20" t="s">
        <v>45</v>
      </c>
      <c r="F39" s="13"/>
      <c r="G39" s="21"/>
      <c r="H39" s="22">
        <v>132473</v>
      </c>
      <c r="I39" s="22">
        <v>23354.989899999997</v>
      </c>
      <c r="J39" s="22">
        <v>21019.490909999997</v>
      </c>
      <c r="K39" s="22">
        <v>7006.4969699999992</v>
      </c>
      <c r="L39" s="22">
        <v>18683.991919999997</v>
      </c>
      <c r="M39" s="22">
        <v>2335.4989899999996</v>
      </c>
      <c r="N39" s="22" t="s">
        <v>138</v>
      </c>
      <c r="O39" s="23">
        <v>42675</v>
      </c>
      <c r="P39" s="24">
        <v>2016</v>
      </c>
      <c r="Q39" s="22" t="s">
        <v>78</v>
      </c>
      <c r="R39" s="20" t="s">
        <v>44</v>
      </c>
      <c r="S39" s="22" t="s">
        <v>139</v>
      </c>
      <c r="T39" s="22" t="s">
        <v>140</v>
      </c>
      <c r="U39" s="25">
        <v>6.0999999999999999E-2</v>
      </c>
      <c r="V39" s="25">
        <v>8.0000000000000002E-3</v>
      </c>
    </row>
    <row r="40" spans="1:22" s="3" customFormat="1" ht="16.5" customHeight="1" x14ac:dyDescent="0.25">
      <c r="A40" s="13" t="s">
        <v>136</v>
      </c>
      <c r="B40" s="13" t="s">
        <v>150</v>
      </c>
      <c r="C40" s="13" t="s">
        <v>44</v>
      </c>
      <c r="D40" s="13">
        <v>1308</v>
      </c>
      <c r="E40" s="13" t="s">
        <v>45</v>
      </c>
      <c r="F40" s="13"/>
      <c r="G40" s="14"/>
      <c r="H40" s="15">
        <v>612350</v>
      </c>
      <c r="I40" s="15">
        <v>107957.30499999999</v>
      </c>
      <c r="J40" s="15">
        <v>97161.574500000002</v>
      </c>
      <c r="K40" s="15">
        <v>32387.191499999997</v>
      </c>
      <c r="L40" s="15">
        <v>86365.843999999997</v>
      </c>
      <c r="M40" s="15">
        <v>10795.7305</v>
      </c>
      <c r="N40" s="15" t="s">
        <v>148</v>
      </c>
      <c r="O40" s="16">
        <v>42675</v>
      </c>
      <c r="P40" s="17">
        <v>2016</v>
      </c>
      <c r="Q40" s="15" t="s">
        <v>78</v>
      </c>
      <c r="R40" s="13" t="s">
        <v>44</v>
      </c>
      <c r="S40" s="15" t="s">
        <v>139</v>
      </c>
      <c r="T40" s="15" t="s">
        <v>140</v>
      </c>
      <c r="U40" s="18">
        <v>6.0999999999999999E-2</v>
      </c>
      <c r="V40" s="18">
        <v>8.0000000000000002E-3</v>
      </c>
    </row>
    <row r="41" spans="1:22" s="3" customFormat="1" ht="16.5" customHeight="1" x14ac:dyDescent="0.25">
      <c r="A41" s="20" t="s">
        <v>136</v>
      </c>
      <c r="B41" s="20" t="s">
        <v>151</v>
      </c>
      <c r="C41" s="20" t="s">
        <v>44</v>
      </c>
      <c r="D41" s="20">
        <v>1309</v>
      </c>
      <c r="E41" s="20" t="s">
        <v>45</v>
      </c>
      <c r="F41" s="13"/>
      <c r="G41" s="21"/>
      <c r="H41" s="22">
        <v>357419</v>
      </c>
      <c r="I41" s="22">
        <v>63012.969699999994</v>
      </c>
      <c r="J41" s="22">
        <v>56711.672729999998</v>
      </c>
      <c r="K41" s="22">
        <v>18903.890909999998</v>
      </c>
      <c r="L41" s="22">
        <v>50410.375759999995</v>
      </c>
      <c r="M41" s="22">
        <v>6301.2969699999994</v>
      </c>
      <c r="N41" s="22" t="s">
        <v>142</v>
      </c>
      <c r="O41" s="23">
        <v>42675</v>
      </c>
      <c r="P41" s="24">
        <v>2016</v>
      </c>
      <c r="Q41" s="22" t="s">
        <v>78</v>
      </c>
      <c r="R41" s="20" t="s">
        <v>44</v>
      </c>
      <c r="S41" s="22" t="s">
        <v>139</v>
      </c>
      <c r="T41" s="22" t="s">
        <v>140</v>
      </c>
      <c r="U41" s="25">
        <v>6.0999999999999999E-2</v>
      </c>
      <c r="V41" s="25">
        <v>8.0000000000000002E-3</v>
      </c>
    </row>
    <row r="42" spans="1:22" s="3" customFormat="1" ht="16.5" customHeight="1" x14ac:dyDescent="0.25">
      <c r="A42" s="13" t="s">
        <v>136</v>
      </c>
      <c r="B42" s="13" t="s">
        <v>152</v>
      </c>
      <c r="C42" s="13" t="s">
        <v>44</v>
      </c>
      <c r="D42" s="13">
        <v>1310</v>
      </c>
      <c r="E42" s="13" t="s">
        <v>45</v>
      </c>
      <c r="F42" s="13"/>
      <c r="G42" s="14"/>
      <c r="H42" s="15">
        <v>461298</v>
      </c>
      <c r="I42" s="15">
        <v>81326.837399999989</v>
      </c>
      <c r="J42" s="15">
        <v>73194.153659999996</v>
      </c>
      <c r="K42" s="15">
        <v>24398.051219999998</v>
      </c>
      <c r="L42" s="15">
        <v>65061.469919999996</v>
      </c>
      <c r="M42" s="15">
        <v>8132.6837399999995</v>
      </c>
      <c r="N42" s="15" t="s">
        <v>153</v>
      </c>
      <c r="O42" s="16">
        <v>42675</v>
      </c>
      <c r="P42" s="17">
        <v>2016</v>
      </c>
      <c r="Q42" s="15" t="s">
        <v>78</v>
      </c>
      <c r="R42" s="13" t="s">
        <v>44</v>
      </c>
      <c r="S42" s="15" t="s">
        <v>139</v>
      </c>
      <c r="T42" s="15" t="s">
        <v>140</v>
      </c>
      <c r="U42" s="18">
        <v>6.0999999999999999E-2</v>
      </c>
      <c r="V42" s="18">
        <v>8.0000000000000002E-3</v>
      </c>
    </row>
    <row r="43" spans="1:22" s="3" customFormat="1" ht="16.5" customHeight="1" x14ac:dyDescent="0.25">
      <c r="A43" s="20" t="s">
        <v>42</v>
      </c>
      <c r="B43" s="20" t="s">
        <v>43</v>
      </c>
      <c r="C43" s="20" t="s">
        <v>44</v>
      </c>
      <c r="D43" s="20">
        <v>1401</v>
      </c>
      <c r="E43" s="20" t="s">
        <v>45</v>
      </c>
      <c r="F43" s="13"/>
      <c r="G43" s="21"/>
      <c r="H43" s="22">
        <v>12692</v>
      </c>
      <c r="I43" s="22">
        <v>2237.5996</v>
      </c>
      <c r="J43" s="22">
        <v>2013.8396400000001</v>
      </c>
      <c r="K43" s="22">
        <v>671.27987999999993</v>
      </c>
      <c r="L43" s="22">
        <v>1790.0796800000001</v>
      </c>
      <c r="M43" s="22">
        <v>223.75996000000001</v>
      </c>
      <c r="N43" s="22" t="s">
        <v>46</v>
      </c>
      <c r="O43" s="23">
        <v>43216</v>
      </c>
      <c r="P43" s="24">
        <v>2018</v>
      </c>
      <c r="Q43" s="22" t="s">
        <v>21</v>
      </c>
      <c r="R43" s="20" t="s">
        <v>44</v>
      </c>
      <c r="S43" s="22" t="s">
        <v>47</v>
      </c>
      <c r="T43" s="22" t="s">
        <v>48</v>
      </c>
      <c r="U43" s="25">
        <v>7.2999999999999995E-2</v>
      </c>
      <c r="V43" s="25">
        <v>6.0000000000000001E-3</v>
      </c>
    </row>
    <row r="44" spans="1:22" s="3" customFormat="1" ht="16.5" customHeight="1" x14ac:dyDescent="0.25">
      <c r="A44" s="13" t="s">
        <v>42</v>
      </c>
      <c r="B44" s="13" t="s">
        <v>49</v>
      </c>
      <c r="C44" s="13" t="s">
        <v>44</v>
      </c>
      <c r="D44" s="13">
        <v>1402</v>
      </c>
      <c r="E44" s="13" t="s">
        <v>45</v>
      </c>
      <c r="F44" s="13"/>
      <c r="G44" s="14"/>
      <c r="H44" s="15">
        <v>17335</v>
      </c>
      <c r="I44" s="15">
        <v>3056.1605</v>
      </c>
      <c r="J44" s="15">
        <v>2750.5444499999999</v>
      </c>
      <c r="K44" s="15">
        <v>916.84814999999992</v>
      </c>
      <c r="L44" s="15">
        <v>2444.9284000000002</v>
      </c>
      <c r="M44" s="15">
        <v>305.61605000000003</v>
      </c>
      <c r="N44" s="15" t="s">
        <v>46</v>
      </c>
      <c r="O44" s="16">
        <v>43216</v>
      </c>
      <c r="P44" s="17">
        <v>2018</v>
      </c>
      <c r="Q44" s="15" t="s">
        <v>21</v>
      </c>
      <c r="R44" s="13" t="s">
        <v>44</v>
      </c>
      <c r="S44" s="15" t="s">
        <v>47</v>
      </c>
      <c r="T44" s="15" t="s">
        <v>48</v>
      </c>
      <c r="U44" s="18">
        <v>7.2999999999999995E-2</v>
      </c>
      <c r="V44" s="18">
        <v>6.0000000000000001E-3</v>
      </c>
    </row>
    <row r="45" spans="1:22" ht="16.5" customHeight="1" x14ac:dyDescent="0.25">
      <c r="A45" s="20" t="s">
        <v>42</v>
      </c>
      <c r="B45" s="20" t="s">
        <v>50</v>
      </c>
      <c r="C45" s="20" t="s">
        <v>44</v>
      </c>
      <c r="D45" s="20">
        <v>1403</v>
      </c>
      <c r="E45" s="20" t="s">
        <v>45</v>
      </c>
      <c r="F45" s="13" t="s">
        <v>644</v>
      </c>
      <c r="G45" s="21"/>
      <c r="H45" s="22">
        <v>9615</v>
      </c>
      <c r="I45" s="22">
        <v>1695.1244999999999</v>
      </c>
      <c r="J45" s="22">
        <v>1525.61205</v>
      </c>
      <c r="K45" s="22">
        <v>508.53734999999995</v>
      </c>
      <c r="L45" s="22">
        <v>1356.0996</v>
      </c>
      <c r="M45" s="22">
        <v>169.51245</v>
      </c>
      <c r="N45" s="22" t="s">
        <v>51</v>
      </c>
      <c r="O45" s="23">
        <v>43216</v>
      </c>
      <c r="P45" s="24">
        <v>2018</v>
      </c>
      <c r="Q45" s="22" t="s">
        <v>21</v>
      </c>
      <c r="R45" s="20" t="s">
        <v>44</v>
      </c>
      <c r="S45" s="22" t="s">
        <v>47</v>
      </c>
      <c r="T45" s="22" t="s">
        <v>48</v>
      </c>
      <c r="U45" s="25">
        <v>7.2999999999999995E-2</v>
      </c>
      <c r="V45" s="25">
        <v>6.0000000000000001E-3</v>
      </c>
    </row>
    <row r="46" spans="1:22" ht="16.5" customHeight="1" x14ac:dyDescent="0.25">
      <c r="A46" s="13" t="s">
        <v>42</v>
      </c>
      <c r="B46" s="13" t="s">
        <v>52</v>
      </c>
      <c r="C46" s="13" t="s">
        <v>44</v>
      </c>
      <c r="D46" s="13">
        <v>1404</v>
      </c>
      <c r="E46" s="13" t="s">
        <v>45</v>
      </c>
      <c r="F46" s="13" t="s">
        <v>644</v>
      </c>
      <c r="G46" s="14"/>
      <c r="H46" s="15">
        <v>62126</v>
      </c>
      <c r="I46" s="15">
        <v>10952.8138</v>
      </c>
      <c r="J46" s="15">
        <v>9857.5324199999995</v>
      </c>
      <c r="K46" s="15">
        <v>3285.8441399999997</v>
      </c>
      <c r="L46" s="15">
        <v>8762.251040000001</v>
      </c>
      <c r="M46" s="15">
        <v>1095.2813800000001</v>
      </c>
      <c r="N46" s="15" t="s">
        <v>53</v>
      </c>
      <c r="O46" s="16">
        <v>43216</v>
      </c>
      <c r="P46" s="17">
        <v>2018</v>
      </c>
      <c r="Q46" s="15" t="s">
        <v>21</v>
      </c>
      <c r="R46" s="13" t="s">
        <v>44</v>
      </c>
      <c r="S46" s="15" t="s">
        <v>47</v>
      </c>
      <c r="T46" s="15" t="s">
        <v>48</v>
      </c>
      <c r="U46" s="18">
        <v>7.2999999999999995E-2</v>
      </c>
      <c r="V46" s="18">
        <v>6.0000000000000001E-3</v>
      </c>
    </row>
    <row r="47" spans="1:22" ht="16.5" customHeight="1" x14ac:dyDescent="0.25">
      <c r="A47" s="20" t="s">
        <v>42</v>
      </c>
      <c r="B47" s="20" t="s">
        <v>54</v>
      </c>
      <c r="C47" s="20" t="s">
        <v>44</v>
      </c>
      <c r="D47" s="20">
        <v>1405</v>
      </c>
      <c r="E47" s="20" t="s">
        <v>45</v>
      </c>
      <c r="F47" s="13"/>
      <c r="G47" s="21"/>
      <c r="H47" s="22">
        <v>21123</v>
      </c>
      <c r="I47" s="22">
        <v>3723.9848999999995</v>
      </c>
      <c r="J47" s="22">
        <v>3351.5864099999994</v>
      </c>
      <c r="K47" s="22">
        <v>1117.1954699999999</v>
      </c>
      <c r="L47" s="22">
        <v>2979.1879199999998</v>
      </c>
      <c r="M47" s="22">
        <v>372.39848999999998</v>
      </c>
      <c r="N47" s="22" t="s">
        <v>55</v>
      </c>
      <c r="O47" s="23">
        <v>43216</v>
      </c>
      <c r="P47" s="24">
        <v>2018</v>
      </c>
      <c r="Q47" s="22" t="s">
        <v>21</v>
      </c>
      <c r="R47" s="20" t="s">
        <v>44</v>
      </c>
      <c r="S47" s="22" t="s">
        <v>47</v>
      </c>
      <c r="T47" s="22" t="s">
        <v>48</v>
      </c>
      <c r="U47" s="25">
        <v>7.2999999999999995E-2</v>
      </c>
      <c r="V47" s="25">
        <v>6.0000000000000001E-3</v>
      </c>
    </row>
    <row r="48" spans="1:22" ht="16.5" customHeight="1" x14ac:dyDescent="0.25">
      <c r="A48" s="13" t="s">
        <v>42</v>
      </c>
      <c r="B48" s="13" t="s">
        <v>56</v>
      </c>
      <c r="C48" s="13" t="s">
        <v>44</v>
      </c>
      <c r="D48" s="13">
        <v>1406</v>
      </c>
      <c r="E48" s="13" t="s">
        <v>45</v>
      </c>
      <c r="F48" s="13"/>
      <c r="G48" s="14"/>
      <c r="H48" s="15">
        <v>31070</v>
      </c>
      <c r="I48" s="15">
        <v>5477.6409999999996</v>
      </c>
      <c r="J48" s="15">
        <v>4929.8769000000002</v>
      </c>
      <c r="K48" s="15">
        <v>1643.2922999999998</v>
      </c>
      <c r="L48" s="15">
        <v>4382.1127999999999</v>
      </c>
      <c r="M48" s="15">
        <v>547.76409999999998</v>
      </c>
      <c r="N48" s="15" t="s">
        <v>55</v>
      </c>
      <c r="O48" s="16">
        <v>43216</v>
      </c>
      <c r="P48" s="17">
        <v>2018</v>
      </c>
      <c r="Q48" s="15" t="s">
        <v>21</v>
      </c>
      <c r="R48" s="13" t="s">
        <v>44</v>
      </c>
      <c r="S48" s="15" t="s">
        <v>47</v>
      </c>
      <c r="T48" s="15" t="s">
        <v>48</v>
      </c>
      <c r="U48" s="18">
        <v>7.2999999999999995E-2</v>
      </c>
      <c r="V48" s="18">
        <v>6.0000000000000001E-3</v>
      </c>
    </row>
    <row r="49" spans="1:22" ht="16.5" customHeight="1" x14ac:dyDescent="0.25">
      <c r="A49" s="20" t="s">
        <v>42</v>
      </c>
      <c r="B49" s="20" t="s">
        <v>57</v>
      </c>
      <c r="C49" s="20" t="s">
        <v>44</v>
      </c>
      <c r="D49" s="20">
        <v>1407</v>
      </c>
      <c r="E49" s="20" t="s">
        <v>45</v>
      </c>
      <c r="F49" s="13"/>
      <c r="G49" s="21"/>
      <c r="H49" s="22">
        <v>37691</v>
      </c>
      <c r="I49" s="22">
        <v>6644.9232999999995</v>
      </c>
      <c r="J49" s="22">
        <v>5980.4309699999994</v>
      </c>
      <c r="K49" s="22">
        <v>1993.4769899999997</v>
      </c>
      <c r="L49" s="22">
        <v>5315.9386400000003</v>
      </c>
      <c r="M49" s="22">
        <v>664.49233000000004</v>
      </c>
      <c r="N49" s="22" t="s">
        <v>51</v>
      </c>
      <c r="O49" s="23">
        <v>43216</v>
      </c>
      <c r="P49" s="24">
        <v>2018</v>
      </c>
      <c r="Q49" s="22" t="s">
        <v>21</v>
      </c>
      <c r="R49" s="20" t="s">
        <v>44</v>
      </c>
      <c r="S49" s="22" t="s">
        <v>47</v>
      </c>
      <c r="T49" s="22" t="s">
        <v>48</v>
      </c>
      <c r="U49" s="25">
        <v>7.2999999999999995E-2</v>
      </c>
      <c r="V49" s="25">
        <v>6.0000000000000001E-3</v>
      </c>
    </row>
    <row r="50" spans="1:22" ht="16.5" customHeight="1" x14ac:dyDescent="0.25">
      <c r="A50" s="13" t="s">
        <v>42</v>
      </c>
      <c r="B50" s="13" t="s">
        <v>58</v>
      </c>
      <c r="C50" s="13" t="s">
        <v>44</v>
      </c>
      <c r="D50" s="13">
        <v>1408</v>
      </c>
      <c r="E50" s="13" t="s">
        <v>45</v>
      </c>
      <c r="F50" s="13"/>
      <c r="G50" s="14"/>
      <c r="H50" s="15">
        <v>49440</v>
      </c>
      <c r="I50" s="15">
        <v>8716.271999999999</v>
      </c>
      <c r="J50" s="15">
        <v>7844.6447999999991</v>
      </c>
      <c r="K50" s="15">
        <v>2614.8815999999997</v>
      </c>
      <c r="L50" s="15">
        <v>6973.0175999999992</v>
      </c>
      <c r="M50" s="15">
        <v>871.6271999999999</v>
      </c>
      <c r="N50" s="15" t="s">
        <v>53</v>
      </c>
      <c r="O50" s="16">
        <v>43216</v>
      </c>
      <c r="P50" s="17">
        <v>2018</v>
      </c>
      <c r="Q50" s="15" t="s">
        <v>21</v>
      </c>
      <c r="R50" s="13" t="s">
        <v>44</v>
      </c>
      <c r="S50" s="15" t="s">
        <v>47</v>
      </c>
      <c r="T50" s="15" t="s">
        <v>48</v>
      </c>
      <c r="U50" s="18">
        <v>7.2999999999999995E-2</v>
      </c>
      <c r="V50" s="18">
        <v>6.0000000000000001E-3</v>
      </c>
    </row>
    <row r="51" spans="1:22" ht="16.5" customHeight="1" x14ac:dyDescent="0.25">
      <c r="A51" s="20" t="s">
        <v>42</v>
      </c>
      <c r="B51" s="20" t="s">
        <v>59</v>
      </c>
      <c r="C51" s="20" t="s">
        <v>44</v>
      </c>
      <c r="D51" s="20">
        <v>1409</v>
      </c>
      <c r="E51" s="20" t="s">
        <v>45</v>
      </c>
      <c r="F51" s="13"/>
      <c r="G51" s="21"/>
      <c r="H51" s="22">
        <v>43497</v>
      </c>
      <c r="I51" s="22">
        <v>7668.521099999999</v>
      </c>
      <c r="J51" s="22">
        <v>6901.6689899999992</v>
      </c>
      <c r="K51" s="22">
        <v>2300.5563299999994</v>
      </c>
      <c r="L51" s="22">
        <v>6134.8168799999994</v>
      </c>
      <c r="M51" s="22">
        <v>766.85210999999993</v>
      </c>
      <c r="N51" s="22" t="s">
        <v>60</v>
      </c>
      <c r="O51" s="23">
        <v>43216</v>
      </c>
      <c r="P51" s="24">
        <v>2018</v>
      </c>
      <c r="Q51" s="22" t="s">
        <v>21</v>
      </c>
      <c r="R51" s="20" t="s">
        <v>44</v>
      </c>
      <c r="S51" s="22" t="s">
        <v>47</v>
      </c>
      <c r="T51" s="22" t="s">
        <v>48</v>
      </c>
      <c r="U51" s="25">
        <v>7.2999999999999995E-2</v>
      </c>
      <c r="V51" s="25">
        <v>6.0000000000000001E-3</v>
      </c>
    </row>
    <row r="52" spans="1:22" ht="16.5" customHeight="1" x14ac:dyDescent="0.25">
      <c r="A52" s="13" t="s">
        <v>42</v>
      </c>
      <c r="B52" s="13" t="s">
        <v>42</v>
      </c>
      <c r="C52" s="13" t="s">
        <v>44</v>
      </c>
      <c r="D52" s="13">
        <v>1410</v>
      </c>
      <c r="E52" s="13" t="s">
        <v>45</v>
      </c>
      <c r="F52" s="13"/>
      <c r="G52" s="14"/>
      <c r="H52" s="15">
        <v>58322</v>
      </c>
      <c r="I52" s="15">
        <v>10282.168599999999</v>
      </c>
      <c r="J52" s="15">
        <v>9253.9517399999986</v>
      </c>
      <c r="K52" s="15">
        <v>3084.6505799999995</v>
      </c>
      <c r="L52" s="15">
        <v>8225.73488</v>
      </c>
      <c r="M52" s="15">
        <v>1028.21686</v>
      </c>
      <c r="N52" s="15" t="s">
        <v>51</v>
      </c>
      <c r="O52" s="16">
        <v>43216</v>
      </c>
      <c r="P52" s="17">
        <v>2018</v>
      </c>
      <c r="Q52" s="15" t="s">
        <v>21</v>
      </c>
      <c r="R52" s="13" t="s">
        <v>44</v>
      </c>
      <c r="S52" s="15" t="s">
        <v>47</v>
      </c>
      <c r="T52" s="15" t="s">
        <v>48</v>
      </c>
      <c r="U52" s="18">
        <v>7.2999999999999995E-2</v>
      </c>
      <c r="V52" s="18">
        <v>6.0000000000000001E-3</v>
      </c>
    </row>
    <row r="53" spans="1:22" ht="16.5" customHeight="1" x14ac:dyDescent="0.25">
      <c r="A53" s="20" t="s">
        <v>42</v>
      </c>
      <c r="B53" s="20" t="s">
        <v>61</v>
      </c>
      <c r="C53" s="20" t="s">
        <v>44</v>
      </c>
      <c r="D53" s="20">
        <v>1411</v>
      </c>
      <c r="E53" s="20" t="s">
        <v>45</v>
      </c>
      <c r="F53" s="13"/>
      <c r="G53" s="21"/>
      <c r="H53" s="22">
        <v>34056</v>
      </c>
      <c r="I53" s="22">
        <v>6004.0727999999999</v>
      </c>
      <c r="J53" s="22">
        <v>5403.6655200000005</v>
      </c>
      <c r="K53" s="22">
        <v>1801.2218399999999</v>
      </c>
      <c r="L53" s="22">
        <v>4803.2582400000001</v>
      </c>
      <c r="M53" s="22">
        <v>600.40728000000001</v>
      </c>
      <c r="N53" s="22" t="s">
        <v>46</v>
      </c>
      <c r="O53" s="23">
        <v>43216</v>
      </c>
      <c r="P53" s="24">
        <v>2018</v>
      </c>
      <c r="Q53" s="22" t="s">
        <v>21</v>
      </c>
      <c r="R53" s="20" t="s">
        <v>44</v>
      </c>
      <c r="S53" s="22" t="s">
        <v>47</v>
      </c>
      <c r="T53" s="22" t="s">
        <v>48</v>
      </c>
      <c r="U53" s="25">
        <v>7.2999999999999995E-2</v>
      </c>
      <c r="V53" s="25">
        <v>6.0000000000000001E-3</v>
      </c>
    </row>
    <row r="54" spans="1:22" ht="16.5" customHeight="1" x14ac:dyDescent="0.25">
      <c r="A54" s="13" t="s">
        <v>42</v>
      </c>
      <c r="B54" s="13" t="s">
        <v>62</v>
      </c>
      <c r="C54" s="13" t="s">
        <v>44</v>
      </c>
      <c r="D54" s="13">
        <v>1412</v>
      </c>
      <c r="E54" s="13" t="s">
        <v>45</v>
      </c>
      <c r="F54" s="13"/>
      <c r="G54" s="14"/>
      <c r="H54" s="15">
        <v>26262</v>
      </c>
      <c r="I54" s="15">
        <v>4629.9905999999992</v>
      </c>
      <c r="J54" s="15">
        <v>4166.9915399999991</v>
      </c>
      <c r="K54" s="15">
        <v>1388.9971799999996</v>
      </c>
      <c r="L54" s="15">
        <v>3703.9924799999994</v>
      </c>
      <c r="M54" s="15">
        <v>462.99905999999993</v>
      </c>
      <c r="N54" s="15" t="s">
        <v>46</v>
      </c>
      <c r="O54" s="16">
        <v>43216</v>
      </c>
      <c r="P54" s="17">
        <v>2018</v>
      </c>
      <c r="Q54" s="15" t="s">
        <v>21</v>
      </c>
      <c r="R54" s="13" t="s">
        <v>44</v>
      </c>
      <c r="S54" s="15" t="s">
        <v>47</v>
      </c>
      <c r="T54" s="15" t="s">
        <v>48</v>
      </c>
      <c r="U54" s="18">
        <v>7.2999999999999995E-2</v>
      </c>
      <c r="V54" s="18">
        <v>6.0000000000000001E-3</v>
      </c>
    </row>
    <row r="55" spans="1:22" ht="16.5" customHeight="1" x14ac:dyDescent="0.25">
      <c r="A55" s="20" t="s">
        <v>42</v>
      </c>
      <c r="B55" s="20" t="s">
        <v>63</v>
      </c>
      <c r="C55" s="20" t="s">
        <v>44</v>
      </c>
      <c r="D55" s="20">
        <v>1413</v>
      </c>
      <c r="E55" s="20" t="s">
        <v>45</v>
      </c>
      <c r="F55" s="13"/>
      <c r="G55" s="21"/>
      <c r="H55" s="22">
        <v>82374</v>
      </c>
      <c r="I55" s="22">
        <v>14522.536199999999</v>
      </c>
      <c r="J55" s="22">
        <v>13070.282579999999</v>
      </c>
      <c r="K55" s="22">
        <v>4356.7608599999994</v>
      </c>
      <c r="L55" s="22">
        <v>11618.02896</v>
      </c>
      <c r="M55" s="22">
        <v>1452.25362</v>
      </c>
      <c r="N55" s="22" t="s">
        <v>64</v>
      </c>
      <c r="O55" s="23">
        <v>43216</v>
      </c>
      <c r="P55" s="24">
        <v>2018</v>
      </c>
      <c r="Q55" s="22" t="s">
        <v>21</v>
      </c>
      <c r="R55" s="20" t="s">
        <v>44</v>
      </c>
      <c r="S55" s="22" t="s">
        <v>47</v>
      </c>
      <c r="T55" s="22" t="s">
        <v>48</v>
      </c>
      <c r="U55" s="25">
        <v>7.2999999999999995E-2</v>
      </c>
      <c r="V55" s="25">
        <v>6.0000000000000001E-3</v>
      </c>
    </row>
    <row r="56" spans="1:22" ht="16.5" customHeight="1" x14ac:dyDescent="0.25">
      <c r="A56" s="13" t="s">
        <v>42</v>
      </c>
      <c r="B56" s="13" t="s">
        <v>65</v>
      </c>
      <c r="C56" s="13" t="s">
        <v>44</v>
      </c>
      <c r="D56" s="13">
        <v>1414</v>
      </c>
      <c r="E56" s="13" t="s">
        <v>45</v>
      </c>
      <c r="F56" s="13"/>
      <c r="G56" s="14"/>
      <c r="H56" s="15">
        <v>40126</v>
      </c>
      <c r="I56" s="15">
        <v>7074.2137999999995</v>
      </c>
      <c r="J56" s="15">
        <v>6366.7924199999998</v>
      </c>
      <c r="K56" s="15">
        <v>2122.2641399999998</v>
      </c>
      <c r="L56" s="15">
        <v>5659.37104</v>
      </c>
      <c r="M56" s="15">
        <v>707.42138</v>
      </c>
      <c r="N56" s="15" t="s">
        <v>66</v>
      </c>
      <c r="O56" s="16">
        <v>43216</v>
      </c>
      <c r="P56" s="17">
        <v>2018</v>
      </c>
      <c r="Q56" s="15" t="s">
        <v>21</v>
      </c>
      <c r="R56" s="13" t="s">
        <v>44</v>
      </c>
      <c r="S56" s="15" t="s">
        <v>47</v>
      </c>
      <c r="T56" s="15" t="s">
        <v>48</v>
      </c>
      <c r="U56" s="18">
        <v>7.2999999999999995E-2</v>
      </c>
      <c r="V56" s="18">
        <v>6.0000000000000001E-3</v>
      </c>
    </row>
    <row r="57" spans="1:22" ht="16.5" customHeight="1" x14ac:dyDescent="0.25">
      <c r="A57" s="20" t="s">
        <v>42</v>
      </c>
      <c r="B57" s="20" t="s">
        <v>67</v>
      </c>
      <c r="C57" s="20" t="s">
        <v>44</v>
      </c>
      <c r="D57" s="20">
        <v>1415</v>
      </c>
      <c r="E57" s="20" t="s">
        <v>45</v>
      </c>
      <c r="F57" s="13" t="s">
        <v>644</v>
      </c>
      <c r="G57" s="21"/>
      <c r="H57" s="22">
        <v>25144</v>
      </c>
      <c r="I57" s="22">
        <v>4432.8871999999992</v>
      </c>
      <c r="J57" s="22">
        <v>3989.5984799999992</v>
      </c>
      <c r="K57" s="22">
        <v>1329.8661599999998</v>
      </c>
      <c r="L57" s="22">
        <v>3546.3097599999996</v>
      </c>
      <c r="M57" s="22">
        <v>443.28871999999996</v>
      </c>
      <c r="N57" s="22" t="s">
        <v>66</v>
      </c>
      <c r="O57" s="23">
        <v>43216</v>
      </c>
      <c r="P57" s="24">
        <v>2018</v>
      </c>
      <c r="Q57" s="22" t="s">
        <v>21</v>
      </c>
      <c r="R57" s="20" t="s">
        <v>44</v>
      </c>
      <c r="S57" s="22" t="s">
        <v>47</v>
      </c>
      <c r="T57" s="22" t="s">
        <v>48</v>
      </c>
      <c r="U57" s="25">
        <v>7.2999999999999995E-2</v>
      </c>
      <c r="V57" s="25">
        <v>6.0000000000000001E-3</v>
      </c>
    </row>
    <row r="58" spans="1:22" ht="16.5" customHeight="1" x14ac:dyDescent="0.25">
      <c r="A58" s="13" t="s">
        <v>42</v>
      </c>
      <c r="B58" s="13" t="s">
        <v>68</v>
      </c>
      <c r="C58" s="13" t="s">
        <v>44</v>
      </c>
      <c r="D58" s="13">
        <v>1416</v>
      </c>
      <c r="E58" s="13" t="s">
        <v>45</v>
      </c>
      <c r="F58" s="13"/>
      <c r="G58" s="14"/>
      <c r="H58" s="15">
        <v>64194</v>
      </c>
      <c r="I58" s="15">
        <v>11317.402199999999</v>
      </c>
      <c r="J58" s="15">
        <v>10185.661979999999</v>
      </c>
      <c r="K58" s="15">
        <v>3395.2206599999995</v>
      </c>
      <c r="L58" s="15">
        <v>9053.9217599999993</v>
      </c>
      <c r="M58" s="15">
        <v>1131.7402199999999</v>
      </c>
      <c r="N58" s="15" t="s">
        <v>64</v>
      </c>
      <c r="O58" s="16">
        <v>43216</v>
      </c>
      <c r="P58" s="17">
        <v>2018</v>
      </c>
      <c r="Q58" s="15" t="s">
        <v>21</v>
      </c>
      <c r="R58" s="13" t="s">
        <v>44</v>
      </c>
      <c r="S58" s="15" t="s">
        <v>47</v>
      </c>
      <c r="T58" s="15" t="s">
        <v>48</v>
      </c>
      <c r="U58" s="18">
        <v>7.2999999999999995E-2</v>
      </c>
      <c r="V58" s="18">
        <v>6.0000000000000001E-3</v>
      </c>
    </row>
    <row r="59" spans="1:22" ht="16.5" customHeight="1" x14ac:dyDescent="0.25">
      <c r="A59" s="20" t="s">
        <v>42</v>
      </c>
      <c r="B59" s="20" t="s">
        <v>69</v>
      </c>
      <c r="C59" s="20" t="s">
        <v>44</v>
      </c>
      <c r="D59" s="20">
        <v>1417</v>
      </c>
      <c r="E59" s="20" t="s">
        <v>45</v>
      </c>
      <c r="F59" s="13"/>
      <c r="G59" s="21"/>
      <c r="H59" s="22">
        <v>38028</v>
      </c>
      <c r="I59" s="22">
        <v>6704.3363999999992</v>
      </c>
      <c r="J59" s="22">
        <v>6033.902759999999</v>
      </c>
      <c r="K59" s="22">
        <v>2011.3009199999997</v>
      </c>
      <c r="L59" s="22">
        <v>5363.4691199999997</v>
      </c>
      <c r="M59" s="22">
        <v>670.43363999999997</v>
      </c>
      <c r="N59" s="22" t="s">
        <v>64</v>
      </c>
      <c r="O59" s="23">
        <v>43216</v>
      </c>
      <c r="P59" s="24">
        <v>2018</v>
      </c>
      <c r="Q59" s="22" t="s">
        <v>21</v>
      </c>
      <c r="R59" s="20" t="s">
        <v>44</v>
      </c>
      <c r="S59" s="22" t="s">
        <v>47</v>
      </c>
      <c r="T59" s="22" t="s">
        <v>48</v>
      </c>
      <c r="U59" s="25">
        <v>7.2999999999999995E-2</v>
      </c>
      <c r="V59" s="25">
        <v>6.0000000000000001E-3</v>
      </c>
    </row>
    <row r="60" spans="1:22" ht="16.5" customHeight="1" x14ac:dyDescent="0.25">
      <c r="A60" s="13" t="s">
        <v>42</v>
      </c>
      <c r="B60" s="13" t="s">
        <v>70</v>
      </c>
      <c r="C60" s="13" t="s">
        <v>44</v>
      </c>
      <c r="D60" s="13">
        <v>1418</v>
      </c>
      <c r="E60" s="13" t="s">
        <v>45</v>
      </c>
      <c r="F60" s="13"/>
      <c r="G60" s="14"/>
      <c r="H60" s="15">
        <v>36062</v>
      </c>
      <c r="I60" s="15">
        <v>6357.7305999999999</v>
      </c>
      <c r="J60" s="15">
        <v>5721.9575400000003</v>
      </c>
      <c r="K60" s="15">
        <v>1907.31918</v>
      </c>
      <c r="L60" s="15">
        <v>5086.1844799999999</v>
      </c>
      <c r="M60" s="15">
        <v>635.77305999999999</v>
      </c>
      <c r="N60" s="15" t="s">
        <v>64</v>
      </c>
      <c r="O60" s="16">
        <v>43216</v>
      </c>
      <c r="P60" s="17">
        <v>2018</v>
      </c>
      <c r="Q60" s="15" t="s">
        <v>21</v>
      </c>
      <c r="R60" s="13" t="s">
        <v>44</v>
      </c>
      <c r="S60" s="15" t="s">
        <v>47</v>
      </c>
      <c r="T60" s="15" t="s">
        <v>48</v>
      </c>
      <c r="U60" s="18">
        <v>7.2999999999999995E-2</v>
      </c>
      <c r="V60" s="18">
        <v>6.0000000000000001E-3</v>
      </c>
    </row>
    <row r="61" spans="1:22" ht="16.5" customHeight="1" x14ac:dyDescent="0.25">
      <c r="A61" s="20" t="s">
        <v>42</v>
      </c>
      <c r="B61" s="20" t="s">
        <v>71</v>
      </c>
      <c r="C61" s="20" t="s">
        <v>44</v>
      </c>
      <c r="D61" s="20">
        <v>1419</v>
      </c>
      <c r="E61" s="20" t="s">
        <v>45</v>
      </c>
      <c r="F61" s="13"/>
      <c r="G61" s="21"/>
      <c r="H61" s="22">
        <v>46476</v>
      </c>
      <c r="I61" s="22">
        <v>8193.7187999999987</v>
      </c>
      <c r="J61" s="22">
        <v>7374.346919999999</v>
      </c>
      <c r="K61" s="22">
        <v>2458.1156399999995</v>
      </c>
      <c r="L61" s="22">
        <v>6554.9750399999994</v>
      </c>
      <c r="M61" s="22">
        <v>819.37187999999992</v>
      </c>
      <c r="N61" s="22" t="s">
        <v>72</v>
      </c>
      <c r="O61" s="23">
        <v>43216</v>
      </c>
      <c r="P61" s="24">
        <v>2018</v>
      </c>
      <c r="Q61" s="22" t="s">
        <v>21</v>
      </c>
      <c r="R61" s="20" t="s">
        <v>44</v>
      </c>
      <c r="S61" s="22" t="s">
        <v>47</v>
      </c>
      <c r="T61" s="22" t="s">
        <v>48</v>
      </c>
      <c r="U61" s="25">
        <v>7.2999999999999995E-2</v>
      </c>
      <c r="V61" s="25">
        <v>6.0000000000000001E-3</v>
      </c>
    </row>
    <row r="62" spans="1:22" ht="16.5" customHeight="1" x14ac:dyDescent="0.25">
      <c r="A62" s="13" t="s">
        <v>42</v>
      </c>
      <c r="B62" s="13" t="s">
        <v>73</v>
      </c>
      <c r="C62" s="13" t="s">
        <v>44</v>
      </c>
      <c r="D62" s="13">
        <v>1420</v>
      </c>
      <c r="E62" s="13" t="s">
        <v>45</v>
      </c>
      <c r="F62" s="13"/>
      <c r="G62" s="14"/>
      <c r="H62" s="15">
        <v>39771</v>
      </c>
      <c r="I62" s="15">
        <v>7011.6272999999992</v>
      </c>
      <c r="J62" s="15">
        <v>6310.4645699999992</v>
      </c>
      <c r="K62" s="15">
        <v>2103.4881899999996</v>
      </c>
      <c r="L62" s="15">
        <v>5609.3018400000001</v>
      </c>
      <c r="M62" s="15">
        <v>701.16273000000001</v>
      </c>
      <c r="N62" s="15" t="s">
        <v>46</v>
      </c>
      <c r="O62" s="16">
        <v>43216</v>
      </c>
      <c r="P62" s="17">
        <v>2018</v>
      </c>
      <c r="Q62" s="15" t="s">
        <v>21</v>
      </c>
      <c r="R62" s="13" t="s">
        <v>44</v>
      </c>
      <c r="S62" s="15" t="s">
        <v>47</v>
      </c>
      <c r="T62" s="15" t="s">
        <v>48</v>
      </c>
      <c r="U62" s="18">
        <v>7.2999999999999995E-2</v>
      </c>
      <c r="V62" s="18">
        <v>6.0000000000000001E-3</v>
      </c>
    </row>
    <row r="63" spans="1:22" ht="16.5" customHeight="1" x14ac:dyDescent="0.25">
      <c r="A63" s="20" t="s">
        <v>417</v>
      </c>
      <c r="B63" s="20" t="s">
        <v>418</v>
      </c>
      <c r="C63" s="20" t="s">
        <v>18</v>
      </c>
      <c r="D63" s="20">
        <v>1501</v>
      </c>
      <c r="E63" s="27" t="s">
        <v>289</v>
      </c>
      <c r="F63" s="13"/>
      <c r="G63" s="21" t="s">
        <v>29</v>
      </c>
      <c r="H63" s="22">
        <v>187589</v>
      </c>
      <c r="I63" s="22">
        <v>33071.940699999999</v>
      </c>
      <c r="J63" s="22">
        <v>29764.746630000001</v>
      </c>
      <c r="K63" s="22">
        <v>9921.5822099999987</v>
      </c>
      <c r="L63" s="22">
        <v>26457.55256</v>
      </c>
      <c r="M63" s="22">
        <v>3307.19407</v>
      </c>
      <c r="N63" s="22" t="s">
        <v>419</v>
      </c>
      <c r="O63" s="23">
        <v>43405</v>
      </c>
      <c r="P63" s="24">
        <v>2018</v>
      </c>
      <c r="Q63" s="22" t="s">
        <v>21</v>
      </c>
      <c r="R63" s="20" t="s">
        <v>18</v>
      </c>
      <c r="S63" s="22" t="s">
        <v>420</v>
      </c>
      <c r="T63" s="22" t="s">
        <v>421</v>
      </c>
      <c r="U63" s="25">
        <v>0.15</v>
      </c>
      <c r="V63" s="25">
        <v>1.9E-2</v>
      </c>
    </row>
    <row r="64" spans="1:22" ht="16.5" customHeight="1" x14ac:dyDescent="0.25">
      <c r="A64" s="13" t="s">
        <v>417</v>
      </c>
      <c r="B64" s="13" t="s">
        <v>422</v>
      </c>
      <c r="C64" s="13" t="s">
        <v>18</v>
      </c>
      <c r="D64" s="13">
        <v>1502</v>
      </c>
      <c r="E64" s="28" t="s">
        <v>289</v>
      </c>
      <c r="F64" s="13"/>
      <c r="G64" s="14" t="s">
        <v>29</v>
      </c>
      <c r="H64" s="15">
        <v>160987</v>
      </c>
      <c r="I64" s="15">
        <v>28382.008099999999</v>
      </c>
      <c r="J64" s="15">
        <v>25543.807290000001</v>
      </c>
      <c r="K64" s="15">
        <v>8514.602429999999</v>
      </c>
      <c r="L64" s="15">
        <v>22705.606480000002</v>
      </c>
      <c r="M64" s="15">
        <v>2838.2008100000003</v>
      </c>
      <c r="N64" s="15" t="s">
        <v>423</v>
      </c>
      <c r="O64" s="16">
        <v>43405</v>
      </c>
      <c r="P64" s="17">
        <v>2018</v>
      </c>
      <c r="Q64" s="15" t="s">
        <v>21</v>
      </c>
      <c r="R64" s="13" t="s">
        <v>18</v>
      </c>
      <c r="S64" s="15" t="s">
        <v>420</v>
      </c>
      <c r="T64" s="15" t="s">
        <v>421</v>
      </c>
      <c r="U64" s="18">
        <v>0.15</v>
      </c>
      <c r="V64" s="18">
        <v>1.9E-2</v>
      </c>
    </row>
    <row r="65" spans="1:22" ht="16.5" customHeight="1" x14ac:dyDescent="0.25">
      <c r="A65" s="20" t="s">
        <v>417</v>
      </c>
      <c r="B65" s="20" t="s">
        <v>424</v>
      </c>
      <c r="C65" s="20" t="s">
        <v>18</v>
      </c>
      <c r="D65" s="20">
        <v>1503</v>
      </c>
      <c r="E65" s="27" t="s">
        <v>289</v>
      </c>
      <c r="F65" s="13"/>
      <c r="G65" s="21" t="s">
        <v>29</v>
      </c>
      <c r="H65" s="22">
        <v>213967</v>
      </c>
      <c r="I65" s="22">
        <v>37722.382099999995</v>
      </c>
      <c r="J65" s="22">
        <v>33950.143889999999</v>
      </c>
      <c r="K65" s="22">
        <v>11316.714629999999</v>
      </c>
      <c r="L65" s="22">
        <v>30177.905679999996</v>
      </c>
      <c r="M65" s="22">
        <v>3772.2382099999995</v>
      </c>
      <c r="N65" s="22" t="s">
        <v>423</v>
      </c>
      <c r="O65" s="23">
        <v>43405</v>
      </c>
      <c r="P65" s="24">
        <v>2018</v>
      </c>
      <c r="Q65" s="22" t="s">
        <v>21</v>
      </c>
      <c r="R65" s="20" t="s">
        <v>18</v>
      </c>
      <c r="S65" s="22" t="s">
        <v>420</v>
      </c>
      <c r="T65" s="22" t="s">
        <v>421</v>
      </c>
      <c r="U65" s="25">
        <v>0.15</v>
      </c>
      <c r="V65" s="25">
        <v>1.9E-2</v>
      </c>
    </row>
    <row r="66" spans="1:22" ht="16.5" customHeight="1" x14ac:dyDescent="0.25">
      <c r="A66" s="13" t="s">
        <v>417</v>
      </c>
      <c r="B66" s="13" t="s">
        <v>425</v>
      </c>
      <c r="C66" s="13" t="s">
        <v>35</v>
      </c>
      <c r="D66" s="13">
        <v>1504</v>
      </c>
      <c r="E66" s="28" t="s">
        <v>289</v>
      </c>
      <c r="F66" s="13" t="s">
        <v>644</v>
      </c>
      <c r="G66" s="14" t="s">
        <v>29</v>
      </c>
      <c r="H66" s="15">
        <v>262387</v>
      </c>
      <c r="I66" s="15">
        <v>46258.828099999999</v>
      </c>
      <c r="J66" s="15">
        <v>41632.945290000003</v>
      </c>
      <c r="K66" s="15">
        <v>13877.648429999999</v>
      </c>
      <c r="L66" s="15">
        <v>37007.062480000001</v>
      </c>
      <c r="M66" s="15">
        <v>4625.8828100000001</v>
      </c>
      <c r="N66" s="15" t="s">
        <v>423</v>
      </c>
      <c r="O66" s="16">
        <v>43405</v>
      </c>
      <c r="P66" s="17">
        <v>2019</v>
      </c>
      <c r="Q66" s="15" t="s">
        <v>642</v>
      </c>
      <c r="R66" s="13" t="s">
        <v>35</v>
      </c>
      <c r="S66" s="15" t="s">
        <v>749</v>
      </c>
      <c r="T66" s="108" t="s">
        <v>750</v>
      </c>
      <c r="U66" s="18">
        <v>0.218</v>
      </c>
      <c r="V66" s="18">
        <v>0.03</v>
      </c>
    </row>
    <row r="67" spans="1:22" ht="16.5" customHeight="1" x14ac:dyDescent="0.25">
      <c r="A67" s="20" t="s">
        <v>417</v>
      </c>
      <c r="B67" s="20" t="s">
        <v>428</v>
      </c>
      <c r="C67" s="20" t="s">
        <v>35</v>
      </c>
      <c r="D67" s="20">
        <v>1505</v>
      </c>
      <c r="E67" s="27" t="s">
        <v>289</v>
      </c>
      <c r="F67" s="13" t="s">
        <v>644</v>
      </c>
      <c r="G67" s="21"/>
      <c r="H67" s="22">
        <v>90291</v>
      </c>
      <c r="I67" s="22">
        <v>15918.303299999998</v>
      </c>
      <c r="J67" s="22">
        <v>14326.472969999999</v>
      </c>
      <c r="K67" s="22">
        <v>4775.4909899999993</v>
      </c>
      <c r="L67" s="22">
        <v>12734.642639999998</v>
      </c>
      <c r="M67" s="22">
        <v>1591.8303299999998</v>
      </c>
      <c r="N67" s="22" t="s">
        <v>429</v>
      </c>
      <c r="O67" s="23">
        <v>43405</v>
      </c>
      <c r="P67" s="17">
        <v>2019</v>
      </c>
      <c r="Q67" s="15" t="s">
        <v>642</v>
      </c>
      <c r="R67" s="20" t="s">
        <v>35</v>
      </c>
      <c r="S67" s="15" t="s">
        <v>749</v>
      </c>
      <c r="T67" s="108" t="s">
        <v>750</v>
      </c>
      <c r="U67" s="25">
        <v>0.218</v>
      </c>
      <c r="V67" s="25">
        <v>0.03</v>
      </c>
    </row>
    <row r="68" spans="1:22" ht="16.5" customHeight="1" x14ac:dyDescent="0.25">
      <c r="A68" s="13" t="s">
        <v>417</v>
      </c>
      <c r="B68" s="13" t="s">
        <v>430</v>
      </c>
      <c r="C68" s="13" t="s">
        <v>35</v>
      </c>
      <c r="D68" s="13">
        <v>1506</v>
      </c>
      <c r="E68" s="28" t="s">
        <v>289</v>
      </c>
      <c r="F68" s="13" t="s">
        <v>644</v>
      </c>
      <c r="G68" s="14"/>
      <c r="H68" s="15">
        <v>26481</v>
      </c>
      <c r="I68" s="15">
        <v>4668.6002999999992</v>
      </c>
      <c r="J68" s="15">
        <v>4201.7402699999993</v>
      </c>
      <c r="K68" s="15">
        <v>1400.5800899999997</v>
      </c>
      <c r="L68" s="15">
        <v>3734.8802399999995</v>
      </c>
      <c r="M68" s="15">
        <v>466.86002999999994</v>
      </c>
      <c r="N68" s="15" t="s">
        <v>429</v>
      </c>
      <c r="O68" s="16">
        <v>43405</v>
      </c>
      <c r="P68" s="17">
        <v>2019</v>
      </c>
      <c r="Q68" s="15" t="s">
        <v>642</v>
      </c>
      <c r="R68" s="13" t="s">
        <v>35</v>
      </c>
      <c r="S68" s="15" t="s">
        <v>751</v>
      </c>
      <c r="T68" s="108" t="s">
        <v>752</v>
      </c>
      <c r="U68" s="18">
        <v>0.17799999999999999</v>
      </c>
      <c r="V68" s="18">
        <v>3.6999999999999998E-2</v>
      </c>
    </row>
    <row r="69" spans="1:22" ht="16.5" customHeight="1" x14ac:dyDescent="0.25">
      <c r="A69" s="20" t="s">
        <v>417</v>
      </c>
      <c r="B69" s="20" t="s">
        <v>431</v>
      </c>
      <c r="C69" s="20" t="s">
        <v>35</v>
      </c>
      <c r="D69" s="20">
        <v>1507</v>
      </c>
      <c r="E69" s="27" t="s">
        <v>289</v>
      </c>
      <c r="F69" s="13" t="s">
        <v>644</v>
      </c>
      <c r="G69" s="21"/>
      <c r="H69" s="22">
        <v>14398</v>
      </c>
      <c r="I69" s="22">
        <v>2538.3673999999996</v>
      </c>
      <c r="J69" s="22">
        <v>2284.5306599999999</v>
      </c>
      <c r="K69" s="22">
        <v>761.51021999999989</v>
      </c>
      <c r="L69" s="22">
        <v>2030.6939199999997</v>
      </c>
      <c r="M69" s="22">
        <v>253.83673999999996</v>
      </c>
      <c r="N69" s="22" t="s">
        <v>429</v>
      </c>
      <c r="O69" s="23">
        <v>43405</v>
      </c>
      <c r="P69" s="17">
        <v>2019</v>
      </c>
      <c r="Q69" s="15" t="s">
        <v>642</v>
      </c>
      <c r="R69" s="20" t="s">
        <v>35</v>
      </c>
      <c r="S69" s="15" t="s">
        <v>751</v>
      </c>
      <c r="T69" s="108" t="s">
        <v>752</v>
      </c>
      <c r="U69" s="18">
        <v>0.17799999999999999</v>
      </c>
      <c r="V69" s="18">
        <v>3.6999999999999998E-2</v>
      </c>
    </row>
    <row r="70" spans="1:22" ht="16.5" customHeight="1" x14ac:dyDescent="0.25">
      <c r="A70" s="13" t="s">
        <v>417</v>
      </c>
      <c r="B70" s="13" t="s">
        <v>432</v>
      </c>
      <c r="C70" s="13" t="s">
        <v>18</v>
      </c>
      <c r="D70" s="13">
        <v>1508</v>
      </c>
      <c r="E70" s="28" t="s">
        <v>289</v>
      </c>
      <c r="F70" s="13"/>
      <c r="G70" s="14"/>
      <c r="H70" s="15">
        <v>160621</v>
      </c>
      <c r="I70" s="15">
        <v>28317.482299999996</v>
      </c>
      <c r="J70" s="15">
        <v>25485.734069999999</v>
      </c>
      <c r="K70" s="15">
        <v>8495.2446899999977</v>
      </c>
      <c r="L70" s="15">
        <v>22653.985839999998</v>
      </c>
      <c r="M70" s="15">
        <v>2831.7482299999997</v>
      </c>
      <c r="N70" s="15" t="s">
        <v>433</v>
      </c>
      <c r="O70" s="16">
        <v>43405</v>
      </c>
      <c r="P70" s="17">
        <v>2018</v>
      </c>
      <c r="Q70" s="15" t="s">
        <v>21</v>
      </c>
      <c r="R70" s="13" t="s">
        <v>18</v>
      </c>
      <c r="S70" s="15" t="s">
        <v>420</v>
      </c>
      <c r="T70" s="15" t="s">
        <v>421</v>
      </c>
      <c r="U70" s="18">
        <v>0.15</v>
      </c>
      <c r="V70" s="18">
        <v>1.9E-2</v>
      </c>
    </row>
    <row r="71" spans="1:22" ht="16.5" customHeight="1" x14ac:dyDescent="0.25">
      <c r="A71" s="20" t="s">
        <v>417</v>
      </c>
      <c r="B71" s="20" t="s">
        <v>434</v>
      </c>
      <c r="C71" s="20" t="s">
        <v>18</v>
      </c>
      <c r="D71" s="20">
        <v>1509</v>
      </c>
      <c r="E71" s="27" t="s">
        <v>289</v>
      </c>
      <c r="F71" s="13"/>
      <c r="G71" s="21"/>
      <c r="H71" s="22">
        <v>34791</v>
      </c>
      <c r="I71" s="22">
        <v>6133.653299999999</v>
      </c>
      <c r="J71" s="22">
        <v>5520.2879699999994</v>
      </c>
      <c r="K71" s="22">
        <v>1840.0959899999996</v>
      </c>
      <c r="L71" s="22">
        <v>4906.9226399999998</v>
      </c>
      <c r="M71" s="22">
        <v>613.36532999999997</v>
      </c>
      <c r="N71" s="22" t="s">
        <v>433</v>
      </c>
      <c r="O71" s="23">
        <v>43405</v>
      </c>
      <c r="P71" s="24">
        <v>2018</v>
      </c>
      <c r="Q71" s="22" t="s">
        <v>21</v>
      </c>
      <c r="R71" s="20" t="s">
        <v>18</v>
      </c>
      <c r="S71" s="22" t="s">
        <v>420</v>
      </c>
      <c r="T71" s="22" t="s">
        <v>421</v>
      </c>
      <c r="U71" s="25">
        <v>0.15</v>
      </c>
      <c r="V71" s="25">
        <v>1.9E-2</v>
      </c>
    </row>
    <row r="72" spans="1:22" ht="16.5" customHeight="1" x14ac:dyDescent="0.25">
      <c r="A72" s="13" t="s">
        <v>417</v>
      </c>
      <c r="B72" s="13" t="s">
        <v>435</v>
      </c>
      <c r="C72" s="13" t="s">
        <v>18</v>
      </c>
      <c r="D72" s="13">
        <v>1510</v>
      </c>
      <c r="E72" s="28" t="s">
        <v>289</v>
      </c>
      <c r="F72" s="13"/>
      <c r="G72" s="14"/>
      <c r="H72" s="15">
        <v>141715</v>
      </c>
      <c r="I72" s="15">
        <v>24984.354499999998</v>
      </c>
      <c r="J72" s="15">
        <v>22485.919049999997</v>
      </c>
      <c r="K72" s="15">
        <v>7495.3063499999989</v>
      </c>
      <c r="L72" s="15">
        <v>19987.4836</v>
      </c>
      <c r="M72" s="15">
        <v>2498.4354499999999</v>
      </c>
      <c r="N72" s="15" t="s">
        <v>433</v>
      </c>
      <c r="O72" s="16">
        <v>43405</v>
      </c>
      <c r="P72" s="17">
        <v>2018</v>
      </c>
      <c r="Q72" s="15" t="s">
        <v>21</v>
      </c>
      <c r="R72" s="13" t="s">
        <v>18</v>
      </c>
      <c r="S72" s="15" t="s">
        <v>420</v>
      </c>
      <c r="T72" s="15" t="s">
        <v>421</v>
      </c>
      <c r="U72" s="18">
        <v>0.15</v>
      </c>
      <c r="V72" s="18">
        <v>1.9E-2</v>
      </c>
    </row>
    <row r="73" spans="1:22" ht="16.5" customHeight="1" x14ac:dyDescent="0.25">
      <c r="A73" s="20" t="s">
        <v>417</v>
      </c>
      <c r="B73" s="20" t="s">
        <v>436</v>
      </c>
      <c r="C73" s="20" t="s">
        <v>18</v>
      </c>
      <c r="D73" s="20">
        <v>1511</v>
      </c>
      <c r="E73" s="27" t="s">
        <v>289</v>
      </c>
      <c r="F73" s="13"/>
      <c r="G73" s="21"/>
      <c r="H73" s="22">
        <v>134789</v>
      </c>
      <c r="I73" s="22">
        <v>23763.300699999996</v>
      </c>
      <c r="J73" s="22">
        <v>21386.970629999996</v>
      </c>
      <c r="K73" s="22">
        <v>7128.990209999999</v>
      </c>
      <c r="L73" s="22">
        <v>19010.640559999996</v>
      </c>
      <c r="M73" s="22">
        <v>2376.3300699999995</v>
      </c>
      <c r="N73" s="22" t="s">
        <v>437</v>
      </c>
      <c r="O73" s="23">
        <v>43405</v>
      </c>
      <c r="P73" s="24">
        <v>2018</v>
      </c>
      <c r="Q73" s="22" t="s">
        <v>21</v>
      </c>
      <c r="R73" s="20" t="s">
        <v>18</v>
      </c>
      <c r="S73" s="22" t="s">
        <v>420</v>
      </c>
      <c r="T73" s="22" t="s">
        <v>421</v>
      </c>
      <c r="U73" s="25">
        <v>0.15</v>
      </c>
      <c r="V73" s="25">
        <v>1.9E-2</v>
      </c>
    </row>
    <row r="74" spans="1:22" ht="16.5" customHeight="1" x14ac:dyDescent="0.25">
      <c r="A74" s="13" t="s">
        <v>417</v>
      </c>
      <c r="B74" s="13" t="s">
        <v>438</v>
      </c>
      <c r="C74" s="13" t="s">
        <v>18</v>
      </c>
      <c r="D74" s="13">
        <v>1512</v>
      </c>
      <c r="E74" s="28" t="s">
        <v>289</v>
      </c>
      <c r="F74" s="13"/>
      <c r="G74" s="14" t="s">
        <v>29</v>
      </c>
      <c r="H74" s="15">
        <v>181113</v>
      </c>
      <c r="I74" s="15">
        <v>31930.221899999997</v>
      </c>
      <c r="J74" s="15">
        <v>28737.199709999997</v>
      </c>
      <c r="K74" s="15">
        <v>9579.066569999999</v>
      </c>
      <c r="L74" s="15">
        <v>25544.177519999997</v>
      </c>
      <c r="M74" s="15">
        <v>3193.0221899999997</v>
      </c>
      <c r="N74" s="15" t="s">
        <v>419</v>
      </c>
      <c r="O74" s="16">
        <v>43405</v>
      </c>
      <c r="P74" s="17">
        <v>2018</v>
      </c>
      <c r="Q74" s="15" t="s">
        <v>21</v>
      </c>
      <c r="R74" s="13" t="s">
        <v>18</v>
      </c>
      <c r="S74" s="15" t="s">
        <v>420</v>
      </c>
      <c r="T74" s="15" t="s">
        <v>421</v>
      </c>
      <c r="U74" s="18">
        <v>0.15</v>
      </c>
      <c r="V74" s="18">
        <v>1.9E-2</v>
      </c>
    </row>
    <row r="75" spans="1:22" ht="16.5" customHeight="1" x14ac:dyDescent="0.25">
      <c r="A75" s="20" t="s">
        <v>417</v>
      </c>
      <c r="B75" s="20" t="s">
        <v>439</v>
      </c>
      <c r="C75" s="20" t="s">
        <v>18</v>
      </c>
      <c r="D75" s="20">
        <v>1513</v>
      </c>
      <c r="E75" s="27" t="s">
        <v>289</v>
      </c>
      <c r="F75" s="13"/>
      <c r="G75" s="21"/>
      <c r="H75" s="22">
        <v>55299</v>
      </c>
      <c r="I75" s="22">
        <v>9749.2136999999984</v>
      </c>
      <c r="J75" s="22">
        <v>8774.2923299999984</v>
      </c>
      <c r="K75" s="22">
        <v>2924.7641099999996</v>
      </c>
      <c r="L75" s="22">
        <v>7799.3709599999993</v>
      </c>
      <c r="M75" s="22">
        <v>974.92136999999991</v>
      </c>
      <c r="N75" s="22" t="s">
        <v>437</v>
      </c>
      <c r="O75" s="23">
        <v>43405</v>
      </c>
      <c r="P75" s="24">
        <v>2018</v>
      </c>
      <c r="Q75" s="22" t="s">
        <v>21</v>
      </c>
      <c r="R75" s="20" t="s">
        <v>18</v>
      </c>
      <c r="S75" s="22" t="s">
        <v>420</v>
      </c>
      <c r="T75" s="22" t="s">
        <v>421</v>
      </c>
      <c r="U75" s="25">
        <v>0.15</v>
      </c>
      <c r="V75" s="25">
        <v>1.9E-2</v>
      </c>
    </row>
    <row r="76" spans="1:22" ht="16.5" customHeight="1" x14ac:dyDescent="0.25">
      <c r="A76" s="13" t="s">
        <v>417</v>
      </c>
      <c r="B76" s="13" t="s">
        <v>440</v>
      </c>
      <c r="C76" s="13" t="s">
        <v>18</v>
      </c>
      <c r="D76" s="13">
        <v>1514</v>
      </c>
      <c r="E76" s="28" t="s">
        <v>289</v>
      </c>
      <c r="F76" s="13"/>
      <c r="G76" s="14" t="s">
        <v>29</v>
      </c>
      <c r="H76" s="15">
        <v>241697</v>
      </c>
      <c r="I76" s="15">
        <v>42611.181099999994</v>
      </c>
      <c r="J76" s="15">
        <v>38350.062989999999</v>
      </c>
      <c r="K76" s="15">
        <v>12783.354329999998</v>
      </c>
      <c r="L76" s="15">
        <v>34088.944879999995</v>
      </c>
      <c r="M76" s="15">
        <v>4261.1181099999994</v>
      </c>
      <c r="N76" s="15" t="s">
        <v>441</v>
      </c>
      <c r="O76" s="16">
        <v>43405</v>
      </c>
      <c r="P76" s="17">
        <v>2018</v>
      </c>
      <c r="Q76" s="15" t="s">
        <v>21</v>
      </c>
      <c r="R76" s="13" t="s">
        <v>18</v>
      </c>
      <c r="S76" s="15" t="s">
        <v>420</v>
      </c>
      <c r="T76" s="15" t="s">
        <v>421</v>
      </c>
      <c r="U76" s="18">
        <v>0.15</v>
      </c>
      <c r="V76" s="18">
        <v>1.9E-2</v>
      </c>
    </row>
    <row r="77" spans="1:22" ht="16.5" customHeight="1" x14ac:dyDescent="0.25">
      <c r="A77" s="20" t="s">
        <v>417</v>
      </c>
      <c r="B77" s="20" t="s">
        <v>442</v>
      </c>
      <c r="C77" s="20" t="s">
        <v>35</v>
      </c>
      <c r="D77" s="20">
        <v>1515</v>
      </c>
      <c r="E77" s="27" t="s">
        <v>289</v>
      </c>
      <c r="F77" s="13" t="s">
        <v>644</v>
      </c>
      <c r="G77" s="21" t="s">
        <v>29</v>
      </c>
      <c r="H77" s="22">
        <v>9626</v>
      </c>
      <c r="I77" s="22">
        <v>1697.0637999999999</v>
      </c>
      <c r="J77" s="22">
        <v>1527.35742</v>
      </c>
      <c r="K77" s="22">
        <v>509.11913999999996</v>
      </c>
      <c r="L77" s="22">
        <v>1357.65104</v>
      </c>
      <c r="M77" s="22">
        <v>169.70638</v>
      </c>
      <c r="N77" s="22" t="s">
        <v>429</v>
      </c>
      <c r="O77" s="23">
        <v>43405</v>
      </c>
      <c r="P77" s="17">
        <v>2019</v>
      </c>
      <c r="Q77" s="22" t="s">
        <v>642</v>
      </c>
      <c r="R77" s="20" t="s">
        <v>35</v>
      </c>
      <c r="S77" s="15" t="s">
        <v>751</v>
      </c>
      <c r="T77" s="108" t="s">
        <v>752</v>
      </c>
      <c r="U77" s="18">
        <v>0.17799999999999999</v>
      </c>
      <c r="V77" s="18">
        <v>3.6999999999999998E-2</v>
      </c>
    </row>
    <row r="78" spans="1:22" ht="16.5" customHeight="1" x14ac:dyDescent="0.25">
      <c r="A78" s="13" t="s">
        <v>417</v>
      </c>
      <c r="B78" s="13" t="s">
        <v>443</v>
      </c>
      <c r="C78" s="13" t="s">
        <v>18</v>
      </c>
      <c r="D78" s="13">
        <v>1516</v>
      </c>
      <c r="E78" s="28" t="s">
        <v>289</v>
      </c>
      <c r="F78" s="13"/>
      <c r="G78" s="14"/>
      <c r="H78" s="15">
        <v>113694</v>
      </c>
      <c r="I78" s="15">
        <v>20044.252199999999</v>
      </c>
      <c r="J78" s="15">
        <v>18039.826979999998</v>
      </c>
      <c r="K78" s="15">
        <v>6013.2756599999993</v>
      </c>
      <c r="L78" s="15">
        <v>16035.401760000001</v>
      </c>
      <c r="M78" s="15">
        <v>2004.4252200000001</v>
      </c>
      <c r="N78" s="15" t="s">
        <v>441</v>
      </c>
      <c r="O78" s="16">
        <v>43405</v>
      </c>
      <c r="P78" s="17">
        <v>2018</v>
      </c>
      <c r="Q78" s="15" t="s">
        <v>21</v>
      </c>
      <c r="R78" s="13" t="s">
        <v>18</v>
      </c>
      <c r="S78" s="15" t="s">
        <v>420</v>
      </c>
      <c r="T78" s="15" t="s">
        <v>421</v>
      </c>
      <c r="U78" s="18">
        <v>0.15</v>
      </c>
      <c r="V78" s="18">
        <v>1.9E-2</v>
      </c>
    </row>
    <row r="79" spans="1:22" ht="16.5" customHeight="1" x14ac:dyDescent="0.25">
      <c r="A79" s="20" t="s">
        <v>417</v>
      </c>
      <c r="B79" s="20" t="s">
        <v>444</v>
      </c>
      <c r="C79" s="20" t="s">
        <v>445</v>
      </c>
      <c r="D79" s="20">
        <v>1517</v>
      </c>
      <c r="E79" s="27" t="s">
        <v>289</v>
      </c>
      <c r="F79" s="13"/>
      <c r="G79" s="21" t="s">
        <v>29</v>
      </c>
      <c r="H79" s="22">
        <v>165698</v>
      </c>
      <c r="I79" s="22">
        <v>29212.557399999998</v>
      </c>
      <c r="J79" s="22">
        <v>26291.301659999997</v>
      </c>
      <c r="K79" s="22">
        <v>8763.7672199999997</v>
      </c>
      <c r="L79" s="22">
        <v>23370.04592</v>
      </c>
      <c r="M79" s="22">
        <v>2921.2557400000001</v>
      </c>
      <c r="N79" s="22" t="s">
        <v>446</v>
      </c>
      <c r="O79" s="23">
        <v>43405</v>
      </c>
      <c r="P79" s="24">
        <v>2018</v>
      </c>
      <c r="Q79" s="22" t="s">
        <v>21</v>
      </c>
      <c r="R79" s="20" t="s">
        <v>445</v>
      </c>
      <c r="S79" s="22" t="s">
        <v>447</v>
      </c>
      <c r="T79" s="22" t="s">
        <v>448</v>
      </c>
      <c r="U79" s="25">
        <v>0.154</v>
      </c>
      <c r="V79" s="25">
        <v>3.4000000000000002E-2</v>
      </c>
    </row>
    <row r="80" spans="1:22" ht="16.5" customHeight="1" x14ac:dyDescent="0.25">
      <c r="A80" s="13" t="s">
        <v>417</v>
      </c>
      <c r="B80" s="13" t="s">
        <v>449</v>
      </c>
      <c r="C80" s="13" t="s">
        <v>445</v>
      </c>
      <c r="D80" s="13">
        <v>1518</v>
      </c>
      <c r="E80" s="28" t="s">
        <v>289</v>
      </c>
      <c r="F80" s="13"/>
      <c r="G80" s="14" t="s">
        <v>29</v>
      </c>
      <c r="H80" s="15">
        <v>120505</v>
      </c>
      <c r="I80" s="15">
        <v>21245.031499999997</v>
      </c>
      <c r="J80" s="15">
        <v>19120.528349999997</v>
      </c>
      <c r="K80" s="15">
        <v>6373.5094499999987</v>
      </c>
      <c r="L80" s="15">
        <v>16996.0252</v>
      </c>
      <c r="M80" s="15">
        <v>2124.50315</v>
      </c>
      <c r="N80" s="15" t="s">
        <v>446</v>
      </c>
      <c r="O80" s="16">
        <v>43405</v>
      </c>
      <c r="P80" s="17">
        <v>2018</v>
      </c>
      <c r="Q80" s="15" t="s">
        <v>21</v>
      </c>
      <c r="R80" s="13" t="s">
        <v>445</v>
      </c>
      <c r="S80" s="15" t="s">
        <v>447</v>
      </c>
      <c r="T80" s="15" t="s">
        <v>448</v>
      </c>
      <c r="U80" s="18">
        <v>0.154</v>
      </c>
      <c r="V80" s="18">
        <v>3.4000000000000002E-2</v>
      </c>
    </row>
    <row r="81" spans="1:22" ht="16.5" customHeight="1" x14ac:dyDescent="0.25">
      <c r="A81" s="20" t="s">
        <v>417</v>
      </c>
      <c r="B81" s="20" t="s">
        <v>450</v>
      </c>
      <c r="C81" s="20" t="s">
        <v>445</v>
      </c>
      <c r="D81" s="20">
        <v>1519</v>
      </c>
      <c r="E81" s="27" t="s">
        <v>289</v>
      </c>
      <c r="F81" s="13"/>
      <c r="G81" s="21" t="s">
        <v>29</v>
      </c>
      <c r="H81" s="22">
        <v>86642</v>
      </c>
      <c r="I81" s="22">
        <v>15274.984599999998</v>
      </c>
      <c r="J81" s="22">
        <v>13747.486139999999</v>
      </c>
      <c r="K81" s="22">
        <v>4582.4953799999994</v>
      </c>
      <c r="L81" s="22">
        <v>12219.987679999998</v>
      </c>
      <c r="M81" s="22">
        <v>1527.4984599999998</v>
      </c>
      <c r="N81" s="22" t="s">
        <v>446</v>
      </c>
      <c r="O81" s="23">
        <v>43405</v>
      </c>
      <c r="P81" s="24">
        <v>2018</v>
      </c>
      <c r="Q81" s="22" t="s">
        <v>21</v>
      </c>
      <c r="R81" s="20" t="s">
        <v>445</v>
      </c>
      <c r="S81" s="22" t="s">
        <v>447</v>
      </c>
      <c r="T81" s="22" t="s">
        <v>448</v>
      </c>
      <c r="U81" s="25">
        <v>0.154</v>
      </c>
      <c r="V81" s="25">
        <v>3.4000000000000002E-2</v>
      </c>
    </row>
    <row r="82" spans="1:22" ht="16.5" customHeight="1" x14ac:dyDescent="0.25">
      <c r="A82" s="13" t="s">
        <v>417</v>
      </c>
      <c r="B82" s="13" t="s">
        <v>451</v>
      </c>
      <c r="C82" s="13" t="s">
        <v>18</v>
      </c>
      <c r="D82" s="13">
        <v>1520</v>
      </c>
      <c r="E82" s="28" t="s">
        <v>289</v>
      </c>
      <c r="F82" s="13" t="s">
        <v>644</v>
      </c>
      <c r="G82" s="14" t="s">
        <v>29</v>
      </c>
      <c r="H82" s="15">
        <v>281622</v>
      </c>
      <c r="I82" s="15">
        <v>49649.958599999998</v>
      </c>
      <c r="J82" s="15">
        <v>44684.962740000003</v>
      </c>
      <c r="K82" s="15">
        <v>14894.987579999999</v>
      </c>
      <c r="L82" s="15">
        <v>39719.96688</v>
      </c>
      <c r="M82" s="15">
        <v>4964.99586</v>
      </c>
      <c r="N82" s="15" t="s">
        <v>419</v>
      </c>
      <c r="O82" s="16">
        <v>43405</v>
      </c>
      <c r="P82" s="17">
        <v>2018</v>
      </c>
      <c r="Q82" s="15" t="s">
        <v>21</v>
      </c>
      <c r="R82" s="13" t="s">
        <v>18</v>
      </c>
      <c r="S82" s="15" t="s">
        <v>420</v>
      </c>
      <c r="T82" s="15" t="s">
        <v>421</v>
      </c>
      <c r="U82" s="18">
        <v>0.15</v>
      </c>
      <c r="V82" s="18">
        <v>1.9E-2</v>
      </c>
    </row>
    <row r="83" spans="1:22" ht="16.5" customHeight="1" x14ac:dyDescent="0.25">
      <c r="A83" s="20" t="s">
        <v>417</v>
      </c>
      <c r="B83" s="20" t="s">
        <v>452</v>
      </c>
      <c r="C83" s="20" t="s">
        <v>18</v>
      </c>
      <c r="D83" s="20">
        <v>1521</v>
      </c>
      <c r="E83" s="27" t="s">
        <v>289</v>
      </c>
      <c r="F83" s="13"/>
      <c r="G83" s="21" t="s">
        <v>29</v>
      </c>
      <c r="H83" s="22">
        <v>151729</v>
      </c>
      <c r="I83" s="22">
        <v>26749.822699999997</v>
      </c>
      <c r="J83" s="22">
        <v>24074.840429999997</v>
      </c>
      <c r="K83" s="22">
        <v>8024.9468099999985</v>
      </c>
      <c r="L83" s="22">
        <v>21399.85816</v>
      </c>
      <c r="M83" s="22">
        <v>2674.98227</v>
      </c>
      <c r="N83" s="22" t="s">
        <v>441</v>
      </c>
      <c r="O83" s="23">
        <v>43405</v>
      </c>
      <c r="P83" s="24">
        <v>2018</v>
      </c>
      <c r="Q83" s="22" t="s">
        <v>21</v>
      </c>
      <c r="R83" s="20" t="s">
        <v>18</v>
      </c>
      <c r="S83" s="22" t="s">
        <v>420</v>
      </c>
      <c r="T83" s="22" t="s">
        <v>421</v>
      </c>
      <c r="U83" s="25">
        <v>0.15</v>
      </c>
      <c r="V83" s="25">
        <v>1.9E-2</v>
      </c>
    </row>
    <row r="84" spans="1:22" ht="16.5" customHeight="1" x14ac:dyDescent="0.25">
      <c r="A84" s="13" t="s">
        <v>417</v>
      </c>
      <c r="B84" s="13" t="s">
        <v>453</v>
      </c>
      <c r="C84" s="13" t="s">
        <v>18</v>
      </c>
      <c r="D84" s="13">
        <v>1522</v>
      </c>
      <c r="E84" s="28" t="s">
        <v>289</v>
      </c>
      <c r="F84" s="13"/>
      <c r="G84" s="14"/>
      <c r="H84" s="15">
        <v>168191</v>
      </c>
      <c r="I84" s="15">
        <v>29652.073299999996</v>
      </c>
      <c r="J84" s="15">
        <v>26686.865969999999</v>
      </c>
      <c r="K84" s="15">
        <v>8895.6219899999978</v>
      </c>
      <c r="L84" s="15">
        <v>23721.658639999998</v>
      </c>
      <c r="M84" s="15">
        <v>2965.2073299999997</v>
      </c>
      <c r="N84" s="15" t="s">
        <v>441</v>
      </c>
      <c r="O84" s="16">
        <v>43405</v>
      </c>
      <c r="P84" s="17">
        <v>2018</v>
      </c>
      <c r="Q84" s="15" t="s">
        <v>21</v>
      </c>
      <c r="R84" s="13" t="s">
        <v>18</v>
      </c>
      <c r="S84" s="15" t="s">
        <v>420</v>
      </c>
      <c r="T84" s="15" t="s">
        <v>421</v>
      </c>
      <c r="U84" s="18">
        <v>0.15</v>
      </c>
      <c r="V84" s="18">
        <v>1.9E-2</v>
      </c>
    </row>
    <row r="85" spans="1:22" ht="16.5" customHeight="1" x14ac:dyDescent="0.25">
      <c r="A85" s="20" t="s">
        <v>417</v>
      </c>
      <c r="B85" s="20" t="s">
        <v>454</v>
      </c>
      <c r="C85" s="20" t="s">
        <v>18</v>
      </c>
      <c r="D85" s="20">
        <v>1523</v>
      </c>
      <c r="E85" s="27" t="s">
        <v>289</v>
      </c>
      <c r="F85" s="13"/>
      <c r="G85" s="21"/>
      <c r="H85" s="22">
        <v>61202</v>
      </c>
      <c r="I85" s="22">
        <v>10789.9126</v>
      </c>
      <c r="J85" s="22">
        <v>9710.9213400000008</v>
      </c>
      <c r="K85" s="22">
        <v>3236.9737799999998</v>
      </c>
      <c r="L85" s="22">
        <v>8631.9300800000001</v>
      </c>
      <c r="M85" s="22">
        <v>1078.99126</v>
      </c>
      <c r="N85" s="22" t="s">
        <v>437</v>
      </c>
      <c r="O85" s="23">
        <v>43405</v>
      </c>
      <c r="P85" s="24">
        <v>2018</v>
      </c>
      <c r="Q85" s="22" t="s">
        <v>21</v>
      </c>
      <c r="R85" s="20" t="s">
        <v>18</v>
      </c>
      <c r="S85" s="22" t="s">
        <v>420</v>
      </c>
      <c r="T85" s="22" t="s">
        <v>421</v>
      </c>
      <c r="U85" s="25">
        <v>0.15</v>
      </c>
      <c r="V85" s="25">
        <v>1.9E-2</v>
      </c>
    </row>
    <row r="86" spans="1:22" ht="16.5" customHeight="1" x14ac:dyDescent="0.25">
      <c r="A86" s="13" t="s">
        <v>114</v>
      </c>
      <c r="B86" s="13" t="s">
        <v>115</v>
      </c>
      <c r="C86" s="13" t="s">
        <v>44</v>
      </c>
      <c r="D86" s="13">
        <v>1601</v>
      </c>
      <c r="E86" s="13" t="s">
        <v>116</v>
      </c>
      <c r="F86" s="13"/>
      <c r="G86" s="14"/>
      <c r="H86" s="15">
        <v>99063</v>
      </c>
      <c r="I86" s="15">
        <v>17464.8069</v>
      </c>
      <c r="J86" s="15">
        <v>15718.326209999999</v>
      </c>
      <c r="K86" s="15">
        <v>5239.4420700000001</v>
      </c>
      <c r="L86" s="15">
        <v>13971.845520000001</v>
      </c>
      <c r="M86" s="15">
        <v>1746.4806900000001</v>
      </c>
      <c r="N86" s="15" t="s">
        <v>117</v>
      </c>
      <c r="O86" s="16">
        <v>43215</v>
      </c>
      <c r="P86" s="17">
        <v>2018</v>
      </c>
      <c r="Q86" s="15" t="s">
        <v>21</v>
      </c>
      <c r="R86" s="13" t="s">
        <v>44</v>
      </c>
      <c r="S86" s="15" t="s">
        <v>118</v>
      </c>
      <c r="T86" s="15" t="s">
        <v>119</v>
      </c>
      <c r="U86" s="18">
        <v>9.1999999999999998E-2</v>
      </c>
      <c r="V86" s="18">
        <v>8.0000000000000002E-3</v>
      </c>
    </row>
    <row r="87" spans="1:22" ht="16.5" customHeight="1" x14ac:dyDescent="0.25">
      <c r="A87" s="20" t="s">
        <v>114</v>
      </c>
      <c r="B87" s="20" t="s">
        <v>120</v>
      </c>
      <c r="C87" s="20" t="s">
        <v>44</v>
      </c>
      <c r="D87" s="20">
        <v>1602</v>
      </c>
      <c r="E87" s="20" t="s">
        <v>116</v>
      </c>
      <c r="F87" s="13"/>
      <c r="G87" s="21"/>
      <c r="H87" s="22">
        <v>26976</v>
      </c>
      <c r="I87" s="22">
        <v>4755.8687999999993</v>
      </c>
      <c r="J87" s="22">
        <v>4280.2819199999994</v>
      </c>
      <c r="K87" s="22">
        <v>1426.7606399999997</v>
      </c>
      <c r="L87" s="22">
        <v>3804.6950399999996</v>
      </c>
      <c r="M87" s="22">
        <v>475.58687999999995</v>
      </c>
      <c r="N87" s="22" t="s">
        <v>121</v>
      </c>
      <c r="O87" s="23">
        <v>43215</v>
      </c>
      <c r="P87" s="24">
        <v>2018</v>
      </c>
      <c r="Q87" s="22" t="s">
        <v>21</v>
      </c>
      <c r="R87" s="20" t="s">
        <v>44</v>
      </c>
      <c r="S87" s="22" t="s">
        <v>118</v>
      </c>
      <c r="T87" s="22" t="s">
        <v>119</v>
      </c>
      <c r="U87" s="25">
        <v>9.1999999999999998E-2</v>
      </c>
      <c r="V87" s="25">
        <v>8.0000000000000002E-3</v>
      </c>
    </row>
    <row r="88" spans="1:22" ht="16.5" customHeight="1" x14ac:dyDescent="0.25">
      <c r="A88" s="13" t="s">
        <v>114</v>
      </c>
      <c r="B88" s="13" t="s">
        <v>122</v>
      </c>
      <c r="C88" s="13" t="s">
        <v>44</v>
      </c>
      <c r="D88" s="13">
        <v>1603</v>
      </c>
      <c r="E88" s="13" t="s">
        <v>116</v>
      </c>
      <c r="F88" s="13"/>
      <c r="G88" s="14"/>
      <c r="H88" s="15">
        <v>52419</v>
      </c>
      <c r="I88" s="15">
        <v>9241.4696999999996</v>
      </c>
      <c r="J88" s="15">
        <v>8317.3227299999999</v>
      </c>
      <c r="K88" s="15">
        <v>2772.4409099999998</v>
      </c>
      <c r="L88" s="15">
        <v>7393.1757600000001</v>
      </c>
      <c r="M88" s="15">
        <v>924.14697000000001</v>
      </c>
      <c r="N88" s="15" t="s">
        <v>123</v>
      </c>
      <c r="O88" s="16">
        <v>43215</v>
      </c>
      <c r="P88" s="17">
        <v>2018</v>
      </c>
      <c r="Q88" s="15" t="s">
        <v>21</v>
      </c>
      <c r="R88" s="13" t="s">
        <v>44</v>
      </c>
      <c r="S88" s="15" t="s">
        <v>118</v>
      </c>
      <c r="T88" s="15" t="s">
        <v>119</v>
      </c>
      <c r="U88" s="18">
        <v>9.1999999999999998E-2</v>
      </c>
      <c r="V88" s="18">
        <v>8.0000000000000002E-3</v>
      </c>
    </row>
    <row r="89" spans="1:22" ht="16.5" customHeight="1" x14ac:dyDescent="0.25">
      <c r="A89" s="20" t="s">
        <v>114</v>
      </c>
      <c r="B89" s="20" t="s">
        <v>54</v>
      </c>
      <c r="C89" s="20" t="s">
        <v>44</v>
      </c>
      <c r="D89" s="20">
        <v>1604</v>
      </c>
      <c r="E89" s="20" t="s">
        <v>116</v>
      </c>
      <c r="F89" s="13"/>
      <c r="G89" s="21"/>
      <c r="H89" s="22">
        <v>32081</v>
      </c>
      <c r="I89" s="22">
        <v>5655.8802999999998</v>
      </c>
      <c r="J89" s="22">
        <v>5090.2922699999999</v>
      </c>
      <c r="K89" s="22">
        <v>1696.7640899999999</v>
      </c>
      <c r="L89" s="22">
        <v>4524.70424</v>
      </c>
      <c r="M89" s="22">
        <v>565.58803</v>
      </c>
      <c r="N89" s="22" t="s">
        <v>123</v>
      </c>
      <c r="O89" s="23">
        <v>43215</v>
      </c>
      <c r="P89" s="24">
        <v>2018</v>
      </c>
      <c r="Q89" s="22" t="s">
        <v>21</v>
      </c>
      <c r="R89" s="20" t="s">
        <v>44</v>
      </c>
      <c r="S89" s="22" t="s">
        <v>118</v>
      </c>
      <c r="T89" s="22" t="s">
        <v>119</v>
      </c>
      <c r="U89" s="25">
        <v>9.1999999999999998E-2</v>
      </c>
      <c r="V89" s="25">
        <v>8.0000000000000002E-3</v>
      </c>
    </row>
    <row r="90" spans="1:22" ht="16.5" customHeight="1" x14ac:dyDescent="0.25">
      <c r="A90" s="13" t="s">
        <v>114</v>
      </c>
      <c r="B90" s="13" t="s">
        <v>124</v>
      </c>
      <c r="C90" s="13" t="s">
        <v>44</v>
      </c>
      <c r="D90" s="13">
        <v>1605</v>
      </c>
      <c r="E90" s="13" t="s">
        <v>116</v>
      </c>
      <c r="F90" s="13"/>
      <c r="G90" s="14"/>
      <c r="H90" s="15">
        <v>34811</v>
      </c>
      <c r="I90" s="15">
        <v>6137.1792999999998</v>
      </c>
      <c r="J90" s="15">
        <v>5523.46137</v>
      </c>
      <c r="K90" s="15">
        <v>1841.1537899999998</v>
      </c>
      <c r="L90" s="15">
        <v>4909.7434400000002</v>
      </c>
      <c r="M90" s="15">
        <v>613.71793000000002</v>
      </c>
      <c r="N90" s="15" t="s">
        <v>125</v>
      </c>
      <c r="O90" s="16">
        <v>43215</v>
      </c>
      <c r="P90" s="17">
        <v>2018</v>
      </c>
      <c r="Q90" s="15" t="s">
        <v>21</v>
      </c>
      <c r="R90" s="13" t="s">
        <v>44</v>
      </c>
      <c r="S90" s="15" t="s">
        <v>118</v>
      </c>
      <c r="T90" s="15" t="s">
        <v>119</v>
      </c>
      <c r="U90" s="18">
        <v>9.1999999999999998E-2</v>
      </c>
      <c r="V90" s="18">
        <v>8.0000000000000002E-3</v>
      </c>
    </row>
    <row r="91" spans="1:22" ht="16.5" customHeight="1" x14ac:dyDescent="0.25">
      <c r="A91" s="20" t="s">
        <v>114</v>
      </c>
      <c r="B91" s="20" t="s">
        <v>126</v>
      </c>
      <c r="C91" s="20" t="s">
        <v>44</v>
      </c>
      <c r="D91" s="20">
        <v>1606</v>
      </c>
      <c r="E91" s="20" t="s">
        <v>116</v>
      </c>
      <c r="F91" s="13"/>
      <c r="G91" s="21"/>
      <c r="H91" s="22">
        <v>47693</v>
      </c>
      <c r="I91" s="22">
        <v>8408.2758999999987</v>
      </c>
      <c r="J91" s="22">
        <v>7567.4483099999989</v>
      </c>
      <c r="K91" s="22">
        <v>2522.4827699999996</v>
      </c>
      <c r="L91" s="22">
        <v>6726.620719999999</v>
      </c>
      <c r="M91" s="22">
        <v>840.82758999999987</v>
      </c>
      <c r="N91" s="22" t="s">
        <v>123</v>
      </c>
      <c r="O91" s="23">
        <v>43215</v>
      </c>
      <c r="P91" s="24">
        <v>2018</v>
      </c>
      <c r="Q91" s="22" t="s">
        <v>21</v>
      </c>
      <c r="R91" s="20" t="s">
        <v>44</v>
      </c>
      <c r="S91" s="22" t="s">
        <v>118</v>
      </c>
      <c r="T91" s="22" t="s">
        <v>119</v>
      </c>
      <c r="U91" s="25">
        <v>9.1999999999999998E-2</v>
      </c>
      <c r="V91" s="25">
        <v>8.0000000000000002E-3</v>
      </c>
    </row>
    <row r="92" spans="1:22" ht="16.5" customHeight="1" x14ac:dyDescent="0.25">
      <c r="A92" s="13" t="s">
        <v>114</v>
      </c>
      <c r="B92" s="13" t="s">
        <v>127</v>
      </c>
      <c r="C92" s="13" t="s">
        <v>44</v>
      </c>
      <c r="D92" s="13">
        <v>1607</v>
      </c>
      <c r="E92" s="13" t="s">
        <v>116</v>
      </c>
      <c r="F92" s="13"/>
      <c r="G92" s="14"/>
      <c r="H92" s="15">
        <v>14180</v>
      </c>
      <c r="I92" s="15">
        <v>2499.9339999999997</v>
      </c>
      <c r="J92" s="15">
        <v>2249.9405999999999</v>
      </c>
      <c r="K92" s="15">
        <v>749.98019999999985</v>
      </c>
      <c r="L92" s="15">
        <v>1999.9471999999998</v>
      </c>
      <c r="M92" s="15">
        <v>249.99339999999998</v>
      </c>
      <c r="N92" s="15" t="s">
        <v>123</v>
      </c>
      <c r="O92" s="16">
        <v>43215</v>
      </c>
      <c r="P92" s="17">
        <v>2018</v>
      </c>
      <c r="Q92" s="15" t="s">
        <v>21</v>
      </c>
      <c r="R92" s="13" t="s">
        <v>44</v>
      </c>
      <c r="S92" s="15" t="s">
        <v>118</v>
      </c>
      <c r="T92" s="15" t="s">
        <v>119</v>
      </c>
      <c r="U92" s="18">
        <v>9.1999999999999998E-2</v>
      </c>
      <c r="V92" s="18">
        <v>8.0000000000000002E-3</v>
      </c>
    </row>
    <row r="93" spans="1:22" ht="16.5" customHeight="1" x14ac:dyDescent="0.25">
      <c r="A93" s="20" t="s">
        <v>114</v>
      </c>
      <c r="B93" s="20" t="s">
        <v>128</v>
      </c>
      <c r="C93" s="20" t="s">
        <v>44</v>
      </c>
      <c r="D93" s="20">
        <v>1608</v>
      </c>
      <c r="E93" s="20" t="s">
        <v>116</v>
      </c>
      <c r="F93" s="13"/>
      <c r="G93" s="21"/>
      <c r="H93" s="22">
        <v>8320</v>
      </c>
      <c r="I93" s="22">
        <v>1466.8159999999998</v>
      </c>
      <c r="J93" s="22">
        <v>1320.1343999999999</v>
      </c>
      <c r="K93" s="22">
        <v>440.04479999999995</v>
      </c>
      <c r="L93" s="22">
        <v>1173.4527999999998</v>
      </c>
      <c r="M93" s="22">
        <v>146.68159999999997</v>
      </c>
      <c r="N93" s="22" t="s">
        <v>125</v>
      </c>
      <c r="O93" s="23">
        <v>43215</v>
      </c>
      <c r="P93" s="24">
        <v>2018</v>
      </c>
      <c r="Q93" s="22" t="s">
        <v>21</v>
      </c>
      <c r="R93" s="20" t="s">
        <v>44</v>
      </c>
      <c r="S93" s="22" t="s">
        <v>118</v>
      </c>
      <c r="T93" s="22" t="s">
        <v>119</v>
      </c>
      <c r="U93" s="25">
        <v>9.1999999999999998E-2</v>
      </c>
      <c r="V93" s="25">
        <v>8.0000000000000002E-3</v>
      </c>
    </row>
    <row r="94" spans="1:22" ht="16.5" customHeight="1" x14ac:dyDescent="0.25">
      <c r="A94" s="13" t="s">
        <v>114</v>
      </c>
      <c r="B94" s="13" t="s">
        <v>129</v>
      </c>
      <c r="C94" s="13" t="s">
        <v>44</v>
      </c>
      <c r="D94" s="13">
        <v>1609</v>
      </c>
      <c r="E94" s="13" t="s">
        <v>116</v>
      </c>
      <c r="F94" s="13"/>
      <c r="G94" s="14"/>
      <c r="H94" s="15">
        <v>15281</v>
      </c>
      <c r="I94" s="15">
        <v>2694.0402999999997</v>
      </c>
      <c r="J94" s="15">
        <v>2424.63627</v>
      </c>
      <c r="K94" s="15">
        <v>808.21208999999988</v>
      </c>
      <c r="L94" s="15">
        <v>2155.2322399999998</v>
      </c>
      <c r="M94" s="15">
        <v>269.40402999999998</v>
      </c>
      <c r="N94" s="15" t="s">
        <v>125</v>
      </c>
      <c r="O94" s="16">
        <v>43215</v>
      </c>
      <c r="P94" s="17">
        <v>2018</v>
      </c>
      <c r="Q94" s="15" t="s">
        <v>21</v>
      </c>
      <c r="R94" s="13" t="s">
        <v>44</v>
      </c>
      <c r="S94" s="15" t="s">
        <v>118</v>
      </c>
      <c r="T94" s="15" t="s">
        <v>119</v>
      </c>
      <c r="U94" s="18">
        <v>9.1999999999999998E-2</v>
      </c>
      <c r="V94" s="18">
        <v>8.0000000000000002E-3</v>
      </c>
    </row>
    <row r="95" spans="1:22" ht="16.5" customHeight="1" x14ac:dyDescent="0.25">
      <c r="A95" s="20" t="s">
        <v>114</v>
      </c>
      <c r="B95" s="20" t="s">
        <v>130</v>
      </c>
      <c r="C95" s="20" t="s">
        <v>44</v>
      </c>
      <c r="D95" s="20">
        <v>1610</v>
      </c>
      <c r="E95" s="20" t="s">
        <v>116</v>
      </c>
      <c r="F95" s="13"/>
      <c r="G95" s="21" t="s">
        <v>29</v>
      </c>
      <c r="H95" s="22">
        <v>77373</v>
      </c>
      <c r="I95" s="22">
        <v>13640.859899999999</v>
      </c>
      <c r="J95" s="22">
        <v>12276.77391</v>
      </c>
      <c r="K95" s="22">
        <v>4092.2579699999997</v>
      </c>
      <c r="L95" s="22">
        <v>10912.68792</v>
      </c>
      <c r="M95" s="22">
        <v>1364.08599</v>
      </c>
      <c r="N95" s="22" t="s">
        <v>131</v>
      </c>
      <c r="O95" s="23">
        <v>43215</v>
      </c>
      <c r="P95" s="24">
        <v>2018</v>
      </c>
      <c r="Q95" s="22" t="s">
        <v>21</v>
      </c>
      <c r="R95" s="20" t="s">
        <v>44</v>
      </c>
      <c r="S95" s="22" t="s">
        <v>118</v>
      </c>
      <c r="T95" s="22" t="s">
        <v>119</v>
      </c>
      <c r="U95" s="25">
        <v>9.1999999999999998E-2</v>
      </c>
      <c r="V95" s="25">
        <v>8.0000000000000002E-3</v>
      </c>
    </row>
    <row r="96" spans="1:22" ht="16.5" customHeight="1" x14ac:dyDescent="0.25">
      <c r="A96" s="13" t="s">
        <v>114</v>
      </c>
      <c r="B96" s="13" t="s">
        <v>132</v>
      </c>
      <c r="C96" s="13" t="s">
        <v>44</v>
      </c>
      <c r="D96" s="13">
        <v>1611</v>
      </c>
      <c r="E96" s="13" t="s">
        <v>116</v>
      </c>
      <c r="F96" s="13"/>
      <c r="G96" s="14"/>
      <c r="H96" s="15">
        <v>107671</v>
      </c>
      <c r="I96" s="15">
        <v>18982.397299999997</v>
      </c>
      <c r="J96" s="15">
        <v>17084.157569999999</v>
      </c>
      <c r="K96" s="15">
        <v>5694.7191899999989</v>
      </c>
      <c r="L96" s="15">
        <v>15185.917839999998</v>
      </c>
      <c r="M96" s="15">
        <v>1898.2397299999998</v>
      </c>
      <c r="N96" s="15" t="s">
        <v>133</v>
      </c>
      <c r="O96" s="16">
        <v>43215</v>
      </c>
      <c r="P96" s="17">
        <v>2018</v>
      </c>
      <c r="Q96" s="15" t="s">
        <v>21</v>
      </c>
      <c r="R96" s="13" t="s">
        <v>44</v>
      </c>
      <c r="S96" s="15" t="s">
        <v>118</v>
      </c>
      <c r="T96" s="15" t="s">
        <v>119</v>
      </c>
      <c r="U96" s="18">
        <v>9.1999999999999998E-2</v>
      </c>
      <c r="V96" s="18">
        <v>8.0000000000000002E-3</v>
      </c>
    </row>
    <row r="97" spans="1:22" ht="16.5" customHeight="1" x14ac:dyDescent="0.25">
      <c r="A97" s="20" t="s">
        <v>114</v>
      </c>
      <c r="B97" s="20" t="s">
        <v>134</v>
      </c>
      <c r="C97" s="20" t="s">
        <v>44</v>
      </c>
      <c r="D97" s="20">
        <v>1612</v>
      </c>
      <c r="E97" s="20" t="s">
        <v>116</v>
      </c>
      <c r="F97" s="13"/>
      <c r="G97" s="21"/>
      <c r="H97" s="22">
        <v>87948</v>
      </c>
      <c r="I97" s="22">
        <v>15505.232399999999</v>
      </c>
      <c r="J97" s="22">
        <v>13954.709159999999</v>
      </c>
      <c r="K97" s="22">
        <v>4651.5697199999995</v>
      </c>
      <c r="L97" s="22">
        <v>12404.18592</v>
      </c>
      <c r="M97" s="22">
        <v>1550.52324</v>
      </c>
      <c r="N97" s="22" t="s">
        <v>135</v>
      </c>
      <c r="O97" s="23">
        <v>43215</v>
      </c>
      <c r="P97" s="24">
        <v>2018</v>
      </c>
      <c r="Q97" s="22" t="s">
        <v>21</v>
      </c>
      <c r="R97" s="20" t="s">
        <v>44</v>
      </c>
      <c r="S97" s="22" t="s">
        <v>118</v>
      </c>
      <c r="T97" s="22" t="s">
        <v>119</v>
      </c>
      <c r="U97" s="25">
        <v>9.1999999999999998E-2</v>
      </c>
      <c r="V97" s="25">
        <v>8.0000000000000002E-3</v>
      </c>
    </row>
    <row r="98" spans="1:22" ht="16.5" customHeight="1" x14ac:dyDescent="0.25">
      <c r="A98" s="13" t="s">
        <v>241</v>
      </c>
      <c r="B98" s="13" t="s">
        <v>242</v>
      </c>
      <c r="C98" s="13" t="s">
        <v>630</v>
      </c>
      <c r="D98" s="13">
        <v>1701</v>
      </c>
      <c r="E98" s="13" t="s">
        <v>76</v>
      </c>
      <c r="F98" s="13" t="s">
        <v>644</v>
      </c>
      <c r="G98" s="14"/>
      <c r="H98" s="15">
        <v>50338</v>
      </c>
      <c r="I98" s="15">
        <v>8874.5893999999989</v>
      </c>
      <c r="J98" s="15">
        <v>7987.1304599999994</v>
      </c>
      <c r="K98" s="15">
        <v>2662.3768199999995</v>
      </c>
      <c r="L98" s="15">
        <v>7099.6715199999999</v>
      </c>
      <c r="M98" s="15">
        <v>887.45893999999998</v>
      </c>
      <c r="N98" s="15" t="s">
        <v>243</v>
      </c>
      <c r="O98" s="16">
        <v>43181</v>
      </c>
      <c r="P98" s="17">
        <v>2019</v>
      </c>
      <c r="Q98" s="15" t="s">
        <v>642</v>
      </c>
      <c r="R98" s="13" t="s">
        <v>630</v>
      </c>
      <c r="S98" s="15" t="s">
        <v>631</v>
      </c>
      <c r="T98" s="15" t="s">
        <v>632</v>
      </c>
      <c r="U98" s="18">
        <v>0.158</v>
      </c>
      <c r="V98" s="18">
        <v>2.1000000000000001E-2</v>
      </c>
    </row>
    <row r="99" spans="1:22" ht="16.5" customHeight="1" x14ac:dyDescent="0.25">
      <c r="A99" s="20" t="s">
        <v>241</v>
      </c>
      <c r="B99" s="20" t="s">
        <v>271</v>
      </c>
      <c r="C99" s="20" t="s">
        <v>627</v>
      </c>
      <c r="D99" s="20">
        <v>1702</v>
      </c>
      <c r="E99" s="20" t="s">
        <v>76</v>
      </c>
      <c r="F99" s="13" t="s">
        <v>644</v>
      </c>
      <c r="G99" s="21"/>
      <c r="H99" s="22">
        <v>139538</v>
      </c>
      <c r="I99" s="22">
        <v>24600.549399999996</v>
      </c>
      <c r="J99" s="22">
        <v>22140.494459999998</v>
      </c>
      <c r="K99" s="22">
        <v>7380.1648199999981</v>
      </c>
      <c r="L99" s="22">
        <v>19680.43952</v>
      </c>
      <c r="M99" s="22">
        <v>2460.05494</v>
      </c>
      <c r="N99" s="22" t="s">
        <v>272</v>
      </c>
      <c r="O99" s="23">
        <v>43181</v>
      </c>
      <c r="P99" s="17">
        <v>2019</v>
      </c>
      <c r="Q99" s="15" t="s">
        <v>642</v>
      </c>
      <c r="R99" s="20" t="s">
        <v>627</v>
      </c>
      <c r="S99" s="22" t="s">
        <v>628</v>
      </c>
      <c r="T99" s="22" t="s">
        <v>629</v>
      </c>
      <c r="U99" s="25">
        <v>0.19800000000000001</v>
      </c>
      <c r="V99" s="25">
        <v>3.1E-2</v>
      </c>
    </row>
    <row r="100" spans="1:22" ht="16.5" customHeight="1" x14ac:dyDescent="0.25">
      <c r="A100" s="13" t="s">
        <v>241</v>
      </c>
      <c r="B100" s="13" t="s">
        <v>275</v>
      </c>
      <c r="C100" s="20" t="s">
        <v>627</v>
      </c>
      <c r="D100" s="13">
        <v>1703</v>
      </c>
      <c r="E100" s="13" t="s">
        <v>76</v>
      </c>
      <c r="F100" s="13" t="s">
        <v>644</v>
      </c>
      <c r="G100" s="14"/>
      <c r="H100" s="15">
        <v>25694</v>
      </c>
      <c r="I100" s="15">
        <v>4529.8521999999994</v>
      </c>
      <c r="J100" s="15">
        <v>4076.8669799999993</v>
      </c>
      <c r="K100" s="15">
        <v>1358.9556599999999</v>
      </c>
      <c r="L100" s="15">
        <v>3623.8817599999998</v>
      </c>
      <c r="M100" s="15">
        <v>452.98521999999997</v>
      </c>
      <c r="N100" s="15" t="s">
        <v>272</v>
      </c>
      <c r="O100" s="16">
        <v>43181</v>
      </c>
      <c r="P100" s="17">
        <v>2019</v>
      </c>
      <c r="Q100" s="15" t="s">
        <v>642</v>
      </c>
      <c r="R100" s="20" t="s">
        <v>627</v>
      </c>
      <c r="S100" s="22" t="s">
        <v>628</v>
      </c>
      <c r="T100" s="22" t="s">
        <v>629</v>
      </c>
      <c r="U100" s="25">
        <v>0.19800000000000001</v>
      </c>
      <c r="V100" s="25">
        <v>3.1E-2</v>
      </c>
    </row>
    <row r="101" spans="1:22" ht="16.5" customHeight="1" x14ac:dyDescent="0.25">
      <c r="A101" s="20" t="s">
        <v>241</v>
      </c>
      <c r="B101" s="20" t="s">
        <v>276</v>
      </c>
      <c r="C101" s="20" t="s">
        <v>627</v>
      </c>
      <c r="D101" s="20">
        <v>1704</v>
      </c>
      <c r="E101" s="20" t="s">
        <v>76</v>
      </c>
      <c r="F101" s="13"/>
      <c r="G101" s="21" t="s">
        <v>29</v>
      </c>
      <c r="H101" s="22">
        <v>314563</v>
      </c>
      <c r="I101" s="22">
        <v>55457.456899999997</v>
      </c>
      <c r="J101" s="22">
        <v>49911.711210000001</v>
      </c>
      <c r="K101" s="22">
        <v>16637.237069999999</v>
      </c>
      <c r="L101" s="22">
        <v>44365.965519999998</v>
      </c>
      <c r="M101" s="22">
        <v>5545.7456899999997</v>
      </c>
      <c r="N101" s="22" t="s">
        <v>277</v>
      </c>
      <c r="O101" s="23">
        <v>43181</v>
      </c>
      <c r="P101" s="17">
        <v>2019</v>
      </c>
      <c r="Q101" s="15" t="s">
        <v>642</v>
      </c>
      <c r="R101" s="20" t="s">
        <v>627</v>
      </c>
      <c r="S101" s="22" t="s">
        <v>628</v>
      </c>
      <c r="T101" s="22" t="s">
        <v>629</v>
      </c>
      <c r="U101" s="25">
        <v>0.19800000000000001</v>
      </c>
      <c r="V101" s="25">
        <v>3.1E-2</v>
      </c>
    </row>
    <row r="102" spans="1:22" ht="16.5" customHeight="1" x14ac:dyDescent="0.25">
      <c r="A102" s="13" t="s">
        <v>241</v>
      </c>
      <c r="B102" s="13" t="s">
        <v>278</v>
      </c>
      <c r="C102" s="20" t="s">
        <v>627</v>
      </c>
      <c r="D102" s="13">
        <v>1705</v>
      </c>
      <c r="E102" s="13" t="s">
        <v>76</v>
      </c>
      <c r="F102" s="13" t="s">
        <v>644</v>
      </c>
      <c r="G102" s="14" t="s">
        <v>29</v>
      </c>
      <c r="H102" s="15">
        <v>23637</v>
      </c>
      <c r="I102" s="15">
        <v>4167.2030999999997</v>
      </c>
      <c r="J102" s="15">
        <v>3750.48279</v>
      </c>
      <c r="K102" s="15">
        <v>1250.1609299999998</v>
      </c>
      <c r="L102" s="15">
        <v>3333.7624799999999</v>
      </c>
      <c r="M102" s="15">
        <v>416.72030999999998</v>
      </c>
      <c r="N102" s="15" t="s">
        <v>277</v>
      </c>
      <c r="O102" s="16">
        <v>43181</v>
      </c>
      <c r="P102" s="17">
        <v>2019</v>
      </c>
      <c r="Q102" s="15" t="s">
        <v>642</v>
      </c>
      <c r="R102" s="20" t="s">
        <v>627</v>
      </c>
      <c r="S102" s="22" t="s">
        <v>628</v>
      </c>
      <c r="T102" s="22" t="s">
        <v>629</v>
      </c>
      <c r="U102" s="25">
        <v>0.19800000000000001</v>
      </c>
      <c r="V102" s="25">
        <v>3.1E-2</v>
      </c>
    </row>
    <row r="103" spans="1:22" ht="16.5" customHeight="1" x14ac:dyDescent="0.25">
      <c r="A103" s="20" t="s">
        <v>241</v>
      </c>
      <c r="B103" s="20" t="s">
        <v>279</v>
      </c>
      <c r="C103" s="13" t="s">
        <v>630</v>
      </c>
      <c r="D103" s="20">
        <v>1706</v>
      </c>
      <c r="E103" s="20" t="s">
        <v>76</v>
      </c>
      <c r="F103" s="13" t="s">
        <v>644</v>
      </c>
      <c r="G103" s="21" t="s">
        <v>29</v>
      </c>
      <c r="H103" s="22">
        <v>89930</v>
      </c>
      <c r="I103" s="22">
        <v>15854.658999999998</v>
      </c>
      <c r="J103" s="22">
        <v>14269.193099999999</v>
      </c>
      <c r="K103" s="22">
        <v>4756.3976999999995</v>
      </c>
      <c r="L103" s="22">
        <v>12683.727199999999</v>
      </c>
      <c r="M103" s="22">
        <v>1585.4658999999999</v>
      </c>
      <c r="N103" s="22" t="s">
        <v>277</v>
      </c>
      <c r="O103" s="23">
        <v>43181</v>
      </c>
      <c r="P103" s="17">
        <v>2019</v>
      </c>
      <c r="Q103" s="15" t="s">
        <v>642</v>
      </c>
      <c r="R103" s="13" t="s">
        <v>630</v>
      </c>
      <c r="S103" s="15" t="s">
        <v>631</v>
      </c>
      <c r="T103" s="15" t="s">
        <v>632</v>
      </c>
      <c r="U103" s="18">
        <v>0.158</v>
      </c>
      <c r="V103" s="18">
        <v>2.1000000000000001E-2</v>
      </c>
    </row>
    <row r="104" spans="1:22" ht="16.5" customHeight="1" x14ac:dyDescent="0.25">
      <c r="A104" s="13" t="s">
        <v>241</v>
      </c>
      <c r="B104" s="13" t="s">
        <v>246</v>
      </c>
      <c r="C104" s="13" t="s">
        <v>18</v>
      </c>
      <c r="D104" s="13">
        <v>1707</v>
      </c>
      <c r="E104" s="13" t="s">
        <v>76</v>
      </c>
      <c r="F104" s="13"/>
      <c r="G104" s="14"/>
      <c r="H104" s="15">
        <v>114320</v>
      </c>
      <c r="I104" s="15">
        <v>20154.615999999998</v>
      </c>
      <c r="J104" s="15">
        <v>18139.154399999999</v>
      </c>
      <c r="K104" s="15">
        <v>6046.3847999999989</v>
      </c>
      <c r="L104" s="15">
        <v>16123.692799999999</v>
      </c>
      <c r="M104" s="15">
        <v>2015.4615999999999</v>
      </c>
      <c r="N104" s="15" t="s">
        <v>247</v>
      </c>
      <c r="O104" s="16">
        <v>43181</v>
      </c>
      <c r="P104" s="17">
        <v>2018</v>
      </c>
      <c r="Q104" s="15" t="s">
        <v>21</v>
      </c>
      <c r="R104" s="13" t="s">
        <v>18</v>
      </c>
      <c r="S104" s="15" t="s">
        <v>244</v>
      </c>
      <c r="T104" s="15" t="s">
        <v>245</v>
      </c>
      <c r="U104" s="18">
        <v>8.8999999999999996E-2</v>
      </c>
      <c r="V104" s="18">
        <v>8.0000000000000002E-3</v>
      </c>
    </row>
    <row r="105" spans="1:22" ht="16.5" customHeight="1" x14ac:dyDescent="0.25">
      <c r="A105" s="20" t="s">
        <v>241</v>
      </c>
      <c r="B105" s="20" t="s">
        <v>248</v>
      </c>
      <c r="C105" s="20" t="s">
        <v>18</v>
      </c>
      <c r="D105" s="20">
        <v>1708</v>
      </c>
      <c r="E105" s="20" t="s">
        <v>76</v>
      </c>
      <c r="F105" s="13"/>
      <c r="G105" s="21"/>
      <c r="H105" s="22">
        <v>61599</v>
      </c>
      <c r="I105" s="22">
        <v>10859.903699999999</v>
      </c>
      <c r="J105" s="22">
        <v>9773.9133299999994</v>
      </c>
      <c r="K105" s="22">
        <v>3257.9711099999995</v>
      </c>
      <c r="L105" s="22">
        <v>8687.9229599999999</v>
      </c>
      <c r="M105" s="22">
        <v>1085.99037</v>
      </c>
      <c r="N105" s="22" t="s">
        <v>249</v>
      </c>
      <c r="O105" s="23">
        <v>43176</v>
      </c>
      <c r="P105" s="24">
        <v>2018</v>
      </c>
      <c r="Q105" s="22" t="s">
        <v>21</v>
      </c>
      <c r="R105" s="20" t="s">
        <v>18</v>
      </c>
      <c r="S105" s="22" t="s">
        <v>244</v>
      </c>
      <c r="T105" s="22" t="s">
        <v>245</v>
      </c>
      <c r="U105" s="25">
        <v>8.8999999999999996E-2</v>
      </c>
      <c r="V105" s="25">
        <v>8.0000000000000002E-3</v>
      </c>
    </row>
    <row r="106" spans="1:22" ht="16.5" customHeight="1" x14ac:dyDescent="0.25">
      <c r="A106" s="13" t="s">
        <v>241</v>
      </c>
      <c r="B106" s="13" t="s">
        <v>250</v>
      </c>
      <c r="C106" s="13" t="s">
        <v>18</v>
      </c>
      <c r="D106" s="13">
        <v>1709</v>
      </c>
      <c r="E106" s="13" t="s">
        <v>76</v>
      </c>
      <c r="F106" s="13"/>
      <c r="G106" s="14"/>
      <c r="H106" s="15">
        <v>72687</v>
      </c>
      <c r="I106" s="15">
        <v>12814.718099999998</v>
      </c>
      <c r="J106" s="15">
        <v>11533.246289999999</v>
      </c>
      <c r="K106" s="15">
        <v>3844.4154299999991</v>
      </c>
      <c r="L106" s="15">
        <v>10251.77448</v>
      </c>
      <c r="M106" s="15">
        <v>1281.47181</v>
      </c>
      <c r="N106" s="15" t="s">
        <v>249</v>
      </c>
      <c r="O106" s="16">
        <v>43176</v>
      </c>
      <c r="P106" s="17">
        <v>2018</v>
      </c>
      <c r="Q106" s="15" t="s">
        <v>21</v>
      </c>
      <c r="R106" s="13" t="s">
        <v>18</v>
      </c>
      <c r="S106" s="15" t="s">
        <v>244</v>
      </c>
      <c r="T106" s="15" t="s">
        <v>245</v>
      </c>
      <c r="U106" s="18">
        <v>8.8999999999999996E-2</v>
      </c>
      <c r="V106" s="18">
        <v>8.0000000000000002E-3</v>
      </c>
    </row>
    <row r="107" spans="1:22" ht="16.5" customHeight="1" x14ac:dyDescent="0.25">
      <c r="A107" s="20" t="s">
        <v>241</v>
      </c>
      <c r="B107" s="20" t="s">
        <v>251</v>
      </c>
      <c r="C107" s="20" t="s">
        <v>18</v>
      </c>
      <c r="D107" s="20">
        <v>1710</v>
      </c>
      <c r="E107" s="20" t="s">
        <v>76</v>
      </c>
      <c r="F107" s="13"/>
      <c r="G107" s="21"/>
      <c r="H107" s="22">
        <v>82294</v>
      </c>
      <c r="I107" s="22">
        <v>14508.432199999999</v>
      </c>
      <c r="J107" s="22">
        <v>13057.58898</v>
      </c>
      <c r="K107" s="22">
        <v>4352.5296599999992</v>
      </c>
      <c r="L107" s="22">
        <v>11606.74576</v>
      </c>
      <c r="M107" s="22">
        <v>1450.84322</v>
      </c>
      <c r="N107" s="22" t="s">
        <v>247</v>
      </c>
      <c r="O107" s="23">
        <v>43176</v>
      </c>
      <c r="P107" s="24">
        <v>2018</v>
      </c>
      <c r="Q107" s="22" t="s">
        <v>21</v>
      </c>
      <c r="R107" s="20" t="s">
        <v>18</v>
      </c>
      <c r="S107" s="22" t="s">
        <v>244</v>
      </c>
      <c r="T107" s="22" t="s">
        <v>245</v>
      </c>
      <c r="U107" s="25">
        <v>8.8999999999999996E-2</v>
      </c>
      <c r="V107" s="25">
        <v>8.0000000000000002E-3</v>
      </c>
    </row>
    <row r="108" spans="1:22" ht="16.5" customHeight="1" x14ac:dyDescent="0.25">
      <c r="A108" s="13" t="s">
        <v>241</v>
      </c>
      <c r="B108" s="13" t="s">
        <v>280</v>
      </c>
      <c r="C108" s="13" t="s">
        <v>35</v>
      </c>
      <c r="D108" s="13">
        <v>1711</v>
      </c>
      <c r="E108" s="13" t="s">
        <v>76</v>
      </c>
      <c r="F108" s="13" t="s">
        <v>644</v>
      </c>
      <c r="G108" s="14" t="s">
        <v>29</v>
      </c>
      <c r="H108" s="15">
        <v>133462</v>
      </c>
      <c r="I108" s="15">
        <v>23529.350599999998</v>
      </c>
      <c r="J108" s="15">
        <v>21176.415539999998</v>
      </c>
      <c r="K108" s="15">
        <v>7058.8051799999994</v>
      </c>
      <c r="L108" s="15">
        <v>18823.480479999998</v>
      </c>
      <c r="M108" s="15">
        <v>2352.9350599999998</v>
      </c>
      <c r="N108" s="15" t="s">
        <v>253</v>
      </c>
      <c r="O108" s="16">
        <v>43181</v>
      </c>
      <c r="P108" s="17">
        <v>2018</v>
      </c>
      <c r="Q108" s="15" t="s">
        <v>21</v>
      </c>
      <c r="R108" s="13" t="s">
        <v>35</v>
      </c>
      <c r="S108" s="15" t="s">
        <v>273</v>
      </c>
      <c r="T108" s="15" t="s">
        <v>274</v>
      </c>
      <c r="U108" s="18">
        <v>0.14899999999999999</v>
      </c>
      <c r="V108" s="18">
        <v>2.3E-2</v>
      </c>
    </row>
    <row r="109" spans="1:22" ht="16.5" customHeight="1" x14ac:dyDescent="0.25">
      <c r="A109" s="20" t="s">
        <v>241</v>
      </c>
      <c r="B109" s="20" t="s">
        <v>281</v>
      </c>
      <c r="C109" s="13" t="s">
        <v>630</v>
      </c>
      <c r="D109" s="20">
        <v>1712</v>
      </c>
      <c r="E109" s="20" t="s">
        <v>76</v>
      </c>
      <c r="F109" s="13" t="s">
        <v>644</v>
      </c>
      <c r="G109" s="21" t="s">
        <v>29</v>
      </c>
      <c r="H109" s="22">
        <v>89544</v>
      </c>
      <c r="I109" s="22">
        <v>15786.607199999999</v>
      </c>
      <c r="J109" s="22">
        <v>14207.946479999999</v>
      </c>
      <c r="K109" s="22">
        <v>4735.9821599999996</v>
      </c>
      <c r="L109" s="22">
        <v>12629.285759999999</v>
      </c>
      <c r="M109" s="22">
        <v>1578.6607199999999</v>
      </c>
      <c r="N109" s="22" t="s">
        <v>253</v>
      </c>
      <c r="O109" s="23">
        <v>43181</v>
      </c>
      <c r="P109" s="17">
        <v>2019</v>
      </c>
      <c r="Q109" s="15" t="s">
        <v>642</v>
      </c>
      <c r="R109" s="13" t="s">
        <v>630</v>
      </c>
      <c r="S109" s="15" t="s">
        <v>631</v>
      </c>
      <c r="T109" s="15" t="s">
        <v>632</v>
      </c>
      <c r="U109" s="18">
        <v>0.158</v>
      </c>
      <c r="V109" s="18">
        <v>2.1000000000000001E-2</v>
      </c>
    </row>
    <row r="110" spans="1:22" ht="16.5" customHeight="1" x14ac:dyDescent="0.25">
      <c r="A110" s="13" t="s">
        <v>241</v>
      </c>
      <c r="B110" s="13" t="s">
        <v>252</v>
      </c>
      <c r="C110" s="13" t="s">
        <v>18</v>
      </c>
      <c r="D110" s="13">
        <v>1713</v>
      </c>
      <c r="E110" s="13" t="s">
        <v>76</v>
      </c>
      <c r="F110" s="13"/>
      <c r="G110" s="14" t="s">
        <v>29</v>
      </c>
      <c r="H110" s="15">
        <v>79894</v>
      </c>
      <c r="I110" s="15">
        <v>14085.312199999998</v>
      </c>
      <c r="J110" s="15">
        <v>12676.78098</v>
      </c>
      <c r="K110" s="15">
        <v>4225.5936599999995</v>
      </c>
      <c r="L110" s="15">
        <v>11268.249759999999</v>
      </c>
      <c r="M110" s="15">
        <v>1408.5312199999998</v>
      </c>
      <c r="N110" s="15" t="s">
        <v>253</v>
      </c>
      <c r="O110" s="16">
        <v>43181</v>
      </c>
      <c r="P110" s="17">
        <v>2018</v>
      </c>
      <c r="Q110" s="15" t="s">
        <v>21</v>
      </c>
      <c r="R110" s="13" t="s">
        <v>18</v>
      </c>
      <c r="S110" s="15" t="s">
        <v>244</v>
      </c>
      <c r="T110" s="15" t="s">
        <v>245</v>
      </c>
      <c r="U110" s="18">
        <v>8.8999999999999996E-2</v>
      </c>
      <c r="V110" s="18">
        <v>8.0000000000000002E-3</v>
      </c>
    </row>
    <row r="111" spans="1:22" ht="16.5" customHeight="1" x14ac:dyDescent="0.25">
      <c r="A111" s="20" t="s">
        <v>241</v>
      </c>
      <c r="B111" s="20" t="s">
        <v>282</v>
      </c>
      <c r="C111" s="20" t="s">
        <v>35</v>
      </c>
      <c r="D111" s="20">
        <v>1714</v>
      </c>
      <c r="E111" s="20" t="s">
        <v>76</v>
      </c>
      <c r="F111" s="13"/>
      <c r="G111" s="21" t="s">
        <v>29</v>
      </c>
      <c r="H111" s="22">
        <v>62404</v>
      </c>
      <c r="I111" s="22">
        <v>11001.825199999999</v>
      </c>
      <c r="J111" s="22">
        <v>9901.642679999999</v>
      </c>
      <c r="K111" s="22">
        <v>3300.5475599999995</v>
      </c>
      <c r="L111" s="22">
        <v>8801.4601600000005</v>
      </c>
      <c r="M111" s="22">
        <v>1100.1825200000001</v>
      </c>
      <c r="N111" s="22" t="s">
        <v>253</v>
      </c>
      <c r="O111" s="23">
        <v>43181</v>
      </c>
      <c r="P111" s="24">
        <v>2018</v>
      </c>
      <c r="Q111" s="22" t="s">
        <v>21</v>
      </c>
      <c r="R111" s="20" t="s">
        <v>35</v>
      </c>
      <c r="S111" s="22" t="s">
        <v>273</v>
      </c>
      <c r="T111" s="22" t="s">
        <v>274</v>
      </c>
      <c r="U111" s="25">
        <v>0.14899999999999999</v>
      </c>
      <c r="V111" s="25">
        <v>2.3E-2</v>
      </c>
    </row>
    <row r="112" spans="1:22" ht="16.5" customHeight="1" x14ac:dyDescent="0.25">
      <c r="A112" s="13" t="s">
        <v>241</v>
      </c>
      <c r="B112" s="13" t="s">
        <v>254</v>
      </c>
      <c r="C112" s="13" t="s">
        <v>18</v>
      </c>
      <c r="D112" s="13">
        <v>1715</v>
      </c>
      <c r="E112" s="13" t="s">
        <v>76</v>
      </c>
      <c r="F112" s="13"/>
      <c r="G112" s="14"/>
      <c r="H112" s="15">
        <v>80097</v>
      </c>
      <c r="I112" s="15">
        <v>14121.101099999998</v>
      </c>
      <c r="J112" s="15">
        <v>12708.990989999998</v>
      </c>
      <c r="K112" s="15">
        <v>4236.3303299999989</v>
      </c>
      <c r="L112" s="15">
        <v>11296.880879999999</v>
      </c>
      <c r="M112" s="15">
        <v>1412.1101099999998</v>
      </c>
      <c r="N112" s="15" t="s">
        <v>255</v>
      </c>
      <c r="O112" s="16">
        <v>43181</v>
      </c>
      <c r="P112" s="17">
        <v>2018</v>
      </c>
      <c r="Q112" s="15" t="s">
        <v>21</v>
      </c>
      <c r="R112" s="13" t="s">
        <v>18</v>
      </c>
      <c r="S112" s="15" t="s">
        <v>244</v>
      </c>
      <c r="T112" s="15" t="s">
        <v>245</v>
      </c>
      <c r="U112" s="18">
        <v>8.8999999999999996E-2</v>
      </c>
      <c r="V112" s="18">
        <v>8.0000000000000002E-3</v>
      </c>
    </row>
    <row r="113" spans="1:22" ht="16.5" customHeight="1" x14ac:dyDescent="0.25">
      <c r="A113" s="20" t="s">
        <v>241</v>
      </c>
      <c r="B113" s="20" t="s">
        <v>256</v>
      </c>
      <c r="C113" s="20" t="s">
        <v>18</v>
      </c>
      <c r="D113" s="20">
        <v>1716</v>
      </c>
      <c r="E113" s="20" t="s">
        <v>76</v>
      </c>
      <c r="F113" s="13"/>
      <c r="G113" s="21"/>
      <c r="H113" s="22">
        <v>48560</v>
      </c>
      <c r="I113" s="22">
        <v>8561.1279999999988</v>
      </c>
      <c r="J113" s="22">
        <v>7705.0151999999989</v>
      </c>
      <c r="K113" s="22">
        <v>2568.3383999999996</v>
      </c>
      <c r="L113" s="22">
        <v>6848.902399999999</v>
      </c>
      <c r="M113" s="22">
        <v>856.11279999999988</v>
      </c>
      <c r="N113" s="22" t="s">
        <v>249</v>
      </c>
      <c r="O113" s="23">
        <v>43176</v>
      </c>
      <c r="P113" s="24">
        <v>2018</v>
      </c>
      <c r="Q113" s="22" t="s">
        <v>21</v>
      </c>
      <c r="R113" s="20" t="s">
        <v>18</v>
      </c>
      <c r="S113" s="22" t="s">
        <v>244</v>
      </c>
      <c r="T113" s="22" t="s">
        <v>245</v>
      </c>
      <c r="U113" s="25">
        <v>8.8999999999999996E-2</v>
      </c>
      <c r="V113" s="25">
        <v>8.0000000000000002E-3</v>
      </c>
    </row>
    <row r="114" spans="1:22" ht="16.5" customHeight="1" x14ac:dyDescent="0.25">
      <c r="A114" s="13" t="s">
        <v>241</v>
      </c>
      <c r="B114" s="13" t="s">
        <v>257</v>
      </c>
      <c r="C114" s="13" t="s">
        <v>18</v>
      </c>
      <c r="D114" s="13">
        <v>1717</v>
      </c>
      <c r="E114" s="13" t="s">
        <v>76</v>
      </c>
      <c r="F114" s="13"/>
      <c r="G114" s="14"/>
      <c r="H114" s="15">
        <v>95524</v>
      </c>
      <c r="I114" s="15">
        <v>16840.8812</v>
      </c>
      <c r="J114" s="15">
        <v>15156.793079999999</v>
      </c>
      <c r="K114" s="15">
        <v>5052.2643600000001</v>
      </c>
      <c r="L114" s="15">
        <v>13472.704960000001</v>
      </c>
      <c r="M114" s="15">
        <v>1684.0881200000001</v>
      </c>
      <c r="N114" s="15" t="s">
        <v>258</v>
      </c>
      <c r="O114" s="16">
        <v>43176</v>
      </c>
      <c r="P114" s="17">
        <v>2018</v>
      </c>
      <c r="Q114" s="15" t="s">
        <v>21</v>
      </c>
      <c r="R114" s="13" t="s">
        <v>18</v>
      </c>
      <c r="S114" s="15" t="s">
        <v>244</v>
      </c>
      <c r="T114" s="15" t="s">
        <v>245</v>
      </c>
      <c r="U114" s="18">
        <v>8.8999999999999996E-2</v>
      </c>
      <c r="V114" s="18">
        <v>8.0000000000000002E-3</v>
      </c>
    </row>
    <row r="115" spans="1:22" ht="16.5" customHeight="1" x14ac:dyDescent="0.25">
      <c r="A115" s="20" t="s">
        <v>241</v>
      </c>
      <c r="B115" s="20" t="s">
        <v>259</v>
      </c>
      <c r="C115" s="20" t="s">
        <v>18</v>
      </c>
      <c r="D115" s="20">
        <v>1718</v>
      </c>
      <c r="E115" s="20" t="s">
        <v>76</v>
      </c>
      <c r="F115" s="13"/>
      <c r="G115" s="21"/>
      <c r="H115" s="22">
        <v>61092</v>
      </c>
      <c r="I115" s="22">
        <v>10770.5196</v>
      </c>
      <c r="J115" s="22">
        <v>9693.4676400000008</v>
      </c>
      <c r="K115" s="22">
        <v>3231.1558799999998</v>
      </c>
      <c r="L115" s="22">
        <v>8616.4156800000001</v>
      </c>
      <c r="M115" s="22">
        <v>1077.05196</v>
      </c>
      <c r="N115" s="22" t="s">
        <v>258</v>
      </c>
      <c r="O115" s="23">
        <v>43176</v>
      </c>
      <c r="P115" s="24">
        <v>2018</v>
      </c>
      <c r="Q115" s="22" t="s">
        <v>21</v>
      </c>
      <c r="R115" s="20" t="s">
        <v>18</v>
      </c>
      <c r="S115" s="22" t="s">
        <v>244</v>
      </c>
      <c r="T115" s="22" t="s">
        <v>245</v>
      </c>
      <c r="U115" s="25">
        <v>8.8999999999999996E-2</v>
      </c>
      <c r="V115" s="25">
        <v>8.0000000000000002E-3</v>
      </c>
    </row>
    <row r="116" spans="1:22" ht="16.5" customHeight="1" x14ac:dyDescent="0.25">
      <c r="A116" s="13" t="s">
        <v>241</v>
      </c>
      <c r="B116" s="13" t="s">
        <v>260</v>
      </c>
      <c r="C116" s="13" t="s">
        <v>18</v>
      </c>
      <c r="D116" s="13">
        <v>1719</v>
      </c>
      <c r="E116" s="13" t="s">
        <v>76</v>
      </c>
      <c r="F116" s="13"/>
      <c r="G116" s="14"/>
      <c r="H116" s="15">
        <v>23695</v>
      </c>
      <c r="I116" s="15">
        <v>4177.4285</v>
      </c>
      <c r="J116" s="15">
        <v>3759.6856499999999</v>
      </c>
      <c r="K116" s="15">
        <v>1253.22855</v>
      </c>
      <c r="L116" s="15">
        <v>3341.9428000000003</v>
      </c>
      <c r="M116" s="15">
        <v>417.74285000000003</v>
      </c>
      <c r="N116" s="15" t="s">
        <v>258</v>
      </c>
      <c r="O116" s="16">
        <v>43176</v>
      </c>
      <c r="P116" s="17">
        <v>2018</v>
      </c>
      <c r="Q116" s="15" t="s">
        <v>21</v>
      </c>
      <c r="R116" s="13" t="s">
        <v>18</v>
      </c>
      <c r="S116" s="15" t="s">
        <v>244</v>
      </c>
      <c r="T116" s="15" t="s">
        <v>245</v>
      </c>
      <c r="U116" s="18">
        <v>8.8999999999999996E-2</v>
      </c>
      <c r="V116" s="18">
        <v>8.0000000000000002E-3</v>
      </c>
    </row>
    <row r="117" spans="1:22" ht="16.5" customHeight="1" x14ac:dyDescent="0.25">
      <c r="A117" s="20" t="s">
        <v>241</v>
      </c>
      <c r="B117" s="20" t="s">
        <v>261</v>
      </c>
      <c r="C117" s="20" t="s">
        <v>18</v>
      </c>
      <c r="D117" s="20">
        <v>1720</v>
      </c>
      <c r="E117" s="20" t="s">
        <v>76</v>
      </c>
      <c r="F117" s="13"/>
      <c r="G117" s="21"/>
      <c r="H117" s="22">
        <v>80640</v>
      </c>
      <c r="I117" s="22">
        <v>14216.831999999999</v>
      </c>
      <c r="J117" s="22">
        <v>12795.148799999999</v>
      </c>
      <c r="K117" s="22">
        <v>4265.0495999999994</v>
      </c>
      <c r="L117" s="22">
        <v>11373.4656</v>
      </c>
      <c r="M117" s="22">
        <v>1421.6831999999999</v>
      </c>
      <c r="N117" s="22" t="s">
        <v>255</v>
      </c>
      <c r="O117" s="23">
        <v>43181</v>
      </c>
      <c r="P117" s="24">
        <v>2018</v>
      </c>
      <c r="Q117" s="22" t="s">
        <v>21</v>
      </c>
      <c r="R117" s="20" t="s">
        <v>18</v>
      </c>
      <c r="S117" s="22" t="s">
        <v>244</v>
      </c>
      <c r="T117" s="22" t="s">
        <v>245</v>
      </c>
      <c r="U117" s="25">
        <v>8.8999999999999996E-2</v>
      </c>
      <c r="V117" s="25">
        <v>8.0000000000000002E-3</v>
      </c>
    </row>
    <row r="118" spans="1:22" ht="16.5" customHeight="1" x14ac:dyDescent="0.25">
      <c r="A118" s="13" t="s">
        <v>241</v>
      </c>
      <c r="B118" s="13" t="s">
        <v>262</v>
      </c>
      <c r="C118" s="13" t="s">
        <v>18</v>
      </c>
      <c r="D118" s="13">
        <v>1721</v>
      </c>
      <c r="E118" s="13" t="s">
        <v>76</v>
      </c>
      <c r="F118" s="13"/>
      <c r="G118" s="14"/>
      <c r="H118" s="15">
        <v>49639</v>
      </c>
      <c r="I118" s="15">
        <v>8751.3557000000001</v>
      </c>
      <c r="J118" s="15">
        <v>7876.2201300000006</v>
      </c>
      <c r="K118" s="15">
        <v>2625.4067099999997</v>
      </c>
      <c r="L118" s="15">
        <v>7001.0845600000002</v>
      </c>
      <c r="M118" s="15">
        <v>875.13557000000003</v>
      </c>
      <c r="N118" s="15" t="s">
        <v>255</v>
      </c>
      <c r="O118" s="16">
        <v>43176</v>
      </c>
      <c r="P118" s="17">
        <v>2018</v>
      </c>
      <c r="Q118" s="15" t="s">
        <v>21</v>
      </c>
      <c r="R118" s="13" t="s">
        <v>18</v>
      </c>
      <c r="S118" s="15" t="s">
        <v>244</v>
      </c>
      <c r="T118" s="15" t="s">
        <v>245</v>
      </c>
      <c r="U118" s="18">
        <v>8.8999999999999996E-2</v>
      </c>
      <c r="V118" s="18">
        <v>8.0000000000000002E-3</v>
      </c>
    </row>
    <row r="119" spans="1:22" ht="16.5" customHeight="1" x14ac:dyDescent="0.25">
      <c r="A119" s="20" t="s">
        <v>241</v>
      </c>
      <c r="B119" s="20" t="s">
        <v>283</v>
      </c>
      <c r="C119" s="20" t="s">
        <v>35</v>
      </c>
      <c r="D119" s="20">
        <v>1722</v>
      </c>
      <c r="E119" s="20" t="s">
        <v>76</v>
      </c>
      <c r="F119" s="13"/>
      <c r="G119" s="21" t="s">
        <v>29</v>
      </c>
      <c r="H119" s="22">
        <v>118833</v>
      </c>
      <c r="I119" s="22">
        <v>20950.257899999997</v>
      </c>
      <c r="J119" s="22">
        <v>18855.232109999997</v>
      </c>
      <c r="K119" s="22">
        <v>6285.0773699999991</v>
      </c>
      <c r="L119" s="22">
        <v>16760.206319999998</v>
      </c>
      <c r="M119" s="22">
        <v>2095.0257899999997</v>
      </c>
      <c r="N119" s="22" t="s">
        <v>284</v>
      </c>
      <c r="O119" s="23">
        <v>43181</v>
      </c>
      <c r="P119" s="24">
        <v>2018</v>
      </c>
      <c r="Q119" s="22" t="s">
        <v>21</v>
      </c>
      <c r="R119" s="20" t="s">
        <v>35</v>
      </c>
      <c r="S119" s="22" t="s">
        <v>273</v>
      </c>
      <c r="T119" s="22" t="s">
        <v>274</v>
      </c>
      <c r="U119" s="25">
        <v>0.14899999999999999</v>
      </c>
      <c r="V119" s="25">
        <v>2.3E-2</v>
      </c>
    </row>
    <row r="120" spans="1:22" ht="16.5" customHeight="1" x14ac:dyDescent="0.25">
      <c r="A120" s="13" t="s">
        <v>241</v>
      </c>
      <c r="B120" s="13" t="s">
        <v>263</v>
      </c>
      <c r="C120" s="13" t="s">
        <v>18</v>
      </c>
      <c r="D120" s="13">
        <v>1723</v>
      </c>
      <c r="E120" s="13" t="s">
        <v>76</v>
      </c>
      <c r="F120" s="13"/>
      <c r="G120" s="14" t="s">
        <v>29</v>
      </c>
      <c r="H120" s="15">
        <v>17499</v>
      </c>
      <c r="I120" s="15">
        <v>3085.0736999999999</v>
      </c>
      <c r="J120" s="15">
        <v>2776.5663300000001</v>
      </c>
      <c r="K120" s="15">
        <v>925.52210999999988</v>
      </c>
      <c r="L120" s="15">
        <v>2468.0589600000003</v>
      </c>
      <c r="M120" s="15">
        <v>308.50737000000004</v>
      </c>
      <c r="N120" s="15" t="s">
        <v>264</v>
      </c>
      <c r="O120" s="16">
        <v>43181</v>
      </c>
      <c r="P120" s="17">
        <v>2018</v>
      </c>
      <c r="Q120" s="15" t="s">
        <v>21</v>
      </c>
      <c r="R120" s="13" t="s">
        <v>18</v>
      </c>
      <c r="S120" s="15" t="s">
        <v>244</v>
      </c>
      <c r="T120" s="15" t="s">
        <v>245</v>
      </c>
      <c r="U120" s="18">
        <v>8.8999999999999996E-2</v>
      </c>
      <c r="V120" s="18">
        <v>8.0000000000000002E-3</v>
      </c>
    </row>
    <row r="121" spans="1:22" ht="16.5" customHeight="1" x14ac:dyDescent="0.25">
      <c r="A121" s="20" t="s">
        <v>241</v>
      </c>
      <c r="B121" s="20" t="s">
        <v>285</v>
      </c>
      <c r="C121" s="20" t="s">
        <v>641</v>
      </c>
      <c r="D121" s="20">
        <v>1724</v>
      </c>
      <c r="E121" s="20" t="s">
        <v>76</v>
      </c>
      <c r="F121" s="13" t="s">
        <v>644</v>
      </c>
      <c r="G121" s="21" t="s">
        <v>29</v>
      </c>
      <c r="H121" s="22">
        <v>89517</v>
      </c>
      <c r="I121" s="22">
        <v>15781.847099999999</v>
      </c>
      <c r="J121" s="22">
        <v>14203.66239</v>
      </c>
      <c r="K121" s="22">
        <v>4734.5541299999995</v>
      </c>
      <c r="L121" s="22">
        <v>12625.47768</v>
      </c>
      <c r="M121" s="22">
        <v>1578.18471</v>
      </c>
      <c r="N121" s="22" t="s">
        <v>284</v>
      </c>
      <c r="O121" s="23">
        <v>43181</v>
      </c>
      <c r="P121" s="17">
        <v>2019</v>
      </c>
      <c r="Q121" s="15" t="s">
        <v>642</v>
      </c>
      <c r="R121" s="20" t="s">
        <v>641</v>
      </c>
      <c r="S121" s="22" t="s">
        <v>633</v>
      </c>
      <c r="T121" s="22" t="s">
        <v>634</v>
      </c>
      <c r="U121" s="25">
        <v>0.17100000000000001</v>
      </c>
      <c r="V121" s="25">
        <v>1.0999999999999999E-2</v>
      </c>
    </row>
    <row r="122" spans="1:22" ht="16.5" customHeight="1" x14ac:dyDescent="0.25">
      <c r="A122" s="13" t="s">
        <v>241</v>
      </c>
      <c r="B122" s="13" t="s">
        <v>265</v>
      </c>
      <c r="C122" s="13" t="s">
        <v>18</v>
      </c>
      <c r="D122" s="13">
        <v>1725</v>
      </c>
      <c r="E122" s="13" t="s">
        <v>76</v>
      </c>
      <c r="F122" s="13"/>
      <c r="G122" s="14" t="s">
        <v>29</v>
      </c>
      <c r="H122" s="15">
        <v>75276</v>
      </c>
      <c r="I122" s="15">
        <v>13271.158799999999</v>
      </c>
      <c r="J122" s="15">
        <v>11944.04292</v>
      </c>
      <c r="K122" s="15">
        <v>3981.3476399999995</v>
      </c>
      <c r="L122" s="15">
        <v>10616.92704</v>
      </c>
      <c r="M122" s="15">
        <v>1327.1158800000001</v>
      </c>
      <c r="N122" s="15" t="s">
        <v>264</v>
      </c>
      <c r="O122" s="16">
        <v>43181</v>
      </c>
      <c r="P122" s="17">
        <v>2018</v>
      </c>
      <c r="Q122" s="15" t="s">
        <v>21</v>
      </c>
      <c r="R122" s="13" t="s">
        <v>18</v>
      </c>
      <c r="S122" s="15" t="s">
        <v>244</v>
      </c>
      <c r="T122" s="15" t="s">
        <v>245</v>
      </c>
      <c r="U122" s="18">
        <v>8.8999999999999996E-2</v>
      </c>
      <c r="V122" s="18">
        <v>8.0000000000000002E-3</v>
      </c>
    </row>
    <row r="123" spans="1:22" ht="16.5" customHeight="1" x14ac:dyDescent="0.25">
      <c r="A123" s="20" t="s">
        <v>241</v>
      </c>
      <c r="B123" s="20" t="s">
        <v>266</v>
      </c>
      <c r="C123" s="20" t="s">
        <v>18</v>
      </c>
      <c r="D123" s="20">
        <v>1726</v>
      </c>
      <c r="E123" s="20" t="s">
        <v>76</v>
      </c>
      <c r="F123" s="13"/>
      <c r="G123" s="21"/>
      <c r="H123" s="22">
        <v>54814</v>
      </c>
      <c r="I123" s="22">
        <v>9663.7081999999991</v>
      </c>
      <c r="J123" s="22">
        <v>8697.337379999999</v>
      </c>
      <c r="K123" s="22">
        <v>2899.1124599999998</v>
      </c>
      <c r="L123" s="22">
        <v>7730.9665599999998</v>
      </c>
      <c r="M123" s="22">
        <v>966.37081999999998</v>
      </c>
      <c r="N123" s="22" t="s">
        <v>264</v>
      </c>
      <c r="O123" s="23">
        <v>43181</v>
      </c>
      <c r="P123" s="24">
        <v>2018</v>
      </c>
      <c r="Q123" s="22" t="s">
        <v>21</v>
      </c>
      <c r="R123" s="20" t="s">
        <v>18</v>
      </c>
      <c r="S123" s="22" t="s">
        <v>244</v>
      </c>
      <c r="T123" s="22" t="s">
        <v>245</v>
      </c>
      <c r="U123" s="25">
        <v>8.8999999999999996E-2</v>
      </c>
      <c r="V123" s="25">
        <v>8.0000000000000002E-3</v>
      </c>
    </row>
    <row r="124" spans="1:22" ht="16.5" customHeight="1" x14ac:dyDescent="0.25">
      <c r="A124" s="13" t="s">
        <v>241</v>
      </c>
      <c r="B124" s="13" t="s">
        <v>267</v>
      </c>
      <c r="C124" s="13" t="s">
        <v>18</v>
      </c>
      <c r="D124" s="13">
        <v>1727</v>
      </c>
      <c r="E124" s="13" t="s">
        <v>76</v>
      </c>
      <c r="F124" s="13"/>
      <c r="G124" s="14" t="s">
        <v>29</v>
      </c>
      <c r="H124" s="15">
        <v>77984</v>
      </c>
      <c r="I124" s="15">
        <v>13748.579199999998</v>
      </c>
      <c r="J124" s="15">
        <v>12373.721279999998</v>
      </c>
      <c r="K124" s="15">
        <v>4124.5737599999993</v>
      </c>
      <c r="L124" s="15">
        <v>10998.863359999999</v>
      </c>
      <c r="M124" s="15">
        <v>1374.8579199999999</v>
      </c>
      <c r="N124" s="15" t="s">
        <v>264</v>
      </c>
      <c r="O124" s="16">
        <v>43176</v>
      </c>
      <c r="P124" s="17">
        <v>2018</v>
      </c>
      <c r="Q124" s="15" t="s">
        <v>21</v>
      </c>
      <c r="R124" s="13" t="s">
        <v>18</v>
      </c>
      <c r="S124" s="15" t="s">
        <v>244</v>
      </c>
      <c r="T124" s="15" t="s">
        <v>245</v>
      </c>
      <c r="U124" s="18">
        <v>8.8999999999999996E-2</v>
      </c>
      <c r="V124" s="18">
        <v>8.0000000000000002E-3</v>
      </c>
    </row>
    <row r="125" spans="1:22" ht="16.5" customHeight="1" x14ac:dyDescent="0.25">
      <c r="A125" s="20" t="s">
        <v>241</v>
      </c>
      <c r="B125" s="20" t="s">
        <v>268</v>
      </c>
      <c r="C125" s="20" t="s">
        <v>18</v>
      </c>
      <c r="D125" s="20">
        <v>1728</v>
      </c>
      <c r="E125" s="20" t="s">
        <v>76</v>
      </c>
      <c r="F125" s="13"/>
      <c r="G125" s="21"/>
      <c r="H125" s="22">
        <v>102237</v>
      </c>
      <c r="I125" s="22">
        <v>18024.383099999999</v>
      </c>
      <c r="J125" s="22">
        <v>16221.94479</v>
      </c>
      <c r="K125" s="22">
        <v>5407.3149299999995</v>
      </c>
      <c r="L125" s="22">
        <v>14419.50648</v>
      </c>
      <c r="M125" s="22">
        <v>1802.43831</v>
      </c>
      <c r="N125" s="22" t="s">
        <v>269</v>
      </c>
      <c r="O125" s="23">
        <v>43176</v>
      </c>
      <c r="P125" s="24">
        <v>2018</v>
      </c>
      <c r="Q125" s="22" t="s">
        <v>21</v>
      </c>
      <c r="R125" s="20" t="s">
        <v>18</v>
      </c>
      <c r="S125" s="22" t="s">
        <v>244</v>
      </c>
      <c r="T125" s="22" t="s">
        <v>245</v>
      </c>
      <c r="U125" s="25">
        <v>8.8999999999999996E-2</v>
      </c>
      <c r="V125" s="25">
        <v>8.0000000000000002E-3</v>
      </c>
    </row>
    <row r="126" spans="1:22" ht="16.5" customHeight="1" x14ac:dyDescent="0.25">
      <c r="A126" s="13" t="s">
        <v>241</v>
      </c>
      <c r="B126" s="13" t="s">
        <v>241</v>
      </c>
      <c r="C126" s="13" t="s">
        <v>18</v>
      </c>
      <c r="D126" s="13">
        <v>1729</v>
      </c>
      <c r="E126" s="13" t="s">
        <v>76</v>
      </c>
      <c r="F126" s="13"/>
      <c r="G126" s="14" t="s">
        <v>29</v>
      </c>
      <c r="H126" s="15">
        <v>41327</v>
      </c>
      <c r="I126" s="15">
        <v>7285.9500999999991</v>
      </c>
      <c r="J126" s="15">
        <v>6557.3550899999991</v>
      </c>
      <c r="K126" s="15">
        <v>2185.7850299999996</v>
      </c>
      <c r="L126" s="15">
        <v>5828.76008</v>
      </c>
      <c r="M126" s="15">
        <v>728.59501</v>
      </c>
      <c r="N126" s="15" t="s">
        <v>264</v>
      </c>
      <c r="O126" s="16">
        <v>43181</v>
      </c>
      <c r="P126" s="17">
        <v>2018</v>
      </c>
      <c r="Q126" s="15" t="s">
        <v>21</v>
      </c>
      <c r="R126" s="13" t="s">
        <v>18</v>
      </c>
      <c r="S126" s="15" t="s">
        <v>244</v>
      </c>
      <c r="T126" s="15" t="s">
        <v>245</v>
      </c>
      <c r="U126" s="18">
        <v>8.8999999999999996E-2</v>
      </c>
      <c r="V126" s="18">
        <v>8.0000000000000002E-3</v>
      </c>
    </row>
    <row r="127" spans="1:22" ht="16.5" customHeight="1" x14ac:dyDescent="0.25">
      <c r="A127" s="20" t="s">
        <v>241</v>
      </c>
      <c r="B127" s="20" t="s">
        <v>286</v>
      </c>
      <c r="C127" s="20" t="s">
        <v>35</v>
      </c>
      <c r="D127" s="20">
        <v>1730</v>
      </c>
      <c r="E127" s="20" t="s">
        <v>76</v>
      </c>
      <c r="F127" s="13"/>
      <c r="G127" s="21"/>
      <c r="H127" s="22">
        <v>97948</v>
      </c>
      <c r="I127" s="22">
        <v>17268.232399999997</v>
      </c>
      <c r="J127" s="22">
        <v>15541.409159999997</v>
      </c>
      <c r="K127" s="22">
        <v>5180.4697199999991</v>
      </c>
      <c r="L127" s="22">
        <v>13814.585919999998</v>
      </c>
      <c r="M127" s="22">
        <v>1726.8232399999997</v>
      </c>
      <c r="N127" s="22" t="s">
        <v>243</v>
      </c>
      <c r="O127" s="23">
        <v>43181</v>
      </c>
      <c r="P127" s="24">
        <v>2018</v>
      </c>
      <c r="Q127" s="22" t="s">
        <v>21</v>
      </c>
      <c r="R127" s="20" t="s">
        <v>35</v>
      </c>
      <c r="S127" s="22" t="s">
        <v>273</v>
      </c>
      <c r="T127" s="22" t="s">
        <v>274</v>
      </c>
      <c r="U127" s="25">
        <v>0.14899999999999999</v>
      </c>
      <c r="V127" s="25">
        <v>2.3E-2</v>
      </c>
    </row>
    <row r="128" spans="1:22" ht="16.5" customHeight="1" x14ac:dyDescent="0.25">
      <c r="A128" s="13" t="s">
        <v>241</v>
      </c>
      <c r="B128" s="13" t="s">
        <v>270</v>
      </c>
      <c r="C128" s="13" t="s">
        <v>18</v>
      </c>
      <c r="D128" s="13">
        <v>1731</v>
      </c>
      <c r="E128" s="13" t="s">
        <v>76</v>
      </c>
      <c r="F128" s="13"/>
      <c r="G128" s="14"/>
      <c r="H128" s="15">
        <v>55741</v>
      </c>
      <c r="I128" s="15">
        <v>9827.1382999999987</v>
      </c>
      <c r="J128" s="15">
        <v>8844.4244699999999</v>
      </c>
      <c r="K128" s="15">
        <v>2948.1414899999995</v>
      </c>
      <c r="L128" s="15">
        <v>7861.7106399999993</v>
      </c>
      <c r="M128" s="15">
        <v>982.71382999999992</v>
      </c>
      <c r="N128" s="15" t="s">
        <v>243</v>
      </c>
      <c r="O128" s="16">
        <v>43176</v>
      </c>
      <c r="P128" s="17">
        <v>2018</v>
      </c>
      <c r="Q128" s="15" t="s">
        <v>21</v>
      </c>
      <c r="R128" s="13" t="s">
        <v>18</v>
      </c>
      <c r="S128" s="15" t="s">
        <v>244</v>
      </c>
      <c r="T128" s="15" t="s">
        <v>245</v>
      </c>
      <c r="U128" s="18">
        <v>8.8999999999999996E-2</v>
      </c>
      <c r="V128" s="18">
        <v>8.0000000000000002E-3</v>
      </c>
    </row>
    <row r="129" spans="1:22" ht="16.5" customHeight="1" x14ac:dyDescent="0.25">
      <c r="A129" s="20" t="s">
        <v>74</v>
      </c>
      <c r="B129" s="20" t="s">
        <v>75</v>
      </c>
      <c r="C129" s="20" t="s">
        <v>44</v>
      </c>
      <c r="D129" s="20">
        <v>1801</v>
      </c>
      <c r="E129" s="20" t="s">
        <v>76</v>
      </c>
      <c r="F129" s="13"/>
      <c r="G129" s="21"/>
      <c r="H129" s="22">
        <v>224061</v>
      </c>
      <c r="I129" s="22">
        <v>39501.954299999998</v>
      </c>
      <c r="J129" s="22">
        <v>35551.758869999998</v>
      </c>
      <c r="K129" s="22">
        <v>11850.586289999999</v>
      </c>
      <c r="L129" s="22">
        <v>31601.563439999998</v>
      </c>
      <c r="M129" s="22">
        <v>3950.1954299999998</v>
      </c>
      <c r="N129" s="22" t="s">
        <v>77</v>
      </c>
      <c r="O129" s="23">
        <v>42675</v>
      </c>
      <c r="P129" s="24">
        <v>2016</v>
      </c>
      <c r="Q129" s="22" t="s">
        <v>78</v>
      </c>
      <c r="R129" s="20" t="s">
        <v>44</v>
      </c>
      <c r="S129" s="22" t="s">
        <v>79</v>
      </c>
      <c r="T129" s="22" t="s">
        <v>80</v>
      </c>
      <c r="U129" s="25">
        <v>0.252</v>
      </c>
      <c r="V129" s="25">
        <v>0.05</v>
      </c>
    </row>
    <row r="130" spans="1:22" ht="16.5" customHeight="1" x14ac:dyDescent="0.25">
      <c r="A130" s="13" t="s">
        <v>74</v>
      </c>
      <c r="B130" s="13" t="s">
        <v>81</v>
      </c>
      <c r="C130" s="13" t="s">
        <v>44</v>
      </c>
      <c r="D130" s="13">
        <v>1802</v>
      </c>
      <c r="E130" s="13" t="s">
        <v>76</v>
      </c>
      <c r="F130" s="13"/>
      <c r="G130" s="14"/>
      <c r="H130" s="15">
        <v>171578</v>
      </c>
      <c r="I130" s="15">
        <v>30249.201399999998</v>
      </c>
      <c r="J130" s="15">
        <v>27224.28126</v>
      </c>
      <c r="K130" s="15">
        <v>9074.7604199999987</v>
      </c>
      <c r="L130" s="15">
        <v>24199.361120000001</v>
      </c>
      <c r="M130" s="15">
        <v>3024.9201400000002</v>
      </c>
      <c r="N130" s="15" t="s">
        <v>82</v>
      </c>
      <c r="O130" s="16">
        <v>42675</v>
      </c>
      <c r="P130" s="17">
        <v>2016</v>
      </c>
      <c r="Q130" s="15" t="s">
        <v>78</v>
      </c>
      <c r="R130" s="13" t="s">
        <v>44</v>
      </c>
      <c r="S130" s="15" t="s">
        <v>79</v>
      </c>
      <c r="T130" s="15" t="s">
        <v>80</v>
      </c>
      <c r="U130" s="18">
        <v>0.252</v>
      </c>
      <c r="V130" s="18">
        <v>0.05</v>
      </c>
    </row>
    <row r="131" spans="1:22" ht="16.5" customHeight="1" x14ac:dyDescent="0.25">
      <c r="A131" s="20" t="s">
        <v>74</v>
      </c>
      <c r="B131" s="20" t="s">
        <v>83</v>
      </c>
      <c r="C131" s="20" t="s">
        <v>44</v>
      </c>
      <c r="D131" s="20">
        <v>1803</v>
      </c>
      <c r="E131" s="20" t="s">
        <v>76</v>
      </c>
      <c r="F131" s="13"/>
      <c r="G131" s="21"/>
      <c r="H131" s="22">
        <v>3929</v>
      </c>
      <c r="I131" s="22">
        <v>692.68269999999995</v>
      </c>
      <c r="J131" s="22">
        <v>623.41442999999992</v>
      </c>
      <c r="K131" s="22">
        <v>207.80480999999997</v>
      </c>
      <c r="L131" s="22">
        <v>554.14616000000001</v>
      </c>
      <c r="M131" s="22">
        <v>69.268270000000001</v>
      </c>
      <c r="N131" s="22" t="s">
        <v>82</v>
      </c>
      <c r="O131" s="23">
        <v>42675</v>
      </c>
      <c r="P131" s="24">
        <v>2016</v>
      </c>
      <c r="Q131" s="22" t="s">
        <v>78</v>
      </c>
      <c r="R131" s="20" t="s">
        <v>44</v>
      </c>
      <c r="S131" s="22" t="s">
        <v>79</v>
      </c>
      <c r="T131" s="22" t="s">
        <v>80</v>
      </c>
      <c r="U131" s="25">
        <v>0.252</v>
      </c>
      <c r="V131" s="25">
        <v>0.05</v>
      </c>
    </row>
    <row r="132" spans="1:22" ht="16.5" customHeight="1" x14ac:dyDescent="0.25">
      <c r="A132" s="13" t="s">
        <v>74</v>
      </c>
      <c r="B132" s="13" t="s">
        <v>84</v>
      </c>
      <c r="C132" s="13" t="s">
        <v>44</v>
      </c>
      <c r="D132" s="13">
        <v>1804</v>
      </c>
      <c r="E132" s="13" t="s">
        <v>76</v>
      </c>
      <c r="F132" s="13"/>
      <c r="G132" s="14"/>
      <c r="H132" s="15">
        <v>9529</v>
      </c>
      <c r="I132" s="15">
        <v>1679.9626999999998</v>
      </c>
      <c r="J132" s="15">
        <v>1511.9664299999999</v>
      </c>
      <c r="K132" s="15">
        <v>503.98880999999994</v>
      </c>
      <c r="L132" s="15">
        <v>1343.9701599999999</v>
      </c>
      <c r="M132" s="15">
        <v>167.99626999999998</v>
      </c>
      <c r="N132" s="15" t="s">
        <v>82</v>
      </c>
      <c r="O132" s="16">
        <v>42675</v>
      </c>
      <c r="P132" s="17">
        <v>2016</v>
      </c>
      <c r="Q132" s="15" t="s">
        <v>78</v>
      </c>
      <c r="R132" s="13" t="s">
        <v>44</v>
      </c>
      <c r="S132" s="15" t="s">
        <v>79</v>
      </c>
      <c r="T132" s="15" t="s">
        <v>80</v>
      </c>
      <c r="U132" s="18">
        <v>0.252</v>
      </c>
      <c r="V132" s="18">
        <v>0.05</v>
      </c>
    </row>
    <row r="133" spans="1:22" ht="16.5" customHeight="1" x14ac:dyDescent="0.25">
      <c r="A133" s="20" t="s">
        <v>74</v>
      </c>
      <c r="B133" s="20" t="s">
        <v>85</v>
      </c>
      <c r="C133" s="20" t="s">
        <v>44</v>
      </c>
      <c r="D133" s="20">
        <v>1805</v>
      </c>
      <c r="E133" s="20" t="s">
        <v>76</v>
      </c>
      <c r="F133" s="13"/>
      <c r="G133" s="21"/>
      <c r="H133" s="22">
        <v>61204</v>
      </c>
      <c r="I133" s="22">
        <v>10790.2652</v>
      </c>
      <c r="J133" s="22">
        <v>9711.2386800000004</v>
      </c>
      <c r="K133" s="22">
        <v>3237.0795599999997</v>
      </c>
      <c r="L133" s="22">
        <v>8632.2121600000009</v>
      </c>
      <c r="M133" s="22">
        <v>1079.0265200000001</v>
      </c>
      <c r="N133" s="22" t="s">
        <v>82</v>
      </c>
      <c r="O133" s="23">
        <v>42675</v>
      </c>
      <c r="P133" s="24">
        <v>2016</v>
      </c>
      <c r="Q133" s="22" t="s">
        <v>78</v>
      </c>
      <c r="R133" s="20" t="s">
        <v>44</v>
      </c>
      <c r="S133" s="22" t="s">
        <v>79</v>
      </c>
      <c r="T133" s="22" t="s">
        <v>80</v>
      </c>
      <c r="U133" s="25">
        <v>0.252</v>
      </c>
      <c r="V133" s="25">
        <v>0.05</v>
      </c>
    </row>
    <row r="134" spans="1:22" ht="16.5" customHeight="1" x14ac:dyDescent="0.25">
      <c r="A134" s="13" t="s">
        <v>74</v>
      </c>
      <c r="B134" s="13" t="s">
        <v>86</v>
      </c>
      <c r="C134" s="13" t="s">
        <v>44</v>
      </c>
      <c r="D134" s="13">
        <v>1806</v>
      </c>
      <c r="E134" s="13" t="s">
        <v>76</v>
      </c>
      <c r="F134" s="13"/>
      <c r="G134" s="14"/>
      <c r="H134" s="15">
        <v>119096</v>
      </c>
      <c r="I134" s="15">
        <v>20996.624799999998</v>
      </c>
      <c r="J134" s="15">
        <v>18896.962319999999</v>
      </c>
      <c r="K134" s="15">
        <v>6298.987439999999</v>
      </c>
      <c r="L134" s="15">
        <v>16797.29984</v>
      </c>
      <c r="M134" s="15">
        <v>2099.66248</v>
      </c>
      <c r="N134" s="15" t="s">
        <v>77</v>
      </c>
      <c r="O134" s="16">
        <v>42675</v>
      </c>
      <c r="P134" s="17">
        <v>2016</v>
      </c>
      <c r="Q134" s="15" t="s">
        <v>78</v>
      </c>
      <c r="R134" s="13" t="s">
        <v>44</v>
      </c>
      <c r="S134" s="15" t="s">
        <v>79</v>
      </c>
      <c r="T134" s="15" t="s">
        <v>80</v>
      </c>
      <c r="U134" s="18">
        <v>0.252</v>
      </c>
      <c r="V134" s="18">
        <v>0.05</v>
      </c>
    </row>
    <row r="135" spans="1:22" ht="16.5" customHeight="1" x14ac:dyDescent="0.25">
      <c r="A135" s="20" t="s">
        <v>74</v>
      </c>
      <c r="B135" s="20" t="s">
        <v>87</v>
      </c>
      <c r="C135" s="20" t="s">
        <v>44</v>
      </c>
      <c r="D135" s="20">
        <v>1807</v>
      </c>
      <c r="E135" s="20" t="s">
        <v>76</v>
      </c>
      <c r="F135" s="13"/>
      <c r="G135" s="21" t="s">
        <v>29</v>
      </c>
      <c r="H135" s="22">
        <v>153759</v>
      </c>
      <c r="I135" s="22">
        <v>27107.711699999996</v>
      </c>
      <c r="J135" s="22">
        <v>24396.940529999996</v>
      </c>
      <c r="K135" s="22">
        <v>8132.3135099999981</v>
      </c>
      <c r="L135" s="22">
        <v>21686.16936</v>
      </c>
      <c r="M135" s="22">
        <v>2710.77117</v>
      </c>
      <c r="N135" s="22" t="s">
        <v>82</v>
      </c>
      <c r="O135" s="23">
        <v>42675</v>
      </c>
      <c r="P135" s="24">
        <v>2016</v>
      </c>
      <c r="Q135" s="22" t="s">
        <v>78</v>
      </c>
      <c r="R135" s="20" t="s">
        <v>44</v>
      </c>
      <c r="S135" s="22" t="s">
        <v>79</v>
      </c>
      <c r="T135" s="22" t="s">
        <v>80</v>
      </c>
      <c r="U135" s="25">
        <v>0.252</v>
      </c>
      <c r="V135" s="25">
        <v>0.05</v>
      </c>
    </row>
    <row r="136" spans="1:22" ht="16.5" customHeight="1" x14ac:dyDescent="0.25">
      <c r="A136" s="13" t="s">
        <v>74</v>
      </c>
      <c r="B136" s="13" t="s">
        <v>88</v>
      </c>
      <c r="C136" s="13" t="s">
        <v>44</v>
      </c>
      <c r="D136" s="13">
        <v>1808</v>
      </c>
      <c r="E136" s="13" t="s">
        <v>76</v>
      </c>
      <c r="F136" s="13"/>
      <c r="G136" s="14" t="s">
        <v>29</v>
      </c>
      <c r="H136" s="15">
        <v>61152</v>
      </c>
      <c r="I136" s="15">
        <v>10781.097599999999</v>
      </c>
      <c r="J136" s="15">
        <v>9702.9878399999998</v>
      </c>
      <c r="K136" s="15">
        <v>3234.3292799999995</v>
      </c>
      <c r="L136" s="15">
        <v>8624.8780800000004</v>
      </c>
      <c r="M136" s="15">
        <v>1078.1097600000001</v>
      </c>
      <c r="N136" s="15" t="s">
        <v>77</v>
      </c>
      <c r="O136" s="16">
        <v>42675</v>
      </c>
      <c r="P136" s="17">
        <v>2016</v>
      </c>
      <c r="Q136" s="15" t="s">
        <v>78</v>
      </c>
      <c r="R136" s="13" t="s">
        <v>44</v>
      </c>
      <c r="S136" s="15" t="s">
        <v>79</v>
      </c>
      <c r="T136" s="15" t="s">
        <v>80</v>
      </c>
      <c r="U136" s="18">
        <v>0.252</v>
      </c>
      <c r="V136" s="18">
        <v>0.05</v>
      </c>
    </row>
    <row r="137" spans="1:22" ht="16.5" customHeight="1" x14ac:dyDescent="0.25">
      <c r="A137" s="20" t="s">
        <v>74</v>
      </c>
      <c r="B137" s="20" t="s">
        <v>89</v>
      </c>
      <c r="C137" s="20" t="s">
        <v>44</v>
      </c>
      <c r="D137" s="20">
        <v>1809</v>
      </c>
      <c r="E137" s="20" t="s">
        <v>76</v>
      </c>
      <c r="F137" s="13"/>
      <c r="G137" s="21" t="s">
        <v>29</v>
      </c>
      <c r="H137" s="22">
        <v>99818</v>
      </c>
      <c r="I137" s="22">
        <v>17597.913399999998</v>
      </c>
      <c r="J137" s="22">
        <v>15838.122059999998</v>
      </c>
      <c r="K137" s="22">
        <v>5279.3740199999993</v>
      </c>
      <c r="L137" s="22">
        <v>14078.330719999998</v>
      </c>
      <c r="M137" s="22">
        <v>1759.7913399999998</v>
      </c>
      <c r="N137" s="22" t="s">
        <v>90</v>
      </c>
      <c r="O137" s="23">
        <v>42675</v>
      </c>
      <c r="P137" s="24">
        <v>2016</v>
      </c>
      <c r="Q137" s="22" t="s">
        <v>78</v>
      </c>
      <c r="R137" s="20" t="s">
        <v>44</v>
      </c>
      <c r="S137" s="22" t="s">
        <v>79</v>
      </c>
      <c r="T137" s="22" t="s">
        <v>80</v>
      </c>
      <c r="U137" s="25">
        <v>0.252</v>
      </c>
      <c r="V137" s="25">
        <v>0.05</v>
      </c>
    </row>
    <row r="138" spans="1:22" ht="16.5" customHeight="1" x14ac:dyDescent="0.25">
      <c r="A138" s="13" t="s">
        <v>74</v>
      </c>
      <c r="B138" s="13" t="s">
        <v>91</v>
      </c>
      <c r="C138" s="13" t="s">
        <v>44</v>
      </c>
      <c r="D138" s="13">
        <v>1810</v>
      </c>
      <c r="E138" s="13" t="s">
        <v>76</v>
      </c>
      <c r="F138" s="13"/>
      <c r="G138" s="14" t="s">
        <v>29</v>
      </c>
      <c r="H138" s="15">
        <v>262946</v>
      </c>
      <c r="I138" s="15">
        <v>46357.379799999995</v>
      </c>
      <c r="J138" s="15">
        <v>41721.641819999997</v>
      </c>
      <c r="K138" s="15">
        <v>13907.213939999998</v>
      </c>
      <c r="L138" s="15">
        <v>37085.903839999999</v>
      </c>
      <c r="M138" s="15">
        <v>4635.7379799999999</v>
      </c>
      <c r="N138" s="15" t="s">
        <v>90</v>
      </c>
      <c r="O138" s="16">
        <v>42675</v>
      </c>
      <c r="P138" s="17">
        <v>2016</v>
      </c>
      <c r="Q138" s="15" t="s">
        <v>78</v>
      </c>
      <c r="R138" s="13" t="s">
        <v>44</v>
      </c>
      <c r="S138" s="15" t="s">
        <v>79</v>
      </c>
      <c r="T138" s="15" t="s">
        <v>80</v>
      </c>
      <c r="U138" s="18">
        <v>0.252</v>
      </c>
      <c r="V138" s="18">
        <v>0.05</v>
      </c>
    </row>
    <row r="139" spans="1:22" ht="16.5" customHeight="1" x14ac:dyDescent="0.25">
      <c r="A139" s="20" t="s">
        <v>74</v>
      </c>
      <c r="B139" s="20" t="s">
        <v>92</v>
      </c>
      <c r="C139" s="20" t="s">
        <v>44</v>
      </c>
      <c r="D139" s="20">
        <v>1811</v>
      </c>
      <c r="E139" s="20" t="s">
        <v>76</v>
      </c>
      <c r="F139" s="13"/>
      <c r="G139" s="21" t="s">
        <v>29</v>
      </c>
      <c r="H139" s="22">
        <v>16663</v>
      </c>
      <c r="I139" s="22">
        <v>2937.6868999999997</v>
      </c>
      <c r="J139" s="22">
        <v>2643.9182099999998</v>
      </c>
      <c r="K139" s="22">
        <v>881.30606999999986</v>
      </c>
      <c r="L139" s="22">
        <v>2350.1495199999999</v>
      </c>
      <c r="M139" s="22">
        <v>293.76868999999999</v>
      </c>
      <c r="N139" s="22" t="s">
        <v>93</v>
      </c>
      <c r="O139" s="23">
        <v>42675</v>
      </c>
      <c r="P139" s="24">
        <v>2016</v>
      </c>
      <c r="Q139" s="22" t="s">
        <v>78</v>
      </c>
      <c r="R139" s="20" t="s">
        <v>44</v>
      </c>
      <c r="S139" s="22" t="s">
        <v>79</v>
      </c>
      <c r="T139" s="22" t="s">
        <v>80</v>
      </c>
      <c r="U139" s="25">
        <v>0.252</v>
      </c>
      <c r="V139" s="25">
        <v>0.05</v>
      </c>
    </row>
    <row r="140" spans="1:22" ht="16.5" customHeight="1" x14ac:dyDescent="0.25">
      <c r="A140" s="13" t="s">
        <v>74</v>
      </c>
      <c r="B140" s="13" t="s">
        <v>94</v>
      </c>
      <c r="C140" s="13" t="s">
        <v>44</v>
      </c>
      <c r="D140" s="13">
        <v>1812</v>
      </c>
      <c r="E140" s="13" t="s">
        <v>76</v>
      </c>
      <c r="F140" s="13"/>
      <c r="G140" s="14" t="s">
        <v>29</v>
      </c>
      <c r="H140" s="15">
        <v>74621</v>
      </c>
      <c r="I140" s="15">
        <v>13155.682299999999</v>
      </c>
      <c r="J140" s="15">
        <v>11840.11407</v>
      </c>
      <c r="K140" s="15">
        <v>3946.7046899999996</v>
      </c>
      <c r="L140" s="15">
        <v>10524.545839999999</v>
      </c>
      <c r="M140" s="15">
        <v>1315.5682299999999</v>
      </c>
      <c r="N140" s="15" t="s">
        <v>93</v>
      </c>
      <c r="O140" s="16">
        <v>42675</v>
      </c>
      <c r="P140" s="17">
        <v>2016</v>
      </c>
      <c r="Q140" s="15" t="s">
        <v>78</v>
      </c>
      <c r="R140" s="13" t="s">
        <v>44</v>
      </c>
      <c r="S140" s="15" t="s">
        <v>79</v>
      </c>
      <c r="T140" s="15" t="s">
        <v>80</v>
      </c>
      <c r="U140" s="18">
        <v>0.252</v>
      </c>
      <c r="V140" s="18">
        <v>0.05</v>
      </c>
    </row>
    <row r="141" spans="1:22" ht="16.5" customHeight="1" x14ac:dyDescent="0.25">
      <c r="A141" s="20" t="s">
        <v>74</v>
      </c>
      <c r="B141" s="20" t="s">
        <v>95</v>
      </c>
      <c r="C141" s="20" t="s">
        <v>44</v>
      </c>
      <c r="D141" s="20">
        <v>1813</v>
      </c>
      <c r="E141" s="20" t="s">
        <v>76</v>
      </c>
      <c r="F141" s="13"/>
      <c r="G141" s="21" t="s">
        <v>29</v>
      </c>
      <c r="H141" s="22">
        <v>239385</v>
      </c>
      <c r="I141" s="22">
        <v>42203.575499999999</v>
      </c>
      <c r="J141" s="22">
        <v>37983.217949999998</v>
      </c>
      <c r="K141" s="22">
        <v>12661.07265</v>
      </c>
      <c r="L141" s="22">
        <v>33762.860399999998</v>
      </c>
      <c r="M141" s="22">
        <v>4220.3575499999997</v>
      </c>
      <c r="N141" s="22" t="s">
        <v>90</v>
      </c>
      <c r="O141" s="23">
        <v>42675</v>
      </c>
      <c r="P141" s="24">
        <v>2016</v>
      </c>
      <c r="Q141" s="22" t="s">
        <v>78</v>
      </c>
      <c r="R141" s="20" t="s">
        <v>44</v>
      </c>
      <c r="S141" s="22" t="s">
        <v>79</v>
      </c>
      <c r="T141" s="22" t="s">
        <v>80</v>
      </c>
      <c r="U141" s="25">
        <v>0.252</v>
      </c>
      <c r="V141" s="25">
        <v>0.05</v>
      </c>
    </row>
    <row r="142" spans="1:22" ht="16.5" customHeight="1" x14ac:dyDescent="0.25">
      <c r="A142" s="13" t="s">
        <v>74</v>
      </c>
      <c r="B142" s="13" t="s">
        <v>96</v>
      </c>
      <c r="C142" s="13" t="s">
        <v>44</v>
      </c>
      <c r="D142" s="13">
        <v>1814</v>
      </c>
      <c r="E142" s="13" t="s">
        <v>76</v>
      </c>
      <c r="F142" s="13" t="s">
        <v>644</v>
      </c>
      <c r="G142" s="14"/>
      <c r="H142" s="15">
        <v>21897</v>
      </c>
      <c r="I142" s="15">
        <v>3860.4410999999996</v>
      </c>
      <c r="J142" s="15">
        <v>3474.3969899999997</v>
      </c>
      <c r="K142" s="15">
        <v>1158.1323299999999</v>
      </c>
      <c r="L142" s="15">
        <v>3088.3528799999999</v>
      </c>
      <c r="M142" s="15">
        <v>386.04410999999999</v>
      </c>
      <c r="N142" s="15" t="s">
        <v>97</v>
      </c>
      <c r="O142" s="16">
        <v>42675</v>
      </c>
      <c r="P142" s="17">
        <v>2016</v>
      </c>
      <c r="Q142" s="15" t="s">
        <v>78</v>
      </c>
      <c r="R142" s="13" t="s">
        <v>44</v>
      </c>
      <c r="S142" s="15" t="s">
        <v>79</v>
      </c>
      <c r="T142" s="15" t="s">
        <v>80</v>
      </c>
      <c r="U142" s="18">
        <v>0.252</v>
      </c>
      <c r="V142" s="18">
        <v>0.05</v>
      </c>
    </row>
    <row r="143" spans="1:22" ht="16.5" customHeight="1" x14ac:dyDescent="0.25">
      <c r="A143" s="20" t="s">
        <v>74</v>
      </c>
      <c r="B143" s="20" t="s">
        <v>98</v>
      </c>
      <c r="C143" s="20" t="s">
        <v>44</v>
      </c>
      <c r="D143" s="20">
        <v>1815</v>
      </c>
      <c r="E143" s="20" t="s">
        <v>76</v>
      </c>
      <c r="F143" s="13"/>
      <c r="G143" s="21" t="s">
        <v>29</v>
      </c>
      <c r="H143" s="22">
        <v>125070</v>
      </c>
      <c r="I143" s="22">
        <v>22049.840999999997</v>
      </c>
      <c r="J143" s="22">
        <v>19844.856899999999</v>
      </c>
      <c r="K143" s="22">
        <v>6614.952299999999</v>
      </c>
      <c r="L143" s="22">
        <v>17639.872799999997</v>
      </c>
      <c r="M143" s="22">
        <v>2204.9840999999997</v>
      </c>
      <c r="N143" s="22" t="s">
        <v>99</v>
      </c>
      <c r="O143" s="23">
        <v>42675</v>
      </c>
      <c r="P143" s="24">
        <v>2016</v>
      </c>
      <c r="Q143" s="22" t="s">
        <v>78</v>
      </c>
      <c r="R143" s="20" t="s">
        <v>44</v>
      </c>
      <c r="S143" s="22" t="s">
        <v>79</v>
      </c>
      <c r="T143" s="22" t="s">
        <v>80</v>
      </c>
      <c r="U143" s="25">
        <v>0.252</v>
      </c>
      <c r="V143" s="25">
        <v>0.05</v>
      </c>
    </row>
    <row r="144" spans="1:22" ht="16.5" customHeight="1" x14ac:dyDescent="0.25">
      <c r="A144" s="13" t="s">
        <v>74</v>
      </c>
      <c r="B144" s="13" t="s">
        <v>100</v>
      </c>
      <c r="C144" s="13" t="s">
        <v>44</v>
      </c>
      <c r="D144" s="13">
        <v>1816</v>
      </c>
      <c r="E144" s="13" t="s">
        <v>76</v>
      </c>
      <c r="F144" s="13"/>
      <c r="G144" s="14" t="s">
        <v>29</v>
      </c>
      <c r="H144" s="15">
        <v>96388</v>
      </c>
      <c r="I144" s="15">
        <v>16993.204399999999</v>
      </c>
      <c r="J144" s="15">
        <v>15293.883959999999</v>
      </c>
      <c r="K144" s="15">
        <v>5097.9613199999994</v>
      </c>
      <c r="L144" s="15">
        <v>13594.56352</v>
      </c>
      <c r="M144" s="15">
        <v>1699.32044</v>
      </c>
      <c r="N144" s="15" t="s">
        <v>99</v>
      </c>
      <c r="O144" s="16">
        <v>42675</v>
      </c>
      <c r="P144" s="17">
        <v>2016</v>
      </c>
      <c r="Q144" s="15" t="s">
        <v>78</v>
      </c>
      <c r="R144" s="13" t="s">
        <v>44</v>
      </c>
      <c r="S144" s="15" t="s">
        <v>79</v>
      </c>
      <c r="T144" s="15" t="s">
        <v>80</v>
      </c>
      <c r="U144" s="18">
        <v>0.252</v>
      </c>
      <c r="V144" s="18">
        <v>0.05</v>
      </c>
    </row>
    <row r="145" spans="1:22" ht="16.5" customHeight="1" x14ac:dyDescent="0.25">
      <c r="A145" s="20" t="s">
        <v>74</v>
      </c>
      <c r="B145" s="20" t="s">
        <v>101</v>
      </c>
      <c r="C145" s="20" t="s">
        <v>44</v>
      </c>
      <c r="D145" s="20">
        <v>1817</v>
      </c>
      <c r="E145" s="20" t="s">
        <v>76</v>
      </c>
      <c r="F145" s="13"/>
      <c r="G145" s="21" t="s">
        <v>29</v>
      </c>
      <c r="H145" s="22">
        <v>413406</v>
      </c>
      <c r="I145" s="22">
        <v>72883.477799999993</v>
      </c>
      <c r="J145" s="22">
        <v>65595.130019999997</v>
      </c>
      <c r="K145" s="22">
        <v>21865.043339999997</v>
      </c>
      <c r="L145" s="22">
        <v>58306.78224</v>
      </c>
      <c r="M145" s="22">
        <v>7288.3477800000001</v>
      </c>
      <c r="N145" s="22" t="s">
        <v>99</v>
      </c>
      <c r="O145" s="23">
        <v>42675</v>
      </c>
      <c r="P145" s="24">
        <v>2016</v>
      </c>
      <c r="Q145" s="22" t="s">
        <v>78</v>
      </c>
      <c r="R145" s="20" t="s">
        <v>44</v>
      </c>
      <c r="S145" s="22" t="s">
        <v>79</v>
      </c>
      <c r="T145" s="22" t="s">
        <v>80</v>
      </c>
      <c r="U145" s="25">
        <v>0.252</v>
      </c>
      <c r="V145" s="25">
        <v>0.05</v>
      </c>
    </row>
    <row r="146" spans="1:22" ht="16.5" customHeight="1" x14ac:dyDescent="0.25">
      <c r="A146" s="13" t="s">
        <v>74</v>
      </c>
      <c r="B146" s="13" t="s">
        <v>102</v>
      </c>
      <c r="C146" s="13" t="s">
        <v>44</v>
      </c>
      <c r="D146" s="13">
        <v>1818</v>
      </c>
      <c r="E146" s="13" t="s">
        <v>76</v>
      </c>
      <c r="F146" s="13"/>
      <c r="G146" s="14"/>
      <c r="H146" s="15">
        <v>72309</v>
      </c>
      <c r="I146" s="15">
        <v>12748.0767</v>
      </c>
      <c r="J146" s="15">
        <v>11473.269029999999</v>
      </c>
      <c r="K146" s="15">
        <v>3824.4230099999995</v>
      </c>
      <c r="L146" s="15">
        <v>10198.461360000001</v>
      </c>
      <c r="M146" s="15">
        <v>1274.8076700000001</v>
      </c>
      <c r="N146" s="15" t="s">
        <v>103</v>
      </c>
      <c r="O146" s="16">
        <v>42675</v>
      </c>
      <c r="P146" s="17">
        <v>2016</v>
      </c>
      <c r="Q146" s="15" t="s">
        <v>78</v>
      </c>
      <c r="R146" s="13" t="s">
        <v>44</v>
      </c>
      <c r="S146" s="15" t="s">
        <v>79</v>
      </c>
      <c r="T146" s="15" t="s">
        <v>80</v>
      </c>
      <c r="U146" s="18">
        <v>0.252</v>
      </c>
      <c r="V146" s="18">
        <v>0.05</v>
      </c>
    </row>
    <row r="147" spans="1:22" ht="16.5" customHeight="1" x14ac:dyDescent="0.25">
      <c r="A147" s="20" t="s">
        <v>74</v>
      </c>
      <c r="B147" s="20" t="s">
        <v>104</v>
      </c>
      <c r="C147" s="20" t="s">
        <v>44</v>
      </c>
      <c r="D147" s="20">
        <v>1819</v>
      </c>
      <c r="E147" s="20" t="s">
        <v>76</v>
      </c>
      <c r="F147" s="13"/>
      <c r="G147" s="21"/>
      <c r="H147" s="22">
        <v>48091</v>
      </c>
      <c r="I147" s="22">
        <v>8478.443299999999</v>
      </c>
      <c r="J147" s="22">
        <v>7630.5989699999991</v>
      </c>
      <c r="K147" s="22">
        <v>2543.5329899999997</v>
      </c>
      <c r="L147" s="22">
        <v>6782.7546399999992</v>
      </c>
      <c r="M147" s="22">
        <v>847.8443299999999</v>
      </c>
      <c r="N147" s="22" t="s">
        <v>103</v>
      </c>
      <c r="O147" s="23">
        <v>42675</v>
      </c>
      <c r="P147" s="24">
        <v>2016</v>
      </c>
      <c r="Q147" s="22" t="s">
        <v>78</v>
      </c>
      <c r="R147" s="20" t="s">
        <v>44</v>
      </c>
      <c r="S147" s="22" t="s">
        <v>79</v>
      </c>
      <c r="T147" s="22" t="s">
        <v>80</v>
      </c>
      <c r="U147" s="25">
        <v>0.252</v>
      </c>
      <c r="V147" s="25">
        <v>0.05</v>
      </c>
    </row>
    <row r="148" spans="1:22" ht="16.5" customHeight="1" x14ac:dyDescent="0.25">
      <c r="A148" s="13" t="s">
        <v>74</v>
      </c>
      <c r="B148" s="13" t="s">
        <v>105</v>
      </c>
      <c r="C148" s="13" t="s">
        <v>44</v>
      </c>
      <c r="D148" s="13">
        <v>1820</v>
      </c>
      <c r="E148" s="13" t="s">
        <v>76</v>
      </c>
      <c r="F148" s="13"/>
      <c r="G148" s="14" t="s">
        <v>29</v>
      </c>
      <c r="H148" s="15">
        <v>39521</v>
      </c>
      <c r="I148" s="15">
        <v>6967.5522999999994</v>
      </c>
      <c r="J148" s="15">
        <v>6270.7970699999996</v>
      </c>
      <c r="K148" s="15">
        <v>2090.2656899999997</v>
      </c>
      <c r="L148" s="15">
        <v>5574.0418399999999</v>
      </c>
      <c r="M148" s="15">
        <v>696.75522999999998</v>
      </c>
      <c r="N148" s="15" t="s">
        <v>106</v>
      </c>
      <c r="O148" s="16">
        <v>42675</v>
      </c>
      <c r="P148" s="17">
        <v>2016</v>
      </c>
      <c r="Q148" s="15" t="s">
        <v>78</v>
      </c>
      <c r="R148" s="13" t="s">
        <v>44</v>
      </c>
      <c r="S148" s="15" t="s">
        <v>79</v>
      </c>
      <c r="T148" s="15" t="s">
        <v>80</v>
      </c>
      <c r="U148" s="18">
        <v>0.252</v>
      </c>
      <c r="V148" s="18">
        <v>0.05</v>
      </c>
    </row>
    <row r="149" spans="1:22" ht="16.5" customHeight="1" x14ac:dyDescent="0.25">
      <c r="A149" s="20" t="s">
        <v>74</v>
      </c>
      <c r="B149" s="20" t="s">
        <v>107</v>
      </c>
      <c r="C149" s="20" t="s">
        <v>44</v>
      </c>
      <c r="D149" s="20">
        <v>1821</v>
      </c>
      <c r="E149" s="20" t="s">
        <v>76</v>
      </c>
      <c r="F149" s="13" t="s">
        <v>644</v>
      </c>
      <c r="G149" s="21"/>
      <c r="H149" s="22">
        <v>82280</v>
      </c>
      <c r="I149" s="22">
        <v>14505.963999999998</v>
      </c>
      <c r="J149" s="22">
        <v>13055.367599999998</v>
      </c>
      <c r="K149" s="22">
        <v>4351.7891999999993</v>
      </c>
      <c r="L149" s="22">
        <v>11604.771199999999</v>
      </c>
      <c r="M149" s="22">
        <v>1450.5963999999999</v>
      </c>
      <c r="N149" s="22" t="s">
        <v>97</v>
      </c>
      <c r="O149" s="23">
        <v>42675</v>
      </c>
      <c r="P149" s="24">
        <v>2016</v>
      </c>
      <c r="Q149" s="22" t="s">
        <v>78</v>
      </c>
      <c r="R149" s="20" t="s">
        <v>44</v>
      </c>
      <c r="S149" s="22" t="s">
        <v>79</v>
      </c>
      <c r="T149" s="22" t="s">
        <v>80</v>
      </c>
      <c r="U149" s="25">
        <v>0.252</v>
      </c>
      <c r="V149" s="25">
        <v>0.05</v>
      </c>
    </row>
    <row r="150" spans="1:22" ht="16.5" customHeight="1" x14ac:dyDescent="0.25">
      <c r="A150" s="13" t="s">
        <v>74</v>
      </c>
      <c r="B150" s="13" t="s">
        <v>108</v>
      </c>
      <c r="C150" s="13" t="s">
        <v>44</v>
      </c>
      <c r="D150" s="13">
        <v>1822</v>
      </c>
      <c r="E150" s="13" t="s">
        <v>76</v>
      </c>
      <c r="F150" s="13" t="s">
        <v>644</v>
      </c>
      <c r="G150" s="14"/>
      <c r="H150" s="15">
        <v>33130</v>
      </c>
      <c r="I150" s="15">
        <v>5840.8189999999995</v>
      </c>
      <c r="J150" s="15">
        <v>5256.7370999999994</v>
      </c>
      <c r="K150" s="15">
        <v>1752.2456999999997</v>
      </c>
      <c r="L150" s="15">
        <v>4672.6552000000001</v>
      </c>
      <c r="M150" s="15">
        <v>584.08190000000002</v>
      </c>
      <c r="N150" s="15" t="s">
        <v>97</v>
      </c>
      <c r="O150" s="16">
        <v>42675</v>
      </c>
      <c r="P150" s="17">
        <v>2016</v>
      </c>
      <c r="Q150" s="15" t="s">
        <v>78</v>
      </c>
      <c r="R150" s="13" t="s">
        <v>44</v>
      </c>
      <c r="S150" s="15" t="s">
        <v>79</v>
      </c>
      <c r="T150" s="15" t="s">
        <v>80</v>
      </c>
      <c r="U150" s="18">
        <v>0.252</v>
      </c>
      <c r="V150" s="18">
        <v>0.05</v>
      </c>
    </row>
    <row r="151" spans="1:22" ht="16.5" customHeight="1" x14ac:dyDescent="0.25">
      <c r="A151" s="20" t="s">
        <v>74</v>
      </c>
      <c r="B151" s="20" t="s">
        <v>109</v>
      </c>
      <c r="C151" s="20" t="s">
        <v>44</v>
      </c>
      <c r="D151" s="20">
        <v>1823</v>
      </c>
      <c r="E151" s="20" t="s">
        <v>76</v>
      </c>
      <c r="F151" s="13" t="s">
        <v>644</v>
      </c>
      <c r="G151" s="21"/>
      <c r="H151" s="22">
        <v>60934</v>
      </c>
      <c r="I151" s="22">
        <v>10742.664199999999</v>
      </c>
      <c r="J151" s="22">
        <v>9668.3977799999993</v>
      </c>
      <c r="K151" s="22">
        <v>3222.7992599999998</v>
      </c>
      <c r="L151" s="22">
        <v>8594.1313599999994</v>
      </c>
      <c r="M151" s="22">
        <v>1074.2664199999999</v>
      </c>
      <c r="N151" s="22" t="s">
        <v>97</v>
      </c>
      <c r="O151" s="23">
        <v>42675</v>
      </c>
      <c r="P151" s="24">
        <v>2016</v>
      </c>
      <c r="Q151" s="22" t="s">
        <v>78</v>
      </c>
      <c r="R151" s="20" t="s">
        <v>44</v>
      </c>
      <c r="S151" s="22" t="s">
        <v>79</v>
      </c>
      <c r="T151" s="22" t="s">
        <v>80</v>
      </c>
      <c r="U151" s="25">
        <v>0.252</v>
      </c>
      <c r="V151" s="25">
        <v>0.05</v>
      </c>
    </row>
    <row r="152" spans="1:22" ht="16.5" customHeight="1" x14ac:dyDescent="0.25">
      <c r="A152" s="13" t="s">
        <v>74</v>
      </c>
      <c r="B152" s="13" t="s">
        <v>110</v>
      </c>
      <c r="C152" s="13" t="s">
        <v>44</v>
      </c>
      <c r="D152" s="13">
        <v>1824</v>
      </c>
      <c r="E152" s="13" t="s">
        <v>76</v>
      </c>
      <c r="F152" s="13"/>
      <c r="G152" s="14" t="s">
        <v>29</v>
      </c>
      <c r="H152" s="15">
        <v>284436</v>
      </c>
      <c r="I152" s="15">
        <v>50146.066799999993</v>
      </c>
      <c r="J152" s="15">
        <v>45131.460119999996</v>
      </c>
      <c r="K152" s="15">
        <v>15043.820039999997</v>
      </c>
      <c r="L152" s="15">
        <v>40116.853439999999</v>
      </c>
      <c r="M152" s="15">
        <v>5014.6066799999999</v>
      </c>
      <c r="N152" s="15" t="s">
        <v>111</v>
      </c>
      <c r="O152" s="16">
        <v>42675</v>
      </c>
      <c r="P152" s="17">
        <v>2016</v>
      </c>
      <c r="Q152" s="15" t="s">
        <v>78</v>
      </c>
      <c r="R152" s="13" t="s">
        <v>44</v>
      </c>
      <c r="S152" s="15" t="s">
        <v>79</v>
      </c>
      <c r="T152" s="15" t="s">
        <v>80</v>
      </c>
      <c r="U152" s="18">
        <v>0.252</v>
      </c>
      <c r="V152" s="18">
        <v>0.05</v>
      </c>
    </row>
    <row r="153" spans="1:22" ht="16.5" customHeight="1" x14ac:dyDescent="0.25">
      <c r="A153" s="20" t="s">
        <v>74</v>
      </c>
      <c r="B153" s="20" t="s">
        <v>112</v>
      </c>
      <c r="C153" s="20" t="s">
        <v>44</v>
      </c>
      <c r="D153" s="20">
        <v>1825</v>
      </c>
      <c r="E153" s="20" t="s">
        <v>76</v>
      </c>
      <c r="F153" s="13"/>
      <c r="G153" s="21" t="s">
        <v>29</v>
      </c>
      <c r="H153" s="22">
        <v>129050</v>
      </c>
      <c r="I153" s="22">
        <v>22751.514999999999</v>
      </c>
      <c r="J153" s="22">
        <v>20476.363499999999</v>
      </c>
      <c r="K153" s="22">
        <v>6825.4544999999998</v>
      </c>
      <c r="L153" s="22">
        <v>18201.212</v>
      </c>
      <c r="M153" s="22">
        <v>2275.1514999999999</v>
      </c>
      <c r="N153" s="22" t="s">
        <v>111</v>
      </c>
      <c r="O153" s="23">
        <v>42675</v>
      </c>
      <c r="P153" s="24">
        <v>2016</v>
      </c>
      <c r="Q153" s="22" t="s">
        <v>78</v>
      </c>
      <c r="R153" s="20" t="s">
        <v>44</v>
      </c>
      <c r="S153" s="22" t="s">
        <v>79</v>
      </c>
      <c r="T153" s="22" t="s">
        <v>80</v>
      </c>
      <c r="U153" s="25">
        <v>0.252</v>
      </c>
      <c r="V153" s="25">
        <v>0.05</v>
      </c>
    </row>
    <row r="154" spans="1:22" ht="16.5" customHeight="1" x14ac:dyDescent="0.25">
      <c r="A154" s="13" t="s">
        <v>74</v>
      </c>
      <c r="B154" s="13" t="s">
        <v>113</v>
      </c>
      <c r="C154" s="13" t="s">
        <v>44</v>
      </c>
      <c r="D154" s="13">
        <v>1826</v>
      </c>
      <c r="E154" s="13" t="s">
        <v>76</v>
      </c>
      <c r="F154" s="13" t="s">
        <v>644</v>
      </c>
      <c r="G154" s="14" t="s">
        <v>29</v>
      </c>
      <c r="H154" s="15">
        <v>80869</v>
      </c>
      <c r="I154" s="15">
        <v>14257.204699999998</v>
      </c>
      <c r="J154" s="15">
        <v>12831.484229999998</v>
      </c>
      <c r="K154" s="15">
        <v>4277.1614099999997</v>
      </c>
      <c r="L154" s="15">
        <v>11405.76376</v>
      </c>
      <c r="M154" s="15">
        <v>1425.72047</v>
      </c>
      <c r="N154" s="15" t="s">
        <v>106</v>
      </c>
      <c r="O154" s="16">
        <v>42675</v>
      </c>
      <c r="P154" s="17">
        <v>2016</v>
      </c>
      <c r="Q154" s="15" t="s">
        <v>78</v>
      </c>
      <c r="R154" s="13" t="s">
        <v>44</v>
      </c>
      <c r="S154" s="15" t="s">
        <v>79</v>
      </c>
      <c r="T154" s="15" t="s">
        <v>80</v>
      </c>
      <c r="U154" s="18">
        <v>0.252</v>
      </c>
      <c r="V154" s="18">
        <v>0.05</v>
      </c>
    </row>
    <row r="155" spans="1:22" ht="16.5" customHeight="1" x14ac:dyDescent="0.25">
      <c r="A155" s="20" t="s">
        <v>205</v>
      </c>
      <c r="B155" s="20" t="s">
        <v>206</v>
      </c>
      <c r="C155" s="20" t="s">
        <v>636</v>
      </c>
      <c r="D155" s="20">
        <v>1901</v>
      </c>
      <c r="E155" s="20" t="s">
        <v>19</v>
      </c>
      <c r="F155" s="13"/>
      <c r="G155" s="21"/>
      <c r="H155" s="22">
        <v>9859</v>
      </c>
      <c r="I155" s="22">
        <v>1738.1416999999999</v>
      </c>
      <c r="J155" s="22">
        <v>1564.32753</v>
      </c>
      <c r="K155" s="22">
        <v>521.44250999999997</v>
      </c>
      <c r="L155" s="22">
        <v>1390.5133599999999</v>
      </c>
      <c r="M155" s="22">
        <v>173.81416999999999</v>
      </c>
      <c r="N155" s="22" t="s">
        <v>207</v>
      </c>
      <c r="O155" s="23">
        <v>42675</v>
      </c>
      <c r="P155" s="17">
        <v>2019</v>
      </c>
      <c r="Q155" s="15" t="s">
        <v>642</v>
      </c>
      <c r="R155" s="20" t="s">
        <v>636</v>
      </c>
      <c r="S155" s="22" t="s">
        <v>639</v>
      </c>
      <c r="T155" s="22" t="s">
        <v>640</v>
      </c>
      <c r="U155" s="25">
        <v>8.5000000000000006E-2</v>
      </c>
      <c r="V155" s="25">
        <v>8.0000000000000002E-3</v>
      </c>
    </row>
    <row r="156" spans="1:22" ht="16.5" customHeight="1" x14ac:dyDescent="0.25">
      <c r="A156" s="13" t="s">
        <v>205</v>
      </c>
      <c r="B156" s="13" t="s">
        <v>210</v>
      </c>
      <c r="C156" s="20" t="s">
        <v>636</v>
      </c>
      <c r="D156" s="13">
        <v>1902</v>
      </c>
      <c r="E156" s="13" t="s">
        <v>19</v>
      </c>
      <c r="F156" s="13"/>
      <c r="G156" s="14"/>
      <c r="H156" s="15">
        <v>6899</v>
      </c>
      <c r="I156" s="15">
        <v>1216.2936999999999</v>
      </c>
      <c r="J156" s="15">
        <v>1094.6643300000001</v>
      </c>
      <c r="K156" s="15">
        <v>364.88810999999998</v>
      </c>
      <c r="L156" s="15">
        <v>973.03495999999996</v>
      </c>
      <c r="M156" s="15">
        <v>121.62936999999999</v>
      </c>
      <c r="N156" s="15" t="s">
        <v>207</v>
      </c>
      <c r="O156" s="16">
        <v>42675</v>
      </c>
      <c r="P156" s="17">
        <v>2019</v>
      </c>
      <c r="Q156" s="15" t="s">
        <v>642</v>
      </c>
      <c r="R156" s="20" t="s">
        <v>636</v>
      </c>
      <c r="S156" s="22" t="s">
        <v>639</v>
      </c>
      <c r="T156" s="22" t="s">
        <v>640</v>
      </c>
      <c r="U156" s="25">
        <v>8.5000000000000006E-2</v>
      </c>
      <c r="V156" s="25">
        <v>8.0000000000000002E-3</v>
      </c>
    </row>
    <row r="157" spans="1:22" ht="16.5" customHeight="1" x14ac:dyDescent="0.25">
      <c r="A157" s="20" t="s">
        <v>205</v>
      </c>
      <c r="B157" s="20" t="s">
        <v>211</v>
      </c>
      <c r="C157" s="20" t="s">
        <v>636</v>
      </c>
      <c r="D157" s="20">
        <v>1903</v>
      </c>
      <c r="E157" s="20" t="s">
        <v>19</v>
      </c>
      <c r="F157" s="13"/>
      <c r="G157" s="21" t="s">
        <v>29</v>
      </c>
      <c r="H157" s="22">
        <v>3300</v>
      </c>
      <c r="I157" s="22">
        <v>581.79</v>
      </c>
      <c r="J157" s="22">
        <v>523.61099999999999</v>
      </c>
      <c r="K157" s="22">
        <v>174.53699999999998</v>
      </c>
      <c r="L157" s="22">
        <v>465.43200000000002</v>
      </c>
      <c r="M157" s="22">
        <v>58.179000000000002</v>
      </c>
      <c r="N157" s="22" t="s">
        <v>207</v>
      </c>
      <c r="O157" s="23">
        <v>42675</v>
      </c>
      <c r="P157" s="17">
        <v>2019</v>
      </c>
      <c r="Q157" s="15" t="s">
        <v>642</v>
      </c>
      <c r="R157" s="20" t="s">
        <v>636</v>
      </c>
      <c r="S157" s="22" t="s">
        <v>639</v>
      </c>
      <c r="T157" s="22" t="s">
        <v>640</v>
      </c>
      <c r="U157" s="25">
        <v>8.5000000000000006E-2</v>
      </c>
      <c r="V157" s="25">
        <v>8.0000000000000002E-3</v>
      </c>
    </row>
    <row r="158" spans="1:22" ht="16.5" customHeight="1" x14ac:dyDescent="0.25">
      <c r="A158" s="13" t="s">
        <v>205</v>
      </c>
      <c r="B158" s="13" t="s">
        <v>212</v>
      </c>
      <c r="C158" s="20" t="s">
        <v>636</v>
      </c>
      <c r="D158" s="13">
        <v>1904</v>
      </c>
      <c r="E158" s="13" t="s">
        <v>19</v>
      </c>
      <c r="F158" s="13"/>
      <c r="G158" s="14" t="s">
        <v>29</v>
      </c>
      <c r="H158" s="15">
        <v>2273</v>
      </c>
      <c r="I158" s="15">
        <v>400.72989999999999</v>
      </c>
      <c r="J158" s="15">
        <v>360.65690999999998</v>
      </c>
      <c r="K158" s="15">
        <v>120.21896999999998</v>
      </c>
      <c r="L158" s="15">
        <v>320.58392000000003</v>
      </c>
      <c r="M158" s="15">
        <v>40.072990000000004</v>
      </c>
      <c r="N158" s="15" t="s">
        <v>207</v>
      </c>
      <c r="O158" s="16">
        <v>42675</v>
      </c>
      <c r="P158" s="17">
        <v>2019</v>
      </c>
      <c r="Q158" s="15" t="s">
        <v>642</v>
      </c>
      <c r="R158" s="20" t="s">
        <v>636</v>
      </c>
      <c r="S158" s="22" t="s">
        <v>639</v>
      </c>
      <c r="T158" s="22" t="s">
        <v>640</v>
      </c>
      <c r="U158" s="25">
        <v>8.5000000000000006E-2</v>
      </c>
      <c r="V158" s="25">
        <v>8.0000000000000002E-3</v>
      </c>
    </row>
    <row r="159" spans="1:22" ht="16.5" customHeight="1" x14ac:dyDescent="0.25">
      <c r="A159" s="20" t="s">
        <v>205</v>
      </c>
      <c r="B159" s="20" t="s">
        <v>213</v>
      </c>
      <c r="C159" s="20" t="s">
        <v>636</v>
      </c>
      <c r="D159" s="20">
        <v>1905</v>
      </c>
      <c r="E159" s="20" t="s">
        <v>19</v>
      </c>
      <c r="F159" s="13"/>
      <c r="G159" s="21" t="s">
        <v>29</v>
      </c>
      <c r="H159" s="22">
        <v>3809</v>
      </c>
      <c r="I159" s="22">
        <v>671.52669999999989</v>
      </c>
      <c r="J159" s="22">
        <v>604.37402999999995</v>
      </c>
      <c r="K159" s="22">
        <v>201.45800999999997</v>
      </c>
      <c r="L159" s="22">
        <v>537.22135999999989</v>
      </c>
      <c r="M159" s="22">
        <v>67.152669999999986</v>
      </c>
      <c r="N159" s="22" t="s">
        <v>207</v>
      </c>
      <c r="O159" s="23">
        <v>42675</v>
      </c>
      <c r="P159" s="17">
        <v>2019</v>
      </c>
      <c r="Q159" s="15" t="s">
        <v>642</v>
      </c>
      <c r="R159" s="20" t="s">
        <v>636</v>
      </c>
      <c r="S159" s="22" t="s">
        <v>639</v>
      </c>
      <c r="T159" s="22" t="s">
        <v>640</v>
      </c>
      <c r="U159" s="25">
        <v>8.5000000000000006E-2</v>
      </c>
      <c r="V159" s="25">
        <v>8.0000000000000002E-3</v>
      </c>
    </row>
    <row r="160" spans="1:22" ht="16.5" customHeight="1" x14ac:dyDescent="0.25">
      <c r="A160" s="13" t="s">
        <v>205</v>
      </c>
      <c r="B160" s="13" t="s">
        <v>214</v>
      </c>
      <c r="C160" s="20" t="s">
        <v>636</v>
      </c>
      <c r="D160" s="13">
        <v>1906</v>
      </c>
      <c r="E160" s="13" t="s">
        <v>19</v>
      </c>
      <c r="F160" s="13" t="s">
        <v>644</v>
      </c>
      <c r="G160" s="14" t="s">
        <v>29</v>
      </c>
      <c r="H160" s="15">
        <v>9315</v>
      </c>
      <c r="I160" s="15">
        <v>1642.2344999999998</v>
      </c>
      <c r="J160" s="15">
        <v>1478.0110499999998</v>
      </c>
      <c r="K160" s="15">
        <v>492.67034999999993</v>
      </c>
      <c r="L160" s="15">
        <v>1313.7875999999999</v>
      </c>
      <c r="M160" s="15">
        <v>164.22344999999999</v>
      </c>
      <c r="N160" s="15" t="s">
        <v>215</v>
      </c>
      <c r="O160" s="16">
        <v>42675</v>
      </c>
      <c r="P160" s="17">
        <v>2019</v>
      </c>
      <c r="Q160" s="15" t="s">
        <v>642</v>
      </c>
      <c r="R160" s="20" t="s">
        <v>636</v>
      </c>
      <c r="S160" s="22" t="s">
        <v>639</v>
      </c>
      <c r="T160" s="22" t="s">
        <v>640</v>
      </c>
      <c r="U160" s="25">
        <v>8.5000000000000006E-2</v>
      </c>
      <c r="V160" s="25">
        <v>8.0000000000000002E-3</v>
      </c>
    </row>
    <row r="161" spans="1:22" ht="16.5" customHeight="1" x14ac:dyDescent="0.25">
      <c r="A161" s="20" t="s">
        <v>205</v>
      </c>
      <c r="B161" s="20" t="s">
        <v>216</v>
      </c>
      <c r="C161" s="20" t="s">
        <v>636</v>
      </c>
      <c r="D161" s="20">
        <v>1907</v>
      </c>
      <c r="E161" s="20" t="s">
        <v>19</v>
      </c>
      <c r="F161" s="13"/>
      <c r="G161" s="21"/>
      <c r="H161" s="22">
        <v>98083</v>
      </c>
      <c r="I161" s="22">
        <v>17292.032899999998</v>
      </c>
      <c r="J161" s="22">
        <v>15562.829609999999</v>
      </c>
      <c r="K161" s="22">
        <v>5187.6098699999993</v>
      </c>
      <c r="L161" s="22">
        <v>13833.626319999999</v>
      </c>
      <c r="M161" s="22">
        <v>1729.2032899999999</v>
      </c>
      <c r="N161" s="22" t="s">
        <v>215</v>
      </c>
      <c r="O161" s="23">
        <v>42675</v>
      </c>
      <c r="P161" s="17">
        <v>2019</v>
      </c>
      <c r="Q161" s="15" t="s">
        <v>642</v>
      </c>
      <c r="R161" s="20" t="s">
        <v>636</v>
      </c>
      <c r="S161" s="22" t="s">
        <v>639</v>
      </c>
      <c r="T161" s="22" t="s">
        <v>640</v>
      </c>
      <c r="U161" s="25">
        <v>8.5000000000000006E-2</v>
      </c>
      <c r="V161" s="25">
        <v>8.0000000000000002E-3</v>
      </c>
    </row>
    <row r="162" spans="1:22" ht="16.5" customHeight="1" x14ac:dyDescent="0.25">
      <c r="A162" s="13" t="s">
        <v>205</v>
      </c>
      <c r="B162" s="13" t="s">
        <v>217</v>
      </c>
      <c r="C162" s="20" t="s">
        <v>636</v>
      </c>
      <c r="D162" s="13">
        <v>1908</v>
      </c>
      <c r="E162" s="13" t="s">
        <v>19</v>
      </c>
      <c r="F162" s="13"/>
      <c r="G162" s="14"/>
      <c r="H162" s="15">
        <v>75910</v>
      </c>
      <c r="I162" s="15">
        <v>13382.932999999999</v>
      </c>
      <c r="J162" s="15">
        <v>12044.6397</v>
      </c>
      <c r="K162" s="15">
        <v>4014.8798999999995</v>
      </c>
      <c r="L162" s="15">
        <v>10706.3464</v>
      </c>
      <c r="M162" s="15">
        <v>1338.2933</v>
      </c>
      <c r="N162" s="15" t="s">
        <v>215</v>
      </c>
      <c r="O162" s="16">
        <v>42675</v>
      </c>
      <c r="P162" s="17">
        <v>2019</v>
      </c>
      <c r="Q162" s="15" t="s">
        <v>642</v>
      </c>
      <c r="R162" s="20" t="s">
        <v>636</v>
      </c>
      <c r="S162" s="22" t="s">
        <v>639</v>
      </c>
      <c r="T162" s="22" t="s">
        <v>640</v>
      </c>
      <c r="U162" s="25">
        <v>8.5000000000000006E-2</v>
      </c>
      <c r="V162" s="25">
        <v>8.0000000000000002E-3</v>
      </c>
    </row>
    <row r="163" spans="1:22" ht="16.5" customHeight="1" x14ac:dyDescent="0.25">
      <c r="A163" s="20" t="s">
        <v>205</v>
      </c>
      <c r="B163" s="20" t="s">
        <v>218</v>
      </c>
      <c r="C163" s="20" t="s">
        <v>636</v>
      </c>
      <c r="D163" s="20">
        <v>1909</v>
      </c>
      <c r="E163" s="20" t="s">
        <v>19</v>
      </c>
      <c r="F163" s="13"/>
      <c r="G163" s="21"/>
      <c r="H163" s="22">
        <v>35794</v>
      </c>
      <c r="I163" s="22">
        <v>6310.4821999999995</v>
      </c>
      <c r="J163" s="22">
        <v>5679.4339799999998</v>
      </c>
      <c r="K163" s="22">
        <v>1893.1446599999997</v>
      </c>
      <c r="L163" s="22">
        <v>5048.3857600000001</v>
      </c>
      <c r="M163" s="22">
        <v>631.04822000000001</v>
      </c>
      <c r="N163" s="22" t="s">
        <v>215</v>
      </c>
      <c r="O163" s="23">
        <v>42675</v>
      </c>
      <c r="P163" s="17">
        <v>2019</v>
      </c>
      <c r="Q163" s="15" t="s">
        <v>642</v>
      </c>
      <c r="R163" s="20" t="s">
        <v>636</v>
      </c>
      <c r="S163" s="22" t="s">
        <v>639</v>
      </c>
      <c r="T163" s="22" t="s">
        <v>640</v>
      </c>
      <c r="U163" s="25">
        <v>8.5000000000000006E-2</v>
      </c>
      <c r="V163" s="25">
        <v>8.0000000000000002E-3</v>
      </c>
    </row>
    <row r="164" spans="1:22" ht="16.5" customHeight="1" x14ac:dyDescent="0.25">
      <c r="A164" s="13" t="s">
        <v>205</v>
      </c>
      <c r="B164" s="13" t="s">
        <v>219</v>
      </c>
      <c r="C164" s="20" t="s">
        <v>636</v>
      </c>
      <c r="D164" s="13">
        <v>1910</v>
      </c>
      <c r="E164" s="13" t="s">
        <v>19</v>
      </c>
      <c r="F164" s="13"/>
      <c r="G164" s="14" t="s">
        <v>29</v>
      </c>
      <c r="H164" s="15">
        <v>159138</v>
      </c>
      <c r="I164" s="15">
        <v>28056.029399999996</v>
      </c>
      <c r="J164" s="15">
        <v>25250.426459999995</v>
      </c>
      <c r="K164" s="15">
        <v>8416.8088199999984</v>
      </c>
      <c r="L164" s="15">
        <v>22444.823519999998</v>
      </c>
      <c r="M164" s="15">
        <v>2805.6029399999998</v>
      </c>
      <c r="N164" s="15" t="s">
        <v>215</v>
      </c>
      <c r="O164" s="16">
        <v>42675</v>
      </c>
      <c r="P164" s="17">
        <v>2019</v>
      </c>
      <c r="Q164" s="15" t="s">
        <v>642</v>
      </c>
      <c r="R164" s="20" t="s">
        <v>636</v>
      </c>
      <c r="S164" s="22" t="s">
        <v>639</v>
      </c>
      <c r="T164" s="22" t="s">
        <v>640</v>
      </c>
      <c r="U164" s="25">
        <v>8.5000000000000006E-2</v>
      </c>
      <c r="V164" s="25">
        <v>8.0000000000000002E-3</v>
      </c>
    </row>
    <row r="165" spans="1:22" ht="16.5" customHeight="1" x14ac:dyDescent="0.25">
      <c r="A165" s="20" t="s">
        <v>205</v>
      </c>
      <c r="B165" s="20" t="s">
        <v>220</v>
      </c>
      <c r="C165" s="20" t="s">
        <v>636</v>
      </c>
      <c r="D165" s="20">
        <v>1911</v>
      </c>
      <c r="E165" s="20" t="s">
        <v>19</v>
      </c>
      <c r="F165" s="13"/>
      <c r="G165" s="21"/>
      <c r="H165" s="22">
        <v>155611</v>
      </c>
      <c r="I165" s="22">
        <v>27434.219299999997</v>
      </c>
      <c r="J165" s="22">
        <v>24690.797369999997</v>
      </c>
      <c r="K165" s="22">
        <v>8230.2657899999995</v>
      </c>
      <c r="L165" s="22">
        <v>21947.37544</v>
      </c>
      <c r="M165" s="22">
        <v>2743.42193</v>
      </c>
      <c r="N165" s="22" t="s">
        <v>215</v>
      </c>
      <c r="O165" s="23">
        <v>42675</v>
      </c>
      <c r="P165" s="17">
        <v>2019</v>
      </c>
      <c r="Q165" s="15" t="s">
        <v>642</v>
      </c>
      <c r="R165" s="20" t="s">
        <v>636</v>
      </c>
      <c r="S165" s="22" t="s">
        <v>639</v>
      </c>
      <c r="T165" s="22" t="s">
        <v>640</v>
      </c>
      <c r="U165" s="25">
        <v>8.5000000000000006E-2</v>
      </c>
      <c r="V165" s="25">
        <v>8.0000000000000002E-3</v>
      </c>
    </row>
    <row r="166" spans="1:22" ht="16.5" customHeight="1" x14ac:dyDescent="0.25">
      <c r="A166" s="13" t="s">
        <v>205</v>
      </c>
      <c r="B166" s="13" t="s">
        <v>221</v>
      </c>
      <c r="C166" s="20" t="s">
        <v>636</v>
      </c>
      <c r="D166" s="13">
        <v>1912</v>
      </c>
      <c r="E166" s="13" t="s">
        <v>19</v>
      </c>
      <c r="F166" s="13"/>
      <c r="G166" s="14"/>
      <c r="H166" s="15">
        <v>19362</v>
      </c>
      <c r="I166" s="15">
        <v>3413.5205999999998</v>
      </c>
      <c r="J166" s="15">
        <v>3072.1685400000001</v>
      </c>
      <c r="K166" s="15">
        <v>1024.0561799999998</v>
      </c>
      <c r="L166" s="15">
        <v>2730.81648</v>
      </c>
      <c r="M166" s="15">
        <v>341.35205999999999</v>
      </c>
      <c r="N166" s="15" t="s">
        <v>215</v>
      </c>
      <c r="O166" s="16">
        <v>42675</v>
      </c>
      <c r="P166" s="17">
        <v>2019</v>
      </c>
      <c r="Q166" s="15" t="s">
        <v>642</v>
      </c>
      <c r="R166" s="20" t="s">
        <v>636</v>
      </c>
      <c r="S166" s="22" t="s">
        <v>639</v>
      </c>
      <c r="T166" s="22" t="s">
        <v>640</v>
      </c>
      <c r="U166" s="25">
        <v>8.5000000000000006E-2</v>
      </c>
      <c r="V166" s="25">
        <v>8.0000000000000002E-3</v>
      </c>
    </row>
    <row r="167" spans="1:22" ht="16.5" customHeight="1" x14ac:dyDescent="0.25">
      <c r="A167" s="20" t="s">
        <v>205</v>
      </c>
      <c r="B167" s="20" t="s">
        <v>222</v>
      </c>
      <c r="C167" s="20" t="s">
        <v>635</v>
      </c>
      <c r="D167" s="20">
        <v>1913</v>
      </c>
      <c r="E167" s="20" t="s">
        <v>19</v>
      </c>
      <c r="F167" s="13"/>
      <c r="G167" s="21"/>
      <c r="H167" s="22">
        <v>69562</v>
      </c>
      <c r="I167" s="22">
        <v>12263.780599999998</v>
      </c>
      <c r="J167" s="22">
        <v>11037.402539999999</v>
      </c>
      <c r="K167" s="22">
        <v>3679.1341799999996</v>
      </c>
      <c r="L167" s="22">
        <v>9811.0244799999982</v>
      </c>
      <c r="M167" s="22">
        <v>1226.3780599999998</v>
      </c>
      <c r="N167" s="22" t="s">
        <v>223</v>
      </c>
      <c r="O167" s="23">
        <v>42675</v>
      </c>
      <c r="P167" s="17">
        <v>2019</v>
      </c>
      <c r="Q167" s="15" t="s">
        <v>642</v>
      </c>
      <c r="R167" s="20" t="s">
        <v>635</v>
      </c>
      <c r="S167" s="22" t="s">
        <v>637</v>
      </c>
      <c r="T167" s="22" t="s">
        <v>638</v>
      </c>
      <c r="U167" s="25">
        <v>0.125</v>
      </c>
      <c r="V167" s="25">
        <v>1.4999999999999999E-2</v>
      </c>
    </row>
    <row r="168" spans="1:22" ht="16.5" customHeight="1" x14ac:dyDescent="0.25">
      <c r="A168" s="13" t="s">
        <v>205</v>
      </c>
      <c r="B168" s="13" t="s">
        <v>224</v>
      </c>
      <c r="C168" s="20" t="s">
        <v>635</v>
      </c>
      <c r="D168" s="13">
        <v>1914</v>
      </c>
      <c r="E168" s="13" t="s">
        <v>19</v>
      </c>
      <c r="F168" s="13"/>
      <c r="G168" s="14"/>
      <c r="H168" s="15">
        <v>35746</v>
      </c>
      <c r="I168" s="15">
        <v>6302.0197999999991</v>
      </c>
      <c r="J168" s="15">
        <v>5671.8178199999993</v>
      </c>
      <c r="K168" s="15">
        <v>1890.6059399999997</v>
      </c>
      <c r="L168" s="15">
        <v>5041.6158399999995</v>
      </c>
      <c r="M168" s="15">
        <v>630.20197999999993</v>
      </c>
      <c r="N168" s="15" t="s">
        <v>223</v>
      </c>
      <c r="O168" s="16">
        <v>42675</v>
      </c>
      <c r="P168" s="17">
        <v>2019</v>
      </c>
      <c r="Q168" s="15" t="s">
        <v>642</v>
      </c>
      <c r="R168" s="20" t="s">
        <v>635</v>
      </c>
      <c r="S168" s="22" t="s">
        <v>637</v>
      </c>
      <c r="T168" s="22" t="s">
        <v>638</v>
      </c>
      <c r="U168" s="25">
        <v>0.125</v>
      </c>
      <c r="V168" s="25">
        <v>1.4999999999999999E-2</v>
      </c>
    </row>
    <row r="169" spans="1:22" ht="16.5" customHeight="1" x14ac:dyDescent="0.25">
      <c r="A169" s="20" t="s">
        <v>205</v>
      </c>
      <c r="B169" s="20" t="s">
        <v>225</v>
      </c>
      <c r="C169" s="20" t="s">
        <v>635</v>
      </c>
      <c r="D169" s="20">
        <v>1915</v>
      </c>
      <c r="E169" s="20" t="s">
        <v>19</v>
      </c>
      <c r="F169" s="13"/>
      <c r="G169" s="21"/>
      <c r="H169" s="22">
        <v>112873</v>
      </c>
      <c r="I169" s="22">
        <v>19899.509899999997</v>
      </c>
      <c r="J169" s="22">
        <v>17909.55891</v>
      </c>
      <c r="K169" s="22">
        <v>5969.852969999999</v>
      </c>
      <c r="L169" s="22">
        <v>15919.607919999999</v>
      </c>
      <c r="M169" s="22">
        <v>1989.9509899999998</v>
      </c>
      <c r="N169" s="22" t="s">
        <v>223</v>
      </c>
      <c r="O169" s="23">
        <v>42675</v>
      </c>
      <c r="P169" s="17">
        <v>2019</v>
      </c>
      <c r="Q169" s="15" t="s">
        <v>642</v>
      </c>
      <c r="R169" s="20" t="s">
        <v>635</v>
      </c>
      <c r="S169" s="22" t="s">
        <v>637</v>
      </c>
      <c r="T169" s="22" t="s">
        <v>638</v>
      </c>
      <c r="U169" s="25">
        <v>0.125</v>
      </c>
      <c r="V169" s="25">
        <v>1.4999999999999999E-2</v>
      </c>
    </row>
    <row r="170" spans="1:22" ht="16.5" customHeight="1" x14ac:dyDescent="0.25">
      <c r="A170" s="13" t="s">
        <v>205</v>
      </c>
      <c r="B170" s="13" t="s">
        <v>226</v>
      </c>
      <c r="C170" s="20" t="s">
        <v>635</v>
      </c>
      <c r="D170" s="13">
        <v>1916</v>
      </c>
      <c r="E170" s="13" t="s">
        <v>19</v>
      </c>
      <c r="F170" s="13"/>
      <c r="G170" s="14"/>
      <c r="H170" s="15">
        <v>42312</v>
      </c>
      <c r="I170" s="15">
        <v>7459.605599999999</v>
      </c>
      <c r="J170" s="15">
        <v>6713.6450399999994</v>
      </c>
      <c r="K170" s="15">
        <v>2237.8816799999995</v>
      </c>
      <c r="L170" s="15">
        <v>5967.6844799999999</v>
      </c>
      <c r="M170" s="15">
        <v>745.96055999999999</v>
      </c>
      <c r="N170" s="15" t="s">
        <v>223</v>
      </c>
      <c r="O170" s="16">
        <v>42675</v>
      </c>
      <c r="P170" s="17">
        <v>2019</v>
      </c>
      <c r="Q170" s="15" t="s">
        <v>642</v>
      </c>
      <c r="R170" s="20" t="s">
        <v>635</v>
      </c>
      <c r="S170" s="22" t="s">
        <v>637</v>
      </c>
      <c r="T170" s="22" t="s">
        <v>638</v>
      </c>
      <c r="U170" s="25">
        <v>0.125</v>
      </c>
      <c r="V170" s="25">
        <v>1.4999999999999999E-2</v>
      </c>
    </row>
    <row r="171" spans="1:22" ht="16.5" customHeight="1" x14ac:dyDescent="0.25">
      <c r="A171" s="20" t="s">
        <v>205</v>
      </c>
      <c r="B171" s="20" t="s">
        <v>227</v>
      </c>
      <c r="C171" s="20" t="s">
        <v>635</v>
      </c>
      <c r="D171" s="20">
        <v>1917</v>
      </c>
      <c r="E171" s="20" t="s">
        <v>19</v>
      </c>
      <c r="F171" s="13"/>
      <c r="G171" s="21" t="s">
        <v>29</v>
      </c>
      <c r="H171" s="22">
        <v>75360</v>
      </c>
      <c r="I171" s="22">
        <v>13285.967999999999</v>
      </c>
      <c r="J171" s="22">
        <v>11957.3712</v>
      </c>
      <c r="K171" s="22">
        <v>3985.7903999999994</v>
      </c>
      <c r="L171" s="22">
        <v>10628.7744</v>
      </c>
      <c r="M171" s="22">
        <v>1328.5968</v>
      </c>
      <c r="N171" s="22" t="s">
        <v>223</v>
      </c>
      <c r="O171" s="23">
        <v>42675</v>
      </c>
      <c r="P171" s="17">
        <v>2019</v>
      </c>
      <c r="Q171" s="15" t="s">
        <v>642</v>
      </c>
      <c r="R171" s="20" t="s">
        <v>635</v>
      </c>
      <c r="S171" s="22" t="s">
        <v>637</v>
      </c>
      <c r="T171" s="22" t="s">
        <v>638</v>
      </c>
      <c r="U171" s="25">
        <v>0.125</v>
      </c>
      <c r="V171" s="25">
        <v>1.4999999999999999E-2</v>
      </c>
    </row>
    <row r="172" spans="1:22" ht="16.5" customHeight="1" x14ac:dyDescent="0.25">
      <c r="A172" s="13" t="s">
        <v>205</v>
      </c>
      <c r="B172" s="13" t="s">
        <v>228</v>
      </c>
      <c r="C172" s="20" t="s">
        <v>635</v>
      </c>
      <c r="D172" s="13">
        <v>1918</v>
      </c>
      <c r="E172" s="13" t="s">
        <v>19</v>
      </c>
      <c r="F172" s="13"/>
      <c r="G172" s="14"/>
      <c r="H172" s="15">
        <v>66982</v>
      </c>
      <c r="I172" s="15">
        <v>11808.926599999999</v>
      </c>
      <c r="J172" s="15">
        <v>10628.033939999999</v>
      </c>
      <c r="K172" s="15">
        <v>3542.6779799999995</v>
      </c>
      <c r="L172" s="15">
        <v>9447.1412799999998</v>
      </c>
      <c r="M172" s="15">
        <v>1180.89266</v>
      </c>
      <c r="N172" s="15" t="s">
        <v>229</v>
      </c>
      <c r="O172" s="16">
        <v>42675</v>
      </c>
      <c r="P172" s="17">
        <v>2019</v>
      </c>
      <c r="Q172" s="15" t="s">
        <v>642</v>
      </c>
      <c r="R172" s="20" t="s">
        <v>635</v>
      </c>
      <c r="S172" s="22" t="s">
        <v>637</v>
      </c>
      <c r="T172" s="22" t="s">
        <v>638</v>
      </c>
      <c r="U172" s="25">
        <v>0.125</v>
      </c>
      <c r="V172" s="25">
        <v>1.4999999999999999E-2</v>
      </c>
    </row>
    <row r="173" spans="1:22" ht="16.5" customHeight="1" x14ac:dyDescent="0.25">
      <c r="A173" s="20" t="s">
        <v>205</v>
      </c>
      <c r="B173" s="20" t="s">
        <v>230</v>
      </c>
      <c r="C173" s="20" t="s">
        <v>636</v>
      </c>
      <c r="D173" s="20">
        <v>1919</v>
      </c>
      <c r="E173" s="20" t="s">
        <v>19</v>
      </c>
      <c r="F173" s="13"/>
      <c r="G173" s="21"/>
      <c r="H173" s="22">
        <v>43089</v>
      </c>
      <c r="I173" s="22">
        <v>7596.5906999999997</v>
      </c>
      <c r="J173" s="22">
        <v>6836.93163</v>
      </c>
      <c r="K173" s="22">
        <v>2278.97721</v>
      </c>
      <c r="L173" s="22">
        <v>6077.2725600000003</v>
      </c>
      <c r="M173" s="22">
        <v>759.65907000000004</v>
      </c>
      <c r="N173" s="22" t="s">
        <v>229</v>
      </c>
      <c r="O173" s="23">
        <v>42675</v>
      </c>
      <c r="P173" s="17">
        <v>2019</v>
      </c>
      <c r="Q173" s="15" t="s">
        <v>642</v>
      </c>
      <c r="R173" s="20" t="s">
        <v>636</v>
      </c>
      <c r="S173" s="22" t="s">
        <v>639</v>
      </c>
      <c r="T173" s="22" t="s">
        <v>640</v>
      </c>
      <c r="U173" s="25">
        <v>8.5000000000000006E-2</v>
      </c>
      <c r="V173" s="25">
        <v>8.0000000000000002E-3</v>
      </c>
    </row>
    <row r="174" spans="1:22" ht="16.5" customHeight="1" x14ac:dyDescent="0.25">
      <c r="A174" s="13" t="s">
        <v>205</v>
      </c>
      <c r="B174" s="13" t="s">
        <v>231</v>
      </c>
      <c r="C174" s="20" t="s">
        <v>636</v>
      </c>
      <c r="D174" s="13">
        <v>1920</v>
      </c>
      <c r="E174" s="13" t="s">
        <v>19</v>
      </c>
      <c r="F174" s="13"/>
      <c r="G174" s="14" t="s">
        <v>29</v>
      </c>
      <c r="H174" s="15">
        <v>13140</v>
      </c>
      <c r="I174" s="15">
        <v>2316.5819999999999</v>
      </c>
      <c r="J174" s="15">
        <v>2084.9238</v>
      </c>
      <c r="K174" s="15">
        <v>694.9745999999999</v>
      </c>
      <c r="L174" s="15">
        <v>1853.2655999999999</v>
      </c>
      <c r="M174" s="15">
        <v>231.65819999999999</v>
      </c>
      <c r="N174" s="15" t="s">
        <v>229</v>
      </c>
      <c r="O174" s="16">
        <v>42675</v>
      </c>
      <c r="P174" s="17">
        <v>2019</v>
      </c>
      <c r="Q174" s="15" t="s">
        <v>642</v>
      </c>
      <c r="R174" s="20" t="s">
        <v>636</v>
      </c>
      <c r="S174" s="22" t="s">
        <v>639</v>
      </c>
      <c r="T174" s="22" t="s">
        <v>640</v>
      </c>
      <c r="U174" s="25">
        <v>8.5000000000000006E-2</v>
      </c>
      <c r="V174" s="25">
        <v>8.0000000000000002E-3</v>
      </c>
    </row>
    <row r="175" spans="1:22" ht="16.5" customHeight="1" x14ac:dyDescent="0.25">
      <c r="A175" s="20" t="s">
        <v>205</v>
      </c>
      <c r="B175" s="20" t="s">
        <v>232</v>
      </c>
      <c r="C175" s="20" t="s">
        <v>636</v>
      </c>
      <c r="D175" s="20">
        <v>1921</v>
      </c>
      <c r="E175" s="20" t="s">
        <v>19</v>
      </c>
      <c r="F175" s="13"/>
      <c r="G175" s="21" t="s">
        <v>29</v>
      </c>
      <c r="H175" s="22">
        <v>30400</v>
      </c>
      <c r="I175" s="22">
        <v>5359.5199999999995</v>
      </c>
      <c r="J175" s="22">
        <v>4823.5679999999993</v>
      </c>
      <c r="K175" s="22">
        <v>1607.8559999999998</v>
      </c>
      <c r="L175" s="22">
        <v>4287.616</v>
      </c>
      <c r="M175" s="22">
        <v>535.952</v>
      </c>
      <c r="N175" s="22" t="s">
        <v>229</v>
      </c>
      <c r="O175" s="23">
        <v>42675</v>
      </c>
      <c r="P175" s="17">
        <v>2019</v>
      </c>
      <c r="Q175" s="15" t="s">
        <v>642</v>
      </c>
      <c r="R175" s="20" t="s">
        <v>636</v>
      </c>
      <c r="S175" s="22" t="s">
        <v>639</v>
      </c>
      <c r="T175" s="22" t="s">
        <v>640</v>
      </c>
      <c r="U175" s="25">
        <v>8.5000000000000006E-2</v>
      </c>
      <c r="V175" s="25">
        <v>8.0000000000000002E-3</v>
      </c>
    </row>
    <row r="176" spans="1:22" ht="16.5" customHeight="1" x14ac:dyDescent="0.25">
      <c r="A176" s="13" t="s">
        <v>205</v>
      </c>
      <c r="B176" s="13" t="s">
        <v>233</v>
      </c>
      <c r="C176" s="20" t="s">
        <v>635</v>
      </c>
      <c r="D176" s="13">
        <v>1922</v>
      </c>
      <c r="E176" s="13" t="s">
        <v>19</v>
      </c>
      <c r="F176" s="13"/>
      <c r="G176" s="14" t="s">
        <v>29</v>
      </c>
      <c r="H176" s="15">
        <v>27976</v>
      </c>
      <c r="I176" s="15">
        <v>4932.1687999999995</v>
      </c>
      <c r="J176" s="15">
        <v>4438.9519199999995</v>
      </c>
      <c r="K176" s="15">
        <v>1479.6506399999998</v>
      </c>
      <c r="L176" s="15">
        <v>3945.7350399999996</v>
      </c>
      <c r="M176" s="15">
        <v>493.21687999999995</v>
      </c>
      <c r="N176" s="15" t="s">
        <v>229</v>
      </c>
      <c r="O176" s="16">
        <v>42675</v>
      </c>
      <c r="P176" s="17">
        <v>2019</v>
      </c>
      <c r="Q176" s="15" t="s">
        <v>642</v>
      </c>
      <c r="R176" s="20" t="s">
        <v>635</v>
      </c>
      <c r="S176" s="22" t="s">
        <v>637</v>
      </c>
      <c r="T176" s="22" t="s">
        <v>638</v>
      </c>
      <c r="U176" s="25">
        <v>0.125</v>
      </c>
      <c r="V176" s="25">
        <v>1.4999999999999999E-2</v>
      </c>
    </row>
    <row r="177" spans="1:22" ht="16.5" customHeight="1" x14ac:dyDescent="0.25">
      <c r="A177" s="20" t="s">
        <v>205</v>
      </c>
      <c r="B177" s="20" t="s">
        <v>234</v>
      </c>
      <c r="C177" s="20" t="s">
        <v>635</v>
      </c>
      <c r="D177" s="20">
        <v>1923</v>
      </c>
      <c r="E177" s="20" t="s">
        <v>19</v>
      </c>
      <c r="F177" s="13"/>
      <c r="G177" s="21" t="s">
        <v>29</v>
      </c>
      <c r="H177" s="22">
        <v>15068</v>
      </c>
      <c r="I177" s="22">
        <v>2656.4883999999997</v>
      </c>
      <c r="J177" s="22">
        <v>2390.8395599999999</v>
      </c>
      <c r="K177" s="22">
        <v>796.94651999999985</v>
      </c>
      <c r="L177" s="22">
        <v>2125.1907200000001</v>
      </c>
      <c r="M177" s="22">
        <v>265.64884000000001</v>
      </c>
      <c r="N177" s="22" t="s">
        <v>223</v>
      </c>
      <c r="O177" s="23">
        <v>42675</v>
      </c>
      <c r="P177" s="17">
        <v>2019</v>
      </c>
      <c r="Q177" s="15" t="s">
        <v>642</v>
      </c>
      <c r="R177" s="20" t="s">
        <v>635</v>
      </c>
      <c r="S177" s="22" t="s">
        <v>637</v>
      </c>
      <c r="T177" s="22" t="s">
        <v>638</v>
      </c>
      <c r="U177" s="25">
        <v>0.125</v>
      </c>
      <c r="V177" s="25">
        <v>1.4999999999999999E-2</v>
      </c>
    </row>
    <row r="178" spans="1:22" ht="16.5" customHeight="1" x14ac:dyDescent="0.25">
      <c r="A178" s="13" t="s">
        <v>205</v>
      </c>
      <c r="B178" s="13" t="s">
        <v>235</v>
      </c>
      <c r="C178" s="20" t="s">
        <v>635</v>
      </c>
      <c r="D178" s="13">
        <v>1924</v>
      </c>
      <c r="E178" s="13" t="s">
        <v>19</v>
      </c>
      <c r="F178" s="13"/>
      <c r="G178" s="14" t="s">
        <v>29</v>
      </c>
      <c r="H178" s="15">
        <v>39282</v>
      </c>
      <c r="I178" s="15">
        <v>6925.4165999999996</v>
      </c>
      <c r="J178" s="15">
        <v>6232.8749399999997</v>
      </c>
      <c r="K178" s="15">
        <v>2077.6249799999996</v>
      </c>
      <c r="L178" s="15">
        <v>5540.3332799999998</v>
      </c>
      <c r="M178" s="15">
        <v>692.54165999999998</v>
      </c>
      <c r="N178" s="15" t="s">
        <v>223</v>
      </c>
      <c r="O178" s="16">
        <v>42675</v>
      </c>
      <c r="P178" s="17">
        <v>2019</v>
      </c>
      <c r="Q178" s="15" t="s">
        <v>642</v>
      </c>
      <c r="R178" s="20" t="s">
        <v>635</v>
      </c>
      <c r="S178" s="22" t="s">
        <v>637</v>
      </c>
      <c r="T178" s="22" t="s">
        <v>638</v>
      </c>
      <c r="U178" s="25">
        <v>0.125</v>
      </c>
      <c r="V178" s="25">
        <v>1.4999999999999999E-2</v>
      </c>
    </row>
    <row r="179" spans="1:22" ht="16.5" customHeight="1" x14ac:dyDescent="0.25">
      <c r="A179" s="20" t="s">
        <v>205</v>
      </c>
      <c r="B179" s="20" t="s">
        <v>236</v>
      </c>
      <c r="C179" s="20" t="s">
        <v>635</v>
      </c>
      <c r="D179" s="20">
        <v>1925</v>
      </c>
      <c r="E179" s="20" t="s">
        <v>19</v>
      </c>
      <c r="F179" s="13"/>
      <c r="G179" s="21"/>
      <c r="H179" s="22">
        <v>26644</v>
      </c>
      <c r="I179" s="22">
        <v>4697.3371999999999</v>
      </c>
      <c r="J179" s="22">
        <v>4227.6034799999998</v>
      </c>
      <c r="K179" s="22">
        <v>1409.2011599999998</v>
      </c>
      <c r="L179" s="22">
        <v>3757.86976</v>
      </c>
      <c r="M179" s="22">
        <v>469.73372000000001</v>
      </c>
      <c r="N179" s="22" t="s">
        <v>223</v>
      </c>
      <c r="O179" s="23">
        <v>42675</v>
      </c>
      <c r="P179" s="17">
        <v>2019</v>
      </c>
      <c r="Q179" s="15" t="s">
        <v>642</v>
      </c>
      <c r="R179" s="20" t="s">
        <v>635</v>
      </c>
      <c r="S179" s="22" t="s">
        <v>637</v>
      </c>
      <c r="T179" s="22" t="s">
        <v>638</v>
      </c>
      <c r="U179" s="25">
        <v>0.125</v>
      </c>
      <c r="V179" s="25">
        <v>1.4999999999999999E-2</v>
      </c>
    </row>
    <row r="180" spans="1:22" ht="16.5" customHeight="1" x14ac:dyDescent="0.25">
      <c r="A180" s="13" t="s">
        <v>205</v>
      </c>
      <c r="B180" s="13" t="s">
        <v>237</v>
      </c>
      <c r="C180" s="20" t="s">
        <v>635</v>
      </c>
      <c r="D180" s="13">
        <v>1926</v>
      </c>
      <c r="E180" s="13" t="s">
        <v>19</v>
      </c>
      <c r="F180" s="13"/>
      <c r="G180" s="14" t="s">
        <v>29</v>
      </c>
      <c r="H180" s="15">
        <v>22514</v>
      </c>
      <c r="I180" s="15">
        <v>3969.2181999999998</v>
      </c>
      <c r="J180" s="15">
        <v>3572.2963799999998</v>
      </c>
      <c r="K180" s="15">
        <v>1190.7654599999998</v>
      </c>
      <c r="L180" s="15">
        <v>3175.3745600000002</v>
      </c>
      <c r="M180" s="15">
        <v>396.92182000000003</v>
      </c>
      <c r="N180" s="15" t="s">
        <v>223</v>
      </c>
      <c r="O180" s="16">
        <v>42675</v>
      </c>
      <c r="P180" s="17">
        <v>2019</v>
      </c>
      <c r="Q180" s="15" t="s">
        <v>642</v>
      </c>
      <c r="R180" s="20" t="s">
        <v>635</v>
      </c>
      <c r="S180" s="22" t="s">
        <v>637</v>
      </c>
      <c r="T180" s="22" t="s">
        <v>638</v>
      </c>
      <c r="U180" s="25">
        <v>0.125</v>
      </c>
      <c r="V180" s="25">
        <v>1.4999999999999999E-2</v>
      </c>
    </row>
    <row r="181" spans="1:22" ht="16.5" customHeight="1" x14ac:dyDescent="0.25">
      <c r="A181" s="20" t="s">
        <v>205</v>
      </c>
      <c r="B181" s="20" t="s">
        <v>238</v>
      </c>
      <c r="C181" s="20" t="s">
        <v>635</v>
      </c>
      <c r="D181" s="20">
        <v>1927</v>
      </c>
      <c r="E181" s="20" t="s">
        <v>19</v>
      </c>
      <c r="F181" s="13"/>
      <c r="G181" s="21"/>
      <c r="H181" s="22">
        <v>282023</v>
      </c>
      <c r="I181" s="22">
        <v>49720.654899999994</v>
      </c>
      <c r="J181" s="22">
        <v>44748.589409999993</v>
      </c>
      <c r="K181" s="22">
        <v>14916.196469999997</v>
      </c>
      <c r="L181" s="22">
        <v>39776.52392</v>
      </c>
      <c r="M181" s="22">
        <v>4972.06549</v>
      </c>
      <c r="N181" s="22" t="s">
        <v>239</v>
      </c>
      <c r="O181" s="23">
        <v>42675</v>
      </c>
      <c r="P181" s="17">
        <v>2019</v>
      </c>
      <c r="Q181" s="15" t="s">
        <v>642</v>
      </c>
      <c r="R181" s="20" t="s">
        <v>635</v>
      </c>
      <c r="S181" s="22" t="s">
        <v>637</v>
      </c>
      <c r="T181" s="22" t="s">
        <v>638</v>
      </c>
      <c r="U181" s="25">
        <v>0.125</v>
      </c>
      <c r="V181" s="25">
        <v>1.4999999999999999E-2</v>
      </c>
    </row>
    <row r="182" spans="1:22" ht="16.5" customHeight="1" x14ac:dyDescent="0.25">
      <c r="A182" s="13" t="s">
        <v>205</v>
      </c>
      <c r="B182" s="13" t="s">
        <v>240</v>
      </c>
      <c r="C182" s="20" t="s">
        <v>636</v>
      </c>
      <c r="D182" s="13">
        <v>1928</v>
      </c>
      <c r="E182" s="13" t="s">
        <v>19</v>
      </c>
      <c r="F182" s="13"/>
      <c r="G182" s="14" t="s">
        <v>29</v>
      </c>
      <c r="H182" s="15">
        <v>28571</v>
      </c>
      <c r="I182" s="15">
        <v>5037.0672999999997</v>
      </c>
      <c r="J182" s="15">
        <v>4533.3605699999998</v>
      </c>
      <c r="K182" s="15">
        <v>1511.1201899999999</v>
      </c>
      <c r="L182" s="15">
        <v>4029.6538399999999</v>
      </c>
      <c r="M182" s="15">
        <v>503.70672999999999</v>
      </c>
      <c r="N182" s="15" t="s">
        <v>229</v>
      </c>
      <c r="O182" s="16">
        <v>42675</v>
      </c>
      <c r="P182" s="17">
        <v>2019</v>
      </c>
      <c r="Q182" s="15" t="s">
        <v>642</v>
      </c>
      <c r="R182" s="20" t="s">
        <v>636</v>
      </c>
      <c r="S182" s="22" t="s">
        <v>639</v>
      </c>
      <c r="T182" s="22" t="s">
        <v>640</v>
      </c>
      <c r="U182" s="25">
        <v>8.5000000000000006E-2</v>
      </c>
      <c r="V182" s="25">
        <v>8.0000000000000002E-3</v>
      </c>
    </row>
    <row r="183" spans="1:22" ht="16.5" customHeight="1" x14ac:dyDescent="0.25">
      <c r="A183" s="20" t="s">
        <v>181</v>
      </c>
      <c r="B183" s="20" t="s">
        <v>182</v>
      </c>
      <c r="C183" s="20" t="s">
        <v>183</v>
      </c>
      <c r="D183" s="20">
        <v>2001</v>
      </c>
      <c r="E183" s="20" t="s">
        <v>45</v>
      </c>
      <c r="F183" s="13"/>
      <c r="G183" s="21"/>
      <c r="H183" s="22">
        <v>224062</v>
      </c>
      <c r="I183" s="22">
        <v>39502.130599999997</v>
      </c>
      <c r="J183" s="22">
        <v>35551.917539999995</v>
      </c>
      <c r="K183" s="22">
        <v>11850.639179999998</v>
      </c>
      <c r="L183" s="22">
        <v>31601.70448</v>
      </c>
      <c r="M183" s="22">
        <v>3950.21306</v>
      </c>
      <c r="N183" s="22" t="s">
        <v>184</v>
      </c>
      <c r="O183" s="23">
        <v>43222</v>
      </c>
      <c r="P183" s="24">
        <v>2018</v>
      </c>
      <c r="Q183" s="22" t="s">
        <v>21</v>
      </c>
      <c r="R183" s="20" t="s">
        <v>183</v>
      </c>
      <c r="S183" s="22" t="s">
        <v>185</v>
      </c>
      <c r="T183" s="22" t="s">
        <v>186</v>
      </c>
      <c r="U183" s="25">
        <v>5.8999999999999997E-2</v>
      </c>
      <c r="V183" s="25">
        <v>1.0999999999999999E-2</v>
      </c>
    </row>
    <row r="184" spans="1:22" s="5" customFormat="1" ht="16.5" customHeight="1" x14ac:dyDescent="0.25">
      <c r="A184" s="13" t="s">
        <v>181</v>
      </c>
      <c r="B184" s="13" t="s">
        <v>187</v>
      </c>
      <c r="C184" s="13" t="s">
        <v>183</v>
      </c>
      <c r="D184" s="13">
        <v>2002</v>
      </c>
      <c r="E184" s="13" t="s">
        <v>45</v>
      </c>
      <c r="F184" s="13"/>
      <c r="G184" s="14" t="s">
        <v>29</v>
      </c>
      <c r="H184" s="15">
        <v>138899</v>
      </c>
      <c r="I184" s="15">
        <v>24487.893699999997</v>
      </c>
      <c r="J184" s="15">
        <v>22039.104329999998</v>
      </c>
      <c r="K184" s="15">
        <v>7346.3681099999985</v>
      </c>
      <c r="L184" s="15">
        <v>19590.31496</v>
      </c>
      <c r="M184" s="15">
        <v>2448.78937</v>
      </c>
      <c r="N184" s="15" t="s">
        <v>188</v>
      </c>
      <c r="O184" s="16">
        <v>43222</v>
      </c>
      <c r="P184" s="17">
        <v>2018</v>
      </c>
      <c r="Q184" s="15" t="s">
        <v>21</v>
      </c>
      <c r="R184" s="13" t="s">
        <v>183</v>
      </c>
      <c r="S184" s="15" t="s">
        <v>185</v>
      </c>
      <c r="T184" s="15" t="s">
        <v>186</v>
      </c>
      <c r="U184" s="18">
        <v>5.8999999999999997E-2</v>
      </c>
      <c r="V184" s="18">
        <v>1.0999999999999999E-2</v>
      </c>
    </row>
    <row r="185" spans="1:22" s="5" customFormat="1" ht="16.5" customHeight="1" x14ac:dyDescent="0.25">
      <c r="A185" s="20" t="s">
        <v>181</v>
      </c>
      <c r="B185" s="20" t="s">
        <v>197</v>
      </c>
      <c r="C185" s="20" t="s">
        <v>198</v>
      </c>
      <c r="D185" s="20">
        <v>2003</v>
      </c>
      <c r="E185" s="20" t="s">
        <v>45</v>
      </c>
      <c r="F185" s="13"/>
      <c r="G185" s="21" t="s">
        <v>29</v>
      </c>
      <c r="H185" s="22">
        <v>100576</v>
      </c>
      <c r="I185" s="22">
        <v>17731.548799999997</v>
      </c>
      <c r="J185" s="22">
        <v>15958.393919999997</v>
      </c>
      <c r="K185" s="22">
        <v>5319.4646399999992</v>
      </c>
      <c r="L185" s="22">
        <v>14185.239039999999</v>
      </c>
      <c r="M185" s="22">
        <v>1773.1548799999998</v>
      </c>
      <c r="N185" s="22" t="s">
        <v>188</v>
      </c>
      <c r="O185" s="23">
        <v>43217</v>
      </c>
      <c r="P185" s="24">
        <v>2018</v>
      </c>
      <c r="Q185" s="22" t="s">
        <v>21</v>
      </c>
      <c r="R185" s="20" t="s">
        <v>198</v>
      </c>
      <c r="S185" s="22" t="s">
        <v>199</v>
      </c>
      <c r="T185" s="22" t="s">
        <v>200</v>
      </c>
      <c r="U185" s="25">
        <v>0.10100000000000001</v>
      </c>
      <c r="V185" s="25">
        <v>1.6E-2</v>
      </c>
    </row>
    <row r="186" spans="1:22" s="5" customFormat="1" ht="16.5" customHeight="1" x14ac:dyDescent="0.25">
      <c r="A186" s="13" t="s">
        <v>181</v>
      </c>
      <c r="B186" s="13" t="s">
        <v>189</v>
      </c>
      <c r="C186" s="13" t="s">
        <v>183</v>
      </c>
      <c r="D186" s="13">
        <v>2004</v>
      </c>
      <c r="E186" s="13" t="s">
        <v>45</v>
      </c>
      <c r="F186" s="13"/>
      <c r="G186" s="14"/>
      <c r="H186" s="15">
        <v>86699</v>
      </c>
      <c r="I186" s="15">
        <v>15285.033699999998</v>
      </c>
      <c r="J186" s="15">
        <v>13756.530329999998</v>
      </c>
      <c r="K186" s="15">
        <v>4585.5101099999993</v>
      </c>
      <c r="L186" s="15">
        <v>12228.026959999999</v>
      </c>
      <c r="M186" s="15">
        <v>1528.5033699999999</v>
      </c>
      <c r="N186" s="15" t="s">
        <v>190</v>
      </c>
      <c r="O186" s="16">
        <v>43222</v>
      </c>
      <c r="P186" s="17">
        <v>2018</v>
      </c>
      <c r="Q186" s="15" t="s">
        <v>21</v>
      </c>
      <c r="R186" s="13" t="s">
        <v>183</v>
      </c>
      <c r="S186" s="15" t="s">
        <v>185</v>
      </c>
      <c r="T186" s="15" t="s">
        <v>186</v>
      </c>
      <c r="U186" s="18">
        <v>5.8999999999999997E-2</v>
      </c>
      <c r="V186" s="18">
        <v>1.0999999999999999E-2</v>
      </c>
    </row>
    <row r="187" spans="1:22" s="5" customFormat="1" ht="16.5" customHeight="1" x14ac:dyDescent="0.25">
      <c r="A187" s="20" t="s">
        <v>181</v>
      </c>
      <c r="B187" s="20" t="s">
        <v>201</v>
      </c>
      <c r="C187" s="20" t="s">
        <v>198</v>
      </c>
      <c r="D187" s="20">
        <v>2005</v>
      </c>
      <c r="E187" s="20" t="s">
        <v>45</v>
      </c>
      <c r="F187" s="13"/>
      <c r="G187" s="21" t="s">
        <v>29</v>
      </c>
      <c r="H187" s="22">
        <v>243119</v>
      </c>
      <c r="I187" s="22">
        <v>42861.879699999998</v>
      </c>
      <c r="J187" s="22">
        <v>38575.691729999999</v>
      </c>
      <c r="K187" s="22">
        <v>12858.563909999999</v>
      </c>
      <c r="L187" s="22">
        <v>34289.50376</v>
      </c>
      <c r="M187" s="22">
        <v>4286.18797</v>
      </c>
      <c r="N187" s="22" t="s">
        <v>202</v>
      </c>
      <c r="O187" s="23">
        <v>43217</v>
      </c>
      <c r="P187" s="24">
        <v>2018</v>
      </c>
      <c r="Q187" s="22" t="s">
        <v>21</v>
      </c>
      <c r="R187" s="20" t="s">
        <v>198</v>
      </c>
      <c r="S187" s="22" t="s">
        <v>199</v>
      </c>
      <c r="T187" s="22" t="s">
        <v>200</v>
      </c>
      <c r="U187" s="25">
        <v>0.10100000000000001</v>
      </c>
      <c r="V187" s="25">
        <v>1.6E-2</v>
      </c>
    </row>
    <row r="188" spans="1:22" s="5" customFormat="1" ht="16.5" customHeight="1" x14ac:dyDescent="0.25">
      <c r="A188" s="13" t="s">
        <v>181</v>
      </c>
      <c r="B188" s="13" t="s">
        <v>203</v>
      </c>
      <c r="C188" s="13" t="s">
        <v>198</v>
      </c>
      <c r="D188" s="13">
        <v>2006</v>
      </c>
      <c r="E188" s="13" t="s">
        <v>45</v>
      </c>
      <c r="F188" s="13"/>
      <c r="G188" s="14" t="s">
        <v>29</v>
      </c>
      <c r="H188" s="15">
        <v>275137</v>
      </c>
      <c r="I188" s="15">
        <v>48506.653099999996</v>
      </c>
      <c r="J188" s="15">
        <v>43655.987789999999</v>
      </c>
      <c r="K188" s="15">
        <v>14551.995929999999</v>
      </c>
      <c r="L188" s="15">
        <v>38805.322479999995</v>
      </c>
      <c r="M188" s="15">
        <v>4850.6653099999994</v>
      </c>
      <c r="N188" s="15" t="s">
        <v>202</v>
      </c>
      <c r="O188" s="16">
        <v>43217</v>
      </c>
      <c r="P188" s="17">
        <v>2018</v>
      </c>
      <c r="Q188" s="15" t="s">
        <v>21</v>
      </c>
      <c r="R188" s="13" t="s">
        <v>198</v>
      </c>
      <c r="S188" s="15" t="s">
        <v>199</v>
      </c>
      <c r="T188" s="15" t="s">
        <v>200</v>
      </c>
      <c r="U188" s="18">
        <v>0.10100000000000001</v>
      </c>
      <c r="V188" s="18">
        <v>1.6E-2</v>
      </c>
    </row>
    <row r="189" spans="1:22" s="5" customFormat="1" ht="16.5" customHeight="1" x14ac:dyDescent="0.25">
      <c r="A189" s="20" t="s">
        <v>181</v>
      </c>
      <c r="B189" s="20" t="s">
        <v>204</v>
      </c>
      <c r="C189" s="20" t="s">
        <v>198</v>
      </c>
      <c r="D189" s="20">
        <v>2007</v>
      </c>
      <c r="E189" s="20" t="s">
        <v>45</v>
      </c>
      <c r="F189" s="13"/>
      <c r="G189" s="21" t="s">
        <v>29</v>
      </c>
      <c r="H189" s="22">
        <v>263145</v>
      </c>
      <c r="I189" s="22">
        <v>46392.463499999998</v>
      </c>
      <c r="J189" s="22">
        <v>41753.217149999997</v>
      </c>
      <c r="K189" s="22">
        <v>13917.739049999998</v>
      </c>
      <c r="L189" s="22">
        <v>37113.970800000003</v>
      </c>
      <c r="M189" s="22">
        <v>4639.2463500000003</v>
      </c>
      <c r="N189" s="22" t="s">
        <v>202</v>
      </c>
      <c r="O189" s="23">
        <v>43217</v>
      </c>
      <c r="P189" s="24">
        <v>2018</v>
      </c>
      <c r="Q189" s="22" t="s">
        <v>21</v>
      </c>
      <c r="R189" s="20" t="s">
        <v>198</v>
      </c>
      <c r="S189" s="22" t="s">
        <v>199</v>
      </c>
      <c r="T189" s="22" t="s">
        <v>200</v>
      </c>
      <c r="U189" s="25">
        <v>0.10100000000000001</v>
      </c>
      <c r="V189" s="25">
        <v>1.6E-2</v>
      </c>
    </row>
    <row r="190" spans="1:22" s="5" customFormat="1" ht="16.5" customHeight="1" x14ac:dyDescent="0.25">
      <c r="A190" s="13" t="s">
        <v>181</v>
      </c>
      <c r="B190" s="13" t="s">
        <v>191</v>
      </c>
      <c r="C190" s="13" t="s">
        <v>183</v>
      </c>
      <c r="D190" s="13">
        <v>2008</v>
      </c>
      <c r="E190" s="13" t="s">
        <v>45</v>
      </c>
      <c r="F190" s="13"/>
      <c r="G190" s="14"/>
      <c r="H190" s="15">
        <v>295027</v>
      </c>
      <c r="I190" s="15">
        <v>52013.260099999992</v>
      </c>
      <c r="J190" s="15">
        <v>46811.934089999995</v>
      </c>
      <c r="K190" s="15">
        <v>15603.978029999997</v>
      </c>
      <c r="L190" s="15">
        <v>41610.608079999998</v>
      </c>
      <c r="M190" s="15">
        <v>5201.3260099999998</v>
      </c>
      <c r="N190" s="15" t="s">
        <v>192</v>
      </c>
      <c r="O190" s="16">
        <v>43222</v>
      </c>
      <c r="P190" s="17">
        <v>2018</v>
      </c>
      <c r="Q190" s="15" t="s">
        <v>21</v>
      </c>
      <c r="R190" s="13" t="s">
        <v>183</v>
      </c>
      <c r="S190" s="15" t="s">
        <v>185</v>
      </c>
      <c r="T190" s="15" t="s">
        <v>186</v>
      </c>
      <c r="U190" s="18">
        <v>5.8999999999999997E-2</v>
      </c>
      <c r="V190" s="18">
        <v>1.0999999999999999E-2</v>
      </c>
    </row>
    <row r="191" spans="1:22" s="5" customFormat="1" ht="16.5" customHeight="1" x14ac:dyDescent="0.25">
      <c r="A191" s="20" t="s">
        <v>181</v>
      </c>
      <c r="B191" s="20" t="s">
        <v>193</v>
      </c>
      <c r="C191" s="20" t="s">
        <v>183</v>
      </c>
      <c r="D191" s="20">
        <v>2009</v>
      </c>
      <c r="E191" s="20" t="s">
        <v>45</v>
      </c>
      <c r="F191" s="13"/>
      <c r="G191" s="21"/>
      <c r="H191" s="22">
        <v>94240</v>
      </c>
      <c r="I191" s="22">
        <v>16614.511999999999</v>
      </c>
      <c r="J191" s="22">
        <v>14953.060799999999</v>
      </c>
      <c r="K191" s="22">
        <v>4984.3535999999995</v>
      </c>
      <c r="L191" s="22">
        <v>13291.6096</v>
      </c>
      <c r="M191" s="22">
        <v>1661.4512</v>
      </c>
      <c r="N191" s="22" t="s">
        <v>184</v>
      </c>
      <c r="O191" s="23">
        <v>43222</v>
      </c>
      <c r="P191" s="24">
        <v>2018</v>
      </c>
      <c r="Q191" s="22" t="s">
        <v>21</v>
      </c>
      <c r="R191" s="20" t="s">
        <v>183</v>
      </c>
      <c r="S191" s="22" t="s">
        <v>185</v>
      </c>
      <c r="T191" s="22" t="s">
        <v>186</v>
      </c>
      <c r="U191" s="25">
        <v>5.8999999999999997E-2</v>
      </c>
      <c r="V191" s="25">
        <v>1.0999999999999999E-2</v>
      </c>
    </row>
    <row r="192" spans="1:22" s="5" customFormat="1" ht="16.5" customHeight="1" x14ac:dyDescent="0.25">
      <c r="A192" s="13" t="s">
        <v>181</v>
      </c>
      <c r="B192" s="13" t="s">
        <v>194</v>
      </c>
      <c r="C192" s="13" t="s">
        <v>183</v>
      </c>
      <c r="D192" s="13">
        <v>2010</v>
      </c>
      <c r="E192" s="13" t="s">
        <v>45</v>
      </c>
      <c r="F192" s="13"/>
      <c r="G192" s="14"/>
      <c r="H192" s="15">
        <v>184030</v>
      </c>
      <c r="I192" s="15">
        <v>32444.488999999998</v>
      </c>
      <c r="J192" s="15">
        <v>29200.040099999998</v>
      </c>
      <c r="K192" s="15">
        <v>9733.3466999999982</v>
      </c>
      <c r="L192" s="15">
        <v>25955.591199999999</v>
      </c>
      <c r="M192" s="15">
        <v>3244.4488999999999</v>
      </c>
      <c r="N192" s="15" t="s">
        <v>190</v>
      </c>
      <c r="O192" s="16">
        <v>43222</v>
      </c>
      <c r="P192" s="17">
        <v>2018</v>
      </c>
      <c r="Q192" s="15" t="s">
        <v>21</v>
      </c>
      <c r="R192" s="13" t="s">
        <v>183</v>
      </c>
      <c r="S192" s="15" t="s">
        <v>185</v>
      </c>
      <c r="T192" s="15" t="s">
        <v>186</v>
      </c>
      <c r="U192" s="18">
        <v>5.8999999999999997E-2</v>
      </c>
      <c r="V192" s="18">
        <v>1.0999999999999999E-2</v>
      </c>
    </row>
    <row r="193" spans="1:22" s="5" customFormat="1" ht="16.5" customHeight="1" x14ac:dyDescent="0.25">
      <c r="A193" s="20" t="s">
        <v>181</v>
      </c>
      <c r="B193" s="20" t="s">
        <v>195</v>
      </c>
      <c r="C193" s="20" t="s">
        <v>183</v>
      </c>
      <c r="D193" s="20">
        <v>2011</v>
      </c>
      <c r="E193" s="20" t="s">
        <v>45</v>
      </c>
      <c r="F193" s="13"/>
      <c r="G193" s="21" t="s">
        <v>29</v>
      </c>
      <c r="H193" s="22">
        <v>192342</v>
      </c>
      <c r="I193" s="22">
        <v>33909.8946</v>
      </c>
      <c r="J193" s="22">
        <v>30518.905139999999</v>
      </c>
      <c r="K193" s="22">
        <v>10172.96838</v>
      </c>
      <c r="L193" s="22">
        <v>27127.915680000002</v>
      </c>
      <c r="M193" s="22">
        <v>3390.9894600000002</v>
      </c>
      <c r="N193" s="22" t="s">
        <v>188</v>
      </c>
      <c r="O193" s="23">
        <v>43222</v>
      </c>
      <c r="P193" s="24">
        <v>2018</v>
      </c>
      <c r="Q193" s="22" t="s">
        <v>21</v>
      </c>
      <c r="R193" s="20" t="s">
        <v>183</v>
      </c>
      <c r="S193" s="22" t="s">
        <v>185</v>
      </c>
      <c r="T193" s="22" t="s">
        <v>186</v>
      </c>
      <c r="U193" s="25">
        <v>5.8999999999999997E-2</v>
      </c>
      <c r="V193" s="25">
        <v>1.0999999999999999E-2</v>
      </c>
    </row>
    <row r="194" spans="1:22" s="5" customFormat="1" ht="16.5" customHeight="1" x14ac:dyDescent="0.25">
      <c r="A194" s="13" t="s">
        <v>181</v>
      </c>
      <c r="B194" s="13" t="s">
        <v>196</v>
      </c>
      <c r="C194" s="13" t="s">
        <v>183</v>
      </c>
      <c r="D194" s="13">
        <v>2012</v>
      </c>
      <c r="E194" s="13" t="s">
        <v>45</v>
      </c>
      <c r="F194" s="13"/>
      <c r="G194" s="14" t="s">
        <v>29</v>
      </c>
      <c r="H194" s="15">
        <v>78953</v>
      </c>
      <c r="I194" s="15">
        <v>13919.4139</v>
      </c>
      <c r="J194" s="15">
        <v>12527.47251</v>
      </c>
      <c r="K194" s="15">
        <v>4175.8241699999999</v>
      </c>
      <c r="L194" s="15">
        <v>11135.53112</v>
      </c>
      <c r="M194" s="15">
        <v>1391.94139</v>
      </c>
      <c r="N194" s="15" t="s">
        <v>188</v>
      </c>
      <c r="O194" s="16">
        <v>43222</v>
      </c>
      <c r="P194" s="17">
        <v>2018</v>
      </c>
      <c r="Q194" s="15" t="s">
        <v>21</v>
      </c>
      <c r="R194" s="13" t="s">
        <v>183</v>
      </c>
      <c r="S194" s="15" t="s">
        <v>185</v>
      </c>
      <c r="T194" s="15" t="s">
        <v>186</v>
      </c>
      <c r="U194" s="18">
        <v>5.8999999999999997E-2</v>
      </c>
      <c r="V194" s="18">
        <v>1.0999999999999999E-2</v>
      </c>
    </row>
    <row r="195" spans="1:22" s="5" customFormat="1" ht="16.5" customHeight="1" x14ac:dyDescent="0.25">
      <c r="A195" s="20" t="s">
        <v>384</v>
      </c>
      <c r="B195" s="20" t="s">
        <v>389</v>
      </c>
      <c r="C195" s="20" t="s">
        <v>390</v>
      </c>
      <c r="D195" s="20">
        <v>2101</v>
      </c>
      <c r="E195" s="20" t="s">
        <v>19</v>
      </c>
      <c r="F195" s="13"/>
      <c r="G195" s="21"/>
      <c r="H195" s="22">
        <v>14013</v>
      </c>
      <c r="I195" s="22">
        <v>2470.4919</v>
      </c>
      <c r="J195" s="22">
        <v>2223.4427100000003</v>
      </c>
      <c r="K195" s="22">
        <v>741.14756999999997</v>
      </c>
      <c r="L195" s="22">
        <v>1976.3935200000001</v>
      </c>
      <c r="M195" s="22">
        <v>247.04919000000001</v>
      </c>
      <c r="N195" s="22" t="s">
        <v>391</v>
      </c>
      <c r="O195" s="23">
        <v>42754</v>
      </c>
      <c r="P195" s="24">
        <v>2017</v>
      </c>
      <c r="Q195" s="22" t="s">
        <v>291</v>
      </c>
      <c r="R195" s="20" t="s">
        <v>390</v>
      </c>
      <c r="S195" s="22" t="s">
        <v>392</v>
      </c>
      <c r="T195" s="22" t="s">
        <v>393</v>
      </c>
      <c r="U195" s="25">
        <v>6.2E-2</v>
      </c>
      <c r="V195" s="25">
        <v>7.0000000000000001E-3</v>
      </c>
    </row>
    <row r="196" spans="1:22" s="5" customFormat="1" ht="16.5" customHeight="1" x14ac:dyDescent="0.25">
      <c r="A196" s="13" t="s">
        <v>384</v>
      </c>
      <c r="B196" s="13" t="s">
        <v>394</v>
      </c>
      <c r="C196" s="13" t="s">
        <v>390</v>
      </c>
      <c r="D196" s="13">
        <v>2102</v>
      </c>
      <c r="E196" s="13" t="s">
        <v>19</v>
      </c>
      <c r="F196" s="13"/>
      <c r="G196" s="14"/>
      <c r="H196" s="15">
        <v>13715</v>
      </c>
      <c r="I196" s="15">
        <v>2417.9544999999998</v>
      </c>
      <c r="J196" s="15">
        <v>2176.1590499999998</v>
      </c>
      <c r="K196" s="15">
        <v>725.38634999999988</v>
      </c>
      <c r="L196" s="15">
        <v>1934.3635999999999</v>
      </c>
      <c r="M196" s="15">
        <v>241.79544999999999</v>
      </c>
      <c r="N196" s="15" t="s">
        <v>391</v>
      </c>
      <c r="O196" s="16">
        <v>42754</v>
      </c>
      <c r="P196" s="17">
        <v>2017</v>
      </c>
      <c r="Q196" s="15" t="s">
        <v>291</v>
      </c>
      <c r="R196" s="13" t="s">
        <v>390</v>
      </c>
      <c r="S196" s="15" t="s">
        <v>392</v>
      </c>
      <c r="T196" s="15" t="s">
        <v>393</v>
      </c>
      <c r="U196" s="18">
        <v>6.2E-2</v>
      </c>
      <c r="V196" s="18">
        <v>7.0000000000000001E-3</v>
      </c>
    </row>
    <row r="197" spans="1:22" s="5" customFormat="1" ht="16.5" customHeight="1" x14ac:dyDescent="0.25">
      <c r="A197" s="20" t="s">
        <v>384</v>
      </c>
      <c r="B197" s="20" t="s">
        <v>395</v>
      </c>
      <c r="C197" s="20" t="s">
        <v>390</v>
      </c>
      <c r="D197" s="20">
        <v>2103</v>
      </c>
      <c r="E197" s="20" t="s">
        <v>19</v>
      </c>
      <c r="F197" s="13"/>
      <c r="G197" s="21"/>
      <c r="H197" s="22">
        <v>23034</v>
      </c>
      <c r="I197" s="22">
        <v>4060.8941999999997</v>
      </c>
      <c r="J197" s="22">
        <v>3654.8047799999999</v>
      </c>
      <c r="K197" s="22">
        <v>1218.2682599999998</v>
      </c>
      <c r="L197" s="22">
        <v>3248.7153600000001</v>
      </c>
      <c r="M197" s="22">
        <v>406.08942000000002</v>
      </c>
      <c r="N197" s="22" t="s">
        <v>391</v>
      </c>
      <c r="O197" s="23">
        <v>42754</v>
      </c>
      <c r="P197" s="24">
        <v>2017</v>
      </c>
      <c r="Q197" s="22" t="s">
        <v>291</v>
      </c>
      <c r="R197" s="20" t="s">
        <v>390</v>
      </c>
      <c r="S197" s="22" t="s">
        <v>392</v>
      </c>
      <c r="T197" s="22" t="s">
        <v>393</v>
      </c>
      <c r="U197" s="25">
        <v>6.2E-2</v>
      </c>
      <c r="V197" s="25">
        <v>7.0000000000000001E-3</v>
      </c>
    </row>
    <row r="198" spans="1:22" s="5" customFormat="1" ht="16.5" customHeight="1" x14ac:dyDescent="0.25">
      <c r="A198" s="13" t="s">
        <v>384</v>
      </c>
      <c r="B198" s="13" t="s">
        <v>396</v>
      </c>
      <c r="C198" s="13" t="s">
        <v>390</v>
      </c>
      <c r="D198" s="13">
        <v>2104</v>
      </c>
      <c r="E198" s="13" t="s">
        <v>19</v>
      </c>
      <c r="F198" s="13"/>
      <c r="G198" s="14"/>
      <c r="H198" s="15">
        <v>14466</v>
      </c>
      <c r="I198" s="15">
        <v>2550.3557999999998</v>
      </c>
      <c r="J198" s="15">
        <v>2295.3202200000001</v>
      </c>
      <c r="K198" s="15">
        <v>765.10673999999995</v>
      </c>
      <c r="L198" s="15">
        <v>2040.2846399999999</v>
      </c>
      <c r="M198" s="15">
        <v>255.03557999999998</v>
      </c>
      <c r="N198" s="15" t="s">
        <v>391</v>
      </c>
      <c r="O198" s="16">
        <v>42754</v>
      </c>
      <c r="P198" s="17">
        <v>2017</v>
      </c>
      <c r="Q198" s="15" t="s">
        <v>291</v>
      </c>
      <c r="R198" s="13" t="s">
        <v>390</v>
      </c>
      <c r="S198" s="15" t="s">
        <v>392</v>
      </c>
      <c r="T198" s="15" t="s">
        <v>393</v>
      </c>
      <c r="U198" s="18">
        <v>6.2E-2</v>
      </c>
      <c r="V198" s="18">
        <v>7.0000000000000001E-3</v>
      </c>
    </row>
    <row r="199" spans="1:22" s="5" customFormat="1" ht="16.5" customHeight="1" x14ac:dyDescent="0.25">
      <c r="A199" s="20" t="s">
        <v>384</v>
      </c>
      <c r="B199" s="20" t="s">
        <v>397</v>
      </c>
      <c r="C199" s="20" t="s">
        <v>390</v>
      </c>
      <c r="D199" s="20">
        <v>2105</v>
      </c>
      <c r="E199" s="20" t="s">
        <v>19</v>
      </c>
      <c r="F199" s="13"/>
      <c r="G199" s="21"/>
      <c r="H199" s="22">
        <v>44417</v>
      </c>
      <c r="I199" s="22">
        <v>7830.7170999999989</v>
      </c>
      <c r="J199" s="22">
        <v>7047.6453899999988</v>
      </c>
      <c r="K199" s="22">
        <v>2349.2151299999996</v>
      </c>
      <c r="L199" s="22">
        <v>6264.5736799999995</v>
      </c>
      <c r="M199" s="22">
        <v>783.07170999999994</v>
      </c>
      <c r="N199" s="22" t="s">
        <v>398</v>
      </c>
      <c r="O199" s="23">
        <v>42754</v>
      </c>
      <c r="P199" s="24">
        <v>2017</v>
      </c>
      <c r="Q199" s="22" t="s">
        <v>291</v>
      </c>
      <c r="R199" s="20" t="s">
        <v>390</v>
      </c>
      <c r="S199" s="22" t="s">
        <v>392</v>
      </c>
      <c r="T199" s="22" t="s">
        <v>393</v>
      </c>
      <c r="U199" s="25">
        <v>6.2E-2</v>
      </c>
      <c r="V199" s="25">
        <v>7.0000000000000001E-3</v>
      </c>
    </row>
    <row r="200" spans="1:22" s="5" customFormat="1" ht="16.5" customHeight="1" x14ac:dyDescent="0.25">
      <c r="A200" s="13" t="s">
        <v>384</v>
      </c>
      <c r="B200" s="13" t="s">
        <v>399</v>
      </c>
      <c r="C200" s="13" t="s">
        <v>390</v>
      </c>
      <c r="D200" s="13">
        <v>2106</v>
      </c>
      <c r="E200" s="13" t="s">
        <v>19</v>
      </c>
      <c r="F200" s="13"/>
      <c r="G200" s="14"/>
      <c r="H200" s="15">
        <v>32434</v>
      </c>
      <c r="I200" s="15">
        <v>5718.1141999999991</v>
      </c>
      <c r="J200" s="15">
        <v>5146.3027799999991</v>
      </c>
      <c r="K200" s="15">
        <v>1715.4342599999998</v>
      </c>
      <c r="L200" s="15">
        <v>4574.4913599999991</v>
      </c>
      <c r="M200" s="15">
        <v>571.81141999999988</v>
      </c>
      <c r="N200" s="15" t="s">
        <v>398</v>
      </c>
      <c r="O200" s="16">
        <v>42754</v>
      </c>
      <c r="P200" s="17">
        <v>2017</v>
      </c>
      <c r="Q200" s="15" t="s">
        <v>291</v>
      </c>
      <c r="R200" s="13" t="s">
        <v>390</v>
      </c>
      <c r="S200" s="15" t="s">
        <v>392</v>
      </c>
      <c r="T200" s="15" t="s">
        <v>393</v>
      </c>
      <c r="U200" s="18">
        <v>6.2E-2</v>
      </c>
      <c r="V200" s="18">
        <v>7.0000000000000001E-3</v>
      </c>
    </row>
    <row r="201" spans="1:22" s="5" customFormat="1" ht="16.5" customHeight="1" x14ac:dyDescent="0.25">
      <c r="A201" s="20" t="s">
        <v>384</v>
      </c>
      <c r="B201" s="20" t="s">
        <v>400</v>
      </c>
      <c r="C201" s="20" t="s">
        <v>390</v>
      </c>
      <c r="D201" s="20">
        <v>2107</v>
      </c>
      <c r="E201" s="20" t="s">
        <v>19</v>
      </c>
      <c r="F201" s="13"/>
      <c r="G201" s="21"/>
      <c r="H201" s="22">
        <v>65867</v>
      </c>
      <c r="I201" s="22">
        <v>11612.352099999998</v>
      </c>
      <c r="J201" s="22">
        <v>10451.116889999999</v>
      </c>
      <c r="K201" s="22">
        <v>3483.7056299999995</v>
      </c>
      <c r="L201" s="22">
        <v>9289.8816799999986</v>
      </c>
      <c r="M201" s="22">
        <v>1161.2352099999998</v>
      </c>
      <c r="N201" s="22" t="s">
        <v>398</v>
      </c>
      <c r="O201" s="23">
        <v>42754</v>
      </c>
      <c r="P201" s="24">
        <v>2017</v>
      </c>
      <c r="Q201" s="22" t="s">
        <v>291</v>
      </c>
      <c r="R201" s="20" t="s">
        <v>390</v>
      </c>
      <c r="S201" s="22" t="s">
        <v>392</v>
      </c>
      <c r="T201" s="22" t="s">
        <v>393</v>
      </c>
      <c r="U201" s="25">
        <v>6.2E-2</v>
      </c>
      <c r="V201" s="25">
        <v>7.0000000000000001E-3</v>
      </c>
    </row>
    <row r="202" spans="1:22" s="5" customFormat="1" ht="16.5" customHeight="1" x14ac:dyDescent="0.25">
      <c r="A202" s="13" t="s">
        <v>384</v>
      </c>
      <c r="B202" s="13" t="s">
        <v>401</v>
      </c>
      <c r="C202" s="13" t="s">
        <v>390</v>
      </c>
      <c r="D202" s="13">
        <v>2108</v>
      </c>
      <c r="E202" s="13" t="s">
        <v>19</v>
      </c>
      <c r="F202" s="13"/>
      <c r="G202" s="14"/>
      <c r="H202" s="15">
        <v>45672</v>
      </c>
      <c r="I202" s="15">
        <v>8051.9735999999994</v>
      </c>
      <c r="J202" s="15">
        <v>7246.7762399999992</v>
      </c>
      <c r="K202" s="15">
        <v>2415.5920799999999</v>
      </c>
      <c r="L202" s="15">
        <v>6441.57888</v>
      </c>
      <c r="M202" s="15">
        <v>805.19736</v>
      </c>
      <c r="N202" s="15" t="s">
        <v>402</v>
      </c>
      <c r="O202" s="16">
        <v>42754</v>
      </c>
      <c r="P202" s="17">
        <v>2017</v>
      </c>
      <c r="Q202" s="15" t="s">
        <v>291</v>
      </c>
      <c r="R202" s="13" t="s">
        <v>390</v>
      </c>
      <c r="S202" s="15" t="s">
        <v>392</v>
      </c>
      <c r="T202" s="15" t="s">
        <v>393</v>
      </c>
      <c r="U202" s="18">
        <v>6.2E-2</v>
      </c>
      <c r="V202" s="18">
        <v>7.0000000000000001E-3</v>
      </c>
    </row>
    <row r="203" spans="1:22" s="5" customFormat="1" ht="16.5" customHeight="1" x14ac:dyDescent="0.25">
      <c r="A203" s="20" t="s">
        <v>384</v>
      </c>
      <c r="B203" s="20" t="s">
        <v>403</v>
      </c>
      <c r="C203" s="20" t="s">
        <v>390</v>
      </c>
      <c r="D203" s="20">
        <v>2109</v>
      </c>
      <c r="E203" s="20" t="s">
        <v>19</v>
      </c>
      <c r="F203" s="13"/>
      <c r="G203" s="21"/>
      <c r="H203" s="22">
        <v>58245</v>
      </c>
      <c r="I203" s="22">
        <v>10268.593499999999</v>
      </c>
      <c r="J203" s="22">
        <v>9241.7341500000002</v>
      </c>
      <c r="K203" s="22">
        <v>3080.5780499999996</v>
      </c>
      <c r="L203" s="22">
        <v>8214.8747999999996</v>
      </c>
      <c r="M203" s="22">
        <v>1026.8593499999999</v>
      </c>
      <c r="N203" s="22" t="s">
        <v>402</v>
      </c>
      <c r="O203" s="23">
        <v>42754</v>
      </c>
      <c r="P203" s="24">
        <v>2017</v>
      </c>
      <c r="Q203" s="22" t="s">
        <v>291</v>
      </c>
      <c r="R203" s="20" t="s">
        <v>390</v>
      </c>
      <c r="S203" s="22" t="s">
        <v>392</v>
      </c>
      <c r="T203" s="22" t="s">
        <v>393</v>
      </c>
      <c r="U203" s="25">
        <v>6.2E-2</v>
      </c>
      <c r="V203" s="25">
        <v>7.0000000000000001E-3</v>
      </c>
    </row>
    <row r="204" spans="1:22" ht="16.5" customHeight="1" x14ac:dyDescent="0.25">
      <c r="A204" s="13" t="s">
        <v>384</v>
      </c>
      <c r="B204" s="13" t="s">
        <v>404</v>
      </c>
      <c r="C204" s="13" t="s">
        <v>390</v>
      </c>
      <c r="D204" s="13">
        <v>2110</v>
      </c>
      <c r="E204" s="13" t="s">
        <v>19</v>
      </c>
      <c r="F204" s="13"/>
      <c r="G204" s="14"/>
      <c r="H204" s="15">
        <v>59628</v>
      </c>
      <c r="I204" s="15">
        <v>10512.416399999998</v>
      </c>
      <c r="J204" s="15">
        <v>9461.1747599999981</v>
      </c>
      <c r="K204" s="15">
        <v>3153.7249199999992</v>
      </c>
      <c r="L204" s="15">
        <v>8409.9331199999997</v>
      </c>
      <c r="M204" s="15">
        <v>1051.24164</v>
      </c>
      <c r="N204" s="15" t="s">
        <v>402</v>
      </c>
      <c r="O204" s="16">
        <v>42754</v>
      </c>
      <c r="P204" s="17">
        <v>2017</v>
      </c>
      <c r="Q204" s="15" t="s">
        <v>291</v>
      </c>
      <c r="R204" s="13" t="s">
        <v>390</v>
      </c>
      <c r="S204" s="15" t="s">
        <v>392</v>
      </c>
      <c r="T204" s="15" t="s">
        <v>393</v>
      </c>
      <c r="U204" s="18">
        <v>6.2E-2</v>
      </c>
      <c r="V204" s="18">
        <v>7.0000000000000001E-3</v>
      </c>
    </row>
    <row r="205" spans="1:22" ht="16.5" customHeight="1" x14ac:dyDescent="0.25">
      <c r="A205" s="20" t="s">
        <v>384</v>
      </c>
      <c r="B205" s="20" t="s">
        <v>405</v>
      </c>
      <c r="C205" s="20" t="s">
        <v>390</v>
      </c>
      <c r="D205" s="20">
        <v>2111</v>
      </c>
      <c r="E205" s="20" t="s">
        <v>19</v>
      </c>
      <c r="F205" s="13"/>
      <c r="G205" s="21"/>
      <c r="H205" s="22">
        <v>18861</v>
      </c>
      <c r="I205" s="22">
        <v>3325.1942999999997</v>
      </c>
      <c r="J205" s="22">
        <v>2992.6748699999998</v>
      </c>
      <c r="K205" s="22">
        <v>997.55828999999983</v>
      </c>
      <c r="L205" s="22">
        <v>2660.15544</v>
      </c>
      <c r="M205" s="22">
        <v>332.51943</v>
      </c>
      <c r="N205" s="22" t="s">
        <v>402</v>
      </c>
      <c r="O205" s="23">
        <v>42754</v>
      </c>
      <c r="P205" s="24">
        <v>2017</v>
      </c>
      <c r="Q205" s="22" t="s">
        <v>291</v>
      </c>
      <c r="R205" s="20" t="s">
        <v>390</v>
      </c>
      <c r="S205" s="22" t="s">
        <v>392</v>
      </c>
      <c r="T205" s="22" t="s">
        <v>393</v>
      </c>
      <c r="U205" s="25">
        <v>6.2E-2</v>
      </c>
      <c r="V205" s="25">
        <v>7.0000000000000001E-3</v>
      </c>
    </row>
    <row r="206" spans="1:22" ht="16.5" customHeight="1" x14ac:dyDescent="0.25">
      <c r="A206" s="13" t="s">
        <v>384</v>
      </c>
      <c r="B206" s="13" t="s">
        <v>406</v>
      </c>
      <c r="C206" s="13" t="s">
        <v>390</v>
      </c>
      <c r="D206" s="13">
        <v>2112</v>
      </c>
      <c r="E206" s="13" t="s">
        <v>19</v>
      </c>
      <c r="F206" s="13"/>
      <c r="G206" s="14"/>
      <c r="H206" s="15">
        <v>49328</v>
      </c>
      <c r="I206" s="15">
        <v>8696.5263999999988</v>
      </c>
      <c r="J206" s="15">
        <v>7826.8737599999995</v>
      </c>
      <c r="K206" s="15">
        <v>2608.9579199999994</v>
      </c>
      <c r="L206" s="15">
        <v>6957.2211199999992</v>
      </c>
      <c r="M206" s="15">
        <v>869.65263999999991</v>
      </c>
      <c r="N206" s="15" t="s">
        <v>407</v>
      </c>
      <c r="O206" s="16">
        <v>42754</v>
      </c>
      <c r="P206" s="17">
        <v>2017</v>
      </c>
      <c r="Q206" s="15" t="s">
        <v>291</v>
      </c>
      <c r="R206" s="13" t="s">
        <v>390</v>
      </c>
      <c r="S206" s="15" t="s">
        <v>392</v>
      </c>
      <c r="T206" s="15" t="s">
        <v>393</v>
      </c>
      <c r="U206" s="18">
        <v>6.2E-2</v>
      </c>
      <c r="V206" s="18">
        <v>7.0000000000000001E-3</v>
      </c>
    </row>
    <row r="207" spans="1:22" ht="16.5" customHeight="1" x14ac:dyDescent="0.25">
      <c r="A207" s="20" t="s">
        <v>384</v>
      </c>
      <c r="B207" s="20" t="s">
        <v>408</v>
      </c>
      <c r="C207" s="20" t="s">
        <v>390</v>
      </c>
      <c r="D207" s="20">
        <v>2113</v>
      </c>
      <c r="E207" s="20" t="s">
        <v>19</v>
      </c>
      <c r="F207" s="13"/>
      <c r="G207" s="21" t="s">
        <v>29</v>
      </c>
      <c r="H207" s="22">
        <v>53467</v>
      </c>
      <c r="I207" s="22">
        <v>9426.2320999999993</v>
      </c>
      <c r="J207" s="22">
        <v>8483.6088899999995</v>
      </c>
      <c r="K207" s="22">
        <v>2827.8696299999997</v>
      </c>
      <c r="L207" s="22">
        <v>7540.9856799999998</v>
      </c>
      <c r="M207" s="22">
        <v>942.62320999999997</v>
      </c>
      <c r="N207" s="22" t="s">
        <v>407</v>
      </c>
      <c r="O207" s="23">
        <v>42754</v>
      </c>
      <c r="P207" s="24">
        <v>2017</v>
      </c>
      <c r="Q207" s="22" t="s">
        <v>291</v>
      </c>
      <c r="R207" s="20" t="s">
        <v>390</v>
      </c>
      <c r="S207" s="22" t="s">
        <v>392</v>
      </c>
      <c r="T207" s="22" t="s">
        <v>393</v>
      </c>
      <c r="U207" s="25">
        <v>6.2E-2</v>
      </c>
      <c r="V207" s="25">
        <v>7.0000000000000001E-3</v>
      </c>
    </row>
    <row r="208" spans="1:22" ht="16.5" customHeight="1" x14ac:dyDescent="0.25">
      <c r="A208" s="13" t="s">
        <v>384</v>
      </c>
      <c r="B208" s="13" t="s">
        <v>409</v>
      </c>
      <c r="C208" s="13" t="s">
        <v>390</v>
      </c>
      <c r="D208" s="13">
        <v>2114</v>
      </c>
      <c r="E208" s="13" t="s">
        <v>19</v>
      </c>
      <c r="F208" s="13"/>
      <c r="G208" s="14" t="s">
        <v>29</v>
      </c>
      <c r="H208" s="15">
        <v>42234</v>
      </c>
      <c r="I208" s="15">
        <v>7445.8541999999998</v>
      </c>
      <c r="J208" s="15">
        <v>6701.2687800000003</v>
      </c>
      <c r="K208" s="15">
        <v>2233.7562599999997</v>
      </c>
      <c r="L208" s="15">
        <v>5956.68336</v>
      </c>
      <c r="M208" s="15">
        <v>744.58542</v>
      </c>
      <c r="N208" s="15" t="s">
        <v>407</v>
      </c>
      <c r="O208" s="16">
        <v>42754</v>
      </c>
      <c r="P208" s="17">
        <v>2017</v>
      </c>
      <c r="Q208" s="15" t="s">
        <v>291</v>
      </c>
      <c r="R208" s="13" t="s">
        <v>390</v>
      </c>
      <c r="S208" s="15" t="s">
        <v>392</v>
      </c>
      <c r="T208" s="15" t="s">
        <v>393</v>
      </c>
      <c r="U208" s="18">
        <v>6.2E-2</v>
      </c>
      <c r="V208" s="18">
        <v>7.0000000000000001E-3</v>
      </c>
    </row>
    <row r="209" spans="1:22" ht="16.5" customHeight="1" x14ac:dyDescent="0.25">
      <c r="A209" s="20" t="s">
        <v>384</v>
      </c>
      <c r="B209" s="20" t="s">
        <v>410</v>
      </c>
      <c r="C209" s="20" t="s">
        <v>390</v>
      </c>
      <c r="D209" s="20">
        <v>2115</v>
      </c>
      <c r="E209" s="20" t="s">
        <v>19</v>
      </c>
      <c r="F209" s="13"/>
      <c r="G209" s="21" t="s">
        <v>29</v>
      </c>
      <c r="H209" s="22">
        <v>38807</v>
      </c>
      <c r="I209" s="22">
        <v>6841.6740999999993</v>
      </c>
      <c r="J209" s="22">
        <v>6157.5066899999993</v>
      </c>
      <c r="K209" s="22">
        <v>2052.5022299999996</v>
      </c>
      <c r="L209" s="22">
        <v>5473.3392800000001</v>
      </c>
      <c r="M209" s="22">
        <v>684.16741000000002</v>
      </c>
      <c r="N209" s="22" t="s">
        <v>407</v>
      </c>
      <c r="O209" s="23">
        <v>42754</v>
      </c>
      <c r="P209" s="24">
        <v>2017</v>
      </c>
      <c r="Q209" s="22" t="s">
        <v>291</v>
      </c>
      <c r="R209" s="20" t="s">
        <v>390</v>
      </c>
      <c r="S209" s="22" t="s">
        <v>392</v>
      </c>
      <c r="T209" s="22" t="s">
        <v>393</v>
      </c>
      <c r="U209" s="25">
        <v>6.2E-2</v>
      </c>
      <c r="V209" s="25">
        <v>7.0000000000000001E-3</v>
      </c>
    </row>
    <row r="210" spans="1:22" ht="16.5" customHeight="1" x14ac:dyDescent="0.25">
      <c r="A210" s="13" t="s">
        <v>384</v>
      </c>
      <c r="B210" s="13" t="s">
        <v>385</v>
      </c>
      <c r="C210" s="13" t="s">
        <v>35</v>
      </c>
      <c r="D210" s="13">
        <v>2116</v>
      </c>
      <c r="E210" s="13" t="s">
        <v>19</v>
      </c>
      <c r="F210" s="13"/>
      <c r="G210" s="14"/>
      <c r="H210" s="15">
        <v>58932</v>
      </c>
      <c r="I210" s="15">
        <v>10389.711599999999</v>
      </c>
      <c r="J210" s="15">
        <v>9350.7404399999996</v>
      </c>
      <c r="K210" s="15">
        <v>3116.9134799999997</v>
      </c>
      <c r="L210" s="15">
        <v>8311.7692799999986</v>
      </c>
      <c r="M210" s="15">
        <v>1038.9711599999998</v>
      </c>
      <c r="N210" s="15" t="s">
        <v>386</v>
      </c>
      <c r="O210" s="16">
        <v>42761</v>
      </c>
      <c r="P210" s="17">
        <v>2019</v>
      </c>
      <c r="Q210" s="15" t="s">
        <v>642</v>
      </c>
      <c r="R210" s="13" t="s">
        <v>35</v>
      </c>
      <c r="S210" s="15" t="s">
        <v>617</v>
      </c>
      <c r="T210" s="15" t="s">
        <v>618</v>
      </c>
      <c r="U210" s="18">
        <v>5.8999999999999997E-2</v>
      </c>
      <c r="V210" s="18">
        <v>7.0000000000000001E-3</v>
      </c>
    </row>
    <row r="211" spans="1:22" ht="16.5" customHeight="1" x14ac:dyDescent="0.25">
      <c r="A211" s="20" t="s">
        <v>384</v>
      </c>
      <c r="B211" s="20" t="s">
        <v>388</v>
      </c>
      <c r="C211" s="20" t="s">
        <v>35</v>
      </c>
      <c r="D211" s="20">
        <v>2117</v>
      </c>
      <c r="E211" s="20" t="s">
        <v>19</v>
      </c>
      <c r="F211" s="13"/>
      <c r="G211" s="21"/>
      <c r="H211" s="22">
        <v>32761</v>
      </c>
      <c r="I211" s="22">
        <v>5775.7642999999998</v>
      </c>
      <c r="J211" s="22">
        <v>5198.1878699999997</v>
      </c>
      <c r="K211" s="22">
        <v>1732.72929</v>
      </c>
      <c r="L211" s="22">
        <v>4620.6114399999997</v>
      </c>
      <c r="M211" s="22">
        <v>577.57642999999996</v>
      </c>
      <c r="N211" s="22" t="s">
        <v>386</v>
      </c>
      <c r="O211" s="23">
        <v>42761</v>
      </c>
      <c r="P211" s="17">
        <v>2019</v>
      </c>
      <c r="Q211" s="15" t="s">
        <v>642</v>
      </c>
      <c r="R211" s="20" t="s">
        <v>35</v>
      </c>
      <c r="S211" s="15" t="s">
        <v>617</v>
      </c>
      <c r="T211" s="15" t="s">
        <v>618</v>
      </c>
      <c r="U211" s="25">
        <v>8.5000000000000006E-2</v>
      </c>
      <c r="V211" s="25">
        <v>7.0000000000000001E-3</v>
      </c>
    </row>
    <row r="212" spans="1:22" ht="16.5" customHeight="1" x14ac:dyDescent="0.25">
      <c r="A212" s="13" t="s">
        <v>331</v>
      </c>
      <c r="B212" s="13" t="s">
        <v>345</v>
      </c>
      <c r="C212" s="13" t="s">
        <v>35</v>
      </c>
      <c r="D212" s="13">
        <v>2201</v>
      </c>
      <c r="E212" s="13" t="s">
        <v>116</v>
      </c>
      <c r="F212" s="13" t="s">
        <v>644</v>
      </c>
      <c r="G212" s="14" t="s">
        <v>29</v>
      </c>
      <c r="H212" s="15">
        <v>14154</v>
      </c>
      <c r="I212" s="15">
        <v>2495.3501999999999</v>
      </c>
      <c r="J212" s="15">
        <v>2245.8151800000001</v>
      </c>
      <c r="K212" s="15">
        <v>748.60505999999998</v>
      </c>
      <c r="L212" s="15">
        <v>1996.28016</v>
      </c>
      <c r="M212" s="15">
        <v>249.53502</v>
      </c>
      <c r="N212" s="15" t="s">
        <v>333</v>
      </c>
      <c r="O212" s="16">
        <v>42523</v>
      </c>
      <c r="P212" s="17">
        <v>2019</v>
      </c>
      <c r="Q212" s="15" t="s">
        <v>642</v>
      </c>
      <c r="R212" s="13" t="s">
        <v>35</v>
      </c>
      <c r="S212" s="15" t="s">
        <v>623</v>
      </c>
      <c r="T212" s="15" t="s">
        <v>624</v>
      </c>
      <c r="U212" s="18">
        <v>0.106</v>
      </c>
      <c r="V212" s="18">
        <v>1.2999999999999999E-2</v>
      </c>
    </row>
    <row r="213" spans="1:22" ht="16.5" customHeight="1" x14ac:dyDescent="0.25">
      <c r="A213" s="20" t="s">
        <v>331</v>
      </c>
      <c r="B213" s="20" t="s">
        <v>332</v>
      </c>
      <c r="C213" s="20" t="s">
        <v>18</v>
      </c>
      <c r="D213" s="20">
        <v>2202</v>
      </c>
      <c r="E213" s="20" t="s">
        <v>116</v>
      </c>
      <c r="F213" s="13" t="s">
        <v>644</v>
      </c>
      <c r="G213" s="21" t="s">
        <v>29</v>
      </c>
      <c r="H213" s="22">
        <v>37670</v>
      </c>
      <c r="I213" s="22">
        <v>6641.2209999999995</v>
      </c>
      <c r="J213" s="22">
        <v>5977.0989</v>
      </c>
      <c r="K213" s="22">
        <v>1992.3662999999997</v>
      </c>
      <c r="L213" s="22">
        <v>5312.9768000000004</v>
      </c>
      <c r="M213" s="22">
        <v>664.12210000000005</v>
      </c>
      <c r="N213" s="22" t="s">
        <v>333</v>
      </c>
      <c r="O213" s="23">
        <v>42521</v>
      </c>
      <c r="P213" s="17">
        <v>2019</v>
      </c>
      <c r="Q213" s="15" t="s">
        <v>642</v>
      </c>
      <c r="R213" s="20" t="s">
        <v>18</v>
      </c>
      <c r="S213" s="22" t="s">
        <v>625</v>
      </c>
      <c r="T213" s="22" t="s">
        <v>626</v>
      </c>
      <c r="U213" s="25">
        <v>6.0999999999999999E-2</v>
      </c>
      <c r="V213" s="25">
        <v>1.0999999999999999E-2</v>
      </c>
    </row>
    <row r="214" spans="1:22" ht="16.5" customHeight="1" x14ac:dyDescent="0.25">
      <c r="A214" s="13" t="s">
        <v>331</v>
      </c>
      <c r="B214" s="13" t="s">
        <v>337</v>
      </c>
      <c r="C214" s="13" t="s">
        <v>18</v>
      </c>
      <c r="D214" s="13">
        <v>2203</v>
      </c>
      <c r="E214" s="13" t="s">
        <v>116</v>
      </c>
      <c r="F214" s="13" t="s">
        <v>644</v>
      </c>
      <c r="G214" s="14" t="s">
        <v>29</v>
      </c>
      <c r="H214" s="15">
        <v>84748</v>
      </c>
      <c r="I214" s="15">
        <v>14941.072399999999</v>
      </c>
      <c r="J214" s="15">
        <v>13446.96516</v>
      </c>
      <c r="K214" s="15">
        <v>4482.3217199999999</v>
      </c>
      <c r="L214" s="15">
        <v>11952.85792</v>
      </c>
      <c r="M214" s="15">
        <v>1494.10724</v>
      </c>
      <c r="N214" s="15" t="s">
        <v>333</v>
      </c>
      <c r="O214" s="16">
        <v>42521</v>
      </c>
      <c r="P214" s="17">
        <v>2019</v>
      </c>
      <c r="Q214" s="15" t="s">
        <v>642</v>
      </c>
      <c r="R214" s="13" t="s">
        <v>18</v>
      </c>
      <c r="S214" s="22" t="s">
        <v>625</v>
      </c>
      <c r="T214" s="22" t="s">
        <v>626</v>
      </c>
      <c r="U214" s="25">
        <v>6.0999999999999999E-2</v>
      </c>
      <c r="V214" s="25">
        <v>1.0999999999999999E-2</v>
      </c>
    </row>
    <row r="215" spans="1:22" ht="16.5" customHeight="1" x14ac:dyDescent="0.25">
      <c r="A215" s="20" t="s">
        <v>331</v>
      </c>
      <c r="B215" s="20" t="s">
        <v>338</v>
      </c>
      <c r="C215" s="20" t="s">
        <v>18</v>
      </c>
      <c r="D215" s="20">
        <v>2204</v>
      </c>
      <c r="E215" s="20" t="s">
        <v>116</v>
      </c>
      <c r="F215" s="13"/>
      <c r="G215" s="21" t="s">
        <v>29</v>
      </c>
      <c r="H215" s="22">
        <v>31584</v>
      </c>
      <c r="I215" s="22">
        <v>5568.2591999999995</v>
      </c>
      <c r="J215" s="22">
        <v>5011.4332799999993</v>
      </c>
      <c r="K215" s="22">
        <v>1670.4777599999998</v>
      </c>
      <c r="L215" s="22">
        <v>4454.60736</v>
      </c>
      <c r="M215" s="22">
        <v>556.82592</v>
      </c>
      <c r="N215" s="22" t="s">
        <v>339</v>
      </c>
      <c r="O215" s="23">
        <v>42521</v>
      </c>
      <c r="P215" s="17">
        <v>2019</v>
      </c>
      <c r="Q215" s="15" t="s">
        <v>642</v>
      </c>
      <c r="R215" s="20" t="s">
        <v>18</v>
      </c>
      <c r="S215" s="22" t="s">
        <v>625</v>
      </c>
      <c r="T215" s="22" t="s">
        <v>626</v>
      </c>
      <c r="U215" s="25">
        <v>6.0999999999999999E-2</v>
      </c>
      <c r="V215" s="25">
        <v>1.0999999999999999E-2</v>
      </c>
    </row>
    <row r="216" spans="1:22" ht="16.5" customHeight="1" x14ac:dyDescent="0.25">
      <c r="A216" s="13" t="s">
        <v>331</v>
      </c>
      <c r="B216" s="13" t="s">
        <v>340</v>
      </c>
      <c r="C216" s="13" t="s">
        <v>18</v>
      </c>
      <c r="D216" s="13">
        <v>2205</v>
      </c>
      <c r="E216" s="13" t="s">
        <v>116</v>
      </c>
      <c r="F216" s="13" t="s">
        <v>644</v>
      </c>
      <c r="G216" s="14" t="s">
        <v>29</v>
      </c>
      <c r="H216" s="15">
        <v>58491</v>
      </c>
      <c r="I216" s="15">
        <v>10311.963299999999</v>
      </c>
      <c r="J216" s="15">
        <v>9280.7669700000006</v>
      </c>
      <c r="K216" s="15">
        <v>3093.5889899999997</v>
      </c>
      <c r="L216" s="15">
        <v>8249.5706399999999</v>
      </c>
      <c r="M216" s="15">
        <v>1031.19633</v>
      </c>
      <c r="N216" s="15" t="s">
        <v>339</v>
      </c>
      <c r="O216" s="16">
        <v>42521</v>
      </c>
      <c r="P216" s="17">
        <v>2019</v>
      </c>
      <c r="Q216" s="15" t="s">
        <v>642</v>
      </c>
      <c r="R216" s="13" t="s">
        <v>18</v>
      </c>
      <c r="S216" s="22" t="s">
        <v>625</v>
      </c>
      <c r="T216" s="22" t="s">
        <v>626</v>
      </c>
      <c r="U216" s="25">
        <v>6.0999999999999999E-2</v>
      </c>
      <c r="V216" s="25">
        <v>1.0999999999999999E-2</v>
      </c>
    </row>
    <row r="217" spans="1:22" ht="16.5" customHeight="1" x14ac:dyDescent="0.25">
      <c r="A217" s="20" t="s">
        <v>331</v>
      </c>
      <c r="B217" s="20" t="s">
        <v>348</v>
      </c>
      <c r="C217" s="20" t="s">
        <v>35</v>
      </c>
      <c r="D217" s="20">
        <v>2206</v>
      </c>
      <c r="E217" s="20" t="s">
        <v>116</v>
      </c>
      <c r="F217" s="13" t="s">
        <v>644</v>
      </c>
      <c r="G217" s="21" t="s">
        <v>29</v>
      </c>
      <c r="H217" s="22">
        <v>12952</v>
      </c>
      <c r="I217" s="22">
        <v>2283.4375999999997</v>
      </c>
      <c r="J217" s="22">
        <v>2055.09384</v>
      </c>
      <c r="K217" s="22">
        <v>685.03127999999992</v>
      </c>
      <c r="L217" s="22">
        <v>1826.7500799999998</v>
      </c>
      <c r="M217" s="22">
        <v>228.34375999999997</v>
      </c>
      <c r="N217" s="22" t="s">
        <v>339</v>
      </c>
      <c r="O217" s="23">
        <v>42523</v>
      </c>
      <c r="P217" s="17">
        <v>2019</v>
      </c>
      <c r="Q217" s="15" t="s">
        <v>642</v>
      </c>
      <c r="R217" s="20" t="s">
        <v>35</v>
      </c>
      <c r="S217" s="15" t="s">
        <v>623</v>
      </c>
      <c r="T217" s="15" t="s">
        <v>624</v>
      </c>
      <c r="U217" s="18">
        <v>0.106</v>
      </c>
      <c r="V217" s="18">
        <v>1.2999999999999999E-2</v>
      </c>
    </row>
    <row r="218" spans="1:22" ht="16.5" customHeight="1" x14ac:dyDescent="0.25">
      <c r="A218" s="13" t="s">
        <v>331</v>
      </c>
      <c r="B218" s="13" t="s">
        <v>349</v>
      </c>
      <c r="C218" s="13" t="s">
        <v>35</v>
      </c>
      <c r="D218" s="13">
        <v>2207</v>
      </c>
      <c r="E218" s="13" t="s">
        <v>116</v>
      </c>
      <c r="F218" s="13" t="s">
        <v>644</v>
      </c>
      <c r="G218" s="14" t="s">
        <v>29</v>
      </c>
      <c r="H218" s="15">
        <v>35957</v>
      </c>
      <c r="I218" s="15">
        <v>6339.2190999999993</v>
      </c>
      <c r="J218" s="15">
        <v>5705.2971899999993</v>
      </c>
      <c r="K218" s="15">
        <v>1901.7657299999996</v>
      </c>
      <c r="L218" s="15">
        <v>5071.3752800000002</v>
      </c>
      <c r="M218" s="15">
        <v>633.92191000000003</v>
      </c>
      <c r="N218" s="15" t="s">
        <v>342</v>
      </c>
      <c r="O218" s="16">
        <v>42523</v>
      </c>
      <c r="P218" s="17">
        <v>2019</v>
      </c>
      <c r="Q218" s="15" t="s">
        <v>642</v>
      </c>
      <c r="R218" s="13" t="s">
        <v>35</v>
      </c>
      <c r="S218" s="15" t="s">
        <v>623</v>
      </c>
      <c r="T218" s="15" t="s">
        <v>624</v>
      </c>
      <c r="U218" s="18">
        <v>0.106</v>
      </c>
      <c r="V218" s="18">
        <v>1.2999999999999999E-2</v>
      </c>
    </row>
    <row r="219" spans="1:22" ht="16.5" customHeight="1" x14ac:dyDescent="0.25">
      <c r="A219" s="20" t="s">
        <v>331</v>
      </c>
      <c r="B219" s="20" t="s">
        <v>341</v>
      </c>
      <c r="C219" s="20" t="s">
        <v>18</v>
      </c>
      <c r="D219" s="20">
        <v>2208</v>
      </c>
      <c r="E219" s="20" t="s">
        <v>116</v>
      </c>
      <c r="F219" s="13" t="s">
        <v>644</v>
      </c>
      <c r="G219" s="21"/>
      <c r="H219" s="22">
        <v>40215</v>
      </c>
      <c r="I219" s="22">
        <v>7089.9044999999996</v>
      </c>
      <c r="J219" s="22">
        <v>6380.9140499999994</v>
      </c>
      <c r="K219" s="22">
        <v>2126.9713499999998</v>
      </c>
      <c r="L219" s="22">
        <v>5671.9236000000001</v>
      </c>
      <c r="M219" s="22">
        <v>708.99045000000001</v>
      </c>
      <c r="N219" s="22" t="s">
        <v>342</v>
      </c>
      <c r="O219" s="23">
        <v>42521</v>
      </c>
      <c r="P219" s="17">
        <v>2019</v>
      </c>
      <c r="Q219" s="15" t="s">
        <v>642</v>
      </c>
      <c r="R219" s="20" t="s">
        <v>18</v>
      </c>
      <c r="S219" s="22" t="s">
        <v>625</v>
      </c>
      <c r="T219" s="22" t="s">
        <v>626</v>
      </c>
      <c r="U219" s="25">
        <v>6.0999999999999999E-2</v>
      </c>
      <c r="V219" s="25">
        <v>1.0999999999999999E-2</v>
      </c>
    </row>
    <row r="220" spans="1:22" ht="16.5" customHeight="1" x14ac:dyDescent="0.25">
      <c r="A220" s="13" t="s">
        <v>331</v>
      </c>
      <c r="B220" s="13" t="s">
        <v>343</v>
      </c>
      <c r="C220" s="13" t="s">
        <v>18</v>
      </c>
      <c r="D220" s="13">
        <v>2209</v>
      </c>
      <c r="E220" s="13" t="s">
        <v>116</v>
      </c>
      <c r="F220" s="13"/>
      <c r="G220" s="14" t="s">
        <v>29</v>
      </c>
      <c r="H220" s="15">
        <v>55776</v>
      </c>
      <c r="I220" s="15">
        <v>9833.3087999999989</v>
      </c>
      <c r="J220" s="15">
        <v>8849.9779199999994</v>
      </c>
      <c r="K220" s="15">
        <v>2949.9926399999995</v>
      </c>
      <c r="L220" s="15">
        <v>7866.6470399999998</v>
      </c>
      <c r="M220" s="15">
        <v>983.33087999999998</v>
      </c>
      <c r="N220" s="15" t="s">
        <v>342</v>
      </c>
      <c r="O220" s="16">
        <v>42521</v>
      </c>
      <c r="P220" s="17">
        <v>2019</v>
      </c>
      <c r="Q220" s="15" t="s">
        <v>642</v>
      </c>
      <c r="R220" s="13" t="s">
        <v>18</v>
      </c>
      <c r="S220" s="22" t="s">
        <v>625</v>
      </c>
      <c r="T220" s="22" t="s">
        <v>626</v>
      </c>
      <c r="U220" s="25">
        <v>6.0999999999999999E-2</v>
      </c>
      <c r="V220" s="25">
        <v>1.0999999999999999E-2</v>
      </c>
    </row>
    <row r="221" spans="1:22" ht="16.5" customHeight="1" x14ac:dyDescent="0.25">
      <c r="A221" s="20" t="s">
        <v>331</v>
      </c>
      <c r="B221" s="20" t="s">
        <v>344</v>
      </c>
      <c r="C221" s="20" t="s">
        <v>18</v>
      </c>
      <c r="D221" s="20">
        <v>2210</v>
      </c>
      <c r="E221" s="20" t="s">
        <v>116</v>
      </c>
      <c r="F221" s="13"/>
      <c r="G221" s="21" t="s">
        <v>29</v>
      </c>
      <c r="H221" s="22">
        <v>108859</v>
      </c>
      <c r="I221" s="22">
        <v>19191.841699999997</v>
      </c>
      <c r="J221" s="22">
        <v>17272.657529999997</v>
      </c>
      <c r="K221" s="22">
        <v>5757.5525099999986</v>
      </c>
      <c r="L221" s="22">
        <v>15353.473359999998</v>
      </c>
      <c r="M221" s="22">
        <v>1919.1841699999998</v>
      </c>
      <c r="N221" s="22" t="s">
        <v>333</v>
      </c>
      <c r="O221" s="23">
        <v>42521</v>
      </c>
      <c r="P221" s="17">
        <v>2019</v>
      </c>
      <c r="Q221" s="15" t="s">
        <v>642</v>
      </c>
      <c r="R221" s="20" t="s">
        <v>18</v>
      </c>
      <c r="S221" s="22" t="s">
        <v>625</v>
      </c>
      <c r="T221" s="22" t="s">
        <v>626</v>
      </c>
      <c r="U221" s="25">
        <v>6.0999999999999999E-2</v>
      </c>
      <c r="V221" s="25">
        <v>1.0999999999999999E-2</v>
      </c>
    </row>
    <row r="222" spans="1:22" ht="16.5" customHeight="1" x14ac:dyDescent="0.25">
      <c r="A222" s="13" t="s">
        <v>331</v>
      </c>
      <c r="B222" s="13" t="s">
        <v>350</v>
      </c>
      <c r="C222" s="13" t="s">
        <v>35</v>
      </c>
      <c r="D222" s="13">
        <v>2211</v>
      </c>
      <c r="E222" s="13" t="s">
        <v>116</v>
      </c>
      <c r="F222" s="13"/>
      <c r="G222" s="14"/>
      <c r="H222" s="15">
        <v>236870</v>
      </c>
      <c r="I222" s="15">
        <v>41760.180999999997</v>
      </c>
      <c r="J222" s="15">
        <v>37584.162899999996</v>
      </c>
      <c r="K222" s="15">
        <v>12528.054299999998</v>
      </c>
      <c r="L222" s="15">
        <v>33408.144800000002</v>
      </c>
      <c r="M222" s="15">
        <v>4176.0181000000002</v>
      </c>
      <c r="N222" s="15" t="s">
        <v>351</v>
      </c>
      <c r="O222" s="16">
        <v>42523</v>
      </c>
      <c r="P222" s="17">
        <v>2019</v>
      </c>
      <c r="Q222" s="15" t="s">
        <v>642</v>
      </c>
      <c r="R222" s="13" t="s">
        <v>35</v>
      </c>
      <c r="S222" s="15" t="s">
        <v>623</v>
      </c>
      <c r="T222" s="15" t="s">
        <v>624</v>
      </c>
      <c r="U222" s="18">
        <v>0.106</v>
      </c>
      <c r="V222" s="18">
        <v>1.2999999999999999E-2</v>
      </c>
    </row>
    <row r="223" spans="1:22" ht="16.5" customHeight="1" x14ac:dyDescent="0.25">
      <c r="A223" s="20" t="s">
        <v>331</v>
      </c>
      <c r="B223" s="20" t="s">
        <v>352</v>
      </c>
      <c r="C223" s="20" t="s">
        <v>35</v>
      </c>
      <c r="D223" s="20">
        <v>2212</v>
      </c>
      <c r="E223" s="20" t="s">
        <v>116</v>
      </c>
      <c r="F223" s="13" t="s">
        <v>644</v>
      </c>
      <c r="G223" s="21"/>
      <c r="H223" s="22">
        <v>93303</v>
      </c>
      <c r="I223" s="22">
        <v>16449.318899999998</v>
      </c>
      <c r="J223" s="22">
        <v>14804.387009999999</v>
      </c>
      <c r="K223" s="22">
        <v>4934.7956699999995</v>
      </c>
      <c r="L223" s="22">
        <v>13159.455119999999</v>
      </c>
      <c r="M223" s="22">
        <v>1644.9318899999998</v>
      </c>
      <c r="N223" s="22" t="s">
        <v>351</v>
      </c>
      <c r="O223" s="23">
        <v>42523</v>
      </c>
      <c r="P223" s="17">
        <v>2019</v>
      </c>
      <c r="Q223" s="15" t="s">
        <v>642</v>
      </c>
      <c r="R223" s="20" t="s">
        <v>35</v>
      </c>
      <c r="S223" s="15" t="s">
        <v>623</v>
      </c>
      <c r="T223" s="15" t="s">
        <v>624</v>
      </c>
      <c r="U223" s="18">
        <v>0.106</v>
      </c>
      <c r="V223" s="18">
        <v>1.2999999999999999E-2</v>
      </c>
    </row>
    <row r="224" spans="1:22" ht="16.5" customHeight="1" x14ac:dyDescent="0.25">
      <c r="A224" s="13" t="s">
        <v>331</v>
      </c>
      <c r="B224" s="13" t="s">
        <v>353</v>
      </c>
      <c r="C224" s="13" t="s">
        <v>35</v>
      </c>
      <c r="D224" s="13">
        <v>2213</v>
      </c>
      <c r="E224" s="13" t="s">
        <v>116</v>
      </c>
      <c r="F224" s="13"/>
      <c r="G224" s="14" t="s">
        <v>29</v>
      </c>
      <c r="H224" s="15">
        <v>26752</v>
      </c>
      <c r="I224" s="15">
        <v>4716.3775999999998</v>
      </c>
      <c r="J224" s="15">
        <v>4244.7398400000002</v>
      </c>
      <c r="K224" s="15">
        <v>1414.91328</v>
      </c>
      <c r="L224" s="15">
        <v>3773.1020800000001</v>
      </c>
      <c r="M224" s="15">
        <v>471.63776000000001</v>
      </c>
      <c r="N224" s="15" t="s">
        <v>354</v>
      </c>
      <c r="O224" s="16">
        <v>42523</v>
      </c>
      <c r="P224" s="17">
        <v>2019</v>
      </c>
      <c r="Q224" s="15" t="s">
        <v>642</v>
      </c>
      <c r="R224" s="13" t="s">
        <v>35</v>
      </c>
      <c r="S224" s="15" t="s">
        <v>623</v>
      </c>
      <c r="T224" s="15" t="s">
        <v>624</v>
      </c>
      <c r="U224" s="18">
        <v>0.106</v>
      </c>
      <c r="V224" s="18">
        <v>1.2999999999999999E-2</v>
      </c>
    </row>
    <row r="225" spans="1:22" ht="16.5" customHeight="1" x14ac:dyDescent="0.25">
      <c r="A225" s="20" t="s">
        <v>331</v>
      </c>
      <c r="B225" s="20" t="s">
        <v>355</v>
      </c>
      <c r="C225" s="20" t="s">
        <v>35</v>
      </c>
      <c r="D225" s="20">
        <v>2214</v>
      </c>
      <c r="E225" s="20" t="s">
        <v>116</v>
      </c>
      <c r="F225" s="13" t="s">
        <v>644</v>
      </c>
      <c r="G225" s="21" t="s">
        <v>29</v>
      </c>
      <c r="H225" s="22">
        <v>49152</v>
      </c>
      <c r="I225" s="22">
        <v>8665.4975999999988</v>
      </c>
      <c r="J225" s="22">
        <v>7798.9478399999989</v>
      </c>
      <c r="K225" s="22">
        <v>2599.6492799999996</v>
      </c>
      <c r="L225" s="22">
        <v>6932.398079999999</v>
      </c>
      <c r="M225" s="22">
        <v>866.54975999999988</v>
      </c>
      <c r="N225" s="22" t="s">
        <v>354</v>
      </c>
      <c r="O225" s="23">
        <v>42523</v>
      </c>
      <c r="P225" s="17">
        <v>2019</v>
      </c>
      <c r="Q225" s="15" t="s">
        <v>642</v>
      </c>
      <c r="R225" s="20" t="s">
        <v>35</v>
      </c>
      <c r="S225" s="15" t="s">
        <v>623</v>
      </c>
      <c r="T225" s="15" t="s">
        <v>624</v>
      </c>
      <c r="U225" s="18">
        <v>0.106</v>
      </c>
      <c r="V225" s="18">
        <v>1.2999999999999999E-2</v>
      </c>
    </row>
    <row r="226" spans="1:22" ht="16.5" customHeight="1" x14ac:dyDescent="0.25">
      <c r="A226" s="13" t="s">
        <v>331</v>
      </c>
      <c r="B226" s="13" t="s">
        <v>356</v>
      </c>
      <c r="C226" s="13" t="s">
        <v>35</v>
      </c>
      <c r="D226" s="13">
        <v>2215</v>
      </c>
      <c r="E226" s="13" t="s">
        <v>116</v>
      </c>
      <c r="F226" s="13"/>
      <c r="G226" s="14"/>
      <c r="H226" s="15">
        <v>94918</v>
      </c>
      <c r="I226" s="15">
        <v>16734.043399999999</v>
      </c>
      <c r="J226" s="15">
        <v>15060.63906</v>
      </c>
      <c r="K226" s="15">
        <v>5020.2130199999992</v>
      </c>
      <c r="L226" s="15">
        <v>13387.23472</v>
      </c>
      <c r="M226" s="15">
        <v>1673.40434</v>
      </c>
      <c r="N226" s="15" t="s">
        <v>351</v>
      </c>
      <c r="O226" s="16">
        <v>42523</v>
      </c>
      <c r="P226" s="17">
        <v>2019</v>
      </c>
      <c r="Q226" s="15" t="s">
        <v>642</v>
      </c>
      <c r="R226" s="13" t="s">
        <v>35</v>
      </c>
      <c r="S226" s="15" t="s">
        <v>623</v>
      </c>
      <c r="T226" s="15" t="s">
        <v>624</v>
      </c>
      <c r="U226" s="18">
        <v>0.106</v>
      </c>
      <c r="V226" s="18">
        <v>1.2999999999999999E-2</v>
      </c>
    </row>
    <row r="227" spans="1:22" ht="16.5" customHeight="1" x14ac:dyDescent="0.25">
      <c r="A227" s="20" t="s">
        <v>357</v>
      </c>
      <c r="B227" s="20" t="s">
        <v>369</v>
      </c>
      <c r="C227" s="20" t="s">
        <v>370</v>
      </c>
      <c r="D227" s="20">
        <v>2301</v>
      </c>
      <c r="E227" s="20" t="s">
        <v>45</v>
      </c>
      <c r="F227" s="13"/>
      <c r="G227" s="21"/>
      <c r="H227" s="22">
        <v>160794</v>
      </c>
      <c r="I227" s="22">
        <v>28347.982199999999</v>
      </c>
      <c r="J227" s="22">
        <v>25513.183979999998</v>
      </c>
      <c r="K227" s="22">
        <v>8504.3946599999999</v>
      </c>
      <c r="L227" s="22">
        <v>22678.385760000001</v>
      </c>
      <c r="M227" s="22">
        <v>2834.7982200000001</v>
      </c>
      <c r="N227" s="22" t="s">
        <v>371</v>
      </c>
      <c r="O227" s="23">
        <v>43216</v>
      </c>
      <c r="P227" s="24">
        <v>2018</v>
      </c>
      <c r="Q227" s="22" t="s">
        <v>21</v>
      </c>
      <c r="R227" s="20" t="s">
        <v>370</v>
      </c>
      <c r="S227" s="22" t="s">
        <v>372</v>
      </c>
      <c r="T227" s="22" t="s">
        <v>373</v>
      </c>
      <c r="U227" s="25">
        <v>7.0000000000000007E-2</v>
      </c>
      <c r="V227" s="25">
        <v>8.0000000000000002E-3</v>
      </c>
    </row>
    <row r="228" spans="1:22" ht="16.5" customHeight="1" x14ac:dyDescent="0.25">
      <c r="A228" s="13" t="s">
        <v>357</v>
      </c>
      <c r="B228" s="13" t="s">
        <v>374</v>
      </c>
      <c r="C228" s="13" t="s">
        <v>370</v>
      </c>
      <c r="D228" s="13">
        <v>2302</v>
      </c>
      <c r="E228" s="13" t="s">
        <v>45</v>
      </c>
      <c r="F228" s="13"/>
      <c r="G228" s="14"/>
      <c r="H228" s="15">
        <v>91648</v>
      </c>
      <c r="I228" s="15">
        <v>16157.542399999998</v>
      </c>
      <c r="J228" s="15">
        <v>14541.788159999998</v>
      </c>
      <c r="K228" s="15">
        <v>4847.2627199999997</v>
      </c>
      <c r="L228" s="15">
        <v>12926.03392</v>
      </c>
      <c r="M228" s="15">
        <v>1615.75424</v>
      </c>
      <c r="N228" s="15" t="s">
        <v>371</v>
      </c>
      <c r="O228" s="16">
        <v>43216</v>
      </c>
      <c r="P228" s="17">
        <v>2018</v>
      </c>
      <c r="Q228" s="15" t="s">
        <v>21</v>
      </c>
      <c r="R228" s="13" t="s">
        <v>370</v>
      </c>
      <c r="S228" s="15" t="s">
        <v>372</v>
      </c>
      <c r="T228" s="15" t="s">
        <v>373</v>
      </c>
      <c r="U228" s="18">
        <v>7.0000000000000007E-2</v>
      </c>
      <c r="V228" s="18">
        <v>8.0000000000000002E-3</v>
      </c>
    </row>
    <row r="229" spans="1:22" ht="16.5" customHeight="1" x14ac:dyDescent="0.25">
      <c r="A229" s="20" t="s">
        <v>357</v>
      </c>
      <c r="B229" s="20" t="s">
        <v>375</v>
      </c>
      <c r="C229" s="20" t="s">
        <v>370</v>
      </c>
      <c r="D229" s="20">
        <v>2303</v>
      </c>
      <c r="E229" s="20" t="s">
        <v>45</v>
      </c>
      <c r="F229" s="13"/>
      <c r="G229" s="21"/>
      <c r="H229" s="22">
        <v>53950</v>
      </c>
      <c r="I229" s="22">
        <v>9511.3849999999984</v>
      </c>
      <c r="J229" s="22">
        <v>8560.2464999999993</v>
      </c>
      <c r="K229" s="22">
        <v>2853.4154999999996</v>
      </c>
      <c r="L229" s="22">
        <v>7609.1079999999993</v>
      </c>
      <c r="M229" s="22">
        <v>951.13849999999991</v>
      </c>
      <c r="N229" s="22" t="s">
        <v>371</v>
      </c>
      <c r="O229" s="23">
        <v>43216</v>
      </c>
      <c r="P229" s="24">
        <v>2018</v>
      </c>
      <c r="Q229" s="22" t="s">
        <v>21</v>
      </c>
      <c r="R229" s="20" t="s">
        <v>370</v>
      </c>
      <c r="S229" s="22" t="s">
        <v>372</v>
      </c>
      <c r="T229" s="22" t="s">
        <v>373</v>
      </c>
      <c r="U229" s="25">
        <v>7.0000000000000007E-2</v>
      </c>
      <c r="V229" s="25">
        <v>8.0000000000000002E-3</v>
      </c>
    </row>
    <row r="230" spans="1:22" ht="16.5" customHeight="1" x14ac:dyDescent="0.25">
      <c r="A230" s="13" t="s">
        <v>357</v>
      </c>
      <c r="B230" s="13" t="s">
        <v>376</v>
      </c>
      <c r="C230" s="13" t="s">
        <v>370</v>
      </c>
      <c r="D230" s="13">
        <v>2304</v>
      </c>
      <c r="E230" s="13" t="s">
        <v>45</v>
      </c>
      <c r="F230" s="13"/>
      <c r="G230" s="14"/>
      <c r="H230" s="15">
        <v>113607</v>
      </c>
      <c r="I230" s="15">
        <v>20028.914099999998</v>
      </c>
      <c r="J230" s="15">
        <v>18026.022689999998</v>
      </c>
      <c r="K230" s="15">
        <v>6008.6742299999996</v>
      </c>
      <c r="L230" s="15">
        <v>16023.13128</v>
      </c>
      <c r="M230" s="15">
        <v>2002.89141</v>
      </c>
      <c r="N230" s="15" t="s">
        <v>371</v>
      </c>
      <c r="O230" s="16">
        <v>43216</v>
      </c>
      <c r="P230" s="17">
        <v>2018</v>
      </c>
      <c r="Q230" s="15" t="s">
        <v>21</v>
      </c>
      <c r="R230" s="13" t="s">
        <v>370</v>
      </c>
      <c r="S230" s="15" t="s">
        <v>372</v>
      </c>
      <c r="T230" s="15" t="s">
        <v>373</v>
      </c>
      <c r="U230" s="18">
        <v>7.0000000000000007E-2</v>
      </c>
      <c r="V230" s="18">
        <v>8.0000000000000002E-3</v>
      </c>
    </row>
    <row r="231" spans="1:22" ht="16.5" customHeight="1" x14ac:dyDescent="0.25">
      <c r="A231" s="20" t="s">
        <v>357</v>
      </c>
      <c r="B231" s="20" t="s">
        <v>377</v>
      </c>
      <c r="C231" s="20" t="s">
        <v>370</v>
      </c>
      <c r="D231" s="20">
        <v>2305</v>
      </c>
      <c r="E231" s="20" t="s">
        <v>45</v>
      </c>
      <c r="F231" s="13"/>
      <c r="G231" s="21"/>
      <c r="H231" s="22">
        <v>354679</v>
      </c>
      <c r="I231" s="22">
        <v>62529.907699999996</v>
      </c>
      <c r="J231" s="22">
        <v>56276.916929999999</v>
      </c>
      <c r="K231" s="22">
        <v>18758.972309999997</v>
      </c>
      <c r="L231" s="22">
        <v>50023.926160000003</v>
      </c>
      <c r="M231" s="22">
        <v>6252.9907700000003</v>
      </c>
      <c r="N231" s="22" t="s">
        <v>378</v>
      </c>
      <c r="O231" s="23">
        <v>43216</v>
      </c>
      <c r="P231" s="24">
        <v>2018</v>
      </c>
      <c r="Q231" s="22" t="s">
        <v>21</v>
      </c>
      <c r="R231" s="20" t="s">
        <v>370</v>
      </c>
      <c r="S231" s="22" t="s">
        <v>372</v>
      </c>
      <c r="T231" s="22" t="s">
        <v>373</v>
      </c>
      <c r="U231" s="25">
        <v>7.0000000000000007E-2</v>
      </c>
      <c r="V231" s="25">
        <v>8.0000000000000002E-3</v>
      </c>
    </row>
    <row r="232" spans="1:22" ht="16.5" customHeight="1" x14ac:dyDescent="0.25">
      <c r="A232" s="13" t="s">
        <v>357</v>
      </c>
      <c r="B232" s="13" t="s">
        <v>379</v>
      </c>
      <c r="C232" s="13" t="s">
        <v>370</v>
      </c>
      <c r="D232" s="13">
        <v>2306</v>
      </c>
      <c r="E232" s="13" t="s">
        <v>45</v>
      </c>
      <c r="F232" s="13"/>
      <c r="G232" s="14"/>
      <c r="H232" s="15">
        <v>39588</v>
      </c>
      <c r="I232" s="15">
        <v>6979.3643999999995</v>
      </c>
      <c r="J232" s="15">
        <v>6281.42796</v>
      </c>
      <c r="K232" s="15">
        <v>2093.8093199999998</v>
      </c>
      <c r="L232" s="15">
        <v>5583.4915199999996</v>
      </c>
      <c r="M232" s="15">
        <v>697.93643999999995</v>
      </c>
      <c r="N232" s="15" t="s">
        <v>378</v>
      </c>
      <c r="O232" s="16">
        <v>43216</v>
      </c>
      <c r="P232" s="17">
        <v>2018</v>
      </c>
      <c r="Q232" s="15" t="s">
        <v>21</v>
      </c>
      <c r="R232" s="13" t="s">
        <v>370</v>
      </c>
      <c r="S232" s="15" t="s">
        <v>372</v>
      </c>
      <c r="T232" s="15" t="s">
        <v>373</v>
      </c>
      <c r="U232" s="18">
        <v>7.0000000000000007E-2</v>
      </c>
      <c r="V232" s="18">
        <v>8.0000000000000002E-3</v>
      </c>
    </row>
    <row r="233" spans="1:22" ht="16.5" customHeight="1" x14ac:dyDescent="0.25">
      <c r="A233" s="20" t="s">
        <v>357</v>
      </c>
      <c r="B233" s="20" t="s">
        <v>358</v>
      </c>
      <c r="C233" s="20" t="s">
        <v>359</v>
      </c>
      <c r="D233" s="20">
        <v>2307</v>
      </c>
      <c r="E233" s="20" t="s">
        <v>45</v>
      </c>
      <c r="F233" s="13"/>
      <c r="G233" s="21"/>
      <c r="H233" s="22">
        <v>127914</v>
      </c>
      <c r="I233" s="22">
        <v>22551.2382</v>
      </c>
      <c r="J233" s="22">
        <v>20296.114379999999</v>
      </c>
      <c r="K233" s="22">
        <v>6765.3714599999994</v>
      </c>
      <c r="L233" s="22">
        <v>18040.990560000002</v>
      </c>
      <c r="M233" s="22">
        <v>2255.1238200000003</v>
      </c>
      <c r="N233" s="22" t="s">
        <v>360</v>
      </c>
      <c r="O233" s="23">
        <v>43216</v>
      </c>
      <c r="P233" s="24">
        <v>2018</v>
      </c>
      <c r="Q233" s="22" t="s">
        <v>21</v>
      </c>
      <c r="R233" s="20" t="s">
        <v>359</v>
      </c>
      <c r="S233" s="22" t="s">
        <v>361</v>
      </c>
      <c r="T233" s="22" t="s">
        <v>362</v>
      </c>
      <c r="U233" s="25">
        <v>5.6000000000000001E-2</v>
      </c>
      <c r="V233" s="25">
        <v>2E-3</v>
      </c>
    </row>
    <row r="234" spans="1:22" ht="16.5" customHeight="1" x14ac:dyDescent="0.25">
      <c r="A234" s="13" t="s">
        <v>357</v>
      </c>
      <c r="B234" s="13" t="s">
        <v>363</v>
      </c>
      <c r="C234" s="13" t="s">
        <v>359</v>
      </c>
      <c r="D234" s="13">
        <v>2308</v>
      </c>
      <c r="E234" s="13" t="s">
        <v>45</v>
      </c>
      <c r="F234" s="13"/>
      <c r="G234" s="14"/>
      <c r="H234" s="15">
        <v>106096</v>
      </c>
      <c r="I234" s="15">
        <v>18704.7248</v>
      </c>
      <c r="J234" s="15">
        <v>16834.25232</v>
      </c>
      <c r="K234" s="15">
        <v>5611.4174400000002</v>
      </c>
      <c r="L234" s="15">
        <v>14963.779840000001</v>
      </c>
      <c r="M234" s="15">
        <v>1870.4724800000001</v>
      </c>
      <c r="N234" s="15" t="s">
        <v>360</v>
      </c>
      <c r="O234" s="16">
        <v>43225</v>
      </c>
      <c r="P234" s="17">
        <v>2018</v>
      </c>
      <c r="Q234" s="15" t="s">
        <v>21</v>
      </c>
      <c r="R234" s="13" t="s">
        <v>359</v>
      </c>
      <c r="S234" s="15" t="s">
        <v>361</v>
      </c>
      <c r="T234" s="15" t="s">
        <v>362</v>
      </c>
      <c r="U234" s="18">
        <v>5.6000000000000001E-2</v>
      </c>
      <c r="V234" s="18">
        <v>2E-3</v>
      </c>
    </row>
    <row r="235" spans="1:22" ht="16.5" customHeight="1" x14ac:dyDescent="0.25">
      <c r="A235" s="20" t="s">
        <v>357</v>
      </c>
      <c r="B235" s="20" t="s">
        <v>364</v>
      </c>
      <c r="C235" s="20" t="s">
        <v>359</v>
      </c>
      <c r="D235" s="20">
        <v>2309</v>
      </c>
      <c r="E235" s="20" t="s">
        <v>45</v>
      </c>
      <c r="F235" s="13"/>
      <c r="G235" s="21"/>
      <c r="H235" s="22">
        <v>75319</v>
      </c>
      <c r="I235" s="22">
        <v>13278.739699999998</v>
      </c>
      <c r="J235" s="22">
        <v>11950.86573</v>
      </c>
      <c r="K235" s="22">
        <v>3983.6219099999994</v>
      </c>
      <c r="L235" s="22">
        <v>10622.991759999999</v>
      </c>
      <c r="M235" s="22">
        <v>1327.8739699999999</v>
      </c>
      <c r="N235" s="22" t="s">
        <v>360</v>
      </c>
      <c r="O235" s="23">
        <v>43225</v>
      </c>
      <c r="P235" s="24">
        <v>2018</v>
      </c>
      <c r="Q235" s="22" t="s">
        <v>21</v>
      </c>
      <c r="R235" s="20" t="s">
        <v>359</v>
      </c>
      <c r="S235" s="22" t="s">
        <v>361</v>
      </c>
      <c r="T235" s="22" t="s">
        <v>362</v>
      </c>
      <c r="U235" s="25">
        <v>5.6000000000000001E-2</v>
      </c>
      <c r="V235" s="25">
        <v>2E-3</v>
      </c>
    </row>
    <row r="236" spans="1:22" ht="16.5" customHeight="1" x14ac:dyDescent="0.25">
      <c r="A236" s="13" t="s">
        <v>357</v>
      </c>
      <c r="B236" s="13" t="s">
        <v>365</v>
      </c>
      <c r="C236" s="13" t="s">
        <v>359</v>
      </c>
      <c r="D236" s="13">
        <v>2310</v>
      </c>
      <c r="E236" s="13" t="s">
        <v>45</v>
      </c>
      <c r="F236" s="13"/>
      <c r="G236" s="14" t="s">
        <v>29</v>
      </c>
      <c r="H236" s="15">
        <v>102575</v>
      </c>
      <c r="I236" s="15">
        <v>18083.9725</v>
      </c>
      <c r="J236" s="15">
        <v>16275.57525</v>
      </c>
      <c r="K236" s="15">
        <v>5425.19175</v>
      </c>
      <c r="L236" s="15">
        <v>14467.178</v>
      </c>
      <c r="M236" s="15">
        <v>1808.39725</v>
      </c>
      <c r="N236" s="15" t="s">
        <v>366</v>
      </c>
      <c r="O236" s="16">
        <v>43225</v>
      </c>
      <c r="P236" s="17">
        <v>2018</v>
      </c>
      <c r="Q236" s="15" t="s">
        <v>21</v>
      </c>
      <c r="R236" s="13" t="s">
        <v>359</v>
      </c>
      <c r="S236" s="15" t="s">
        <v>361</v>
      </c>
      <c r="T236" s="15" t="s">
        <v>362</v>
      </c>
      <c r="U236" s="18">
        <v>5.6000000000000001E-2</v>
      </c>
      <c r="V236" s="18">
        <v>2E-3</v>
      </c>
    </row>
    <row r="237" spans="1:22" ht="16.5" customHeight="1" x14ac:dyDescent="0.25">
      <c r="A237" s="20" t="s">
        <v>357</v>
      </c>
      <c r="B237" s="20" t="s">
        <v>367</v>
      </c>
      <c r="C237" s="20" t="s">
        <v>359</v>
      </c>
      <c r="D237" s="20">
        <v>2311</v>
      </c>
      <c r="E237" s="20" t="s">
        <v>45</v>
      </c>
      <c r="F237" s="13"/>
      <c r="G237" s="21" t="s">
        <v>29</v>
      </c>
      <c r="H237" s="22">
        <v>43490</v>
      </c>
      <c r="I237" s="22">
        <v>7667.2869999999994</v>
      </c>
      <c r="J237" s="22">
        <v>6900.5582999999997</v>
      </c>
      <c r="K237" s="22">
        <v>2300.1860999999999</v>
      </c>
      <c r="L237" s="22">
        <v>6133.8296</v>
      </c>
      <c r="M237" s="22">
        <v>766.7287</v>
      </c>
      <c r="N237" s="22" t="s">
        <v>366</v>
      </c>
      <c r="O237" s="23">
        <v>43225</v>
      </c>
      <c r="P237" s="24">
        <v>2018</v>
      </c>
      <c r="Q237" s="22" t="s">
        <v>21</v>
      </c>
      <c r="R237" s="20" t="s">
        <v>359</v>
      </c>
      <c r="S237" s="22" t="s">
        <v>361</v>
      </c>
      <c r="T237" s="22" t="s">
        <v>362</v>
      </c>
      <c r="U237" s="25">
        <v>5.6000000000000001E-2</v>
      </c>
      <c r="V237" s="25">
        <v>2E-3</v>
      </c>
    </row>
    <row r="238" spans="1:22" ht="16.5" customHeight="1" x14ac:dyDescent="0.25">
      <c r="A238" s="13" t="s">
        <v>357</v>
      </c>
      <c r="B238" s="13" t="s">
        <v>380</v>
      </c>
      <c r="C238" s="13" t="s">
        <v>370</v>
      </c>
      <c r="D238" s="13">
        <v>2312</v>
      </c>
      <c r="E238" s="13" t="s">
        <v>45</v>
      </c>
      <c r="F238" s="13"/>
      <c r="G238" s="14"/>
      <c r="H238" s="15">
        <v>30046</v>
      </c>
      <c r="I238" s="15">
        <v>5297.1097999999993</v>
      </c>
      <c r="J238" s="15">
        <v>4767.3988199999994</v>
      </c>
      <c r="K238" s="15">
        <v>1589.1329399999997</v>
      </c>
      <c r="L238" s="15">
        <v>4237.6878399999996</v>
      </c>
      <c r="M238" s="15">
        <v>529.71097999999995</v>
      </c>
      <c r="N238" s="15" t="s">
        <v>378</v>
      </c>
      <c r="O238" s="16">
        <v>43216</v>
      </c>
      <c r="P238" s="17">
        <v>2018</v>
      </c>
      <c r="Q238" s="15" t="s">
        <v>21</v>
      </c>
      <c r="R238" s="13" t="s">
        <v>370</v>
      </c>
      <c r="S238" s="15" t="s">
        <v>372</v>
      </c>
      <c r="T238" s="15" t="s">
        <v>373</v>
      </c>
      <c r="U238" s="18">
        <v>7.0000000000000007E-2</v>
      </c>
      <c r="V238" s="18">
        <v>8.0000000000000002E-3</v>
      </c>
    </row>
    <row r="239" spans="1:22" ht="16.5" customHeight="1" x14ac:dyDescent="0.25">
      <c r="A239" s="20" t="s">
        <v>357</v>
      </c>
      <c r="B239" s="20" t="s">
        <v>381</v>
      </c>
      <c r="C239" s="20" t="s">
        <v>370</v>
      </c>
      <c r="D239" s="20">
        <v>2313</v>
      </c>
      <c r="E239" s="20" t="s">
        <v>45</v>
      </c>
      <c r="F239" s="13"/>
      <c r="G239" s="21"/>
      <c r="H239" s="22">
        <v>46083</v>
      </c>
      <c r="I239" s="22">
        <v>8124.4328999999989</v>
      </c>
      <c r="J239" s="22">
        <v>7311.9896099999987</v>
      </c>
      <c r="K239" s="22">
        <v>2437.3298699999996</v>
      </c>
      <c r="L239" s="22">
        <v>6499.5463199999995</v>
      </c>
      <c r="M239" s="22">
        <v>812.44328999999993</v>
      </c>
      <c r="N239" s="22" t="s">
        <v>378</v>
      </c>
      <c r="O239" s="23">
        <v>43216</v>
      </c>
      <c r="P239" s="24">
        <v>2018</v>
      </c>
      <c r="Q239" s="22" t="s">
        <v>21</v>
      </c>
      <c r="R239" s="20" t="s">
        <v>370</v>
      </c>
      <c r="S239" s="22" t="s">
        <v>372</v>
      </c>
      <c r="T239" s="22" t="s">
        <v>373</v>
      </c>
      <c r="U239" s="25">
        <v>7.0000000000000007E-2</v>
      </c>
      <c r="V239" s="25">
        <v>8.0000000000000002E-3</v>
      </c>
    </row>
    <row r="240" spans="1:22" ht="16.5" customHeight="1" x14ac:dyDescent="0.25">
      <c r="A240" s="13" t="s">
        <v>357</v>
      </c>
      <c r="B240" s="13" t="s">
        <v>368</v>
      </c>
      <c r="C240" s="13" t="s">
        <v>359</v>
      </c>
      <c r="D240" s="13">
        <v>2314</v>
      </c>
      <c r="E240" s="13" t="s">
        <v>45</v>
      </c>
      <c r="F240" s="13"/>
      <c r="G240" s="14" t="s">
        <v>29</v>
      </c>
      <c r="H240" s="15">
        <v>20943</v>
      </c>
      <c r="I240" s="15">
        <v>3692.2508999999995</v>
      </c>
      <c r="J240" s="15">
        <v>3323.0258099999996</v>
      </c>
      <c r="K240" s="15">
        <v>1107.6752699999997</v>
      </c>
      <c r="L240" s="15">
        <v>2953.8007199999997</v>
      </c>
      <c r="M240" s="15">
        <v>369.22508999999997</v>
      </c>
      <c r="N240" s="15" t="s">
        <v>366</v>
      </c>
      <c r="O240" s="16">
        <v>43225</v>
      </c>
      <c r="P240" s="17">
        <v>2018</v>
      </c>
      <c r="Q240" s="15" t="s">
        <v>21</v>
      </c>
      <c r="R240" s="13" t="s">
        <v>359</v>
      </c>
      <c r="S240" s="15" t="s">
        <v>361</v>
      </c>
      <c r="T240" s="15" t="s">
        <v>362</v>
      </c>
      <c r="U240" s="18">
        <v>5.6000000000000001E-2</v>
      </c>
      <c r="V240" s="18">
        <v>2E-3</v>
      </c>
    </row>
    <row r="241" spans="1:22" ht="16.5" customHeight="1" x14ac:dyDescent="0.25">
      <c r="A241" s="20" t="s">
        <v>357</v>
      </c>
      <c r="B241" s="20" t="s">
        <v>382</v>
      </c>
      <c r="C241" s="20" t="s">
        <v>370</v>
      </c>
      <c r="D241" s="20">
        <v>2315</v>
      </c>
      <c r="E241" s="20" t="s">
        <v>45</v>
      </c>
      <c r="F241" s="13"/>
      <c r="G241" s="21"/>
      <c r="H241" s="22">
        <v>38182</v>
      </c>
      <c r="I241" s="22">
        <v>6731.4865999999993</v>
      </c>
      <c r="J241" s="22">
        <v>6058.3379399999994</v>
      </c>
      <c r="K241" s="22">
        <v>2019.4459799999997</v>
      </c>
      <c r="L241" s="22">
        <v>5385.1892799999996</v>
      </c>
      <c r="M241" s="22">
        <v>673.14865999999995</v>
      </c>
      <c r="N241" s="22" t="s">
        <v>378</v>
      </c>
      <c r="O241" s="23">
        <v>43216</v>
      </c>
      <c r="P241" s="24">
        <v>2018</v>
      </c>
      <c r="Q241" s="22" t="s">
        <v>21</v>
      </c>
      <c r="R241" s="20" t="s">
        <v>370</v>
      </c>
      <c r="S241" s="22" t="s">
        <v>372</v>
      </c>
      <c r="T241" s="22" t="s">
        <v>373</v>
      </c>
      <c r="U241" s="25">
        <v>7.0000000000000007E-2</v>
      </c>
      <c r="V241" s="25">
        <v>8.0000000000000002E-3</v>
      </c>
    </row>
    <row r="242" spans="1:22" ht="16.5" customHeight="1" x14ac:dyDescent="0.25">
      <c r="A242" s="13" t="s">
        <v>357</v>
      </c>
      <c r="B242" s="13" t="s">
        <v>383</v>
      </c>
      <c r="C242" s="13" t="s">
        <v>370</v>
      </c>
      <c r="D242" s="13">
        <v>2316</v>
      </c>
      <c r="E242" s="13" t="s">
        <v>45</v>
      </c>
      <c r="F242" s="13"/>
      <c r="G242" s="14"/>
      <c r="H242" s="15">
        <v>65046</v>
      </c>
      <c r="I242" s="15">
        <v>11467.609799999998</v>
      </c>
      <c r="J242" s="15">
        <v>10320.848819999999</v>
      </c>
      <c r="K242" s="15">
        <v>3440.2829399999996</v>
      </c>
      <c r="L242" s="15">
        <v>9174.0878399999983</v>
      </c>
      <c r="M242" s="15">
        <v>1146.7609799999998</v>
      </c>
      <c r="N242" s="15" t="s">
        <v>378</v>
      </c>
      <c r="O242" s="16">
        <v>43216</v>
      </c>
      <c r="P242" s="17">
        <v>2018</v>
      </c>
      <c r="Q242" s="15" t="s">
        <v>21</v>
      </c>
      <c r="R242" s="13" t="s">
        <v>370</v>
      </c>
      <c r="S242" s="15" t="s">
        <v>372</v>
      </c>
      <c r="T242" s="15" t="s">
        <v>373</v>
      </c>
      <c r="U242" s="18">
        <v>7.0000000000000007E-2</v>
      </c>
      <c r="V242" s="18">
        <v>8.0000000000000002E-3</v>
      </c>
    </row>
    <row r="243" spans="1:22" ht="16.5" customHeight="1" x14ac:dyDescent="0.25">
      <c r="A243" s="20" t="s">
        <v>455</v>
      </c>
      <c r="B243" s="20" t="s">
        <v>456</v>
      </c>
      <c r="C243" s="20" t="s">
        <v>44</v>
      </c>
      <c r="D243" s="20">
        <v>2401</v>
      </c>
      <c r="E243" s="27" t="s">
        <v>19</v>
      </c>
      <c r="F243" s="13" t="s">
        <v>644</v>
      </c>
      <c r="G243" s="21" t="s">
        <v>29</v>
      </c>
      <c r="H243" s="22">
        <v>144666</v>
      </c>
      <c r="I243" s="22">
        <v>25504.615799999996</v>
      </c>
      <c r="J243" s="22">
        <v>22954.154219999997</v>
      </c>
      <c r="K243" s="22">
        <v>7651.3847399999986</v>
      </c>
      <c r="L243" s="22">
        <v>20403.692639999997</v>
      </c>
      <c r="M243" s="22">
        <v>2550.4615799999997</v>
      </c>
      <c r="N243" s="22" t="s">
        <v>457</v>
      </c>
      <c r="O243" s="23">
        <v>43424</v>
      </c>
      <c r="P243" s="24">
        <v>2018</v>
      </c>
      <c r="Q243" s="22" t="s">
        <v>21</v>
      </c>
      <c r="R243" s="20" t="s">
        <v>44</v>
      </c>
      <c r="S243" s="22" t="s">
        <v>458</v>
      </c>
      <c r="T243" s="22" t="s">
        <v>459</v>
      </c>
      <c r="U243" s="25">
        <v>0.155</v>
      </c>
      <c r="V243" s="25">
        <v>2.1000000000000001E-2</v>
      </c>
    </row>
    <row r="244" spans="1:22" ht="16.5" customHeight="1" x14ac:dyDescent="0.25">
      <c r="A244" s="13" t="s">
        <v>455</v>
      </c>
      <c r="B244" s="13" t="s">
        <v>460</v>
      </c>
      <c r="C244" s="13" t="s">
        <v>44</v>
      </c>
      <c r="D244" s="13">
        <v>2402</v>
      </c>
      <c r="E244" s="28" t="s">
        <v>19</v>
      </c>
      <c r="F244" s="13"/>
      <c r="G244" s="14" t="s">
        <v>29</v>
      </c>
      <c r="H244" s="15">
        <v>177151</v>
      </c>
      <c r="I244" s="15">
        <v>31231.721299999997</v>
      </c>
      <c r="J244" s="15">
        <v>28108.549169999998</v>
      </c>
      <c r="K244" s="15">
        <v>9369.5163899999989</v>
      </c>
      <c r="L244" s="15">
        <v>24985.377039999999</v>
      </c>
      <c r="M244" s="15">
        <v>3123.1721299999999</v>
      </c>
      <c r="N244" s="15" t="s">
        <v>457</v>
      </c>
      <c r="O244" s="16">
        <v>43424</v>
      </c>
      <c r="P244" s="17">
        <v>2018</v>
      </c>
      <c r="Q244" s="15" t="s">
        <v>21</v>
      </c>
      <c r="R244" s="13" t="s">
        <v>44</v>
      </c>
      <c r="S244" s="15" t="s">
        <v>458</v>
      </c>
      <c r="T244" s="15" t="s">
        <v>459</v>
      </c>
      <c r="U244" s="18">
        <v>0.155</v>
      </c>
      <c r="V244" s="18">
        <v>2.1000000000000001E-2</v>
      </c>
    </row>
    <row r="245" spans="1:22" ht="16.5" customHeight="1" x14ac:dyDescent="0.25">
      <c r="A245" s="20" t="s">
        <v>455</v>
      </c>
      <c r="B245" s="20" t="s">
        <v>461</v>
      </c>
      <c r="C245" s="20" t="s">
        <v>44</v>
      </c>
      <c r="D245" s="20">
        <v>2403</v>
      </c>
      <c r="E245" s="27" t="s">
        <v>19</v>
      </c>
      <c r="F245" s="13"/>
      <c r="G245" s="21"/>
      <c r="H245" s="22">
        <v>170905</v>
      </c>
      <c r="I245" s="22">
        <v>30130.551499999998</v>
      </c>
      <c r="J245" s="22">
        <v>27117.496349999998</v>
      </c>
      <c r="K245" s="22">
        <v>9039.1654499999986</v>
      </c>
      <c r="L245" s="22">
        <v>24104.441200000001</v>
      </c>
      <c r="M245" s="22">
        <v>3013.0551500000001</v>
      </c>
      <c r="N245" s="22" t="s">
        <v>462</v>
      </c>
      <c r="O245" s="23">
        <v>43424</v>
      </c>
      <c r="P245" s="24">
        <v>2018</v>
      </c>
      <c r="Q245" s="22" t="s">
        <v>21</v>
      </c>
      <c r="R245" s="20" t="s">
        <v>44</v>
      </c>
      <c r="S245" s="22" t="s">
        <v>458</v>
      </c>
      <c r="T245" s="22" t="s">
        <v>459</v>
      </c>
      <c r="U245" s="25">
        <v>0.155</v>
      </c>
      <c r="V245" s="25">
        <v>2.1000000000000001E-2</v>
      </c>
    </row>
    <row r="246" spans="1:22" ht="16.5" customHeight="1" x14ac:dyDescent="0.25">
      <c r="A246" s="13" t="s">
        <v>455</v>
      </c>
      <c r="B246" s="13" t="s">
        <v>463</v>
      </c>
      <c r="C246" s="13" t="s">
        <v>44</v>
      </c>
      <c r="D246" s="13">
        <v>2404</v>
      </c>
      <c r="E246" s="28" t="s">
        <v>19</v>
      </c>
      <c r="F246" s="13"/>
      <c r="G246" s="14"/>
      <c r="H246" s="15">
        <v>130293</v>
      </c>
      <c r="I246" s="15">
        <v>22970.655899999998</v>
      </c>
      <c r="J246" s="15">
        <v>20673.59031</v>
      </c>
      <c r="K246" s="15">
        <v>6891.1967699999996</v>
      </c>
      <c r="L246" s="15">
        <v>18376.524719999998</v>
      </c>
      <c r="M246" s="15">
        <v>2297.0655899999997</v>
      </c>
      <c r="N246" s="15" t="s">
        <v>464</v>
      </c>
      <c r="O246" s="16">
        <v>43424</v>
      </c>
      <c r="P246" s="17">
        <v>2018</v>
      </c>
      <c r="Q246" s="15" t="s">
        <v>21</v>
      </c>
      <c r="R246" s="13" t="s">
        <v>44</v>
      </c>
      <c r="S246" s="15" t="s">
        <v>458</v>
      </c>
      <c r="T246" s="15" t="s">
        <v>459</v>
      </c>
      <c r="U246" s="18">
        <v>0.155</v>
      </c>
      <c r="V246" s="18">
        <v>2.1000000000000001E-2</v>
      </c>
    </row>
    <row r="247" spans="1:22" ht="16.5" customHeight="1" x14ac:dyDescent="0.25">
      <c r="A247" s="20" t="s">
        <v>455</v>
      </c>
      <c r="B247" s="20" t="s">
        <v>465</v>
      </c>
      <c r="C247" s="20" t="s">
        <v>44</v>
      </c>
      <c r="D247" s="20">
        <v>2405</v>
      </c>
      <c r="E247" s="27" t="s">
        <v>19</v>
      </c>
      <c r="F247" s="13"/>
      <c r="G247" s="21"/>
      <c r="H247" s="22">
        <v>91444</v>
      </c>
      <c r="I247" s="22">
        <v>16121.577199999998</v>
      </c>
      <c r="J247" s="22">
        <v>14509.419479999999</v>
      </c>
      <c r="K247" s="22">
        <v>4836.4731599999996</v>
      </c>
      <c r="L247" s="22">
        <v>12897.261759999999</v>
      </c>
      <c r="M247" s="22">
        <v>1612.1577199999999</v>
      </c>
      <c r="N247" s="22" t="s">
        <v>466</v>
      </c>
      <c r="O247" s="23">
        <v>43424</v>
      </c>
      <c r="P247" s="24">
        <v>2018</v>
      </c>
      <c r="Q247" s="22" t="s">
        <v>21</v>
      </c>
      <c r="R247" s="20" t="s">
        <v>44</v>
      </c>
      <c r="S247" s="22" t="s">
        <v>458</v>
      </c>
      <c r="T247" s="22" t="s">
        <v>459</v>
      </c>
      <c r="U247" s="25">
        <v>0.155</v>
      </c>
      <c r="V247" s="25">
        <v>2.1000000000000001E-2</v>
      </c>
    </row>
    <row r="248" spans="1:22" ht="16.5" customHeight="1" x14ac:dyDescent="0.25">
      <c r="A248" s="13" t="s">
        <v>455</v>
      </c>
      <c r="B248" s="13" t="s">
        <v>467</v>
      </c>
      <c r="C248" s="13" t="s">
        <v>44</v>
      </c>
      <c r="D248" s="13">
        <v>2406</v>
      </c>
      <c r="E248" s="28" t="s">
        <v>19</v>
      </c>
      <c r="F248" s="13"/>
      <c r="G248" s="14" t="s">
        <v>29</v>
      </c>
      <c r="H248" s="15">
        <v>80680</v>
      </c>
      <c r="I248" s="15">
        <v>14223.883999999998</v>
      </c>
      <c r="J248" s="15">
        <v>12801.495599999998</v>
      </c>
      <c r="K248" s="15">
        <v>4267.1651999999995</v>
      </c>
      <c r="L248" s="15">
        <v>11379.107199999999</v>
      </c>
      <c r="M248" s="15">
        <v>1422.3883999999998</v>
      </c>
      <c r="N248" s="15" t="s">
        <v>466</v>
      </c>
      <c r="O248" s="16">
        <v>43424</v>
      </c>
      <c r="P248" s="17">
        <v>2018</v>
      </c>
      <c r="Q248" s="15" t="s">
        <v>21</v>
      </c>
      <c r="R248" s="13" t="s">
        <v>44</v>
      </c>
      <c r="S248" s="15" t="s">
        <v>458</v>
      </c>
      <c r="T248" s="15" t="s">
        <v>459</v>
      </c>
      <c r="U248" s="18">
        <v>0.155</v>
      </c>
      <c r="V248" s="18">
        <v>2.1000000000000001E-2</v>
      </c>
    </row>
    <row r="249" spans="1:22" ht="16.5" customHeight="1" x14ac:dyDescent="0.25">
      <c r="A249" s="20" t="s">
        <v>455</v>
      </c>
      <c r="B249" s="20" t="s">
        <v>468</v>
      </c>
      <c r="C249" s="20" t="s">
        <v>44</v>
      </c>
      <c r="D249" s="20">
        <v>2407</v>
      </c>
      <c r="E249" s="27" t="s">
        <v>19</v>
      </c>
      <c r="F249" s="13"/>
      <c r="G249" s="21"/>
      <c r="H249" s="22">
        <v>129552</v>
      </c>
      <c r="I249" s="22">
        <v>22840.017599999999</v>
      </c>
      <c r="J249" s="22">
        <v>20556.01584</v>
      </c>
      <c r="K249" s="22">
        <v>6852.0052799999994</v>
      </c>
      <c r="L249" s="22">
        <v>18272.014080000001</v>
      </c>
      <c r="M249" s="22">
        <v>2284.0017600000001</v>
      </c>
      <c r="N249" s="22" t="s">
        <v>469</v>
      </c>
      <c r="O249" s="23">
        <v>43424</v>
      </c>
      <c r="P249" s="24">
        <v>2018</v>
      </c>
      <c r="Q249" s="22" t="s">
        <v>21</v>
      </c>
      <c r="R249" s="20" t="s">
        <v>44</v>
      </c>
      <c r="S249" s="22" t="s">
        <v>458</v>
      </c>
      <c r="T249" s="22" t="s">
        <v>459</v>
      </c>
      <c r="U249" s="25">
        <v>0.155</v>
      </c>
      <c r="V249" s="25">
        <v>2.1000000000000001E-2</v>
      </c>
    </row>
    <row r="250" spans="1:22" ht="16.5" customHeight="1" x14ac:dyDescent="0.25">
      <c r="A250" s="13" t="s">
        <v>455</v>
      </c>
      <c r="B250" s="13" t="s">
        <v>470</v>
      </c>
      <c r="C250" s="13" t="s">
        <v>44</v>
      </c>
      <c r="D250" s="13">
        <v>2408</v>
      </c>
      <c r="E250" s="28" t="s">
        <v>19</v>
      </c>
      <c r="F250" s="13"/>
      <c r="G250" s="14" t="s">
        <v>29</v>
      </c>
      <c r="H250" s="15">
        <v>72617</v>
      </c>
      <c r="I250" s="15">
        <v>12802.3771</v>
      </c>
      <c r="J250" s="15">
        <v>11522.13939</v>
      </c>
      <c r="K250" s="15">
        <v>3840.7131299999996</v>
      </c>
      <c r="L250" s="15">
        <v>10241.901680000001</v>
      </c>
      <c r="M250" s="15">
        <v>1280.2377100000001</v>
      </c>
      <c r="N250" s="15" t="s">
        <v>466</v>
      </c>
      <c r="O250" s="16">
        <v>43424</v>
      </c>
      <c r="P250" s="17">
        <v>2018</v>
      </c>
      <c r="Q250" s="15" t="s">
        <v>21</v>
      </c>
      <c r="R250" s="13" t="s">
        <v>44</v>
      </c>
      <c r="S250" s="15" t="s">
        <v>458</v>
      </c>
      <c r="T250" s="15" t="s">
        <v>459</v>
      </c>
      <c r="U250" s="18">
        <v>0.155</v>
      </c>
      <c r="V250" s="18">
        <v>2.1000000000000001E-2</v>
      </c>
    </row>
    <row r="251" spans="1:22" ht="16.5" customHeight="1" x14ac:dyDescent="0.25">
      <c r="A251" s="20" t="s">
        <v>471</v>
      </c>
      <c r="B251" s="20" t="s">
        <v>472</v>
      </c>
      <c r="C251" s="20" t="s">
        <v>18</v>
      </c>
      <c r="D251" s="20">
        <v>2501</v>
      </c>
      <c r="E251" s="27" t="s">
        <v>19</v>
      </c>
      <c r="F251" s="13"/>
      <c r="G251" s="21"/>
      <c r="H251" s="22">
        <v>77336</v>
      </c>
      <c r="I251" s="22">
        <v>13634.336799999999</v>
      </c>
      <c r="J251" s="22">
        <v>12270.903119999999</v>
      </c>
      <c r="K251" s="22">
        <v>4090.3010399999994</v>
      </c>
      <c r="L251" s="22">
        <v>10907.469440000001</v>
      </c>
      <c r="M251" s="22">
        <v>1363.4336800000001</v>
      </c>
      <c r="N251" s="22" t="s">
        <v>473</v>
      </c>
      <c r="O251" s="23">
        <v>43321</v>
      </c>
      <c r="P251" s="24">
        <v>2018</v>
      </c>
      <c r="Q251" s="22" t="s">
        <v>21</v>
      </c>
      <c r="R251" s="20" t="s">
        <v>18</v>
      </c>
      <c r="S251" s="22" t="s">
        <v>474</v>
      </c>
      <c r="T251" s="22" t="s">
        <v>475</v>
      </c>
      <c r="U251" s="25">
        <v>0.12</v>
      </c>
      <c r="V251" s="25">
        <v>2.8000000000000001E-2</v>
      </c>
    </row>
    <row r="252" spans="1:22" ht="16.5" customHeight="1" x14ac:dyDescent="0.25">
      <c r="A252" s="13" t="s">
        <v>471</v>
      </c>
      <c r="B252" s="13" t="s">
        <v>476</v>
      </c>
      <c r="C252" s="13" t="s">
        <v>18</v>
      </c>
      <c r="D252" s="13">
        <v>2502</v>
      </c>
      <c r="E252" s="28" t="s">
        <v>19</v>
      </c>
      <c r="F252" s="13"/>
      <c r="G252" s="14"/>
      <c r="H252" s="15">
        <v>104880</v>
      </c>
      <c r="I252" s="15">
        <v>18490.343999999997</v>
      </c>
      <c r="J252" s="15">
        <v>16641.309599999997</v>
      </c>
      <c r="K252" s="15">
        <v>5547.1031999999987</v>
      </c>
      <c r="L252" s="15">
        <v>14792.275199999998</v>
      </c>
      <c r="M252" s="15">
        <v>1849.0343999999998</v>
      </c>
      <c r="N252" s="15" t="s">
        <v>473</v>
      </c>
      <c r="O252" s="16">
        <v>43321</v>
      </c>
      <c r="P252" s="17">
        <v>2018</v>
      </c>
      <c r="Q252" s="15" t="s">
        <v>21</v>
      </c>
      <c r="R252" s="13" t="s">
        <v>18</v>
      </c>
      <c r="S252" s="15" t="s">
        <v>474</v>
      </c>
      <c r="T252" s="15" t="s">
        <v>475</v>
      </c>
      <c r="U252" s="18">
        <v>0.12</v>
      </c>
      <c r="V252" s="18">
        <v>2.8000000000000001E-2</v>
      </c>
    </row>
    <row r="253" spans="1:22" ht="16.5" customHeight="1" x14ac:dyDescent="0.25">
      <c r="A253" s="20" t="s">
        <v>471</v>
      </c>
      <c r="B253" s="20" t="s">
        <v>477</v>
      </c>
      <c r="C253" s="20" t="s">
        <v>18</v>
      </c>
      <c r="D253" s="20">
        <v>2503</v>
      </c>
      <c r="E253" s="27" t="s">
        <v>19</v>
      </c>
      <c r="F253" s="13"/>
      <c r="G253" s="21"/>
      <c r="H253" s="22">
        <v>55565</v>
      </c>
      <c r="I253" s="22">
        <v>9796.1094999999987</v>
      </c>
      <c r="J253" s="22">
        <v>8816.4985499999984</v>
      </c>
      <c r="K253" s="22">
        <v>2938.8328499999993</v>
      </c>
      <c r="L253" s="22">
        <v>7836.8875999999991</v>
      </c>
      <c r="M253" s="22">
        <v>979.61094999999989</v>
      </c>
      <c r="N253" s="22" t="s">
        <v>473</v>
      </c>
      <c r="O253" s="23">
        <v>43321</v>
      </c>
      <c r="P253" s="24">
        <v>2018</v>
      </c>
      <c r="Q253" s="22" t="s">
        <v>21</v>
      </c>
      <c r="R253" s="20" t="s">
        <v>18</v>
      </c>
      <c r="S253" s="22" t="s">
        <v>474</v>
      </c>
      <c r="T253" s="22" t="s">
        <v>475</v>
      </c>
      <c r="U253" s="25">
        <v>0.12</v>
      </c>
      <c r="V253" s="25">
        <v>2.8000000000000001E-2</v>
      </c>
    </row>
    <row r="254" spans="1:22" ht="16.5" customHeight="1" x14ac:dyDescent="0.25">
      <c r="A254" s="13" t="s">
        <v>471</v>
      </c>
      <c r="B254" s="13" t="s">
        <v>478</v>
      </c>
      <c r="C254" s="13" t="s">
        <v>18</v>
      </c>
      <c r="D254" s="13">
        <v>2504</v>
      </c>
      <c r="E254" s="28" t="s">
        <v>19</v>
      </c>
      <c r="F254" s="13"/>
      <c r="G254" s="14"/>
      <c r="H254" s="15">
        <v>53464</v>
      </c>
      <c r="I254" s="15">
        <v>9425.7031999999999</v>
      </c>
      <c r="J254" s="15">
        <v>8483.132880000001</v>
      </c>
      <c r="K254" s="15">
        <v>2827.7109599999999</v>
      </c>
      <c r="L254" s="15">
        <v>7540.5625600000003</v>
      </c>
      <c r="M254" s="15">
        <v>942.57032000000004</v>
      </c>
      <c r="N254" s="15" t="s">
        <v>473</v>
      </c>
      <c r="O254" s="16">
        <v>43321</v>
      </c>
      <c r="P254" s="17">
        <v>2018</v>
      </c>
      <c r="Q254" s="15" t="s">
        <v>21</v>
      </c>
      <c r="R254" s="13" t="s">
        <v>18</v>
      </c>
      <c r="S254" s="15" t="s">
        <v>474</v>
      </c>
      <c r="T254" s="15" t="s">
        <v>475</v>
      </c>
      <c r="U254" s="18">
        <v>0.12</v>
      </c>
      <c r="V254" s="18">
        <v>2.8000000000000001E-2</v>
      </c>
    </row>
    <row r="255" spans="1:22" ht="16.5" customHeight="1" x14ac:dyDescent="0.25">
      <c r="A255" s="20" t="s">
        <v>471</v>
      </c>
      <c r="B255" s="20" t="s">
        <v>479</v>
      </c>
      <c r="C255" s="20" t="s">
        <v>18</v>
      </c>
      <c r="D255" s="20">
        <v>2505</v>
      </c>
      <c r="E255" s="27" t="s">
        <v>19</v>
      </c>
      <c r="F255" s="13"/>
      <c r="G255" s="21"/>
      <c r="H255" s="22">
        <v>59521</v>
      </c>
      <c r="I255" s="22">
        <v>10493.552299999999</v>
      </c>
      <c r="J255" s="22">
        <v>9444.1970700000002</v>
      </c>
      <c r="K255" s="22">
        <v>3148.0656899999999</v>
      </c>
      <c r="L255" s="22">
        <v>8394.8418399999991</v>
      </c>
      <c r="M255" s="22">
        <v>1049.3552299999999</v>
      </c>
      <c r="N255" s="22" t="s">
        <v>473</v>
      </c>
      <c r="O255" s="23">
        <v>43321</v>
      </c>
      <c r="P255" s="24">
        <v>2018</v>
      </c>
      <c r="Q255" s="22" t="s">
        <v>21</v>
      </c>
      <c r="R255" s="20" t="s">
        <v>18</v>
      </c>
      <c r="S255" s="22" t="s">
        <v>474</v>
      </c>
      <c r="T255" s="22" t="s">
        <v>475</v>
      </c>
      <c r="U255" s="25">
        <v>0.12</v>
      </c>
      <c r="V255" s="25">
        <v>2.8000000000000001E-2</v>
      </c>
    </row>
    <row r="256" spans="1:22" ht="16.5" customHeight="1" x14ac:dyDescent="0.25">
      <c r="A256" s="13" t="s">
        <v>471</v>
      </c>
      <c r="B256" s="13" t="s">
        <v>480</v>
      </c>
      <c r="C256" s="13" t="s">
        <v>18</v>
      </c>
      <c r="D256" s="13">
        <v>2506</v>
      </c>
      <c r="E256" s="28" t="s">
        <v>19</v>
      </c>
      <c r="F256" s="13"/>
      <c r="G256" s="14"/>
      <c r="H256" s="15">
        <v>39987</v>
      </c>
      <c r="I256" s="15">
        <v>7049.7080999999998</v>
      </c>
      <c r="J256" s="15">
        <v>6344.73729</v>
      </c>
      <c r="K256" s="15">
        <v>2114.9124299999999</v>
      </c>
      <c r="L256" s="15">
        <v>5639.7664800000002</v>
      </c>
      <c r="M256" s="15">
        <v>704.97081000000003</v>
      </c>
      <c r="N256" s="15" t="s">
        <v>473</v>
      </c>
      <c r="O256" s="16">
        <v>43321</v>
      </c>
      <c r="P256" s="17">
        <v>2018</v>
      </c>
      <c r="Q256" s="15" t="s">
        <v>21</v>
      </c>
      <c r="R256" s="13" t="s">
        <v>18</v>
      </c>
      <c r="S256" s="15" t="s">
        <v>474</v>
      </c>
      <c r="T256" s="15" t="s">
        <v>475</v>
      </c>
      <c r="U256" s="18">
        <v>0.12</v>
      </c>
      <c r="V256" s="18">
        <v>2.8000000000000001E-2</v>
      </c>
    </row>
    <row r="257" spans="1:22" ht="16.5" customHeight="1" x14ac:dyDescent="0.25">
      <c r="A257" s="20" t="s">
        <v>471</v>
      </c>
      <c r="B257" s="20" t="s">
        <v>481</v>
      </c>
      <c r="C257" s="20" t="s">
        <v>18</v>
      </c>
      <c r="D257" s="20">
        <v>2507</v>
      </c>
      <c r="E257" s="27" t="s">
        <v>19</v>
      </c>
      <c r="F257" s="13"/>
      <c r="G257" s="21" t="s">
        <v>29</v>
      </c>
      <c r="H257" s="22">
        <v>62123</v>
      </c>
      <c r="I257" s="22">
        <v>10952.284899999999</v>
      </c>
      <c r="J257" s="22">
        <v>9857.0564099999992</v>
      </c>
      <c r="K257" s="22">
        <v>3285.6854699999994</v>
      </c>
      <c r="L257" s="22">
        <v>8761.8279199999997</v>
      </c>
      <c r="M257" s="22">
        <v>1095.22849</v>
      </c>
      <c r="N257" s="22" t="s">
        <v>482</v>
      </c>
      <c r="O257" s="23">
        <v>43321</v>
      </c>
      <c r="P257" s="24">
        <v>2018</v>
      </c>
      <c r="Q257" s="22" t="s">
        <v>21</v>
      </c>
      <c r="R257" s="20" t="s">
        <v>18</v>
      </c>
      <c r="S257" s="22" t="s">
        <v>474</v>
      </c>
      <c r="T257" s="22" t="s">
        <v>475</v>
      </c>
      <c r="U257" s="25">
        <v>0.12</v>
      </c>
      <c r="V257" s="25">
        <v>2.8000000000000001E-2</v>
      </c>
    </row>
    <row r="258" spans="1:22" ht="16.5" customHeight="1" x14ac:dyDescent="0.25">
      <c r="A258" s="13" t="s">
        <v>471</v>
      </c>
      <c r="B258" s="13" t="s">
        <v>483</v>
      </c>
      <c r="C258" s="13" t="s">
        <v>35</v>
      </c>
      <c r="D258" s="13">
        <v>2508</v>
      </c>
      <c r="E258" s="28" t="s">
        <v>19</v>
      </c>
      <c r="F258" s="13"/>
      <c r="G258" s="14" t="s">
        <v>29</v>
      </c>
      <c r="H258" s="15">
        <v>40094</v>
      </c>
      <c r="I258" s="15">
        <v>7068.5721999999996</v>
      </c>
      <c r="J258" s="15">
        <v>6361.7149799999997</v>
      </c>
      <c r="K258" s="15">
        <v>2120.5716599999996</v>
      </c>
      <c r="L258" s="15">
        <v>5654.8577599999999</v>
      </c>
      <c r="M258" s="15">
        <v>706.85721999999998</v>
      </c>
      <c r="N258" s="15" t="s">
        <v>482</v>
      </c>
      <c r="O258" s="16">
        <v>43317</v>
      </c>
      <c r="P258" s="17">
        <v>2018</v>
      </c>
      <c r="Q258" s="15" t="s">
        <v>21</v>
      </c>
      <c r="R258" s="13" t="s">
        <v>35</v>
      </c>
      <c r="S258" s="15" t="s">
        <v>484</v>
      </c>
      <c r="T258" s="15" t="s">
        <v>485</v>
      </c>
      <c r="U258" s="18">
        <v>0.222</v>
      </c>
      <c r="V258" s="18">
        <v>3.5999999999999997E-2</v>
      </c>
    </row>
    <row r="259" spans="1:22" ht="16.5" customHeight="1" x14ac:dyDescent="0.25">
      <c r="A259" s="20" t="s">
        <v>471</v>
      </c>
      <c r="B259" s="20" t="s">
        <v>486</v>
      </c>
      <c r="C259" s="20" t="s">
        <v>35</v>
      </c>
      <c r="D259" s="20">
        <v>2509</v>
      </c>
      <c r="E259" s="27" t="s">
        <v>19</v>
      </c>
      <c r="F259" s="13" t="s">
        <v>644</v>
      </c>
      <c r="G259" s="21" t="s">
        <v>29</v>
      </c>
      <c r="H259" s="22">
        <v>37439</v>
      </c>
      <c r="I259" s="22">
        <v>6600.4956999999995</v>
      </c>
      <c r="J259" s="22">
        <v>5940.4461299999994</v>
      </c>
      <c r="K259" s="22">
        <v>1980.1487099999997</v>
      </c>
      <c r="L259" s="22">
        <v>5280.3965600000001</v>
      </c>
      <c r="M259" s="22">
        <v>660.04957000000002</v>
      </c>
      <c r="N259" s="22" t="s">
        <v>482</v>
      </c>
      <c r="O259" s="23">
        <v>43317</v>
      </c>
      <c r="P259" s="24">
        <v>2018</v>
      </c>
      <c r="Q259" s="22" t="s">
        <v>21</v>
      </c>
      <c r="R259" s="20" t="s">
        <v>35</v>
      </c>
      <c r="S259" s="22" t="s">
        <v>484</v>
      </c>
      <c r="T259" s="22" t="s">
        <v>485</v>
      </c>
      <c r="U259" s="25">
        <v>0.222</v>
      </c>
      <c r="V259" s="25">
        <v>3.5999999999999997E-2</v>
      </c>
    </row>
    <row r="260" spans="1:22" ht="16.5" customHeight="1" x14ac:dyDescent="0.25">
      <c r="A260" s="13" t="s">
        <v>471</v>
      </c>
      <c r="B260" s="13" t="s">
        <v>487</v>
      </c>
      <c r="C260" s="13" t="s">
        <v>18</v>
      </c>
      <c r="D260" s="13">
        <v>2510</v>
      </c>
      <c r="E260" s="28" t="s">
        <v>19</v>
      </c>
      <c r="F260" s="13"/>
      <c r="G260" s="14" t="s">
        <v>29</v>
      </c>
      <c r="H260" s="15">
        <v>126388</v>
      </c>
      <c r="I260" s="15">
        <v>22282.204399999999</v>
      </c>
      <c r="J260" s="15">
        <v>20053.983959999998</v>
      </c>
      <c r="K260" s="15">
        <v>6684.6613199999993</v>
      </c>
      <c r="L260" s="15">
        <v>17825.76352</v>
      </c>
      <c r="M260" s="15">
        <v>2228.2204400000001</v>
      </c>
      <c r="N260" s="15" t="s">
        <v>488</v>
      </c>
      <c r="O260" s="16">
        <v>43321</v>
      </c>
      <c r="P260" s="17">
        <v>2018</v>
      </c>
      <c r="Q260" s="15" t="s">
        <v>21</v>
      </c>
      <c r="R260" s="13" t="s">
        <v>18</v>
      </c>
      <c r="S260" s="15" t="s">
        <v>474</v>
      </c>
      <c r="T260" s="15" t="s">
        <v>475</v>
      </c>
      <c r="U260" s="18">
        <v>0.12</v>
      </c>
      <c r="V260" s="18">
        <v>2.8000000000000001E-2</v>
      </c>
    </row>
    <row r="261" spans="1:22" ht="16.5" customHeight="1" x14ac:dyDescent="0.25">
      <c r="A261" s="20" t="s">
        <v>471</v>
      </c>
      <c r="B261" s="20" t="s">
        <v>489</v>
      </c>
      <c r="C261" s="20" t="s">
        <v>35</v>
      </c>
      <c r="D261" s="20">
        <v>2511</v>
      </c>
      <c r="E261" s="27" t="s">
        <v>19</v>
      </c>
      <c r="F261" s="13"/>
      <c r="G261" s="21"/>
      <c r="H261" s="22">
        <v>66342</v>
      </c>
      <c r="I261" s="22">
        <v>11696.094599999999</v>
      </c>
      <c r="J261" s="22">
        <v>10526.485139999999</v>
      </c>
      <c r="K261" s="22">
        <v>3508.8283799999995</v>
      </c>
      <c r="L261" s="22">
        <v>9356.8756799999992</v>
      </c>
      <c r="M261" s="22">
        <v>1169.6094599999999</v>
      </c>
      <c r="N261" s="22" t="s">
        <v>490</v>
      </c>
      <c r="O261" s="23">
        <v>43317</v>
      </c>
      <c r="P261" s="24">
        <v>2018</v>
      </c>
      <c r="Q261" s="22" t="s">
        <v>21</v>
      </c>
      <c r="R261" s="20" t="s">
        <v>35</v>
      </c>
      <c r="S261" s="22" t="s">
        <v>484</v>
      </c>
      <c r="T261" s="22" t="s">
        <v>485</v>
      </c>
      <c r="U261" s="25">
        <v>0.222</v>
      </c>
      <c r="V261" s="25">
        <v>3.5999999999999997E-2</v>
      </c>
    </row>
    <row r="262" spans="1:22" ht="16.5" customHeight="1" x14ac:dyDescent="0.25">
      <c r="A262" s="13" t="s">
        <v>471</v>
      </c>
      <c r="B262" s="13" t="s">
        <v>491</v>
      </c>
      <c r="C262" s="13" t="s">
        <v>18</v>
      </c>
      <c r="D262" s="13">
        <v>2512</v>
      </c>
      <c r="E262" s="28" t="s">
        <v>19</v>
      </c>
      <c r="F262" s="13"/>
      <c r="G262" s="14" t="s">
        <v>29</v>
      </c>
      <c r="H262" s="15">
        <v>83840</v>
      </c>
      <c r="I262" s="15">
        <v>14780.991999999998</v>
      </c>
      <c r="J262" s="15">
        <v>13302.8928</v>
      </c>
      <c r="K262" s="15">
        <v>4434.297599999999</v>
      </c>
      <c r="L262" s="15">
        <v>11824.793599999999</v>
      </c>
      <c r="M262" s="15">
        <v>1478.0991999999999</v>
      </c>
      <c r="N262" s="15" t="s">
        <v>488</v>
      </c>
      <c r="O262" s="16">
        <v>43321</v>
      </c>
      <c r="P262" s="17">
        <v>2018</v>
      </c>
      <c r="Q262" s="15" t="s">
        <v>21</v>
      </c>
      <c r="R262" s="13" t="s">
        <v>18</v>
      </c>
      <c r="S262" s="15" t="s">
        <v>474</v>
      </c>
      <c r="T262" s="15" t="s">
        <v>475</v>
      </c>
      <c r="U262" s="18">
        <v>0.12</v>
      </c>
      <c r="V262" s="18">
        <v>2.8000000000000001E-2</v>
      </c>
    </row>
    <row r="263" spans="1:22" ht="16.5" customHeight="1" x14ac:dyDescent="0.25">
      <c r="A263" s="20" t="s">
        <v>471</v>
      </c>
      <c r="B263" s="20" t="s">
        <v>492</v>
      </c>
      <c r="C263" s="20" t="s">
        <v>35</v>
      </c>
      <c r="D263" s="20">
        <v>2513</v>
      </c>
      <c r="E263" s="27" t="s">
        <v>19</v>
      </c>
      <c r="F263" s="13"/>
      <c r="G263" s="21"/>
      <c r="H263" s="22">
        <v>71844</v>
      </c>
      <c r="I263" s="22">
        <v>12666.097199999998</v>
      </c>
      <c r="J263" s="22">
        <v>11399.487479999998</v>
      </c>
      <c r="K263" s="22">
        <v>3799.8291599999993</v>
      </c>
      <c r="L263" s="22">
        <v>10132.877759999999</v>
      </c>
      <c r="M263" s="22">
        <v>1266.6097199999999</v>
      </c>
      <c r="N263" s="22" t="s">
        <v>490</v>
      </c>
      <c r="O263" s="23">
        <v>43317</v>
      </c>
      <c r="P263" s="24">
        <v>2018</v>
      </c>
      <c r="Q263" s="22" t="s">
        <v>21</v>
      </c>
      <c r="R263" s="20" t="s">
        <v>35</v>
      </c>
      <c r="S263" s="22" t="s">
        <v>484</v>
      </c>
      <c r="T263" s="22" t="s">
        <v>485</v>
      </c>
      <c r="U263" s="25">
        <v>0.222</v>
      </c>
      <c r="V263" s="25">
        <v>3.5999999999999997E-2</v>
      </c>
    </row>
    <row r="264" spans="1:22" ht="16.5" customHeight="1" x14ac:dyDescent="0.25">
      <c r="A264" s="13" t="s">
        <v>471</v>
      </c>
      <c r="B264" s="13" t="s">
        <v>493</v>
      </c>
      <c r="C264" s="13" t="s">
        <v>35</v>
      </c>
      <c r="D264" s="13">
        <v>2514</v>
      </c>
      <c r="E264" s="28" t="s">
        <v>19</v>
      </c>
      <c r="F264" s="13"/>
      <c r="G264" s="14" t="s">
        <v>29</v>
      </c>
      <c r="H264" s="15">
        <v>34852</v>
      </c>
      <c r="I264" s="15">
        <v>6144.4075999999995</v>
      </c>
      <c r="J264" s="15">
        <v>5529.96684</v>
      </c>
      <c r="K264" s="15">
        <v>1843.3222799999999</v>
      </c>
      <c r="L264" s="15">
        <v>4915.5260799999996</v>
      </c>
      <c r="M264" s="15">
        <v>614.44075999999995</v>
      </c>
      <c r="N264" s="15" t="s">
        <v>494</v>
      </c>
      <c r="O264" s="16">
        <v>43317</v>
      </c>
      <c r="P264" s="17">
        <v>2018</v>
      </c>
      <c r="Q264" s="15" t="s">
        <v>21</v>
      </c>
      <c r="R264" s="13" t="s">
        <v>35</v>
      </c>
      <c r="S264" s="15" t="s">
        <v>484</v>
      </c>
      <c r="T264" s="15" t="s">
        <v>485</v>
      </c>
      <c r="U264" s="18">
        <v>0.222</v>
      </c>
      <c r="V264" s="18">
        <v>3.5999999999999997E-2</v>
      </c>
    </row>
    <row r="265" spans="1:22" ht="16.5" customHeight="1" x14ac:dyDescent="0.25">
      <c r="A265" s="20" t="s">
        <v>471</v>
      </c>
      <c r="B265" s="20" t="s">
        <v>495</v>
      </c>
      <c r="C265" s="20" t="s">
        <v>35</v>
      </c>
      <c r="D265" s="20">
        <v>2515</v>
      </c>
      <c r="E265" s="27" t="s">
        <v>19</v>
      </c>
      <c r="F265" s="13"/>
      <c r="G265" s="21" t="s">
        <v>29</v>
      </c>
      <c r="H265" s="22">
        <v>144544</v>
      </c>
      <c r="I265" s="22">
        <v>25483.107199999999</v>
      </c>
      <c r="J265" s="22">
        <v>22934.796480000001</v>
      </c>
      <c r="K265" s="22">
        <v>7644.9321599999994</v>
      </c>
      <c r="L265" s="22">
        <v>20386.48576</v>
      </c>
      <c r="M265" s="22">
        <v>2548.3107199999999</v>
      </c>
      <c r="N265" s="22" t="s">
        <v>494</v>
      </c>
      <c r="O265" s="23">
        <v>43317</v>
      </c>
      <c r="P265" s="24">
        <v>2018</v>
      </c>
      <c r="Q265" s="22" t="s">
        <v>21</v>
      </c>
      <c r="R265" s="20" t="s">
        <v>35</v>
      </c>
      <c r="S265" s="22" t="s">
        <v>484</v>
      </c>
      <c r="T265" s="22" t="s">
        <v>485</v>
      </c>
      <c r="U265" s="25">
        <v>0.222</v>
      </c>
      <c r="V265" s="25">
        <v>3.5999999999999997E-2</v>
      </c>
    </row>
    <row r="266" spans="1:22" ht="16.5" customHeight="1" x14ac:dyDescent="0.25">
      <c r="A266" s="13" t="s">
        <v>496</v>
      </c>
      <c r="B266" s="13" t="s">
        <v>497</v>
      </c>
      <c r="C266" s="13" t="s">
        <v>498</v>
      </c>
      <c r="D266" s="13">
        <v>2601</v>
      </c>
      <c r="E266" s="28" t="s">
        <v>45</v>
      </c>
      <c r="F266" s="13"/>
      <c r="G266" s="14"/>
      <c r="H266" s="15">
        <v>26462</v>
      </c>
      <c r="I266" s="15">
        <v>4665.2505999999994</v>
      </c>
      <c r="J266" s="15">
        <v>4198.7255399999995</v>
      </c>
      <c r="K266" s="15">
        <v>1399.5751799999998</v>
      </c>
      <c r="L266" s="15">
        <v>3732.2004799999995</v>
      </c>
      <c r="M266" s="15">
        <v>466.52505999999994</v>
      </c>
      <c r="N266" s="15" t="s">
        <v>499</v>
      </c>
      <c r="O266" s="16">
        <v>43314</v>
      </c>
      <c r="P266" s="17">
        <v>2018</v>
      </c>
      <c r="Q266" s="15" t="s">
        <v>21</v>
      </c>
      <c r="R266" s="13" t="s">
        <v>498</v>
      </c>
      <c r="S266" s="15" t="s">
        <v>500</v>
      </c>
      <c r="T266" s="15" t="s">
        <v>501</v>
      </c>
      <c r="U266" s="18">
        <v>0.1</v>
      </c>
      <c r="V266" s="18">
        <v>1.0999999999999999E-2</v>
      </c>
    </row>
    <row r="267" spans="1:22" ht="16.5" customHeight="1" x14ac:dyDescent="0.25">
      <c r="A267" s="20" t="s">
        <v>496</v>
      </c>
      <c r="B267" s="20" t="s">
        <v>502</v>
      </c>
      <c r="C267" s="20" t="s">
        <v>498</v>
      </c>
      <c r="D267" s="20">
        <v>2602</v>
      </c>
      <c r="E267" s="27" t="s">
        <v>45</v>
      </c>
      <c r="F267" s="13"/>
      <c r="G267" s="21"/>
      <c r="H267" s="22">
        <v>8380</v>
      </c>
      <c r="I267" s="22">
        <v>1477.3939999999998</v>
      </c>
      <c r="J267" s="22">
        <v>1329.6545999999998</v>
      </c>
      <c r="K267" s="22">
        <v>443.21819999999991</v>
      </c>
      <c r="L267" s="22">
        <v>1181.9151999999999</v>
      </c>
      <c r="M267" s="22">
        <v>147.73939999999999</v>
      </c>
      <c r="N267" s="22" t="s">
        <v>499</v>
      </c>
      <c r="O267" s="23">
        <v>43314</v>
      </c>
      <c r="P267" s="24">
        <v>2018</v>
      </c>
      <c r="Q267" s="22" t="s">
        <v>21</v>
      </c>
      <c r="R267" s="20" t="s">
        <v>498</v>
      </c>
      <c r="S267" s="22" t="s">
        <v>500</v>
      </c>
      <c r="T267" s="22" t="s">
        <v>501</v>
      </c>
      <c r="U267" s="25">
        <v>0.1</v>
      </c>
      <c r="V267" s="25">
        <v>1.0999999999999999E-2</v>
      </c>
    </row>
    <row r="268" spans="1:22" ht="16.5" customHeight="1" x14ac:dyDescent="0.25">
      <c r="A268" s="13" t="s">
        <v>496</v>
      </c>
      <c r="B268" s="13" t="s">
        <v>503</v>
      </c>
      <c r="C268" s="13" t="s">
        <v>498</v>
      </c>
      <c r="D268" s="13">
        <v>2603</v>
      </c>
      <c r="E268" s="28" t="s">
        <v>45</v>
      </c>
      <c r="F268" s="13"/>
      <c r="G268" s="14"/>
      <c r="H268" s="15">
        <v>15162</v>
      </c>
      <c r="I268" s="15">
        <v>2673.0605999999998</v>
      </c>
      <c r="J268" s="15">
        <v>2405.7545399999999</v>
      </c>
      <c r="K268" s="15">
        <v>801.91817999999989</v>
      </c>
      <c r="L268" s="15">
        <v>2138.44848</v>
      </c>
      <c r="M268" s="15">
        <v>267.30606</v>
      </c>
      <c r="N268" s="15" t="s">
        <v>499</v>
      </c>
      <c r="O268" s="16">
        <v>43314</v>
      </c>
      <c r="P268" s="17">
        <v>2018</v>
      </c>
      <c r="Q268" s="15" t="s">
        <v>21</v>
      </c>
      <c r="R268" s="13" t="s">
        <v>498</v>
      </c>
      <c r="S268" s="15" t="s">
        <v>500</v>
      </c>
      <c r="T268" s="15" t="s">
        <v>501</v>
      </c>
      <c r="U268" s="18">
        <v>0.1</v>
      </c>
      <c r="V268" s="18">
        <v>1.0999999999999999E-2</v>
      </c>
    </row>
    <row r="269" spans="1:22" ht="16.5" customHeight="1" x14ac:dyDescent="0.25">
      <c r="A269" s="20" t="s">
        <v>496</v>
      </c>
      <c r="B269" s="20" t="s">
        <v>504</v>
      </c>
      <c r="C269" s="20" t="s">
        <v>498</v>
      </c>
      <c r="D269" s="20">
        <v>2604</v>
      </c>
      <c r="E269" s="27" t="s">
        <v>45</v>
      </c>
      <c r="F269" s="13"/>
      <c r="G269" s="21"/>
      <c r="H269" s="22">
        <v>10686</v>
      </c>
      <c r="I269" s="22">
        <v>1883.9417999999998</v>
      </c>
      <c r="J269" s="22">
        <v>1695.5476199999998</v>
      </c>
      <c r="K269" s="22">
        <v>565.1825399999999</v>
      </c>
      <c r="L269" s="22">
        <v>1507.15344</v>
      </c>
      <c r="M269" s="22">
        <v>188.39418000000001</v>
      </c>
      <c r="N269" s="22" t="s">
        <v>505</v>
      </c>
      <c r="O269" s="23">
        <v>43314</v>
      </c>
      <c r="P269" s="24">
        <v>2018</v>
      </c>
      <c r="Q269" s="22" t="s">
        <v>21</v>
      </c>
      <c r="R269" s="20" t="s">
        <v>498</v>
      </c>
      <c r="S269" s="22" t="s">
        <v>500</v>
      </c>
      <c r="T269" s="22" t="s">
        <v>501</v>
      </c>
      <c r="U269" s="25">
        <v>0.1</v>
      </c>
      <c r="V269" s="25">
        <v>1.0999999999999999E-2</v>
      </c>
    </row>
    <row r="270" spans="1:22" ht="16.5" customHeight="1" x14ac:dyDescent="0.25">
      <c r="A270" s="13" t="s">
        <v>496</v>
      </c>
      <c r="B270" s="13" t="s">
        <v>506</v>
      </c>
      <c r="C270" s="13" t="s">
        <v>498</v>
      </c>
      <c r="D270" s="13">
        <v>2605</v>
      </c>
      <c r="E270" s="28" t="s">
        <v>45</v>
      </c>
      <c r="F270" s="13"/>
      <c r="G270" s="14"/>
      <c r="H270" s="15">
        <v>26515</v>
      </c>
      <c r="I270" s="15">
        <v>4674.5944999999992</v>
      </c>
      <c r="J270" s="15">
        <v>4207.1350499999999</v>
      </c>
      <c r="K270" s="15">
        <v>1402.3783499999997</v>
      </c>
      <c r="L270" s="15">
        <v>3739.6755999999996</v>
      </c>
      <c r="M270" s="15">
        <v>467.45944999999995</v>
      </c>
      <c r="N270" s="15" t="s">
        <v>505</v>
      </c>
      <c r="O270" s="16">
        <v>43314</v>
      </c>
      <c r="P270" s="17">
        <v>2018</v>
      </c>
      <c r="Q270" s="15" t="s">
        <v>21</v>
      </c>
      <c r="R270" s="13" t="s">
        <v>498</v>
      </c>
      <c r="S270" s="15" t="s">
        <v>500</v>
      </c>
      <c r="T270" s="15" t="s">
        <v>501</v>
      </c>
      <c r="U270" s="18">
        <v>0.1</v>
      </c>
      <c r="V270" s="18">
        <v>1.0999999999999999E-2</v>
      </c>
    </row>
    <row r="271" spans="1:22" ht="16.5" customHeight="1" x14ac:dyDescent="0.25">
      <c r="A271" s="20" t="s">
        <v>496</v>
      </c>
      <c r="B271" s="20" t="s">
        <v>507</v>
      </c>
      <c r="C271" s="20" t="s">
        <v>498</v>
      </c>
      <c r="D271" s="20">
        <v>2606</v>
      </c>
      <c r="E271" s="27" t="s">
        <v>45</v>
      </c>
      <c r="F271" s="13"/>
      <c r="G271" s="21"/>
      <c r="H271" s="22">
        <v>32300</v>
      </c>
      <c r="I271" s="22">
        <v>5694.49</v>
      </c>
      <c r="J271" s="22">
        <v>5125.0410000000002</v>
      </c>
      <c r="K271" s="22">
        <v>1708.347</v>
      </c>
      <c r="L271" s="22">
        <v>4555.5919999999996</v>
      </c>
      <c r="M271" s="22">
        <v>569.44899999999996</v>
      </c>
      <c r="N271" s="22" t="s">
        <v>505</v>
      </c>
      <c r="O271" s="23">
        <v>43314</v>
      </c>
      <c r="P271" s="24">
        <v>2018</v>
      </c>
      <c r="Q271" s="22" t="s">
        <v>21</v>
      </c>
      <c r="R271" s="20" t="s">
        <v>498</v>
      </c>
      <c r="S271" s="22" t="s">
        <v>500</v>
      </c>
      <c r="T271" s="22" t="s">
        <v>501</v>
      </c>
      <c r="U271" s="25">
        <v>0.1</v>
      </c>
      <c r="V271" s="25">
        <v>1.0999999999999999E-2</v>
      </c>
    </row>
    <row r="272" spans="1:22" ht="16.5" customHeight="1" x14ac:dyDescent="0.25">
      <c r="A272" s="13" t="s">
        <v>496</v>
      </c>
      <c r="B272" s="13" t="s">
        <v>508</v>
      </c>
      <c r="C272" s="13" t="s">
        <v>498</v>
      </c>
      <c r="D272" s="13">
        <v>2607</v>
      </c>
      <c r="E272" s="28" t="s">
        <v>45</v>
      </c>
      <c r="F272" s="13"/>
      <c r="G272" s="14"/>
      <c r="H272" s="15">
        <v>35334</v>
      </c>
      <c r="I272" s="15">
        <v>6229.3841999999995</v>
      </c>
      <c r="J272" s="15">
        <v>5606.44578</v>
      </c>
      <c r="K272" s="15">
        <v>1868.8152599999999</v>
      </c>
      <c r="L272" s="15">
        <v>4983.5073599999996</v>
      </c>
      <c r="M272" s="15">
        <v>622.93841999999995</v>
      </c>
      <c r="N272" s="15" t="s">
        <v>509</v>
      </c>
      <c r="O272" s="16">
        <v>43314</v>
      </c>
      <c r="P272" s="17">
        <v>2018</v>
      </c>
      <c r="Q272" s="15" t="s">
        <v>21</v>
      </c>
      <c r="R272" s="13" t="s">
        <v>498</v>
      </c>
      <c r="S272" s="15" t="s">
        <v>500</v>
      </c>
      <c r="T272" s="15" t="s">
        <v>501</v>
      </c>
      <c r="U272" s="18">
        <v>0.1</v>
      </c>
      <c r="V272" s="18">
        <v>1.0999999999999999E-2</v>
      </c>
    </row>
    <row r="273" spans="1:22" ht="16.5" customHeight="1" x14ac:dyDescent="0.25">
      <c r="A273" s="20" t="s">
        <v>496</v>
      </c>
      <c r="B273" s="20" t="s">
        <v>510</v>
      </c>
      <c r="C273" s="20" t="s">
        <v>498</v>
      </c>
      <c r="D273" s="20">
        <v>2608</v>
      </c>
      <c r="E273" s="27" t="s">
        <v>45</v>
      </c>
      <c r="F273" s="13"/>
      <c r="G273" s="21"/>
      <c r="H273" s="22">
        <v>16193</v>
      </c>
      <c r="I273" s="22">
        <v>2854.8258999999998</v>
      </c>
      <c r="J273" s="22">
        <v>2569.3433099999997</v>
      </c>
      <c r="K273" s="22">
        <v>856.44776999999988</v>
      </c>
      <c r="L273" s="22">
        <v>2283.8607200000001</v>
      </c>
      <c r="M273" s="22">
        <v>285.48259000000002</v>
      </c>
      <c r="N273" s="22" t="s">
        <v>509</v>
      </c>
      <c r="O273" s="23">
        <v>43314</v>
      </c>
      <c r="P273" s="24">
        <v>2018</v>
      </c>
      <c r="Q273" s="22" t="s">
        <v>21</v>
      </c>
      <c r="R273" s="20" t="s">
        <v>498</v>
      </c>
      <c r="S273" s="22" t="s">
        <v>500</v>
      </c>
      <c r="T273" s="22" t="s">
        <v>501</v>
      </c>
      <c r="U273" s="25">
        <v>0.1</v>
      </c>
      <c r="V273" s="25">
        <v>1.0999999999999999E-2</v>
      </c>
    </row>
    <row r="274" spans="1:22" ht="16.5" customHeight="1" x14ac:dyDescent="0.25">
      <c r="A274" s="13" t="s">
        <v>496</v>
      </c>
      <c r="B274" s="13" t="s">
        <v>511</v>
      </c>
      <c r="C274" s="13" t="s">
        <v>498</v>
      </c>
      <c r="D274" s="13">
        <v>2609</v>
      </c>
      <c r="E274" s="28" t="s">
        <v>45</v>
      </c>
      <c r="F274" s="13"/>
      <c r="G274" s="14"/>
      <c r="H274" s="15">
        <v>56801</v>
      </c>
      <c r="I274" s="15">
        <v>10014.016299999999</v>
      </c>
      <c r="J274" s="15">
        <v>9012.614669999999</v>
      </c>
      <c r="K274" s="15">
        <v>3004.2048899999995</v>
      </c>
      <c r="L274" s="15">
        <v>8011.2130399999996</v>
      </c>
      <c r="M274" s="15">
        <v>1001.40163</v>
      </c>
      <c r="N274" s="15" t="s">
        <v>509</v>
      </c>
      <c r="O274" s="16">
        <v>43314</v>
      </c>
      <c r="P274" s="17">
        <v>2018</v>
      </c>
      <c r="Q274" s="15" t="s">
        <v>21</v>
      </c>
      <c r="R274" s="13" t="s">
        <v>498</v>
      </c>
      <c r="S274" s="15" t="s">
        <v>500</v>
      </c>
      <c r="T274" s="15" t="s">
        <v>501</v>
      </c>
      <c r="U274" s="18">
        <v>0.1</v>
      </c>
      <c r="V274" s="18">
        <v>1.0999999999999999E-2</v>
      </c>
    </row>
    <row r="275" spans="1:22" ht="16.5" customHeight="1" x14ac:dyDescent="0.25">
      <c r="A275" s="20" t="s">
        <v>496</v>
      </c>
      <c r="B275" s="20" t="s">
        <v>512</v>
      </c>
      <c r="C275" s="20" t="s">
        <v>498</v>
      </c>
      <c r="D275" s="20">
        <v>2610</v>
      </c>
      <c r="E275" s="27" t="s">
        <v>45</v>
      </c>
      <c r="F275" s="13"/>
      <c r="G275" s="21"/>
      <c r="H275" s="22">
        <v>24772</v>
      </c>
      <c r="I275" s="22">
        <v>4367.3035999999993</v>
      </c>
      <c r="J275" s="22">
        <v>3930.5732399999993</v>
      </c>
      <c r="K275" s="22">
        <v>1310.1910799999998</v>
      </c>
      <c r="L275" s="22">
        <v>3493.8428799999997</v>
      </c>
      <c r="M275" s="22">
        <v>436.73035999999996</v>
      </c>
      <c r="N275" s="22" t="s">
        <v>509</v>
      </c>
      <c r="O275" s="23">
        <v>43314</v>
      </c>
      <c r="P275" s="24">
        <v>2018</v>
      </c>
      <c r="Q275" s="22" t="s">
        <v>21</v>
      </c>
      <c r="R275" s="20" t="s">
        <v>498</v>
      </c>
      <c r="S275" s="22" t="s">
        <v>500</v>
      </c>
      <c r="T275" s="22" t="s">
        <v>501</v>
      </c>
      <c r="U275" s="25">
        <v>0.1</v>
      </c>
      <c r="V275" s="25">
        <v>1.0999999999999999E-2</v>
      </c>
    </row>
    <row r="276" spans="1:22" ht="16.5" customHeight="1" x14ac:dyDescent="0.25">
      <c r="A276" s="13" t="s">
        <v>496</v>
      </c>
      <c r="B276" s="13" t="s">
        <v>513</v>
      </c>
      <c r="C276" s="13" t="s">
        <v>498</v>
      </c>
      <c r="D276" s="13">
        <v>2611</v>
      </c>
      <c r="E276" s="28" t="s">
        <v>45</v>
      </c>
      <c r="F276" s="13"/>
      <c r="G276" s="14"/>
      <c r="H276" s="15">
        <v>20596</v>
      </c>
      <c r="I276" s="15">
        <v>3631.0747999999999</v>
      </c>
      <c r="J276" s="15">
        <v>3267.9673199999997</v>
      </c>
      <c r="K276" s="15">
        <v>1089.3224399999999</v>
      </c>
      <c r="L276" s="15">
        <v>2904.8598400000001</v>
      </c>
      <c r="M276" s="15">
        <v>363.10748000000001</v>
      </c>
      <c r="N276" s="15" t="s">
        <v>509</v>
      </c>
      <c r="O276" s="16">
        <v>43314</v>
      </c>
      <c r="P276" s="17">
        <v>2018</v>
      </c>
      <c r="Q276" s="15" t="s">
        <v>21</v>
      </c>
      <c r="R276" s="13" t="s">
        <v>498</v>
      </c>
      <c r="S276" s="15" t="s">
        <v>500</v>
      </c>
      <c r="T276" s="15" t="s">
        <v>501</v>
      </c>
      <c r="U276" s="18">
        <v>0.1</v>
      </c>
      <c r="V276" s="18">
        <v>1.0999999999999999E-2</v>
      </c>
    </row>
    <row r="277" spans="1:22" ht="16.5" customHeight="1" x14ac:dyDescent="0.25">
      <c r="A277" s="20" t="s">
        <v>496</v>
      </c>
      <c r="B277" s="20" t="s">
        <v>514</v>
      </c>
      <c r="C277" s="20" t="s">
        <v>445</v>
      </c>
      <c r="D277" s="20">
        <v>2612</v>
      </c>
      <c r="E277" s="27" t="s">
        <v>45</v>
      </c>
      <c r="F277" s="13"/>
      <c r="G277" s="21"/>
      <c r="H277" s="22">
        <v>116724</v>
      </c>
      <c r="I277" s="22">
        <v>20578.441199999997</v>
      </c>
      <c r="J277" s="22">
        <v>18520.59708</v>
      </c>
      <c r="K277" s="22">
        <v>6173.5323599999992</v>
      </c>
      <c r="L277" s="22">
        <v>16462.752959999998</v>
      </c>
      <c r="M277" s="22">
        <v>2057.8441199999997</v>
      </c>
      <c r="N277" s="22" t="s">
        <v>515</v>
      </c>
      <c r="O277" s="23">
        <v>43314</v>
      </c>
      <c r="P277" s="24">
        <v>2018</v>
      </c>
      <c r="Q277" s="22" t="s">
        <v>21</v>
      </c>
      <c r="R277" s="20" t="s">
        <v>445</v>
      </c>
      <c r="S277" s="22" t="s">
        <v>516</v>
      </c>
      <c r="T277" s="22" t="s">
        <v>517</v>
      </c>
      <c r="U277" s="25">
        <v>0.10100000000000001</v>
      </c>
      <c r="V277" s="25">
        <v>0.01</v>
      </c>
    </row>
    <row r="278" spans="1:22" ht="16.5" customHeight="1" x14ac:dyDescent="0.25">
      <c r="A278" s="13" t="s">
        <v>496</v>
      </c>
      <c r="B278" s="13" t="s">
        <v>496</v>
      </c>
      <c r="C278" s="13" t="s">
        <v>498</v>
      </c>
      <c r="D278" s="13">
        <v>2613</v>
      </c>
      <c r="E278" s="28" t="s">
        <v>45</v>
      </c>
      <c r="F278" s="13"/>
      <c r="G278" s="14"/>
      <c r="H278" s="15">
        <v>85619</v>
      </c>
      <c r="I278" s="15">
        <v>15094.6297</v>
      </c>
      <c r="J278" s="15">
        <v>13585.166729999999</v>
      </c>
      <c r="K278" s="15">
        <v>4528.3889099999997</v>
      </c>
      <c r="L278" s="15">
        <v>12075.70376</v>
      </c>
      <c r="M278" s="15">
        <v>1509.46297</v>
      </c>
      <c r="N278" s="15" t="s">
        <v>518</v>
      </c>
      <c r="O278" s="16">
        <v>43318</v>
      </c>
      <c r="P278" s="17">
        <v>2018</v>
      </c>
      <c r="Q278" s="15" t="s">
        <v>21</v>
      </c>
      <c r="R278" s="13" t="s">
        <v>498</v>
      </c>
      <c r="S278" s="15" t="s">
        <v>500</v>
      </c>
      <c r="T278" s="15" t="s">
        <v>501</v>
      </c>
      <c r="U278" s="18">
        <v>0.1</v>
      </c>
      <c r="V278" s="18">
        <v>1.0999999999999999E-2</v>
      </c>
    </row>
    <row r="279" spans="1:22" ht="16.5" customHeight="1" x14ac:dyDescent="0.25">
      <c r="A279" s="20" t="s">
        <v>496</v>
      </c>
      <c r="B279" s="20" t="s">
        <v>519</v>
      </c>
      <c r="C279" s="20" t="s">
        <v>498</v>
      </c>
      <c r="D279" s="20">
        <v>2614</v>
      </c>
      <c r="E279" s="27" t="s">
        <v>45</v>
      </c>
      <c r="F279" s="13"/>
      <c r="G279" s="21"/>
      <c r="H279" s="22">
        <v>20090</v>
      </c>
      <c r="I279" s="22">
        <v>3541.8669999999997</v>
      </c>
      <c r="J279" s="22">
        <v>3187.6803</v>
      </c>
      <c r="K279" s="22">
        <v>1062.5600999999999</v>
      </c>
      <c r="L279" s="22">
        <v>2833.4935999999998</v>
      </c>
      <c r="M279" s="22">
        <v>354.18669999999997</v>
      </c>
      <c r="N279" s="22" t="s">
        <v>509</v>
      </c>
      <c r="O279" s="23">
        <v>43314</v>
      </c>
      <c r="P279" s="24">
        <v>2018</v>
      </c>
      <c r="Q279" s="22" t="s">
        <v>21</v>
      </c>
      <c r="R279" s="20" t="s">
        <v>498</v>
      </c>
      <c r="S279" s="22" t="s">
        <v>500</v>
      </c>
      <c r="T279" s="22" t="s">
        <v>501</v>
      </c>
      <c r="U279" s="25">
        <v>0.1</v>
      </c>
      <c r="V279" s="25">
        <v>1.0999999999999999E-2</v>
      </c>
    </row>
    <row r="280" spans="1:22" ht="16.5" customHeight="1" x14ac:dyDescent="0.25">
      <c r="A280" s="13" t="s">
        <v>520</v>
      </c>
      <c r="B280" s="13" t="s">
        <v>521</v>
      </c>
      <c r="C280" s="13" t="s">
        <v>18</v>
      </c>
      <c r="D280" s="13">
        <v>2701</v>
      </c>
      <c r="E280" s="28" t="s">
        <v>76</v>
      </c>
      <c r="F280" s="13"/>
      <c r="G280" s="14"/>
      <c r="H280" s="15">
        <v>56207</v>
      </c>
      <c r="I280" s="15">
        <v>9909.2940999999992</v>
      </c>
      <c r="J280" s="15">
        <v>8918.3646900000003</v>
      </c>
      <c r="K280" s="15">
        <v>2972.7882299999997</v>
      </c>
      <c r="L280" s="15">
        <v>7927.4352799999997</v>
      </c>
      <c r="M280" s="15">
        <v>990.92940999999996</v>
      </c>
      <c r="N280" s="15" t="s">
        <v>522</v>
      </c>
      <c r="O280" s="16">
        <v>43374</v>
      </c>
      <c r="P280" s="17">
        <v>2018</v>
      </c>
      <c r="Q280" s="15" t="s">
        <v>21</v>
      </c>
      <c r="R280" s="13" t="s">
        <v>18</v>
      </c>
      <c r="S280" s="15" t="s">
        <v>523</v>
      </c>
      <c r="T280" s="15" t="s">
        <v>524</v>
      </c>
      <c r="U280" s="18">
        <v>5.5E-2</v>
      </c>
      <c r="V280" s="18">
        <v>6.0000000000000001E-3</v>
      </c>
    </row>
    <row r="281" spans="1:22" ht="16.5" customHeight="1" x14ac:dyDescent="0.25">
      <c r="A281" s="20" t="s">
        <v>520</v>
      </c>
      <c r="B281" s="20" t="s">
        <v>525</v>
      </c>
      <c r="C281" s="20" t="s">
        <v>18</v>
      </c>
      <c r="D281" s="20">
        <v>2702</v>
      </c>
      <c r="E281" s="27" t="s">
        <v>76</v>
      </c>
      <c r="F281" s="13"/>
      <c r="G281" s="21"/>
      <c r="H281" s="22">
        <v>87444</v>
      </c>
      <c r="I281" s="22">
        <v>15416.377199999999</v>
      </c>
      <c r="J281" s="22">
        <v>13874.73948</v>
      </c>
      <c r="K281" s="22">
        <v>4624.9131599999992</v>
      </c>
      <c r="L281" s="22">
        <v>12333.10176</v>
      </c>
      <c r="M281" s="22">
        <v>1541.6377199999999</v>
      </c>
      <c r="N281" s="22" t="s">
        <v>522</v>
      </c>
      <c r="O281" s="23">
        <v>43374</v>
      </c>
      <c r="P281" s="24">
        <v>2018</v>
      </c>
      <c r="Q281" s="22" t="s">
        <v>21</v>
      </c>
      <c r="R281" s="20" t="s">
        <v>18</v>
      </c>
      <c r="S281" s="22" t="s">
        <v>523</v>
      </c>
      <c r="T281" s="22" t="s">
        <v>524</v>
      </c>
      <c r="U281" s="25">
        <v>5.5E-2</v>
      </c>
      <c r="V281" s="25">
        <v>6.0000000000000001E-3</v>
      </c>
    </row>
    <row r="282" spans="1:22" ht="16.5" customHeight="1" x14ac:dyDescent="0.25">
      <c r="A282" s="13" t="s">
        <v>520</v>
      </c>
      <c r="B282" s="13" t="s">
        <v>526</v>
      </c>
      <c r="C282" s="13" t="s">
        <v>18</v>
      </c>
      <c r="D282" s="13">
        <v>2703</v>
      </c>
      <c r="E282" s="28" t="s">
        <v>76</v>
      </c>
      <c r="F282" s="13"/>
      <c r="G282" s="14" t="s">
        <v>29</v>
      </c>
      <c r="H282" s="15">
        <v>113773</v>
      </c>
      <c r="I282" s="15">
        <v>20058.179899999999</v>
      </c>
      <c r="J282" s="15">
        <v>18052.36191</v>
      </c>
      <c r="K282" s="15">
        <v>6017.4539699999996</v>
      </c>
      <c r="L282" s="15">
        <v>16046.54392</v>
      </c>
      <c r="M282" s="15">
        <v>2005.81799</v>
      </c>
      <c r="N282" s="15" t="s">
        <v>527</v>
      </c>
      <c r="O282" s="16">
        <v>43374</v>
      </c>
      <c r="P282" s="17">
        <v>2018</v>
      </c>
      <c r="Q282" s="15" t="s">
        <v>21</v>
      </c>
      <c r="R282" s="13" t="s">
        <v>18</v>
      </c>
      <c r="S282" s="15" t="s">
        <v>523</v>
      </c>
      <c r="T282" s="15" t="s">
        <v>524</v>
      </c>
      <c r="U282" s="18">
        <v>5.5E-2</v>
      </c>
      <c r="V282" s="18">
        <v>6.0000000000000001E-3</v>
      </c>
    </row>
    <row r="283" spans="1:22" ht="16.5" customHeight="1" x14ac:dyDescent="0.25">
      <c r="A283" s="20" t="s">
        <v>520</v>
      </c>
      <c r="B283" s="20" t="s">
        <v>528</v>
      </c>
      <c r="C283" s="20" t="s">
        <v>35</v>
      </c>
      <c r="D283" s="20">
        <v>2704</v>
      </c>
      <c r="E283" s="27" t="s">
        <v>76</v>
      </c>
      <c r="F283" s="13"/>
      <c r="G283" s="21"/>
      <c r="H283" s="22">
        <v>105661</v>
      </c>
      <c r="I283" s="22">
        <v>18628.034299999999</v>
      </c>
      <c r="J283" s="22">
        <v>16765.230869999999</v>
      </c>
      <c r="K283" s="22">
        <v>5588.4102899999998</v>
      </c>
      <c r="L283" s="22">
        <v>14902.427439999999</v>
      </c>
      <c r="M283" s="22">
        <v>1862.8034299999999</v>
      </c>
      <c r="N283" s="22" t="s">
        <v>529</v>
      </c>
      <c r="O283" s="23">
        <v>43374</v>
      </c>
      <c r="P283" s="24">
        <v>2018</v>
      </c>
      <c r="Q283" s="22" t="s">
        <v>21</v>
      </c>
      <c r="R283" s="20" t="s">
        <v>35</v>
      </c>
      <c r="S283" s="22" t="s">
        <v>530</v>
      </c>
      <c r="T283" s="22" t="s">
        <v>531</v>
      </c>
      <c r="U283" s="25">
        <v>0.11799999999999999</v>
      </c>
      <c r="V283" s="25">
        <v>1.2E-2</v>
      </c>
    </row>
    <row r="284" spans="1:22" ht="16.5" customHeight="1" x14ac:dyDescent="0.25">
      <c r="A284" s="13" t="s">
        <v>520</v>
      </c>
      <c r="B284" s="13" t="s">
        <v>532</v>
      </c>
      <c r="C284" s="13" t="s">
        <v>35</v>
      </c>
      <c r="D284" s="13">
        <v>2705</v>
      </c>
      <c r="E284" s="28" t="s">
        <v>76</v>
      </c>
      <c r="F284" s="13" t="s">
        <v>644</v>
      </c>
      <c r="G284" s="14"/>
      <c r="H284" s="15">
        <v>138925</v>
      </c>
      <c r="I284" s="15">
        <v>24492.477499999997</v>
      </c>
      <c r="J284" s="15">
        <v>22043.229749999999</v>
      </c>
      <c r="K284" s="15">
        <v>7347.7432499999986</v>
      </c>
      <c r="L284" s="15">
        <v>19593.982</v>
      </c>
      <c r="M284" s="15">
        <v>2449.24775</v>
      </c>
      <c r="N284" s="15" t="s">
        <v>533</v>
      </c>
      <c r="O284" s="16">
        <v>43374</v>
      </c>
      <c r="P284" s="17">
        <v>2018</v>
      </c>
      <c r="Q284" s="15" t="s">
        <v>21</v>
      </c>
      <c r="R284" s="13" t="s">
        <v>35</v>
      </c>
      <c r="S284" s="15" t="s">
        <v>530</v>
      </c>
      <c r="T284" s="15" t="s">
        <v>531</v>
      </c>
      <c r="U284" s="18">
        <v>0.11799999999999999</v>
      </c>
      <c r="V284" s="18">
        <v>1.2E-2</v>
      </c>
    </row>
    <row r="285" spans="1:22" ht="16.5" customHeight="1" x14ac:dyDescent="0.25">
      <c r="A285" s="20" t="s">
        <v>520</v>
      </c>
      <c r="B285" s="20" t="s">
        <v>534</v>
      </c>
      <c r="C285" s="20" t="s">
        <v>35</v>
      </c>
      <c r="D285" s="20">
        <v>2706</v>
      </c>
      <c r="E285" s="27" t="s">
        <v>76</v>
      </c>
      <c r="F285" s="13"/>
      <c r="G285" s="21"/>
      <c r="H285" s="22">
        <v>59081</v>
      </c>
      <c r="I285" s="22">
        <v>10415.980299999999</v>
      </c>
      <c r="J285" s="22">
        <v>9374.3822700000001</v>
      </c>
      <c r="K285" s="22">
        <v>3124.7940899999999</v>
      </c>
      <c r="L285" s="22">
        <v>8332.784239999999</v>
      </c>
      <c r="M285" s="22">
        <v>1041.5980299999999</v>
      </c>
      <c r="N285" s="22" t="s">
        <v>535</v>
      </c>
      <c r="O285" s="23">
        <v>43374</v>
      </c>
      <c r="P285" s="24">
        <v>2018</v>
      </c>
      <c r="Q285" s="22" t="s">
        <v>21</v>
      </c>
      <c r="R285" s="20" t="s">
        <v>35</v>
      </c>
      <c r="S285" s="22" t="s">
        <v>530</v>
      </c>
      <c r="T285" s="22" t="s">
        <v>531</v>
      </c>
      <c r="U285" s="25">
        <v>0.11799999999999999</v>
      </c>
      <c r="V285" s="25">
        <v>1.2E-2</v>
      </c>
    </row>
    <row r="286" spans="1:22" ht="16.5" customHeight="1" x14ac:dyDescent="0.25">
      <c r="A286" s="13" t="s">
        <v>520</v>
      </c>
      <c r="B286" s="13" t="s">
        <v>536</v>
      </c>
      <c r="C286" s="13" t="s">
        <v>35</v>
      </c>
      <c r="D286" s="13">
        <v>2707</v>
      </c>
      <c r="E286" s="28" t="s">
        <v>76</v>
      </c>
      <c r="F286" s="13"/>
      <c r="G286" s="14" t="s">
        <v>29</v>
      </c>
      <c r="H286" s="15">
        <v>98500</v>
      </c>
      <c r="I286" s="15">
        <v>17365.55</v>
      </c>
      <c r="J286" s="15">
        <v>15628.994999999999</v>
      </c>
      <c r="K286" s="15">
        <v>5209.665</v>
      </c>
      <c r="L286" s="15">
        <v>13892.44</v>
      </c>
      <c r="M286" s="15">
        <v>1736.5550000000001</v>
      </c>
      <c r="N286" s="15" t="s">
        <v>537</v>
      </c>
      <c r="O286" s="16">
        <v>43374</v>
      </c>
      <c r="P286" s="17">
        <v>2018</v>
      </c>
      <c r="Q286" s="15" t="s">
        <v>21</v>
      </c>
      <c r="R286" s="13" t="s">
        <v>35</v>
      </c>
      <c r="S286" s="15" t="s">
        <v>530</v>
      </c>
      <c r="T286" s="15" t="s">
        <v>531</v>
      </c>
      <c r="U286" s="18">
        <v>0.11799999999999999</v>
      </c>
      <c r="V286" s="18">
        <v>1.2E-2</v>
      </c>
    </row>
    <row r="287" spans="1:22" ht="16.5" customHeight="1" x14ac:dyDescent="0.25">
      <c r="A287" s="20" t="s">
        <v>520</v>
      </c>
      <c r="B287" s="20" t="s">
        <v>538</v>
      </c>
      <c r="C287" s="20" t="s">
        <v>18</v>
      </c>
      <c r="D287" s="20">
        <v>2708</v>
      </c>
      <c r="E287" s="27" t="s">
        <v>76</v>
      </c>
      <c r="F287" s="13"/>
      <c r="G287" s="21"/>
      <c r="H287" s="22">
        <v>34654</v>
      </c>
      <c r="I287" s="22">
        <v>6109.5001999999995</v>
      </c>
      <c r="J287" s="22">
        <v>5498.5501799999993</v>
      </c>
      <c r="K287" s="22">
        <v>1832.8500599999998</v>
      </c>
      <c r="L287" s="22">
        <v>4887.60016</v>
      </c>
      <c r="M287" s="22">
        <v>610.95001999999999</v>
      </c>
      <c r="N287" s="22" t="s">
        <v>535</v>
      </c>
      <c r="O287" s="23">
        <v>43374</v>
      </c>
      <c r="P287" s="24">
        <v>2018</v>
      </c>
      <c r="Q287" s="22" t="s">
        <v>21</v>
      </c>
      <c r="R287" s="20" t="s">
        <v>18</v>
      </c>
      <c r="S287" s="22" t="s">
        <v>523</v>
      </c>
      <c r="T287" s="22" t="s">
        <v>524</v>
      </c>
      <c r="U287" s="25">
        <v>5.5E-2</v>
      </c>
      <c r="V287" s="25">
        <v>6.0000000000000001E-3</v>
      </c>
    </row>
    <row r="288" spans="1:22" ht="16.5" customHeight="1" x14ac:dyDescent="0.25">
      <c r="A288" s="13" t="s">
        <v>520</v>
      </c>
      <c r="B288" s="13" t="s">
        <v>539</v>
      </c>
      <c r="C288" s="13" t="s">
        <v>18</v>
      </c>
      <c r="D288" s="13">
        <v>2709</v>
      </c>
      <c r="E288" s="28" t="s">
        <v>76</v>
      </c>
      <c r="F288" s="13"/>
      <c r="G288" s="14"/>
      <c r="H288" s="15">
        <v>80266</v>
      </c>
      <c r="I288" s="15">
        <v>14150.895799999998</v>
      </c>
      <c r="J288" s="15">
        <v>12735.806219999999</v>
      </c>
      <c r="K288" s="15">
        <v>4245.2687399999995</v>
      </c>
      <c r="L288" s="15">
        <v>11320.716639999999</v>
      </c>
      <c r="M288" s="15">
        <v>1415.0895799999998</v>
      </c>
      <c r="N288" s="15" t="s">
        <v>535</v>
      </c>
      <c r="O288" s="16">
        <v>43374</v>
      </c>
      <c r="P288" s="17">
        <v>2018</v>
      </c>
      <c r="Q288" s="15" t="s">
        <v>21</v>
      </c>
      <c r="R288" s="13" t="s">
        <v>18</v>
      </c>
      <c r="S288" s="15" t="s">
        <v>523</v>
      </c>
      <c r="T288" s="15" t="s">
        <v>524</v>
      </c>
      <c r="U288" s="18">
        <v>5.5E-2</v>
      </c>
      <c r="V288" s="18">
        <v>6.0000000000000001E-3</v>
      </c>
    </row>
    <row r="289" spans="1:22" ht="16.5" customHeight="1" x14ac:dyDescent="0.25">
      <c r="A289" s="20" t="s">
        <v>540</v>
      </c>
      <c r="B289" s="20" t="s">
        <v>541</v>
      </c>
      <c r="C289" s="20" t="s">
        <v>44</v>
      </c>
      <c r="D289" s="20">
        <v>2801</v>
      </c>
      <c r="E289" s="27" t="s">
        <v>19</v>
      </c>
      <c r="F289" s="13"/>
      <c r="G289" s="21"/>
      <c r="H289" s="22">
        <v>5863</v>
      </c>
      <c r="I289" s="22">
        <v>1033.6469</v>
      </c>
      <c r="J289" s="22">
        <v>930.28220999999996</v>
      </c>
      <c r="K289" s="22">
        <v>310.09406999999999</v>
      </c>
      <c r="L289" s="22">
        <v>826.91751999999997</v>
      </c>
      <c r="M289" s="22">
        <v>103.36469</v>
      </c>
      <c r="N289" s="22" t="s">
        <v>542</v>
      </c>
      <c r="O289" s="23">
        <v>43296</v>
      </c>
      <c r="P289" s="24">
        <v>2018</v>
      </c>
      <c r="Q289" s="22" t="s">
        <v>21</v>
      </c>
      <c r="R289" s="20" t="s">
        <v>44</v>
      </c>
      <c r="S289" s="22" t="s">
        <v>543</v>
      </c>
      <c r="T289" s="22" t="s">
        <v>544</v>
      </c>
      <c r="U289" s="25">
        <v>9.9000000000000005E-2</v>
      </c>
      <c r="V289" s="25">
        <v>7.0000000000000001E-3</v>
      </c>
    </row>
    <row r="290" spans="1:22" ht="16.5" customHeight="1" x14ac:dyDescent="0.25">
      <c r="A290" s="13" t="s">
        <v>540</v>
      </c>
      <c r="B290" s="13" t="s">
        <v>545</v>
      </c>
      <c r="C290" s="13" t="s">
        <v>44</v>
      </c>
      <c r="D290" s="13">
        <v>2802</v>
      </c>
      <c r="E290" s="28" t="s">
        <v>19</v>
      </c>
      <c r="F290" s="13"/>
      <c r="G290" s="14"/>
      <c r="H290" s="15">
        <v>5181</v>
      </c>
      <c r="I290" s="15">
        <v>913.41029999999989</v>
      </c>
      <c r="J290" s="15">
        <v>822.06926999999996</v>
      </c>
      <c r="K290" s="15">
        <v>274.02308999999997</v>
      </c>
      <c r="L290" s="15">
        <v>730.72823999999991</v>
      </c>
      <c r="M290" s="15">
        <v>91.341029999999989</v>
      </c>
      <c r="N290" s="15" t="s">
        <v>542</v>
      </c>
      <c r="O290" s="16">
        <v>43296</v>
      </c>
      <c r="P290" s="17">
        <v>2018</v>
      </c>
      <c r="Q290" s="15" t="s">
        <v>21</v>
      </c>
      <c r="R290" s="13" t="s">
        <v>44</v>
      </c>
      <c r="S290" s="15" t="s">
        <v>543</v>
      </c>
      <c r="T290" s="15" t="s">
        <v>544</v>
      </c>
      <c r="U290" s="18">
        <v>9.9000000000000005E-2</v>
      </c>
      <c r="V290" s="18">
        <v>7.0000000000000001E-3</v>
      </c>
    </row>
    <row r="291" spans="1:22" ht="16.5" customHeight="1" x14ac:dyDescent="0.25">
      <c r="A291" s="20" t="s">
        <v>540</v>
      </c>
      <c r="B291" s="20" t="s">
        <v>546</v>
      </c>
      <c r="C291" s="20" t="s">
        <v>44</v>
      </c>
      <c r="D291" s="20">
        <v>2803</v>
      </c>
      <c r="E291" s="27" t="s">
        <v>19</v>
      </c>
      <c r="F291" s="13"/>
      <c r="G291" s="21"/>
      <c r="H291" s="22">
        <v>9338</v>
      </c>
      <c r="I291" s="22">
        <v>1646.2893999999999</v>
      </c>
      <c r="J291" s="22">
        <v>1481.6604599999998</v>
      </c>
      <c r="K291" s="22">
        <v>493.88681999999994</v>
      </c>
      <c r="L291" s="22">
        <v>1317.03152</v>
      </c>
      <c r="M291" s="22">
        <v>164.62894</v>
      </c>
      <c r="N291" s="22" t="s">
        <v>547</v>
      </c>
      <c r="O291" s="23">
        <v>43296</v>
      </c>
      <c r="P291" s="24">
        <v>2018</v>
      </c>
      <c r="Q291" s="22" t="s">
        <v>21</v>
      </c>
      <c r="R291" s="20" t="s">
        <v>44</v>
      </c>
      <c r="S291" s="22" t="s">
        <v>543</v>
      </c>
      <c r="T291" s="22" t="s">
        <v>544</v>
      </c>
      <c r="U291" s="25">
        <v>9.9000000000000005E-2</v>
      </c>
      <c r="V291" s="25">
        <v>7.0000000000000001E-3</v>
      </c>
    </row>
    <row r="292" spans="1:22" ht="16.5" customHeight="1" x14ac:dyDescent="0.25">
      <c r="A292" s="13" t="s">
        <v>540</v>
      </c>
      <c r="B292" s="13" t="s">
        <v>548</v>
      </c>
      <c r="C292" s="13" t="s">
        <v>44</v>
      </c>
      <c r="D292" s="13">
        <v>2804</v>
      </c>
      <c r="E292" s="28" t="s">
        <v>19</v>
      </c>
      <c r="F292" s="13"/>
      <c r="G292" s="14"/>
      <c r="H292" s="15">
        <v>55513</v>
      </c>
      <c r="I292" s="15">
        <v>9786.9418999999998</v>
      </c>
      <c r="J292" s="15">
        <v>8808.2477099999996</v>
      </c>
      <c r="K292" s="15">
        <v>2936.08257</v>
      </c>
      <c r="L292" s="15">
        <v>7829.5535200000004</v>
      </c>
      <c r="M292" s="15">
        <v>978.69419000000005</v>
      </c>
      <c r="N292" s="15" t="s">
        <v>547</v>
      </c>
      <c r="O292" s="16">
        <v>43296</v>
      </c>
      <c r="P292" s="17">
        <v>2018</v>
      </c>
      <c r="Q292" s="15" t="s">
        <v>21</v>
      </c>
      <c r="R292" s="13" t="s">
        <v>44</v>
      </c>
      <c r="S292" s="15" t="s">
        <v>543</v>
      </c>
      <c r="T292" s="15" t="s">
        <v>544</v>
      </c>
      <c r="U292" s="18">
        <v>9.9000000000000005E-2</v>
      </c>
      <c r="V292" s="18">
        <v>7.0000000000000001E-3</v>
      </c>
    </row>
    <row r="293" spans="1:22" ht="16.5" customHeight="1" x14ac:dyDescent="0.25">
      <c r="A293" s="20" t="s">
        <v>540</v>
      </c>
      <c r="B293" s="20" t="s">
        <v>549</v>
      </c>
      <c r="C293" s="20" t="s">
        <v>44</v>
      </c>
      <c r="D293" s="20">
        <v>2805</v>
      </c>
      <c r="E293" s="27" t="s">
        <v>19</v>
      </c>
      <c r="F293" s="13"/>
      <c r="G293" s="21"/>
      <c r="H293" s="22">
        <v>9602</v>
      </c>
      <c r="I293" s="22">
        <v>1692.8326</v>
      </c>
      <c r="J293" s="22">
        <v>1523.54934</v>
      </c>
      <c r="K293" s="22">
        <v>507.84977999999995</v>
      </c>
      <c r="L293" s="22">
        <v>1354.2660800000001</v>
      </c>
      <c r="M293" s="22">
        <v>169.28326000000001</v>
      </c>
      <c r="N293" s="22" t="s">
        <v>542</v>
      </c>
      <c r="O293" s="23">
        <v>43296</v>
      </c>
      <c r="P293" s="24">
        <v>2018</v>
      </c>
      <c r="Q293" s="22" t="s">
        <v>21</v>
      </c>
      <c r="R293" s="20" t="s">
        <v>44</v>
      </c>
      <c r="S293" s="22" t="s">
        <v>543</v>
      </c>
      <c r="T293" s="22" t="s">
        <v>544</v>
      </c>
      <c r="U293" s="25">
        <v>9.9000000000000005E-2</v>
      </c>
      <c r="V293" s="25">
        <v>7.0000000000000001E-3</v>
      </c>
    </row>
    <row r="294" spans="1:22" ht="16.5" customHeight="1" x14ac:dyDescent="0.25">
      <c r="A294" s="13" t="s">
        <v>540</v>
      </c>
      <c r="B294" s="13" t="s">
        <v>550</v>
      </c>
      <c r="C294" s="13" t="s">
        <v>44</v>
      </c>
      <c r="D294" s="13">
        <v>2806</v>
      </c>
      <c r="E294" s="28" t="s">
        <v>19</v>
      </c>
      <c r="F294" s="13"/>
      <c r="G294" s="14"/>
      <c r="H294" s="15">
        <v>19310</v>
      </c>
      <c r="I294" s="15">
        <v>3404.3529999999996</v>
      </c>
      <c r="J294" s="15">
        <v>3063.9176999999995</v>
      </c>
      <c r="K294" s="15">
        <v>1021.3058999999998</v>
      </c>
      <c r="L294" s="15">
        <v>2723.4823999999999</v>
      </c>
      <c r="M294" s="15">
        <v>340.43529999999998</v>
      </c>
      <c r="N294" s="15" t="s">
        <v>551</v>
      </c>
      <c r="O294" s="16">
        <v>43296</v>
      </c>
      <c r="P294" s="17">
        <v>2018</v>
      </c>
      <c r="Q294" s="15" t="s">
        <v>21</v>
      </c>
      <c r="R294" s="13" t="s">
        <v>44</v>
      </c>
      <c r="S294" s="15" t="s">
        <v>543</v>
      </c>
      <c r="T294" s="15" t="s">
        <v>544</v>
      </c>
      <c r="U294" s="18">
        <v>9.9000000000000005E-2</v>
      </c>
      <c r="V294" s="18">
        <v>7.0000000000000001E-3</v>
      </c>
    </row>
    <row r="295" spans="1:22" ht="16.5" customHeight="1" x14ac:dyDescent="0.25">
      <c r="A295" s="20" t="s">
        <v>540</v>
      </c>
      <c r="B295" s="20" t="s">
        <v>552</v>
      </c>
      <c r="C295" s="20" t="s">
        <v>44</v>
      </c>
      <c r="D295" s="20">
        <v>2807</v>
      </c>
      <c r="E295" s="27" t="s">
        <v>19</v>
      </c>
      <c r="F295" s="13"/>
      <c r="G295" s="21"/>
      <c r="H295" s="22">
        <v>21595</v>
      </c>
      <c r="I295" s="22">
        <v>3807.1984999999995</v>
      </c>
      <c r="J295" s="22">
        <v>3426.4786499999996</v>
      </c>
      <c r="K295" s="22">
        <v>1142.1595499999999</v>
      </c>
      <c r="L295" s="22">
        <v>3045.7587999999996</v>
      </c>
      <c r="M295" s="22">
        <v>380.71984999999995</v>
      </c>
      <c r="N295" s="22" t="s">
        <v>551</v>
      </c>
      <c r="O295" s="23">
        <v>43296</v>
      </c>
      <c r="P295" s="24">
        <v>2018</v>
      </c>
      <c r="Q295" s="22" t="s">
        <v>21</v>
      </c>
      <c r="R295" s="20" t="s">
        <v>44</v>
      </c>
      <c r="S295" s="22" t="s">
        <v>543</v>
      </c>
      <c r="T295" s="22" t="s">
        <v>544</v>
      </c>
      <c r="U295" s="25">
        <v>9.9000000000000005E-2</v>
      </c>
      <c r="V295" s="25">
        <v>7.0000000000000001E-3</v>
      </c>
    </row>
    <row r="296" spans="1:22" ht="16.5" customHeight="1" x14ac:dyDescent="0.25">
      <c r="A296" s="13" t="s">
        <v>540</v>
      </c>
      <c r="B296" s="13" t="s">
        <v>553</v>
      </c>
      <c r="C296" s="13" t="s">
        <v>44</v>
      </c>
      <c r="D296" s="13">
        <v>2808</v>
      </c>
      <c r="E296" s="28" t="s">
        <v>19</v>
      </c>
      <c r="F296" s="13"/>
      <c r="G296" s="14"/>
      <c r="H296" s="15">
        <v>22045</v>
      </c>
      <c r="I296" s="15">
        <v>3886.5334999999995</v>
      </c>
      <c r="J296" s="15">
        <v>3497.8801499999995</v>
      </c>
      <c r="K296" s="15">
        <v>1165.9600499999999</v>
      </c>
      <c r="L296" s="15">
        <v>3109.2267999999999</v>
      </c>
      <c r="M296" s="15">
        <v>388.65334999999999</v>
      </c>
      <c r="N296" s="15" t="s">
        <v>551</v>
      </c>
      <c r="O296" s="16">
        <v>43296</v>
      </c>
      <c r="P296" s="17">
        <v>2018</v>
      </c>
      <c r="Q296" s="15" t="s">
        <v>21</v>
      </c>
      <c r="R296" s="13" t="s">
        <v>44</v>
      </c>
      <c r="S296" s="15" t="s">
        <v>543</v>
      </c>
      <c r="T296" s="15" t="s">
        <v>544</v>
      </c>
      <c r="U296" s="18">
        <v>9.9000000000000005E-2</v>
      </c>
      <c r="V296" s="18">
        <v>7.0000000000000001E-3</v>
      </c>
    </row>
    <row r="297" spans="1:22" ht="16.5" customHeight="1" x14ac:dyDescent="0.25">
      <c r="A297" s="20" t="s">
        <v>540</v>
      </c>
      <c r="B297" s="20" t="s">
        <v>554</v>
      </c>
      <c r="C297" s="20" t="s">
        <v>44</v>
      </c>
      <c r="D297" s="20">
        <v>2809</v>
      </c>
      <c r="E297" s="27" t="s">
        <v>19</v>
      </c>
      <c r="F297" s="13"/>
      <c r="G297" s="21"/>
      <c r="H297" s="22">
        <v>20880</v>
      </c>
      <c r="I297" s="22">
        <v>3681.1439999999998</v>
      </c>
      <c r="J297" s="22">
        <v>3313.0295999999998</v>
      </c>
      <c r="K297" s="22">
        <v>1104.3431999999998</v>
      </c>
      <c r="L297" s="22">
        <v>2944.9151999999999</v>
      </c>
      <c r="M297" s="22">
        <v>368.11439999999999</v>
      </c>
      <c r="N297" s="22" t="s">
        <v>547</v>
      </c>
      <c r="O297" s="23">
        <v>43296</v>
      </c>
      <c r="P297" s="24">
        <v>2018</v>
      </c>
      <c r="Q297" s="22" t="s">
        <v>21</v>
      </c>
      <c r="R297" s="20" t="s">
        <v>44</v>
      </c>
      <c r="S297" s="22" t="s">
        <v>543</v>
      </c>
      <c r="T297" s="22" t="s">
        <v>544</v>
      </c>
      <c r="U297" s="25">
        <v>9.9000000000000005E-2</v>
      </c>
      <c r="V297" s="25">
        <v>7.0000000000000001E-3</v>
      </c>
    </row>
    <row r="298" spans="1:22" ht="16.5" customHeight="1" x14ac:dyDescent="0.25">
      <c r="A298" s="13" t="s">
        <v>154</v>
      </c>
      <c r="B298" s="13" t="s">
        <v>155</v>
      </c>
      <c r="C298" s="13" t="s">
        <v>44</v>
      </c>
      <c r="D298" s="13">
        <v>2901</v>
      </c>
      <c r="E298" s="13" t="s">
        <v>45</v>
      </c>
      <c r="F298" s="13"/>
      <c r="G298" s="14"/>
      <c r="H298" s="15">
        <v>56573</v>
      </c>
      <c r="I298" s="15">
        <v>9973.8198999999986</v>
      </c>
      <c r="J298" s="15">
        <v>8976.4379099999987</v>
      </c>
      <c r="K298" s="15">
        <v>2992.1459699999996</v>
      </c>
      <c r="L298" s="15">
        <v>7979.0559199999989</v>
      </c>
      <c r="M298" s="15">
        <v>997.38198999999986</v>
      </c>
      <c r="N298" s="15" t="s">
        <v>156</v>
      </c>
      <c r="O298" s="16">
        <v>43202</v>
      </c>
      <c r="P298" s="17">
        <v>2018</v>
      </c>
      <c r="Q298" s="15" t="s">
        <v>21</v>
      </c>
      <c r="R298" s="13" t="s">
        <v>44</v>
      </c>
      <c r="S298" s="15" t="s">
        <v>157</v>
      </c>
      <c r="T298" s="15" t="s">
        <v>158</v>
      </c>
      <c r="U298" s="18">
        <v>7.3999999999999996E-2</v>
      </c>
      <c r="V298" s="18">
        <v>7.0000000000000001E-3</v>
      </c>
    </row>
    <row r="299" spans="1:22" ht="16.5" customHeight="1" x14ac:dyDescent="0.25">
      <c r="A299" s="20" t="s">
        <v>154</v>
      </c>
      <c r="B299" s="20" t="s">
        <v>159</v>
      </c>
      <c r="C299" s="20" t="s">
        <v>44</v>
      </c>
      <c r="D299" s="20">
        <v>2902</v>
      </c>
      <c r="E299" s="20" t="s">
        <v>45</v>
      </c>
      <c r="F299" s="13"/>
      <c r="G299" s="21"/>
      <c r="H299" s="22">
        <v>35188</v>
      </c>
      <c r="I299" s="22">
        <v>6203.6443999999992</v>
      </c>
      <c r="J299" s="22">
        <v>5583.2799599999998</v>
      </c>
      <c r="K299" s="22">
        <v>1861.0933199999997</v>
      </c>
      <c r="L299" s="22">
        <v>4962.9155199999996</v>
      </c>
      <c r="M299" s="22">
        <v>620.36443999999995</v>
      </c>
      <c r="N299" s="22" t="s">
        <v>156</v>
      </c>
      <c r="O299" s="23">
        <v>43202</v>
      </c>
      <c r="P299" s="24">
        <v>2018</v>
      </c>
      <c r="Q299" s="22" t="s">
        <v>21</v>
      </c>
      <c r="R299" s="20" t="s">
        <v>44</v>
      </c>
      <c r="S299" s="22" t="s">
        <v>157</v>
      </c>
      <c r="T299" s="22" t="s">
        <v>158</v>
      </c>
      <c r="U299" s="25">
        <v>7.3999999999999996E-2</v>
      </c>
      <c r="V299" s="25">
        <v>7.0000000000000001E-3</v>
      </c>
    </row>
    <row r="300" spans="1:22" ht="16.5" customHeight="1" x14ac:dyDescent="0.25">
      <c r="A300" s="13" t="s">
        <v>154</v>
      </c>
      <c r="B300" s="13" t="s">
        <v>160</v>
      </c>
      <c r="C300" s="13" t="s">
        <v>44</v>
      </c>
      <c r="D300" s="13">
        <v>2903</v>
      </c>
      <c r="E300" s="13" t="s">
        <v>45</v>
      </c>
      <c r="F300" s="13" t="s">
        <v>644</v>
      </c>
      <c r="G300" s="14"/>
      <c r="H300" s="15">
        <v>56222</v>
      </c>
      <c r="I300" s="15">
        <v>9911.9385999999995</v>
      </c>
      <c r="J300" s="15">
        <v>8920.7447400000001</v>
      </c>
      <c r="K300" s="15">
        <v>2973.5815799999996</v>
      </c>
      <c r="L300" s="15">
        <v>7929.5508799999998</v>
      </c>
      <c r="M300" s="15">
        <v>991.19385999999997</v>
      </c>
      <c r="N300" s="15" t="s">
        <v>156</v>
      </c>
      <c r="O300" s="16">
        <v>43202</v>
      </c>
      <c r="P300" s="17">
        <v>2018</v>
      </c>
      <c r="Q300" s="15" t="s">
        <v>21</v>
      </c>
      <c r="R300" s="13" t="s">
        <v>44</v>
      </c>
      <c r="S300" s="15" t="s">
        <v>157</v>
      </c>
      <c r="T300" s="15" t="s">
        <v>158</v>
      </c>
      <c r="U300" s="18">
        <v>7.3999999999999996E-2</v>
      </c>
      <c r="V300" s="18">
        <v>7.0000000000000001E-3</v>
      </c>
    </row>
    <row r="301" spans="1:22" ht="16.5" customHeight="1" x14ac:dyDescent="0.25">
      <c r="A301" s="20" t="s">
        <v>154</v>
      </c>
      <c r="B301" s="20" t="s">
        <v>161</v>
      </c>
      <c r="C301" s="20" t="s">
        <v>44</v>
      </c>
      <c r="D301" s="20">
        <v>2904</v>
      </c>
      <c r="E301" s="20" t="s">
        <v>45</v>
      </c>
      <c r="F301" s="13" t="s">
        <v>644</v>
      </c>
      <c r="G301" s="21"/>
      <c r="H301" s="22">
        <v>49655</v>
      </c>
      <c r="I301" s="22">
        <v>8754.1764999999996</v>
      </c>
      <c r="J301" s="22">
        <v>7878.7588500000002</v>
      </c>
      <c r="K301" s="22">
        <v>2626.2529499999996</v>
      </c>
      <c r="L301" s="22">
        <v>7003.3411999999998</v>
      </c>
      <c r="M301" s="22">
        <v>875.41764999999998</v>
      </c>
      <c r="N301" s="22" t="s">
        <v>162</v>
      </c>
      <c r="O301" s="23">
        <v>43202</v>
      </c>
      <c r="P301" s="24">
        <v>2018</v>
      </c>
      <c r="Q301" s="22" t="s">
        <v>21</v>
      </c>
      <c r="R301" s="20" t="s">
        <v>44</v>
      </c>
      <c r="S301" s="22" t="s">
        <v>157</v>
      </c>
      <c r="T301" s="22" t="s">
        <v>158</v>
      </c>
      <c r="U301" s="25">
        <v>7.3999999999999996E-2</v>
      </c>
      <c r="V301" s="25">
        <v>7.0000000000000001E-3</v>
      </c>
    </row>
    <row r="302" spans="1:22" ht="16.5" customHeight="1" x14ac:dyDescent="0.25">
      <c r="A302" s="13" t="s">
        <v>154</v>
      </c>
      <c r="B302" s="13" t="s">
        <v>163</v>
      </c>
      <c r="C302" s="13" t="s">
        <v>44</v>
      </c>
      <c r="D302" s="13">
        <v>2905</v>
      </c>
      <c r="E302" s="13" t="s">
        <v>45</v>
      </c>
      <c r="F302" s="13"/>
      <c r="G302" s="14"/>
      <c r="H302" s="15">
        <v>60949</v>
      </c>
      <c r="I302" s="15">
        <v>10745.3087</v>
      </c>
      <c r="J302" s="15">
        <v>9670.7778299999991</v>
      </c>
      <c r="K302" s="15">
        <v>3223.5926099999997</v>
      </c>
      <c r="L302" s="15">
        <v>8596.2469600000004</v>
      </c>
      <c r="M302" s="15">
        <v>1074.53087</v>
      </c>
      <c r="N302" s="15" t="s">
        <v>162</v>
      </c>
      <c r="O302" s="16">
        <v>43202</v>
      </c>
      <c r="P302" s="17">
        <v>2018</v>
      </c>
      <c r="Q302" s="15" t="s">
        <v>21</v>
      </c>
      <c r="R302" s="13" t="s">
        <v>44</v>
      </c>
      <c r="S302" s="15" t="s">
        <v>157</v>
      </c>
      <c r="T302" s="15" t="s">
        <v>158</v>
      </c>
      <c r="U302" s="18">
        <v>7.3999999999999996E-2</v>
      </c>
      <c r="V302" s="18">
        <v>7.0000000000000001E-3</v>
      </c>
    </row>
    <row r="303" spans="1:22" ht="16.5" customHeight="1" x14ac:dyDescent="0.25">
      <c r="A303" s="20" t="s">
        <v>154</v>
      </c>
      <c r="B303" s="20" t="s">
        <v>164</v>
      </c>
      <c r="C303" s="20" t="s">
        <v>44</v>
      </c>
      <c r="D303" s="20">
        <v>2906</v>
      </c>
      <c r="E303" s="20" t="s">
        <v>45</v>
      </c>
      <c r="F303" s="13"/>
      <c r="G303" s="21"/>
      <c r="H303" s="22">
        <v>36670</v>
      </c>
      <c r="I303" s="22">
        <v>6464.9209999999994</v>
      </c>
      <c r="J303" s="22">
        <v>5818.4288999999999</v>
      </c>
      <c r="K303" s="22">
        <v>1939.4762999999998</v>
      </c>
      <c r="L303" s="22">
        <v>5171.9367999999995</v>
      </c>
      <c r="M303" s="22">
        <v>646.49209999999994</v>
      </c>
      <c r="N303" s="22" t="s">
        <v>162</v>
      </c>
      <c r="O303" s="23">
        <v>43202</v>
      </c>
      <c r="P303" s="24">
        <v>2018</v>
      </c>
      <c r="Q303" s="22" t="s">
        <v>21</v>
      </c>
      <c r="R303" s="20" t="s">
        <v>44</v>
      </c>
      <c r="S303" s="22" t="s">
        <v>157</v>
      </c>
      <c r="T303" s="22" t="s">
        <v>158</v>
      </c>
      <c r="U303" s="25">
        <v>7.3999999999999996E-2</v>
      </c>
      <c r="V303" s="25">
        <v>7.0000000000000001E-3</v>
      </c>
    </row>
    <row r="304" spans="1:22" ht="16.5" customHeight="1" x14ac:dyDescent="0.25">
      <c r="A304" s="13" t="s">
        <v>154</v>
      </c>
      <c r="B304" s="13" t="s">
        <v>165</v>
      </c>
      <c r="C304" s="13" t="s">
        <v>44</v>
      </c>
      <c r="D304" s="13">
        <v>2907</v>
      </c>
      <c r="E304" s="13" t="s">
        <v>45</v>
      </c>
      <c r="F304" s="13" t="s">
        <v>644</v>
      </c>
      <c r="G304" s="14"/>
      <c r="H304" s="15">
        <v>30733</v>
      </c>
      <c r="I304" s="15">
        <v>5418.2278999999999</v>
      </c>
      <c r="J304" s="15">
        <v>4876.4051099999997</v>
      </c>
      <c r="K304" s="15">
        <v>1625.4683699999998</v>
      </c>
      <c r="L304" s="15">
        <v>4334.5823200000004</v>
      </c>
      <c r="M304" s="15">
        <v>541.82279000000005</v>
      </c>
      <c r="N304" s="15" t="s">
        <v>162</v>
      </c>
      <c r="O304" s="16">
        <v>43202</v>
      </c>
      <c r="P304" s="17">
        <v>2018</v>
      </c>
      <c r="Q304" s="15" t="s">
        <v>21</v>
      </c>
      <c r="R304" s="13" t="s">
        <v>44</v>
      </c>
      <c r="S304" s="15" t="s">
        <v>157</v>
      </c>
      <c r="T304" s="15" t="s">
        <v>158</v>
      </c>
      <c r="U304" s="18">
        <v>7.3999999999999996E-2</v>
      </c>
      <c r="V304" s="18">
        <v>7.0000000000000001E-3</v>
      </c>
    </row>
    <row r="305" spans="1:22" ht="16.5" customHeight="1" x14ac:dyDescent="0.25">
      <c r="A305" s="20" t="s">
        <v>154</v>
      </c>
      <c r="B305" s="20" t="s">
        <v>166</v>
      </c>
      <c r="C305" s="20" t="s">
        <v>44</v>
      </c>
      <c r="D305" s="20">
        <v>2908</v>
      </c>
      <c r="E305" s="20" t="s">
        <v>45</v>
      </c>
      <c r="F305" s="13"/>
      <c r="G305" s="21"/>
      <c r="H305" s="22">
        <v>51731</v>
      </c>
      <c r="I305" s="22">
        <v>9120.175299999999</v>
      </c>
      <c r="J305" s="22">
        <v>8208.1577699999998</v>
      </c>
      <c r="K305" s="22">
        <v>2736.0525899999998</v>
      </c>
      <c r="L305" s="22">
        <v>7296.1402399999997</v>
      </c>
      <c r="M305" s="22">
        <v>912.01752999999997</v>
      </c>
      <c r="N305" s="22" t="s">
        <v>167</v>
      </c>
      <c r="O305" s="23">
        <v>43202</v>
      </c>
      <c r="P305" s="24">
        <v>2018</v>
      </c>
      <c r="Q305" s="22" t="s">
        <v>21</v>
      </c>
      <c r="R305" s="20" t="s">
        <v>44</v>
      </c>
      <c r="S305" s="22" t="s">
        <v>157</v>
      </c>
      <c r="T305" s="22" t="s">
        <v>158</v>
      </c>
      <c r="U305" s="25">
        <v>7.3999999999999996E-2</v>
      </c>
      <c r="V305" s="25">
        <v>7.0000000000000001E-3</v>
      </c>
    </row>
    <row r="306" spans="1:22" ht="16.5" customHeight="1" x14ac:dyDescent="0.25">
      <c r="A306" s="13" t="s">
        <v>154</v>
      </c>
      <c r="B306" s="13" t="s">
        <v>168</v>
      </c>
      <c r="C306" s="13" t="s">
        <v>44</v>
      </c>
      <c r="D306" s="13">
        <v>2909</v>
      </c>
      <c r="E306" s="13" t="s">
        <v>45</v>
      </c>
      <c r="F306" s="13"/>
      <c r="G306" s="14" t="s">
        <v>29</v>
      </c>
      <c r="H306" s="15">
        <v>42747</v>
      </c>
      <c r="I306" s="15">
        <v>7536.2960999999996</v>
      </c>
      <c r="J306" s="15">
        <v>6782.6664899999996</v>
      </c>
      <c r="K306" s="15">
        <v>2260.8888299999999</v>
      </c>
      <c r="L306" s="15">
        <v>6029.0368799999997</v>
      </c>
      <c r="M306" s="15">
        <v>753.62960999999996</v>
      </c>
      <c r="N306" s="15" t="s">
        <v>167</v>
      </c>
      <c r="O306" s="16">
        <v>43202</v>
      </c>
      <c r="P306" s="17">
        <v>2018</v>
      </c>
      <c r="Q306" s="15" t="s">
        <v>21</v>
      </c>
      <c r="R306" s="13" t="s">
        <v>44</v>
      </c>
      <c r="S306" s="15" t="s">
        <v>157</v>
      </c>
      <c r="T306" s="15" t="s">
        <v>158</v>
      </c>
      <c r="U306" s="18">
        <v>7.3999999999999996E-2</v>
      </c>
      <c r="V306" s="18">
        <v>7.0000000000000001E-3</v>
      </c>
    </row>
    <row r="307" spans="1:22" ht="16.5" customHeight="1" x14ac:dyDescent="0.25">
      <c r="A307" s="20" t="s">
        <v>154</v>
      </c>
      <c r="B307" s="20" t="s">
        <v>169</v>
      </c>
      <c r="C307" s="20" t="s">
        <v>44</v>
      </c>
      <c r="D307" s="20">
        <v>2910</v>
      </c>
      <c r="E307" s="20" t="s">
        <v>45</v>
      </c>
      <c r="F307" s="13"/>
      <c r="G307" s="21"/>
      <c r="H307" s="22">
        <v>64059</v>
      </c>
      <c r="I307" s="22">
        <v>11293.601699999999</v>
      </c>
      <c r="J307" s="22">
        <v>10164.241529999999</v>
      </c>
      <c r="K307" s="22">
        <v>3388.0805099999998</v>
      </c>
      <c r="L307" s="22">
        <v>9034.8813599999994</v>
      </c>
      <c r="M307" s="22">
        <v>1129.3601699999999</v>
      </c>
      <c r="N307" s="22" t="s">
        <v>170</v>
      </c>
      <c r="O307" s="23">
        <v>43202</v>
      </c>
      <c r="P307" s="24">
        <v>2018</v>
      </c>
      <c r="Q307" s="22" t="s">
        <v>21</v>
      </c>
      <c r="R307" s="20" t="s">
        <v>44</v>
      </c>
      <c r="S307" s="22" t="s">
        <v>157</v>
      </c>
      <c r="T307" s="22" t="s">
        <v>158</v>
      </c>
      <c r="U307" s="25">
        <v>7.3999999999999996E-2</v>
      </c>
      <c r="V307" s="25">
        <v>7.0000000000000001E-3</v>
      </c>
    </row>
    <row r="308" spans="1:22" ht="16.5" customHeight="1" x14ac:dyDescent="0.25">
      <c r="A308" s="13" t="s">
        <v>154</v>
      </c>
      <c r="B308" s="13" t="s">
        <v>171</v>
      </c>
      <c r="C308" s="13" t="s">
        <v>44</v>
      </c>
      <c r="D308" s="13">
        <v>2911</v>
      </c>
      <c r="E308" s="13" t="s">
        <v>45</v>
      </c>
      <c r="F308" s="13"/>
      <c r="G308" s="14"/>
      <c r="H308" s="15">
        <v>64696</v>
      </c>
      <c r="I308" s="15">
        <v>11405.904799999998</v>
      </c>
      <c r="J308" s="15">
        <v>10265.314319999999</v>
      </c>
      <c r="K308" s="15">
        <v>3421.7714399999995</v>
      </c>
      <c r="L308" s="15">
        <v>9124.7238399999987</v>
      </c>
      <c r="M308" s="15">
        <v>1140.5904799999998</v>
      </c>
      <c r="N308" s="15" t="s">
        <v>170</v>
      </c>
      <c r="O308" s="16">
        <v>43202</v>
      </c>
      <c r="P308" s="17">
        <v>2018</v>
      </c>
      <c r="Q308" s="15" t="s">
        <v>21</v>
      </c>
      <c r="R308" s="13" t="s">
        <v>44</v>
      </c>
      <c r="S308" s="15" t="s">
        <v>157</v>
      </c>
      <c r="T308" s="15" t="s">
        <v>158</v>
      </c>
      <c r="U308" s="18">
        <v>7.3999999999999996E-2</v>
      </c>
      <c r="V308" s="18">
        <v>7.0000000000000001E-3</v>
      </c>
    </row>
    <row r="309" spans="1:22" ht="16.5" customHeight="1" x14ac:dyDescent="0.25">
      <c r="A309" s="20" t="s">
        <v>154</v>
      </c>
      <c r="B309" s="20" t="s">
        <v>172</v>
      </c>
      <c r="C309" s="20" t="s">
        <v>44</v>
      </c>
      <c r="D309" s="20">
        <v>2912</v>
      </c>
      <c r="E309" s="20" t="s">
        <v>45</v>
      </c>
      <c r="F309" s="13"/>
      <c r="G309" s="21"/>
      <c r="H309" s="22">
        <v>118725</v>
      </c>
      <c r="I309" s="22">
        <v>20931.217499999999</v>
      </c>
      <c r="J309" s="22">
        <v>18838.09575</v>
      </c>
      <c r="K309" s="22">
        <v>6279.3652499999998</v>
      </c>
      <c r="L309" s="22">
        <v>16744.973999999998</v>
      </c>
      <c r="M309" s="22">
        <v>2093.1217499999998</v>
      </c>
      <c r="N309" s="22" t="s">
        <v>170</v>
      </c>
      <c r="O309" s="23">
        <v>43202</v>
      </c>
      <c r="P309" s="24">
        <v>2018</v>
      </c>
      <c r="Q309" s="22" t="s">
        <v>21</v>
      </c>
      <c r="R309" s="20" t="s">
        <v>44</v>
      </c>
      <c r="S309" s="22" t="s">
        <v>157</v>
      </c>
      <c r="T309" s="22" t="s">
        <v>158</v>
      </c>
      <c r="U309" s="25">
        <v>7.3999999999999996E-2</v>
      </c>
      <c r="V309" s="25">
        <v>7.0000000000000001E-3</v>
      </c>
    </row>
    <row r="310" spans="1:22" ht="16.5" customHeight="1" x14ac:dyDescent="0.25">
      <c r="A310" s="13" t="s">
        <v>154</v>
      </c>
      <c r="B310" s="13" t="s">
        <v>173</v>
      </c>
      <c r="C310" s="13" t="s">
        <v>44</v>
      </c>
      <c r="D310" s="13">
        <v>2913</v>
      </c>
      <c r="E310" s="13" t="s">
        <v>45</v>
      </c>
      <c r="F310" s="13"/>
      <c r="G310" s="14"/>
      <c r="H310" s="15">
        <v>42136</v>
      </c>
      <c r="I310" s="15">
        <v>7428.5767999999989</v>
      </c>
      <c r="J310" s="15">
        <v>6685.7191199999988</v>
      </c>
      <c r="K310" s="15">
        <v>2228.5730399999998</v>
      </c>
      <c r="L310" s="15">
        <v>5942.8614399999997</v>
      </c>
      <c r="M310" s="15">
        <v>742.85767999999996</v>
      </c>
      <c r="N310" s="15" t="s">
        <v>170</v>
      </c>
      <c r="O310" s="16">
        <v>43202</v>
      </c>
      <c r="P310" s="17">
        <v>2018</v>
      </c>
      <c r="Q310" s="15" t="s">
        <v>21</v>
      </c>
      <c r="R310" s="13" t="s">
        <v>44</v>
      </c>
      <c r="S310" s="15" t="s">
        <v>157</v>
      </c>
      <c r="T310" s="15" t="s">
        <v>158</v>
      </c>
      <c r="U310" s="18">
        <v>7.3999999999999996E-2</v>
      </c>
      <c r="V310" s="18">
        <v>7.0000000000000001E-3</v>
      </c>
    </row>
    <row r="311" spans="1:22" ht="16.5" customHeight="1" x14ac:dyDescent="0.25">
      <c r="A311" s="20" t="s">
        <v>154</v>
      </c>
      <c r="B311" s="20" t="s">
        <v>174</v>
      </c>
      <c r="C311" s="20" t="s">
        <v>44</v>
      </c>
      <c r="D311" s="20">
        <v>2914</v>
      </c>
      <c r="E311" s="20" t="s">
        <v>45</v>
      </c>
      <c r="F311" s="13"/>
      <c r="G311" s="21"/>
      <c r="H311" s="22">
        <v>33017</v>
      </c>
      <c r="I311" s="22">
        <v>5820.8970999999992</v>
      </c>
      <c r="J311" s="22">
        <v>5238.807389999999</v>
      </c>
      <c r="K311" s="22">
        <v>1746.2691299999997</v>
      </c>
      <c r="L311" s="22">
        <v>4656.7176799999997</v>
      </c>
      <c r="M311" s="22">
        <v>582.08970999999997</v>
      </c>
      <c r="N311" s="22" t="s">
        <v>170</v>
      </c>
      <c r="O311" s="23">
        <v>43202</v>
      </c>
      <c r="P311" s="24">
        <v>2018</v>
      </c>
      <c r="Q311" s="22" t="s">
        <v>21</v>
      </c>
      <c r="R311" s="20" t="s">
        <v>44</v>
      </c>
      <c r="S311" s="22" t="s">
        <v>157</v>
      </c>
      <c r="T311" s="22" t="s">
        <v>158</v>
      </c>
      <c r="U311" s="25">
        <v>7.3999999999999996E-2</v>
      </c>
      <c r="V311" s="25">
        <v>7.0000000000000001E-3</v>
      </c>
    </row>
    <row r="312" spans="1:22" ht="16.5" customHeight="1" x14ac:dyDescent="0.25">
      <c r="A312" s="13" t="s">
        <v>154</v>
      </c>
      <c r="B312" s="13" t="s">
        <v>154</v>
      </c>
      <c r="C312" s="13" t="s">
        <v>44</v>
      </c>
      <c r="D312" s="13">
        <v>2915</v>
      </c>
      <c r="E312" s="13" t="s">
        <v>45</v>
      </c>
      <c r="F312" s="13"/>
      <c r="G312" s="14"/>
      <c r="H312" s="15">
        <v>138121</v>
      </c>
      <c r="I312" s="15">
        <v>24350.7323</v>
      </c>
      <c r="J312" s="15">
        <v>21915.659070000002</v>
      </c>
      <c r="K312" s="15">
        <v>7305.2196899999999</v>
      </c>
      <c r="L312" s="15">
        <v>19480.58584</v>
      </c>
      <c r="M312" s="15">
        <v>2435.07323</v>
      </c>
      <c r="N312" s="15" t="s">
        <v>175</v>
      </c>
      <c r="O312" s="16">
        <v>43202</v>
      </c>
      <c r="P312" s="17">
        <v>2018</v>
      </c>
      <c r="Q312" s="15" t="s">
        <v>21</v>
      </c>
      <c r="R312" s="13" t="s">
        <v>44</v>
      </c>
      <c r="S312" s="15" t="s">
        <v>157</v>
      </c>
      <c r="T312" s="15" t="s">
        <v>158</v>
      </c>
      <c r="U312" s="18">
        <v>7.3999999999999996E-2</v>
      </c>
      <c r="V312" s="18">
        <v>7.0000000000000001E-3</v>
      </c>
    </row>
    <row r="313" spans="1:22" ht="16.5" customHeight="1" x14ac:dyDescent="0.25">
      <c r="A313" s="20" t="s">
        <v>154</v>
      </c>
      <c r="B313" s="20" t="s">
        <v>176</v>
      </c>
      <c r="C313" s="20" t="s">
        <v>44</v>
      </c>
      <c r="D313" s="20">
        <v>2916</v>
      </c>
      <c r="E313" s="20" t="s">
        <v>45</v>
      </c>
      <c r="F313" s="13" t="s">
        <v>644</v>
      </c>
      <c r="G313" s="21"/>
      <c r="H313" s="22">
        <v>52198</v>
      </c>
      <c r="I313" s="22">
        <v>9202.5073999999986</v>
      </c>
      <c r="J313" s="22">
        <v>8282.2566599999991</v>
      </c>
      <c r="K313" s="22">
        <v>2760.7522199999994</v>
      </c>
      <c r="L313" s="22">
        <v>7362.0059199999996</v>
      </c>
      <c r="M313" s="22">
        <v>920.25073999999995</v>
      </c>
      <c r="N313" s="22" t="s">
        <v>175</v>
      </c>
      <c r="O313" s="23">
        <v>43202</v>
      </c>
      <c r="P313" s="24">
        <v>2018</v>
      </c>
      <c r="Q313" s="22" t="s">
        <v>21</v>
      </c>
      <c r="R313" s="20" t="s">
        <v>44</v>
      </c>
      <c r="S313" s="22" t="s">
        <v>157</v>
      </c>
      <c r="T313" s="22" t="s">
        <v>158</v>
      </c>
      <c r="U313" s="25">
        <v>7.3999999999999996E-2</v>
      </c>
      <c r="V313" s="25">
        <v>7.0000000000000001E-3</v>
      </c>
    </row>
    <row r="314" spans="1:22" ht="16.5" customHeight="1" x14ac:dyDescent="0.25">
      <c r="A314" s="13" t="s">
        <v>154</v>
      </c>
      <c r="B314" s="13" t="s">
        <v>177</v>
      </c>
      <c r="C314" s="13" t="s">
        <v>44</v>
      </c>
      <c r="D314" s="13">
        <v>2917</v>
      </c>
      <c r="E314" s="13" t="s">
        <v>45</v>
      </c>
      <c r="F314" s="13"/>
      <c r="G314" s="14"/>
      <c r="H314" s="15">
        <v>53008</v>
      </c>
      <c r="I314" s="15">
        <v>9345.3103999999985</v>
      </c>
      <c r="J314" s="15">
        <v>8410.7793599999986</v>
      </c>
      <c r="K314" s="15">
        <v>2803.5931199999995</v>
      </c>
      <c r="L314" s="15">
        <v>7476.2483199999988</v>
      </c>
      <c r="M314" s="15">
        <v>934.53103999999985</v>
      </c>
      <c r="N314" s="15" t="s">
        <v>175</v>
      </c>
      <c r="O314" s="16">
        <v>43202</v>
      </c>
      <c r="P314" s="17">
        <v>2018</v>
      </c>
      <c r="Q314" s="15" t="s">
        <v>21</v>
      </c>
      <c r="R314" s="13" t="s">
        <v>44</v>
      </c>
      <c r="S314" s="15" t="s">
        <v>157</v>
      </c>
      <c r="T314" s="15" t="s">
        <v>158</v>
      </c>
      <c r="U314" s="18">
        <v>7.3999999999999996E-2</v>
      </c>
      <c r="V314" s="18">
        <v>7.0000000000000001E-3</v>
      </c>
    </row>
    <row r="315" spans="1:22" ht="16.5" customHeight="1" x14ac:dyDescent="0.25">
      <c r="A315" s="20" t="s">
        <v>154</v>
      </c>
      <c r="B315" s="20" t="s">
        <v>178</v>
      </c>
      <c r="C315" s="20" t="s">
        <v>44</v>
      </c>
      <c r="D315" s="20">
        <v>2918</v>
      </c>
      <c r="E315" s="20" t="s">
        <v>45</v>
      </c>
      <c r="F315" s="13"/>
      <c r="G315" s="21"/>
      <c r="H315" s="22">
        <v>71379</v>
      </c>
      <c r="I315" s="22">
        <v>12584.117699999999</v>
      </c>
      <c r="J315" s="22">
        <v>11325.70593</v>
      </c>
      <c r="K315" s="22">
        <v>3775.2353099999996</v>
      </c>
      <c r="L315" s="22">
        <v>10067.294159999999</v>
      </c>
      <c r="M315" s="22">
        <v>1258.4117699999999</v>
      </c>
      <c r="N315" s="22" t="s">
        <v>175</v>
      </c>
      <c r="O315" s="23">
        <v>43202</v>
      </c>
      <c r="P315" s="24">
        <v>2018</v>
      </c>
      <c r="Q315" s="22" t="s">
        <v>21</v>
      </c>
      <c r="R315" s="20" t="s">
        <v>44</v>
      </c>
      <c r="S315" s="22" t="s">
        <v>157</v>
      </c>
      <c r="T315" s="22" t="s">
        <v>158</v>
      </c>
      <c r="U315" s="25">
        <v>7.3999999999999996E-2</v>
      </c>
      <c r="V315" s="25">
        <v>7.0000000000000001E-3</v>
      </c>
    </row>
    <row r="316" spans="1:22" ht="16.5" customHeight="1" x14ac:dyDescent="0.25">
      <c r="A316" s="13" t="s">
        <v>154</v>
      </c>
      <c r="B316" s="13" t="s">
        <v>179</v>
      </c>
      <c r="C316" s="13" t="s">
        <v>44</v>
      </c>
      <c r="D316" s="13">
        <v>2919</v>
      </c>
      <c r="E316" s="13" t="s">
        <v>45</v>
      </c>
      <c r="F316" s="13"/>
      <c r="G316" s="14" t="s">
        <v>29</v>
      </c>
      <c r="H316" s="15">
        <v>104015</v>
      </c>
      <c r="I316" s="15">
        <v>18337.844499999999</v>
      </c>
      <c r="J316" s="15">
        <v>16504.06005</v>
      </c>
      <c r="K316" s="15">
        <v>5501.3533499999994</v>
      </c>
      <c r="L316" s="15">
        <v>14670.275600000001</v>
      </c>
      <c r="M316" s="15">
        <v>1833.7844500000001</v>
      </c>
      <c r="N316" s="15" t="s">
        <v>167</v>
      </c>
      <c r="O316" s="16">
        <v>43202</v>
      </c>
      <c r="P316" s="17">
        <v>2018</v>
      </c>
      <c r="Q316" s="15" t="s">
        <v>21</v>
      </c>
      <c r="R316" s="13" t="s">
        <v>44</v>
      </c>
      <c r="S316" s="15" t="s">
        <v>157</v>
      </c>
      <c r="T316" s="15" t="s">
        <v>158</v>
      </c>
      <c r="U316" s="18">
        <v>7.3999999999999996E-2</v>
      </c>
      <c r="V316" s="18">
        <v>7.0000000000000001E-3</v>
      </c>
    </row>
    <row r="317" spans="1:22" ht="16.5" customHeight="1" x14ac:dyDescent="0.25">
      <c r="A317" s="20" t="s">
        <v>154</v>
      </c>
      <c r="B317" s="20" t="s">
        <v>180</v>
      </c>
      <c r="C317" s="20" t="s">
        <v>44</v>
      </c>
      <c r="D317" s="20">
        <v>2920</v>
      </c>
      <c r="E317" s="20" t="s">
        <v>45</v>
      </c>
      <c r="F317" s="13"/>
      <c r="G317" s="21" t="s">
        <v>29</v>
      </c>
      <c r="H317" s="22">
        <v>44138</v>
      </c>
      <c r="I317" s="22">
        <v>7781.5293999999994</v>
      </c>
      <c r="J317" s="22">
        <v>7003.3764599999995</v>
      </c>
      <c r="K317" s="22">
        <v>2334.4588199999998</v>
      </c>
      <c r="L317" s="22">
        <v>6225.2235199999996</v>
      </c>
      <c r="M317" s="22">
        <v>778.15293999999994</v>
      </c>
      <c r="N317" s="22" t="s">
        <v>167</v>
      </c>
      <c r="O317" s="23">
        <v>43202</v>
      </c>
      <c r="P317" s="24">
        <v>2018</v>
      </c>
      <c r="Q317" s="22" t="s">
        <v>21</v>
      </c>
      <c r="R317" s="20" t="s">
        <v>44</v>
      </c>
      <c r="S317" s="22" t="s">
        <v>157</v>
      </c>
      <c r="T317" s="22" t="s">
        <v>158</v>
      </c>
      <c r="U317" s="25">
        <v>7.3999999999999996E-2</v>
      </c>
      <c r="V317" s="25">
        <v>7.0000000000000001E-3</v>
      </c>
    </row>
    <row r="318" spans="1:22" ht="16.5" customHeight="1" x14ac:dyDescent="0.25">
      <c r="A318" s="13" t="s">
        <v>555</v>
      </c>
      <c r="B318" s="13" t="s">
        <v>556</v>
      </c>
      <c r="C318" s="13" t="s">
        <v>44</v>
      </c>
      <c r="D318" s="13">
        <v>3001</v>
      </c>
      <c r="E318" s="28" t="s">
        <v>19</v>
      </c>
      <c r="F318" s="13"/>
      <c r="G318" s="14"/>
      <c r="H318" s="15">
        <v>69189</v>
      </c>
      <c r="I318" s="15">
        <v>12198.020699999999</v>
      </c>
      <c r="J318" s="15">
        <v>10978.218629999999</v>
      </c>
      <c r="K318" s="15">
        <v>3659.4062099999996</v>
      </c>
      <c r="L318" s="15">
        <v>9758.4165599999997</v>
      </c>
      <c r="M318" s="15">
        <v>1219.80207</v>
      </c>
      <c r="N318" s="15" t="s">
        <v>557</v>
      </c>
      <c r="O318" s="16">
        <v>43372</v>
      </c>
      <c r="P318" s="17">
        <v>2018</v>
      </c>
      <c r="Q318" s="15" t="s">
        <v>21</v>
      </c>
      <c r="R318" s="13" t="s">
        <v>44</v>
      </c>
      <c r="S318" s="15" t="s">
        <v>558</v>
      </c>
      <c r="T318" s="15" t="s">
        <v>559</v>
      </c>
      <c r="U318" s="18">
        <v>0.121</v>
      </c>
      <c r="V318" s="18">
        <v>1.9E-2</v>
      </c>
    </row>
    <row r="319" spans="1:22" ht="16.5" customHeight="1" x14ac:dyDescent="0.25">
      <c r="A319" s="20" t="s">
        <v>555</v>
      </c>
      <c r="B319" s="20" t="s">
        <v>560</v>
      </c>
      <c r="C319" s="20" t="s">
        <v>44</v>
      </c>
      <c r="D319" s="20">
        <v>3002</v>
      </c>
      <c r="E319" s="27" t="s">
        <v>19</v>
      </c>
      <c r="F319" s="13"/>
      <c r="G319" s="21"/>
      <c r="H319" s="22">
        <v>94535</v>
      </c>
      <c r="I319" s="22">
        <v>16666.520499999999</v>
      </c>
      <c r="J319" s="22">
        <v>14999.86845</v>
      </c>
      <c r="K319" s="22">
        <v>4999.9561499999991</v>
      </c>
      <c r="L319" s="22">
        <v>13333.216399999999</v>
      </c>
      <c r="M319" s="22">
        <v>1666.6520499999999</v>
      </c>
      <c r="N319" s="22" t="s">
        <v>561</v>
      </c>
      <c r="O319" s="23">
        <v>43372</v>
      </c>
      <c r="P319" s="24">
        <v>2018</v>
      </c>
      <c r="Q319" s="22" t="s">
        <v>21</v>
      </c>
      <c r="R319" s="20" t="s">
        <v>44</v>
      </c>
      <c r="S319" s="22" t="s">
        <v>558</v>
      </c>
      <c r="T319" s="22" t="s">
        <v>559</v>
      </c>
      <c r="U319" s="25">
        <v>0.121</v>
      </c>
      <c r="V319" s="25">
        <v>1.9E-2</v>
      </c>
    </row>
    <row r="320" spans="1:22" ht="16.5" customHeight="1" x14ac:dyDescent="0.25">
      <c r="A320" s="13" t="s">
        <v>555</v>
      </c>
      <c r="B320" s="13" t="s">
        <v>562</v>
      </c>
      <c r="C320" s="13" t="s">
        <v>44</v>
      </c>
      <c r="D320" s="13">
        <v>3003</v>
      </c>
      <c r="E320" s="28" t="s">
        <v>19</v>
      </c>
      <c r="F320" s="13" t="s">
        <v>644</v>
      </c>
      <c r="G320" s="14"/>
      <c r="H320" s="15">
        <v>150392</v>
      </c>
      <c r="I320" s="15">
        <v>26514.109599999996</v>
      </c>
      <c r="J320" s="15">
        <v>23862.698639999999</v>
      </c>
      <c r="K320" s="15">
        <v>7954.2328799999987</v>
      </c>
      <c r="L320" s="15">
        <v>21211.287679999998</v>
      </c>
      <c r="M320" s="15">
        <v>2651.4109599999997</v>
      </c>
      <c r="N320" s="15" t="s">
        <v>561</v>
      </c>
      <c r="O320" s="16">
        <v>43372</v>
      </c>
      <c r="P320" s="17">
        <v>2018</v>
      </c>
      <c r="Q320" s="15" t="s">
        <v>21</v>
      </c>
      <c r="R320" s="13" t="s">
        <v>44</v>
      </c>
      <c r="S320" s="15" t="s">
        <v>558</v>
      </c>
      <c r="T320" s="15" t="s">
        <v>559</v>
      </c>
      <c r="U320" s="18">
        <v>0.121</v>
      </c>
      <c r="V320" s="18">
        <v>1.9E-2</v>
      </c>
    </row>
    <row r="321" spans="1:22" ht="16.5" customHeight="1" x14ac:dyDescent="0.25">
      <c r="A321" s="20" t="s">
        <v>555</v>
      </c>
      <c r="B321" s="20" t="s">
        <v>563</v>
      </c>
      <c r="C321" s="20" t="s">
        <v>44</v>
      </c>
      <c r="D321" s="20">
        <v>3004</v>
      </c>
      <c r="E321" s="27" t="s">
        <v>19</v>
      </c>
      <c r="F321" s="13"/>
      <c r="G321" s="21"/>
      <c r="H321" s="22">
        <v>63121</v>
      </c>
      <c r="I321" s="22">
        <v>11128.2323</v>
      </c>
      <c r="J321" s="22">
        <v>10015.40907</v>
      </c>
      <c r="K321" s="22">
        <v>3338.4696899999999</v>
      </c>
      <c r="L321" s="22">
        <v>8902.5858399999997</v>
      </c>
      <c r="M321" s="22">
        <v>1112.82323</v>
      </c>
      <c r="N321" s="22" t="s">
        <v>557</v>
      </c>
      <c r="O321" s="23">
        <v>43372</v>
      </c>
      <c r="P321" s="24">
        <v>2018</v>
      </c>
      <c r="Q321" s="22" t="s">
        <v>21</v>
      </c>
      <c r="R321" s="20" t="s">
        <v>44</v>
      </c>
      <c r="S321" s="22" t="s">
        <v>558</v>
      </c>
      <c r="T321" s="22" t="s">
        <v>559</v>
      </c>
      <c r="U321" s="25">
        <v>0.121</v>
      </c>
      <c r="V321" s="25">
        <v>1.9E-2</v>
      </c>
    </row>
    <row r="322" spans="1:22" ht="16.5" customHeight="1" x14ac:dyDescent="0.25">
      <c r="A322" s="13" t="s">
        <v>555</v>
      </c>
      <c r="B322" s="13" t="s">
        <v>564</v>
      </c>
      <c r="C322" s="13" t="s">
        <v>44</v>
      </c>
      <c r="D322" s="13">
        <v>3005</v>
      </c>
      <c r="E322" s="28" t="s">
        <v>19</v>
      </c>
      <c r="F322" s="13"/>
      <c r="G322" s="14"/>
      <c r="H322" s="15">
        <v>62888</v>
      </c>
      <c r="I322" s="15">
        <v>11087.154399999999</v>
      </c>
      <c r="J322" s="15">
        <v>9978.4389599999995</v>
      </c>
      <c r="K322" s="15">
        <v>3326.1463199999998</v>
      </c>
      <c r="L322" s="15">
        <v>8869.7235199999996</v>
      </c>
      <c r="M322" s="15">
        <v>1108.7154399999999</v>
      </c>
      <c r="N322" s="15" t="s">
        <v>565</v>
      </c>
      <c r="O322" s="16">
        <v>43372</v>
      </c>
      <c r="P322" s="17">
        <v>2018</v>
      </c>
      <c r="Q322" s="15" t="s">
        <v>21</v>
      </c>
      <c r="R322" s="13" t="s">
        <v>44</v>
      </c>
      <c r="S322" s="15" t="s">
        <v>558</v>
      </c>
      <c r="T322" s="15" t="s">
        <v>559</v>
      </c>
      <c r="U322" s="18">
        <v>0.121</v>
      </c>
      <c r="V322" s="18">
        <v>1.9E-2</v>
      </c>
    </row>
    <row r="323" spans="1:22" ht="16.5" customHeight="1" x14ac:dyDescent="0.25">
      <c r="A323" s="20" t="s">
        <v>555</v>
      </c>
      <c r="B323" s="20" t="s">
        <v>566</v>
      </c>
      <c r="C323" s="20" t="s">
        <v>44</v>
      </c>
      <c r="D323" s="20">
        <v>3006</v>
      </c>
      <c r="E323" s="27" t="s">
        <v>19</v>
      </c>
      <c r="F323" s="13"/>
      <c r="G323" s="21"/>
      <c r="H323" s="22">
        <v>132166</v>
      </c>
      <c r="I323" s="22">
        <v>23300.8658</v>
      </c>
      <c r="J323" s="22">
        <v>20970.77922</v>
      </c>
      <c r="K323" s="22">
        <v>6990.2597399999995</v>
      </c>
      <c r="L323" s="22">
        <v>18640.692640000001</v>
      </c>
      <c r="M323" s="22">
        <v>2330.0865800000001</v>
      </c>
      <c r="N323" s="22" t="s">
        <v>567</v>
      </c>
      <c r="O323" s="23">
        <v>43372</v>
      </c>
      <c r="P323" s="24">
        <v>2018</v>
      </c>
      <c r="Q323" s="22" t="s">
        <v>21</v>
      </c>
      <c r="R323" s="20" t="s">
        <v>44</v>
      </c>
      <c r="S323" s="22" t="s">
        <v>558</v>
      </c>
      <c r="T323" s="22" t="s">
        <v>559</v>
      </c>
      <c r="U323" s="25">
        <v>0.121</v>
      </c>
      <c r="V323" s="25">
        <v>1.9E-2</v>
      </c>
    </row>
    <row r="324" spans="1:22" ht="16.5" customHeight="1" x14ac:dyDescent="0.25">
      <c r="A324" s="13" t="s">
        <v>555</v>
      </c>
      <c r="B324" s="13" t="s">
        <v>568</v>
      </c>
      <c r="C324" s="13" t="s">
        <v>44</v>
      </c>
      <c r="D324" s="13">
        <v>3007</v>
      </c>
      <c r="E324" s="28" t="s">
        <v>19</v>
      </c>
      <c r="F324" s="13"/>
      <c r="G324" s="14" t="s">
        <v>29</v>
      </c>
      <c r="H324" s="15">
        <v>40251</v>
      </c>
      <c r="I324" s="15">
        <v>7096.251299999999</v>
      </c>
      <c r="J324" s="15">
        <v>6386.6261699999995</v>
      </c>
      <c r="K324" s="15">
        <v>2128.8753899999997</v>
      </c>
      <c r="L324" s="15">
        <v>5677.0010399999992</v>
      </c>
      <c r="M324" s="15">
        <v>709.6251299999999</v>
      </c>
      <c r="N324" s="15" t="s">
        <v>569</v>
      </c>
      <c r="O324" s="16">
        <v>43372</v>
      </c>
      <c r="P324" s="17">
        <v>2018</v>
      </c>
      <c r="Q324" s="15" t="s">
        <v>21</v>
      </c>
      <c r="R324" s="13" t="s">
        <v>44</v>
      </c>
      <c r="S324" s="15" t="s">
        <v>558</v>
      </c>
      <c r="T324" s="15" t="s">
        <v>559</v>
      </c>
      <c r="U324" s="18">
        <v>0.121</v>
      </c>
      <c r="V324" s="18">
        <v>1.9E-2</v>
      </c>
    </row>
    <row r="325" spans="1:22" ht="16.5" customHeight="1" x14ac:dyDescent="0.25">
      <c r="A325" s="20" t="s">
        <v>555</v>
      </c>
      <c r="B325" s="20" t="s">
        <v>570</v>
      </c>
      <c r="C325" s="20" t="s">
        <v>44</v>
      </c>
      <c r="D325" s="20">
        <v>3008</v>
      </c>
      <c r="E325" s="27" t="s">
        <v>19</v>
      </c>
      <c r="F325" s="13" t="s">
        <v>644</v>
      </c>
      <c r="G325" s="21" t="s">
        <v>29</v>
      </c>
      <c r="H325" s="22">
        <v>64847</v>
      </c>
      <c r="I325" s="22">
        <v>11432.526099999999</v>
      </c>
      <c r="J325" s="22">
        <v>10289.27349</v>
      </c>
      <c r="K325" s="22">
        <v>3429.7578299999996</v>
      </c>
      <c r="L325" s="22">
        <v>9146.02088</v>
      </c>
      <c r="M325" s="22">
        <v>1143.25261</v>
      </c>
      <c r="N325" s="22" t="s">
        <v>569</v>
      </c>
      <c r="O325" s="23">
        <v>43372</v>
      </c>
      <c r="P325" s="24">
        <v>2018</v>
      </c>
      <c r="Q325" s="22" t="s">
        <v>21</v>
      </c>
      <c r="R325" s="20" t="s">
        <v>44</v>
      </c>
      <c r="S325" s="22" t="s">
        <v>558</v>
      </c>
      <c r="T325" s="22" t="s">
        <v>559</v>
      </c>
      <c r="U325" s="25">
        <v>0.121</v>
      </c>
      <c r="V325" s="25">
        <v>1.9E-2</v>
      </c>
    </row>
    <row r="326" spans="1:22" ht="16.5" customHeight="1" x14ac:dyDescent="0.25">
      <c r="A326" s="13" t="s">
        <v>555</v>
      </c>
      <c r="B326" s="13" t="s">
        <v>571</v>
      </c>
      <c r="C326" s="13" t="s">
        <v>44</v>
      </c>
      <c r="D326" s="13">
        <v>3009</v>
      </c>
      <c r="E326" s="28" t="s">
        <v>19</v>
      </c>
      <c r="F326" s="13"/>
      <c r="G326" s="14" t="s">
        <v>29</v>
      </c>
      <c r="H326" s="15">
        <v>102267</v>
      </c>
      <c r="I326" s="15">
        <v>18029.6721</v>
      </c>
      <c r="J326" s="15">
        <v>16226.704890000001</v>
      </c>
      <c r="K326" s="15">
        <v>5408.9016299999994</v>
      </c>
      <c r="L326" s="15">
        <v>14423.73768</v>
      </c>
      <c r="M326" s="15">
        <v>1802.96721</v>
      </c>
      <c r="N326" s="15" t="s">
        <v>569</v>
      </c>
      <c r="O326" s="16">
        <v>43372</v>
      </c>
      <c r="P326" s="17">
        <v>2018</v>
      </c>
      <c r="Q326" s="15" t="s">
        <v>21</v>
      </c>
      <c r="R326" s="13" t="s">
        <v>44</v>
      </c>
      <c r="S326" s="15" t="s">
        <v>558</v>
      </c>
      <c r="T326" s="15" t="s">
        <v>559</v>
      </c>
      <c r="U326" s="18">
        <v>0.121</v>
      </c>
      <c r="V326" s="18">
        <v>1.9E-2</v>
      </c>
    </row>
    <row r="327" spans="1:22" ht="16.5" customHeight="1" x14ac:dyDescent="0.25">
      <c r="A327" s="20" t="s">
        <v>319</v>
      </c>
      <c r="B327" s="20" t="s">
        <v>320</v>
      </c>
      <c r="C327" s="20" t="s">
        <v>44</v>
      </c>
      <c r="D327" s="20">
        <v>3101</v>
      </c>
      <c r="E327" s="20" t="s">
        <v>76</v>
      </c>
      <c r="F327" s="13"/>
      <c r="G327" s="21" t="s">
        <v>29</v>
      </c>
      <c r="H327" s="22">
        <v>52946</v>
      </c>
      <c r="I327" s="22">
        <v>9334.3797999999988</v>
      </c>
      <c r="J327" s="22">
        <v>8400.94182</v>
      </c>
      <c r="K327" s="22">
        <v>2800.3139399999995</v>
      </c>
      <c r="L327" s="22">
        <v>7467.5038399999994</v>
      </c>
      <c r="M327" s="22">
        <v>933.43797999999992</v>
      </c>
      <c r="N327" s="22" t="s">
        <v>321</v>
      </c>
      <c r="O327" s="23">
        <v>42971</v>
      </c>
      <c r="P327" s="24">
        <v>2017</v>
      </c>
      <c r="Q327" s="22" t="s">
        <v>291</v>
      </c>
      <c r="R327" s="20" t="s">
        <v>44</v>
      </c>
      <c r="S327" s="22" t="s">
        <v>322</v>
      </c>
      <c r="T327" s="22" t="s">
        <v>323</v>
      </c>
      <c r="U327" s="25">
        <v>9.6000000000000002E-2</v>
      </c>
      <c r="V327" s="25">
        <v>2.1000000000000001E-2</v>
      </c>
    </row>
    <row r="328" spans="1:22" ht="16.5" customHeight="1" x14ac:dyDescent="0.25">
      <c r="A328" s="13" t="s">
        <v>319</v>
      </c>
      <c r="B328" s="13" t="s">
        <v>324</v>
      </c>
      <c r="C328" s="13" t="s">
        <v>44</v>
      </c>
      <c r="D328" s="13">
        <v>3102</v>
      </c>
      <c r="E328" s="13" t="s">
        <v>76</v>
      </c>
      <c r="F328" s="13"/>
      <c r="G328" s="14"/>
      <c r="H328" s="15">
        <v>115583</v>
      </c>
      <c r="I328" s="15">
        <v>20377.282899999998</v>
      </c>
      <c r="J328" s="15">
        <v>18339.554609999999</v>
      </c>
      <c r="K328" s="15">
        <v>6113.1848699999991</v>
      </c>
      <c r="L328" s="15">
        <v>16301.82632</v>
      </c>
      <c r="M328" s="15">
        <v>2037.72829</v>
      </c>
      <c r="N328" s="15" t="s">
        <v>325</v>
      </c>
      <c r="O328" s="16">
        <v>42971</v>
      </c>
      <c r="P328" s="17">
        <v>2017</v>
      </c>
      <c r="Q328" s="15" t="s">
        <v>291</v>
      </c>
      <c r="R328" s="13" t="s">
        <v>44</v>
      </c>
      <c r="S328" s="15" t="s">
        <v>322</v>
      </c>
      <c r="T328" s="15" t="s">
        <v>323</v>
      </c>
      <c r="U328" s="18">
        <v>9.6000000000000002E-2</v>
      </c>
      <c r="V328" s="18">
        <v>2.1000000000000001E-2</v>
      </c>
    </row>
    <row r="329" spans="1:22" ht="16.5" customHeight="1" x14ac:dyDescent="0.25">
      <c r="A329" s="20" t="s">
        <v>319</v>
      </c>
      <c r="B329" s="20" t="s">
        <v>326</v>
      </c>
      <c r="C329" s="20" t="s">
        <v>44</v>
      </c>
      <c r="D329" s="20">
        <v>3103</v>
      </c>
      <c r="E329" s="20" t="s">
        <v>76</v>
      </c>
      <c r="F329" s="13"/>
      <c r="G329" s="21"/>
      <c r="H329" s="22">
        <v>136426</v>
      </c>
      <c r="I329" s="22">
        <v>24051.903799999996</v>
      </c>
      <c r="J329" s="22">
        <v>21646.713419999996</v>
      </c>
      <c r="K329" s="22">
        <v>7215.5711399999991</v>
      </c>
      <c r="L329" s="22">
        <v>19241.523039999996</v>
      </c>
      <c r="M329" s="22">
        <v>2405.1903799999995</v>
      </c>
      <c r="N329" s="22" t="s">
        <v>321</v>
      </c>
      <c r="O329" s="23">
        <v>42971</v>
      </c>
      <c r="P329" s="24">
        <v>2017</v>
      </c>
      <c r="Q329" s="22" t="s">
        <v>291</v>
      </c>
      <c r="R329" s="20" t="s">
        <v>44</v>
      </c>
      <c r="S329" s="22" t="s">
        <v>322</v>
      </c>
      <c r="T329" s="22" t="s">
        <v>323</v>
      </c>
      <c r="U329" s="25">
        <v>9.6000000000000002E-2</v>
      </c>
      <c r="V329" s="25">
        <v>2.1000000000000001E-2</v>
      </c>
    </row>
    <row r="330" spans="1:22" ht="16.5" customHeight="1" x14ac:dyDescent="0.25">
      <c r="A330" s="13" t="s">
        <v>319</v>
      </c>
      <c r="B330" s="13" t="s">
        <v>327</v>
      </c>
      <c r="C330" s="13" t="s">
        <v>44</v>
      </c>
      <c r="D330" s="13">
        <v>3104</v>
      </c>
      <c r="E330" s="13" t="s">
        <v>76</v>
      </c>
      <c r="F330" s="13"/>
      <c r="G330" s="14"/>
      <c r="H330" s="15">
        <v>120380</v>
      </c>
      <c r="I330" s="15">
        <v>21222.993999999999</v>
      </c>
      <c r="J330" s="15">
        <v>19100.694599999999</v>
      </c>
      <c r="K330" s="15">
        <v>6366.8981999999996</v>
      </c>
      <c r="L330" s="15">
        <v>16978.395199999999</v>
      </c>
      <c r="M330" s="15">
        <v>2122.2993999999999</v>
      </c>
      <c r="N330" s="15" t="s">
        <v>325</v>
      </c>
      <c r="O330" s="16">
        <v>42971</v>
      </c>
      <c r="P330" s="17">
        <v>2017</v>
      </c>
      <c r="Q330" s="15" t="s">
        <v>291</v>
      </c>
      <c r="R330" s="13" t="s">
        <v>44</v>
      </c>
      <c r="S330" s="15" t="s">
        <v>322</v>
      </c>
      <c r="T330" s="15" t="s">
        <v>323</v>
      </c>
      <c r="U330" s="18">
        <v>9.6000000000000002E-2</v>
      </c>
      <c r="V330" s="18">
        <v>2.1000000000000001E-2</v>
      </c>
    </row>
    <row r="331" spans="1:22" ht="16.5" customHeight="1" x14ac:dyDescent="0.25">
      <c r="A331" s="20" t="s">
        <v>319</v>
      </c>
      <c r="B331" s="20" t="s">
        <v>328</v>
      </c>
      <c r="C331" s="20" t="s">
        <v>44</v>
      </c>
      <c r="D331" s="20">
        <v>3105</v>
      </c>
      <c r="E331" s="20" t="s">
        <v>76</v>
      </c>
      <c r="F331" s="13"/>
      <c r="G331" s="21"/>
      <c r="H331" s="22">
        <v>107265</v>
      </c>
      <c r="I331" s="22">
        <v>18910.819499999998</v>
      </c>
      <c r="J331" s="22">
        <v>17019.737549999998</v>
      </c>
      <c r="K331" s="22">
        <v>5673.2458499999993</v>
      </c>
      <c r="L331" s="22">
        <v>15128.655599999998</v>
      </c>
      <c r="M331" s="22">
        <v>1891.0819499999998</v>
      </c>
      <c r="N331" s="22" t="s">
        <v>329</v>
      </c>
      <c r="O331" s="23">
        <v>42971</v>
      </c>
      <c r="P331" s="24">
        <v>2017</v>
      </c>
      <c r="Q331" s="22" t="s">
        <v>291</v>
      </c>
      <c r="R331" s="20" t="s">
        <v>44</v>
      </c>
      <c r="S331" s="22" t="s">
        <v>322</v>
      </c>
      <c r="T331" s="22" t="s">
        <v>323</v>
      </c>
      <c r="U331" s="25">
        <v>9.6000000000000002E-2</v>
      </c>
      <c r="V331" s="25">
        <v>2.1000000000000001E-2</v>
      </c>
    </row>
    <row r="332" spans="1:22" ht="16.5" customHeight="1" x14ac:dyDescent="0.25">
      <c r="A332" s="13" t="s">
        <v>319</v>
      </c>
      <c r="B332" s="13" t="s">
        <v>330</v>
      </c>
      <c r="C332" s="13" t="s">
        <v>44</v>
      </c>
      <c r="D332" s="13">
        <v>3106</v>
      </c>
      <c r="E332" s="13" t="s">
        <v>76</v>
      </c>
      <c r="F332" s="13"/>
      <c r="G332" s="14"/>
      <c r="H332" s="15">
        <v>114254</v>
      </c>
      <c r="I332" s="15">
        <v>20142.980199999998</v>
      </c>
      <c r="J332" s="15">
        <v>18128.68218</v>
      </c>
      <c r="K332" s="15">
        <v>6042.8940599999996</v>
      </c>
      <c r="L332" s="15">
        <v>16114.38416</v>
      </c>
      <c r="M332" s="15">
        <v>2014.29802</v>
      </c>
      <c r="N332" s="15" t="s">
        <v>329</v>
      </c>
      <c r="O332" s="16">
        <v>42971</v>
      </c>
      <c r="P332" s="17">
        <v>2017</v>
      </c>
      <c r="Q332" s="15" t="s">
        <v>291</v>
      </c>
      <c r="R332" s="13" t="s">
        <v>44</v>
      </c>
      <c r="S332" s="15" t="s">
        <v>322</v>
      </c>
      <c r="T332" s="15" t="s">
        <v>323</v>
      </c>
      <c r="U332" s="18">
        <v>9.6000000000000002E-2</v>
      </c>
      <c r="V332" s="18">
        <v>2.1000000000000001E-2</v>
      </c>
    </row>
    <row r="333" spans="1:22" ht="16.5" customHeight="1" x14ac:dyDescent="0.25">
      <c r="A333" s="20" t="s">
        <v>411</v>
      </c>
      <c r="B333" s="20" t="s">
        <v>412</v>
      </c>
      <c r="C333" s="20" t="s">
        <v>44</v>
      </c>
      <c r="D333" s="20">
        <v>3201</v>
      </c>
      <c r="E333" s="20" t="s">
        <v>19</v>
      </c>
      <c r="F333" s="13"/>
      <c r="G333" s="21"/>
      <c r="H333" s="22">
        <v>52774</v>
      </c>
      <c r="I333" s="22">
        <v>9304.0561999999991</v>
      </c>
      <c r="J333" s="22">
        <v>8373.6505799999995</v>
      </c>
      <c r="K333" s="22">
        <v>2791.2168599999995</v>
      </c>
      <c r="L333" s="22">
        <v>7443.24496</v>
      </c>
      <c r="M333" s="22">
        <v>930.40562</v>
      </c>
      <c r="N333" s="22" t="s">
        <v>413</v>
      </c>
      <c r="O333" s="23">
        <v>43193</v>
      </c>
      <c r="P333" s="24">
        <v>2018</v>
      </c>
      <c r="Q333" s="22" t="s">
        <v>642</v>
      </c>
      <c r="R333" s="20" t="s">
        <v>44</v>
      </c>
      <c r="S333" s="22"/>
      <c r="T333" s="22"/>
      <c r="U333" s="25">
        <v>0.11600000000000001</v>
      </c>
      <c r="V333" s="25">
        <v>1.2E-2</v>
      </c>
    </row>
    <row r="334" spans="1:22" ht="16.5" customHeight="1" x14ac:dyDescent="0.25">
      <c r="A334" s="29" t="s">
        <v>411</v>
      </c>
      <c r="B334" s="29" t="s">
        <v>416</v>
      </c>
      <c r="C334" s="29" t="s">
        <v>44</v>
      </c>
      <c r="D334" s="29">
        <v>3202</v>
      </c>
      <c r="E334" s="29" t="s">
        <v>19</v>
      </c>
      <c r="F334" s="13"/>
      <c r="G334" s="30"/>
      <c r="H334" s="31">
        <v>15473</v>
      </c>
      <c r="I334" s="31">
        <v>2727.8898999999997</v>
      </c>
      <c r="J334" s="31">
        <v>2455.1009099999997</v>
      </c>
      <c r="K334" s="31">
        <v>818.36696999999992</v>
      </c>
      <c r="L334" s="31">
        <v>2182.3119199999996</v>
      </c>
      <c r="M334" s="31">
        <v>272.78898999999996</v>
      </c>
      <c r="N334" s="32" t="s">
        <v>413</v>
      </c>
      <c r="O334" s="33">
        <v>43193</v>
      </c>
      <c r="P334" s="34">
        <v>2018</v>
      </c>
      <c r="Q334" s="107" t="s">
        <v>642</v>
      </c>
      <c r="R334" s="29" t="s">
        <v>44</v>
      </c>
      <c r="S334" s="32"/>
      <c r="T334" s="32"/>
      <c r="U334" s="35">
        <v>0.11600000000000001</v>
      </c>
      <c r="V334" s="35">
        <v>1.2E-2</v>
      </c>
    </row>
    <row r="338" spans="19:19" x14ac:dyDescent="0.25">
      <c r="S338" s="109"/>
    </row>
  </sheetData>
  <autoFilter ref="A1:V334">
    <sortState ref="A2:V334">
      <sortCondition ref="D1:D334"/>
    </sortState>
  </autoFilter>
  <sortState ref="A2:AD334">
    <sortCondition ref="D2:D334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C6" sqref="C6"/>
    </sheetView>
  </sheetViews>
  <sheetFormatPr defaultRowHeight="15" x14ac:dyDescent="0.25"/>
  <cols>
    <col min="1" max="1" width="13.5" style="40" bestFit="1" customWidth="1"/>
    <col min="2" max="2" width="15.125" style="40" customWidth="1"/>
    <col min="3" max="3" width="18.125" style="40" customWidth="1"/>
    <col min="4" max="4" width="12.625" style="40" customWidth="1"/>
    <col min="5" max="5" width="13.875" style="40" customWidth="1"/>
    <col min="6" max="6" width="15.375" style="40" customWidth="1"/>
    <col min="7" max="7" width="17.25" style="40" customWidth="1"/>
    <col min="8" max="16384" width="9" style="40"/>
  </cols>
  <sheetData>
    <row r="1" spans="1:7" ht="30" x14ac:dyDescent="0.25">
      <c r="A1" s="37" t="s">
        <v>0</v>
      </c>
      <c r="B1" s="38" t="s">
        <v>580</v>
      </c>
      <c r="C1" s="39" t="s">
        <v>581</v>
      </c>
      <c r="D1" s="38" t="s">
        <v>582</v>
      </c>
      <c r="E1" s="38" t="s">
        <v>583</v>
      </c>
      <c r="F1" s="38" t="s">
        <v>584</v>
      </c>
      <c r="G1" s="38" t="s">
        <v>585</v>
      </c>
    </row>
    <row r="2" spans="1:7" x14ac:dyDescent="0.25">
      <c r="A2" s="41" t="s">
        <v>16</v>
      </c>
      <c r="B2" s="42" t="s">
        <v>586</v>
      </c>
      <c r="C2" s="43" t="s">
        <v>587</v>
      </c>
      <c r="D2" s="43" t="s">
        <v>588</v>
      </c>
      <c r="E2" s="44">
        <v>43152</v>
      </c>
      <c r="F2" s="45">
        <v>5.2999999999999999E-2</v>
      </c>
      <c r="G2" s="49" t="str">
        <f t="shared" ref="G2:G18" si="0">IF(F2&gt;15%, "Critical",IF(AND(F2&gt;=10%,F2&lt;15%), "Serious","Poor"))</f>
        <v>Poor</v>
      </c>
    </row>
    <row r="3" spans="1:7" ht="25.5" x14ac:dyDescent="0.25">
      <c r="A3" s="41" t="s">
        <v>16</v>
      </c>
      <c r="B3" s="42" t="s">
        <v>589</v>
      </c>
      <c r="C3" s="43" t="s">
        <v>590</v>
      </c>
      <c r="D3" s="43" t="s">
        <v>588</v>
      </c>
      <c r="E3" s="44">
        <v>43143</v>
      </c>
      <c r="F3" s="45">
        <v>0.1</v>
      </c>
      <c r="G3" s="49" t="str">
        <f t="shared" si="0"/>
        <v>Serious</v>
      </c>
    </row>
    <row r="4" spans="1:7" x14ac:dyDescent="0.25">
      <c r="A4" s="42" t="s">
        <v>455</v>
      </c>
      <c r="B4" s="42" t="s">
        <v>591</v>
      </c>
      <c r="C4" s="43" t="s">
        <v>592</v>
      </c>
      <c r="D4" s="43" t="s">
        <v>588</v>
      </c>
      <c r="E4" s="44">
        <v>43424</v>
      </c>
      <c r="F4" s="47">
        <v>0.155</v>
      </c>
      <c r="G4" s="49" t="str">
        <f t="shared" si="0"/>
        <v>Critical</v>
      </c>
    </row>
    <row r="5" spans="1:7" x14ac:dyDescent="0.25">
      <c r="A5" s="48" t="s">
        <v>42</v>
      </c>
      <c r="B5" s="42" t="s">
        <v>591</v>
      </c>
      <c r="C5" s="43" t="s">
        <v>592</v>
      </c>
      <c r="D5" s="43" t="s">
        <v>588</v>
      </c>
      <c r="E5" s="44">
        <v>43216</v>
      </c>
      <c r="F5" s="47">
        <v>7.2999999999999995E-2</v>
      </c>
      <c r="G5" s="49" t="str">
        <f t="shared" si="0"/>
        <v>Poor</v>
      </c>
    </row>
    <row r="6" spans="1:7" x14ac:dyDescent="0.25">
      <c r="A6" s="42" t="s">
        <v>555</v>
      </c>
      <c r="B6" s="42" t="s">
        <v>591</v>
      </c>
      <c r="C6" s="43" t="s">
        <v>592</v>
      </c>
      <c r="D6" s="43" t="s">
        <v>588</v>
      </c>
      <c r="E6" s="44">
        <v>43372</v>
      </c>
      <c r="F6" s="47">
        <v>0.121</v>
      </c>
      <c r="G6" s="49" t="str">
        <f t="shared" si="0"/>
        <v>Serious</v>
      </c>
    </row>
    <row r="7" spans="1:7" x14ac:dyDescent="0.25">
      <c r="A7" s="42" t="s">
        <v>74</v>
      </c>
      <c r="B7" s="42" t="s">
        <v>591</v>
      </c>
      <c r="C7" s="42" t="s">
        <v>592</v>
      </c>
      <c r="D7" s="43" t="s">
        <v>593</v>
      </c>
      <c r="E7" s="44">
        <v>42675</v>
      </c>
      <c r="F7" s="47">
        <v>0.252</v>
      </c>
      <c r="G7" s="49" t="str">
        <f t="shared" si="0"/>
        <v>Critical</v>
      </c>
    </row>
    <row r="8" spans="1:7" x14ac:dyDescent="0.25">
      <c r="A8" s="42" t="s">
        <v>114</v>
      </c>
      <c r="B8" s="42" t="s">
        <v>591</v>
      </c>
      <c r="C8" s="43" t="s">
        <v>592</v>
      </c>
      <c r="D8" s="43" t="s">
        <v>588</v>
      </c>
      <c r="E8" s="44">
        <v>43215</v>
      </c>
      <c r="F8" s="47">
        <v>9.1999999999999998E-2</v>
      </c>
      <c r="G8" s="49" t="str">
        <f t="shared" si="0"/>
        <v>Poor</v>
      </c>
    </row>
    <row r="9" spans="1:7" x14ac:dyDescent="0.25">
      <c r="A9" s="42" t="s">
        <v>540</v>
      </c>
      <c r="B9" s="42" t="s">
        <v>591</v>
      </c>
      <c r="C9" s="43" t="s">
        <v>592</v>
      </c>
      <c r="D9" s="43" t="s">
        <v>588</v>
      </c>
      <c r="E9" s="44">
        <v>43296</v>
      </c>
      <c r="F9" s="47">
        <v>9.9000000000000005E-2</v>
      </c>
      <c r="G9" s="49" t="str">
        <f t="shared" si="0"/>
        <v>Poor</v>
      </c>
    </row>
    <row r="10" spans="1:7" x14ac:dyDescent="0.25">
      <c r="A10" s="42" t="s">
        <v>520</v>
      </c>
      <c r="B10" s="42" t="s">
        <v>594</v>
      </c>
      <c r="C10" s="42" t="s">
        <v>587</v>
      </c>
      <c r="D10" s="43" t="s">
        <v>588</v>
      </c>
      <c r="E10" s="44">
        <v>43374</v>
      </c>
      <c r="F10" s="47">
        <v>5.5E-2</v>
      </c>
      <c r="G10" s="49" t="str">
        <f t="shared" si="0"/>
        <v>Poor</v>
      </c>
    </row>
    <row r="11" spans="1:7" ht="25.5" x14ac:dyDescent="0.25">
      <c r="A11" s="42" t="s">
        <v>520</v>
      </c>
      <c r="B11" s="42" t="s">
        <v>595</v>
      </c>
      <c r="C11" s="42" t="s">
        <v>596</v>
      </c>
      <c r="D11" s="43" t="s">
        <v>588</v>
      </c>
      <c r="E11" s="44">
        <v>43375</v>
      </c>
      <c r="F11" s="47">
        <v>0.11799999999999999</v>
      </c>
      <c r="G11" s="49" t="str">
        <f t="shared" si="0"/>
        <v>Serious</v>
      </c>
    </row>
    <row r="12" spans="1:7" x14ac:dyDescent="0.25">
      <c r="A12" s="48" t="s">
        <v>136</v>
      </c>
      <c r="B12" s="42" t="s">
        <v>591</v>
      </c>
      <c r="C12" s="42" t="s">
        <v>592</v>
      </c>
      <c r="D12" s="43" t="s">
        <v>593</v>
      </c>
      <c r="E12" s="44">
        <v>42675</v>
      </c>
      <c r="F12" s="47">
        <v>6.0999999999999999E-2</v>
      </c>
      <c r="G12" s="49" t="str">
        <f t="shared" si="0"/>
        <v>Poor</v>
      </c>
    </row>
    <row r="13" spans="1:7" x14ac:dyDescent="0.25">
      <c r="A13" s="42" t="s">
        <v>154</v>
      </c>
      <c r="B13" s="42" t="s">
        <v>591</v>
      </c>
      <c r="C13" s="43" t="s">
        <v>592</v>
      </c>
      <c r="D13" s="43" t="s">
        <v>588</v>
      </c>
      <c r="E13" s="44">
        <v>43202</v>
      </c>
      <c r="F13" s="47">
        <v>7.3999999999999996E-2</v>
      </c>
      <c r="G13" s="49" t="str">
        <f t="shared" si="0"/>
        <v>Poor</v>
      </c>
    </row>
    <row r="14" spans="1:7" x14ac:dyDescent="0.25">
      <c r="A14" s="41" t="s">
        <v>181</v>
      </c>
      <c r="B14" s="42" t="s">
        <v>597</v>
      </c>
      <c r="C14" s="43" t="s">
        <v>587</v>
      </c>
      <c r="D14" s="43" t="s">
        <v>588</v>
      </c>
      <c r="E14" s="44">
        <v>43222</v>
      </c>
      <c r="F14" s="47">
        <v>5.8999999999999997E-2</v>
      </c>
      <c r="G14" s="49" t="str">
        <f t="shared" si="0"/>
        <v>Poor</v>
      </c>
    </row>
    <row r="15" spans="1:7" ht="38.25" x14ac:dyDescent="0.25">
      <c r="A15" s="41" t="s">
        <v>181</v>
      </c>
      <c r="B15" s="42" t="s">
        <v>598</v>
      </c>
      <c r="C15" s="43" t="s">
        <v>599</v>
      </c>
      <c r="D15" s="43" t="s">
        <v>588</v>
      </c>
      <c r="E15" s="44">
        <v>43217</v>
      </c>
      <c r="F15" s="47">
        <v>0.10100000000000001</v>
      </c>
      <c r="G15" s="49" t="str">
        <f t="shared" si="0"/>
        <v>Serious</v>
      </c>
    </row>
    <row r="16" spans="1:7" x14ac:dyDescent="0.25">
      <c r="A16" s="42" t="s">
        <v>205</v>
      </c>
      <c r="B16" s="42" t="s">
        <v>591</v>
      </c>
      <c r="C16" s="42" t="s">
        <v>592</v>
      </c>
      <c r="D16" s="43" t="s">
        <v>593</v>
      </c>
      <c r="E16" s="44">
        <v>42675</v>
      </c>
      <c r="F16" s="47">
        <v>0.20300000000000001</v>
      </c>
      <c r="G16" s="46" t="str">
        <f t="shared" si="0"/>
        <v>Critical</v>
      </c>
    </row>
    <row r="17" spans="1:7" x14ac:dyDescent="0.25">
      <c r="A17" s="41" t="s">
        <v>241</v>
      </c>
      <c r="B17" s="42" t="s">
        <v>600</v>
      </c>
      <c r="C17" s="43" t="s">
        <v>587</v>
      </c>
      <c r="D17" s="43" t="s">
        <v>588</v>
      </c>
      <c r="E17" s="44">
        <v>43176</v>
      </c>
      <c r="F17" s="45">
        <v>8.8999999999999996E-2</v>
      </c>
      <c r="G17" s="46" t="str">
        <f t="shared" si="0"/>
        <v>Poor</v>
      </c>
    </row>
    <row r="18" spans="1:7" ht="76.5" x14ac:dyDescent="0.25">
      <c r="A18" s="41" t="s">
        <v>241</v>
      </c>
      <c r="B18" s="42" t="s">
        <v>601</v>
      </c>
      <c r="C18" s="43" t="s">
        <v>602</v>
      </c>
      <c r="D18" s="43" t="s">
        <v>588</v>
      </c>
      <c r="E18" s="44">
        <v>43181</v>
      </c>
      <c r="F18" s="45">
        <v>0.14899999999999999</v>
      </c>
      <c r="G18" s="46" t="str">
        <f t="shared" si="0"/>
        <v>Serious</v>
      </c>
    </row>
    <row r="19" spans="1:7" x14ac:dyDescent="0.25">
      <c r="A19" s="42" t="s">
        <v>287</v>
      </c>
      <c r="B19" s="42" t="s">
        <v>603</v>
      </c>
      <c r="C19" s="43" t="s">
        <v>587</v>
      </c>
      <c r="D19" s="43" t="s">
        <v>588</v>
      </c>
      <c r="E19" s="44">
        <v>42831</v>
      </c>
      <c r="F19" s="47">
        <v>3.9E-2</v>
      </c>
      <c r="G19" s="46" t="s">
        <v>604</v>
      </c>
    </row>
    <row r="20" spans="1:7" ht="63.75" x14ac:dyDescent="0.25">
      <c r="A20" s="42" t="s">
        <v>287</v>
      </c>
      <c r="B20" s="42" t="s">
        <v>605</v>
      </c>
      <c r="C20" s="43" t="s">
        <v>606</v>
      </c>
      <c r="D20" s="43" t="s">
        <v>588</v>
      </c>
      <c r="E20" s="44">
        <v>42824</v>
      </c>
      <c r="F20" s="47">
        <v>5.6000000000000001E-2</v>
      </c>
      <c r="G20" s="46" t="str">
        <f t="shared" ref="G20:G35" si="1">IF(F20&gt;15%, "Critical",IF(AND(F20&gt;=10%,F20&lt;15%), "Serious","Poor"))</f>
        <v>Poor</v>
      </c>
    </row>
    <row r="21" spans="1:7" x14ac:dyDescent="0.25">
      <c r="A21" s="41" t="s">
        <v>471</v>
      </c>
      <c r="B21" s="42" t="s">
        <v>594</v>
      </c>
      <c r="C21" s="43" t="s">
        <v>587</v>
      </c>
      <c r="D21" s="43" t="s">
        <v>588</v>
      </c>
      <c r="E21" s="44">
        <v>43321</v>
      </c>
      <c r="F21" s="47">
        <v>0.12</v>
      </c>
      <c r="G21" s="46" t="str">
        <f t="shared" si="1"/>
        <v>Serious</v>
      </c>
    </row>
    <row r="22" spans="1:7" ht="51" x14ac:dyDescent="0.25">
      <c r="A22" s="41" t="s">
        <v>471</v>
      </c>
      <c r="B22" s="42" t="s">
        <v>595</v>
      </c>
      <c r="C22" s="43" t="s">
        <v>607</v>
      </c>
      <c r="D22" s="43" t="s">
        <v>588</v>
      </c>
      <c r="E22" s="44">
        <v>43317</v>
      </c>
      <c r="F22" s="47">
        <v>0.222</v>
      </c>
      <c r="G22" s="46" t="str">
        <f t="shared" si="1"/>
        <v>Critical</v>
      </c>
    </row>
    <row r="23" spans="1:7" x14ac:dyDescent="0.25">
      <c r="A23" s="41" t="s">
        <v>496</v>
      </c>
      <c r="B23" s="42" t="s">
        <v>608</v>
      </c>
      <c r="C23" s="43" t="s">
        <v>514</v>
      </c>
      <c r="D23" s="43" t="s">
        <v>588</v>
      </c>
      <c r="E23" s="44">
        <v>43318</v>
      </c>
      <c r="F23" s="47">
        <v>0.10100000000000001</v>
      </c>
      <c r="G23" s="46" t="str">
        <f t="shared" si="1"/>
        <v>Serious</v>
      </c>
    </row>
    <row r="24" spans="1:7" x14ac:dyDescent="0.25">
      <c r="A24" s="41" t="s">
        <v>496</v>
      </c>
      <c r="B24" s="42" t="s">
        <v>498</v>
      </c>
      <c r="C24" s="43" t="s">
        <v>587</v>
      </c>
      <c r="D24" s="43" t="s">
        <v>588</v>
      </c>
      <c r="E24" s="44">
        <v>43314</v>
      </c>
      <c r="F24" s="47">
        <v>0.1</v>
      </c>
      <c r="G24" s="46" t="str">
        <f t="shared" si="1"/>
        <v>Serious</v>
      </c>
    </row>
    <row r="25" spans="1:7" x14ac:dyDescent="0.25">
      <c r="A25" s="42" t="s">
        <v>319</v>
      </c>
      <c r="B25" s="42" t="s">
        <v>591</v>
      </c>
      <c r="C25" s="43" t="s">
        <v>592</v>
      </c>
      <c r="D25" s="43" t="s">
        <v>588</v>
      </c>
      <c r="E25" s="44">
        <v>42971</v>
      </c>
      <c r="F25" s="47">
        <v>9.6000000000000002E-2</v>
      </c>
      <c r="G25" s="46" t="str">
        <f t="shared" si="1"/>
        <v>Poor</v>
      </c>
    </row>
    <row r="26" spans="1:7" x14ac:dyDescent="0.25">
      <c r="A26" s="42" t="s">
        <v>331</v>
      </c>
      <c r="B26" s="42" t="s">
        <v>594</v>
      </c>
      <c r="C26" s="43" t="s">
        <v>587</v>
      </c>
      <c r="D26" s="43" t="s">
        <v>588</v>
      </c>
      <c r="E26" s="44">
        <v>42521</v>
      </c>
      <c r="F26" s="47">
        <v>9.9000000000000005E-2</v>
      </c>
      <c r="G26" s="46" t="str">
        <f t="shared" si="1"/>
        <v>Poor</v>
      </c>
    </row>
    <row r="27" spans="1:7" ht="38.25" x14ac:dyDescent="0.25">
      <c r="A27" s="42" t="s">
        <v>331</v>
      </c>
      <c r="B27" s="42" t="s">
        <v>595</v>
      </c>
      <c r="C27" s="43" t="s">
        <v>609</v>
      </c>
      <c r="D27" s="43" t="s">
        <v>588</v>
      </c>
      <c r="E27" s="44">
        <v>42523</v>
      </c>
      <c r="F27" s="47">
        <v>8.6999999999999994E-2</v>
      </c>
      <c r="G27" s="46" t="str">
        <f t="shared" si="1"/>
        <v>Poor</v>
      </c>
    </row>
    <row r="28" spans="1:7" ht="63.75" x14ac:dyDescent="0.25">
      <c r="A28" s="41" t="s">
        <v>357</v>
      </c>
      <c r="B28" s="42" t="s">
        <v>610</v>
      </c>
      <c r="C28" s="43" t="s">
        <v>611</v>
      </c>
      <c r="D28" s="43" t="s">
        <v>588</v>
      </c>
      <c r="E28" s="44">
        <v>43225</v>
      </c>
      <c r="F28" s="47">
        <v>5.6000000000000001E-2</v>
      </c>
      <c r="G28" s="46" t="str">
        <f t="shared" si="1"/>
        <v>Poor</v>
      </c>
    </row>
    <row r="29" spans="1:7" x14ac:dyDescent="0.25">
      <c r="A29" s="41" t="s">
        <v>357</v>
      </c>
      <c r="B29" s="42" t="s">
        <v>612</v>
      </c>
      <c r="C29" s="43" t="s">
        <v>587</v>
      </c>
      <c r="D29" s="43" t="s">
        <v>588</v>
      </c>
      <c r="E29" s="44">
        <v>43216</v>
      </c>
      <c r="F29" s="47">
        <v>7.0000000000000007E-2</v>
      </c>
      <c r="G29" s="46" t="str">
        <f t="shared" si="1"/>
        <v>Poor</v>
      </c>
    </row>
    <row r="30" spans="1:7" x14ac:dyDescent="0.25">
      <c r="A30" s="42" t="s">
        <v>384</v>
      </c>
      <c r="B30" s="42" t="s">
        <v>589</v>
      </c>
      <c r="C30" s="43" t="s">
        <v>613</v>
      </c>
      <c r="D30" s="43" t="s">
        <v>588</v>
      </c>
      <c r="E30" s="44">
        <v>42761</v>
      </c>
      <c r="F30" s="47">
        <v>8.5000000000000006E-2</v>
      </c>
      <c r="G30" s="46" t="str">
        <f t="shared" si="1"/>
        <v>Poor</v>
      </c>
    </row>
    <row r="31" spans="1:7" x14ac:dyDescent="0.25">
      <c r="A31" s="42" t="s">
        <v>384</v>
      </c>
      <c r="B31" s="42" t="s">
        <v>614</v>
      </c>
      <c r="C31" s="43" t="s">
        <v>587</v>
      </c>
      <c r="D31" s="43" t="s">
        <v>588</v>
      </c>
      <c r="E31" s="44">
        <v>42754</v>
      </c>
      <c r="F31" s="47">
        <v>6.2E-2</v>
      </c>
      <c r="G31" s="46" t="str">
        <f t="shared" si="1"/>
        <v>Poor</v>
      </c>
    </row>
    <row r="32" spans="1:7" x14ac:dyDescent="0.25">
      <c r="A32" s="42" t="s">
        <v>411</v>
      </c>
      <c r="B32" s="42" t="s">
        <v>591</v>
      </c>
      <c r="C32" s="43" t="s">
        <v>592</v>
      </c>
      <c r="D32" s="43" t="s">
        <v>588</v>
      </c>
      <c r="E32" s="44">
        <v>43193</v>
      </c>
      <c r="F32" s="47">
        <v>9.6000000000000002E-2</v>
      </c>
      <c r="G32" s="46" t="str">
        <f t="shared" si="1"/>
        <v>Poor</v>
      </c>
    </row>
    <row r="33" spans="1:7" ht="25.5" x14ac:dyDescent="0.25">
      <c r="A33" s="42" t="s">
        <v>417</v>
      </c>
      <c r="B33" s="42" t="s">
        <v>608</v>
      </c>
      <c r="C33" s="43" t="s">
        <v>615</v>
      </c>
      <c r="D33" s="43" t="s">
        <v>588</v>
      </c>
      <c r="E33" s="44">
        <v>43405</v>
      </c>
      <c r="F33" s="47">
        <v>0.154</v>
      </c>
      <c r="G33" s="46" t="str">
        <f t="shared" si="1"/>
        <v>Critical</v>
      </c>
    </row>
    <row r="34" spans="1:7" x14ac:dyDescent="0.25">
      <c r="A34" s="42" t="s">
        <v>417</v>
      </c>
      <c r="B34" s="42" t="s">
        <v>18</v>
      </c>
      <c r="C34" s="43" t="s">
        <v>587</v>
      </c>
      <c r="D34" s="43" t="s">
        <v>588</v>
      </c>
      <c r="E34" s="44">
        <v>43405</v>
      </c>
      <c r="F34" s="47">
        <v>0.15</v>
      </c>
      <c r="G34" s="46" t="str">
        <f>IF(F34&gt;=15%, "Critical",IF(AND(F34&gt;=10%,F34&lt;15%), "Serious","Poor"))</f>
        <v>Critical</v>
      </c>
    </row>
    <row r="35" spans="1:7" ht="25.5" x14ac:dyDescent="0.25">
      <c r="A35" s="42" t="s">
        <v>417</v>
      </c>
      <c r="B35" s="42" t="s">
        <v>595</v>
      </c>
      <c r="C35" s="43" t="s">
        <v>616</v>
      </c>
      <c r="D35" s="43" t="s">
        <v>588</v>
      </c>
      <c r="E35" s="44">
        <v>43405</v>
      </c>
      <c r="F35" s="47">
        <v>0.22600000000000001</v>
      </c>
      <c r="G35" s="46" t="str">
        <f t="shared" si="1"/>
        <v>Critical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id="{67F413B6-3B7C-4FB7-A9D3-28168A13CF4D}">
            <xm:f>NOT(ISERROR(SEARCH('C:\iMMAP_unicef\Nutrition Cluster, Sanaa\Assessments\[Nutrition Assessments Summary2, Dec2019.xlsx]Sheet1'!#REF!,G1)))</xm:f>
            <xm:f>'C:\iMMAP_unicef\Nutrition Cluster, Sanaa\Assessments\[Nutrition Assessments Summary2, Dec2019.xlsx]Sheet1'!#REF!</xm:f>
            <x14:dxf>
              <fill>
                <patternFill>
                  <bgColor rgb="FF00B050"/>
                </patternFill>
              </fill>
            </x14:dxf>
          </x14:cfRule>
          <x14:cfRule type="containsText" priority="6" operator="containsText" id="{766FCBBA-771F-4272-A87A-2D50189D24F3}">
            <xm:f>NOT(ISERROR(SEARCH('C:\iMMAP_unicef\Nutrition Cluster, Sanaa\Assessments\[Nutrition Assessments Summary2, Dec2019.xlsx]Sheet1'!#REF!,G1)))</xm:f>
            <xm:f>'C:\iMMAP_unicef\Nutrition Cluster, Sanaa\Assessments\[Nutrition Assessments Summary2, Dec2019.xlsx]Sheet1'!#REF!</xm:f>
            <x14:dxf>
              <fill>
                <patternFill>
                  <bgColor theme="5"/>
                </patternFill>
              </fill>
            </x14:dxf>
          </x14:cfRule>
          <x14:cfRule type="containsText" priority="7" operator="containsText" id="{318DDAC3-BE7C-42CE-A3E4-55B489520E48}">
            <xm:f>NOT(ISERROR(SEARCH('C:\iMMAP_unicef\Nutrition Cluster, Sanaa\Assessments\[Nutrition Assessments Summary2, Dec2019.xlsx]Sheet1'!#REF!,G1)))</xm:f>
            <xm:f>'C:\iMMAP_unicef\Nutrition Cluster, Sanaa\Assessments\[Nutrition Assessments Summary2, Dec2019.xlsx]Sheet1'!#REF!</xm:f>
            <x14:dxf>
              <fill>
                <patternFill>
                  <bgColor rgb="FFC00000"/>
                </patternFill>
              </fill>
            </x14:dxf>
          </x14:cfRule>
          <x14:cfRule type="containsText" priority="8" operator="containsText" id="{C8575031-F794-4C70-8165-9BE39EDC46C9}">
            <xm:f>NOT(ISERROR(SEARCH('C:\iMMAP_unicef\Nutrition Cluster, Sanaa\Assessments\[Nutrition Assessments Summary2, Dec2019.xlsx]Sheet1'!#REF!,G1)))</xm:f>
            <xm:f>'C:\iMMAP_unicef\Nutrition Cluster, Sanaa\Assessments\[Nutrition Assessments Summary2, Dec2019.xlsx]Sheet1'!#REF!</xm:f>
            <x14:dxf>
              <fill>
                <patternFill>
                  <bgColor rgb="FFFF0000"/>
                </patternFill>
              </fill>
            </x14:dxf>
          </x14:cfRule>
          <xm:sqref>G1 G16:G35</xm:sqref>
        </x14:conditionalFormatting>
        <x14:conditionalFormatting xmlns:xm="http://schemas.microsoft.com/office/excel/2006/main">
          <x14:cfRule type="containsText" priority="1" operator="containsText" id="{4753A765-975E-4EAA-88E0-666213074ABE}">
            <xm:f>NOT(ISERROR(SEARCH('C:\iMMAP_unicef\Nutrition Cluster, Sanaa\Assessments\[Nutrition Assessments Summary2, Dec2019.xlsx]Sheet1'!#REF!,G2)))</xm:f>
            <xm:f>'C:\iMMAP_unicef\Nutrition Cluster, Sanaa\Assessments\[Nutrition Assessments Summary2, Dec2019.xlsx]Sheet1'!#REF!</xm:f>
            <x14:dxf>
              <fill>
                <patternFill>
                  <bgColor rgb="FF00B050"/>
                </patternFill>
              </fill>
            </x14:dxf>
          </x14:cfRule>
          <x14:cfRule type="containsText" priority="2" operator="containsText" id="{98D69C3B-DF1F-4A4C-B4AB-1A11000527BB}">
            <xm:f>NOT(ISERROR(SEARCH('C:\iMMAP_unicef\Nutrition Cluster, Sanaa\Assessments\[Nutrition Assessments Summary2, Dec2019.xlsx]Sheet1'!#REF!,G2)))</xm:f>
            <xm:f>'C:\iMMAP_unicef\Nutrition Cluster, Sanaa\Assessments\[Nutrition Assessments Summary2, Dec2019.xlsx]Sheet1'!#REF!</xm:f>
            <x14:dxf>
              <fill>
                <patternFill>
                  <bgColor theme="5"/>
                </patternFill>
              </fill>
            </x14:dxf>
          </x14:cfRule>
          <x14:cfRule type="containsText" priority="3" operator="containsText" id="{FEF65545-7FB0-4EC4-A5AA-8B28DD65E2C5}">
            <xm:f>NOT(ISERROR(SEARCH('C:\iMMAP_unicef\Nutrition Cluster, Sanaa\Assessments\[Nutrition Assessments Summary2, Dec2019.xlsx]Sheet1'!#REF!,G2)))</xm:f>
            <xm:f>'C:\iMMAP_unicef\Nutrition Cluster, Sanaa\Assessments\[Nutrition Assessments Summary2, Dec2019.xlsx]Sheet1'!#REF!</xm:f>
            <x14:dxf>
              <fill>
                <patternFill>
                  <bgColor rgb="FFC00000"/>
                </patternFill>
              </fill>
            </x14:dxf>
          </x14:cfRule>
          <x14:cfRule type="containsText" priority="4" operator="containsText" id="{8C94F9A1-E60E-40D8-B81C-C59E83F77057}">
            <xm:f>NOT(ISERROR(SEARCH('C:\iMMAP_unicef\Nutrition Cluster, Sanaa\Assessments\[Nutrition Assessments Summary2, Dec2019.xlsx]Sheet1'!#REF!,G2)))</xm:f>
            <xm:f>'C:\iMMAP_unicef\Nutrition Cluster, Sanaa\Assessments\[Nutrition Assessments Summary2, Dec2019.xlsx]Sheet1'!#REF!</xm:f>
            <x14:dxf>
              <fill>
                <patternFill>
                  <bgColor rgb="FFFF0000"/>
                </patternFill>
              </fill>
            </x14:dxf>
          </x14:cfRule>
          <xm:sqref>G2:G15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X334"/>
  <sheetViews>
    <sheetView zoomScale="90" zoomScaleNormal="90" workbookViewId="0">
      <pane ySplit="1" topLeftCell="A2" activePane="bottomLeft" state="frozen"/>
      <selection pane="bottomLeft" activeCell="P206" sqref="P206"/>
    </sheetView>
  </sheetViews>
  <sheetFormatPr defaultColWidth="7.125" defaultRowHeight="12.75" x14ac:dyDescent="0.25"/>
  <cols>
    <col min="1" max="1" width="12.75" style="4" customWidth="1"/>
    <col min="2" max="3" width="16.625" style="4" customWidth="1"/>
    <col min="4" max="4" width="10.375" style="4" customWidth="1"/>
    <col min="5" max="5" width="10.625" style="4" customWidth="1"/>
    <col min="6" max="6" width="6.25" style="6" customWidth="1"/>
    <col min="7" max="7" width="17" style="7" customWidth="1"/>
    <col min="8" max="14" width="13.75" style="7" customWidth="1"/>
    <col min="15" max="15" width="13.75" style="8" customWidth="1"/>
    <col min="16" max="16" width="13.25" style="4" customWidth="1"/>
    <col min="17" max="17" width="18.875" style="4" bestFit="1" customWidth="1"/>
    <col min="18" max="18" width="17.25" style="4" bestFit="1" customWidth="1"/>
    <col min="19" max="24" width="13.25" style="4" customWidth="1"/>
    <col min="25" max="16384" width="7.125" style="4"/>
  </cols>
  <sheetData>
    <row r="1" spans="1:24" s="1" customFormat="1" ht="52.5" customHeight="1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572</v>
      </c>
      <c r="H1" s="9" t="s">
        <v>573</v>
      </c>
      <c r="I1" s="9" t="s">
        <v>574</v>
      </c>
      <c r="J1" s="9" t="s">
        <v>575</v>
      </c>
      <c r="K1" s="9" t="s">
        <v>576</v>
      </c>
      <c r="L1" s="9" t="s">
        <v>577</v>
      </c>
      <c r="M1" s="9" t="s">
        <v>6</v>
      </c>
      <c r="N1" s="9" t="s">
        <v>579</v>
      </c>
      <c r="O1" s="10" t="s">
        <v>578</v>
      </c>
      <c r="P1" s="11" t="s">
        <v>7</v>
      </c>
      <c r="Q1" s="11" t="s">
        <v>8</v>
      </c>
      <c r="R1" s="11" t="s">
        <v>9</v>
      </c>
      <c r="S1" s="11" t="s">
        <v>10</v>
      </c>
      <c r="T1" s="11" t="s">
        <v>11</v>
      </c>
      <c r="U1" s="11" t="s">
        <v>12</v>
      </c>
      <c r="V1" s="11" t="s">
        <v>13</v>
      </c>
      <c r="W1" s="11" t="s">
        <v>14</v>
      </c>
      <c r="X1" s="12" t="s">
        <v>15</v>
      </c>
    </row>
    <row r="2" spans="1:24" s="2" customFormat="1" ht="16.5" hidden="1" customHeight="1" x14ac:dyDescent="0.25">
      <c r="A2" s="13" t="s">
        <v>287</v>
      </c>
      <c r="B2" s="13" t="s">
        <v>308</v>
      </c>
      <c r="C2" s="13" t="s">
        <v>198</v>
      </c>
      <c r="D2" s="13">
        <v>1101</v>
      </c>
      <c r="E2" s="13" t="s">
        <v>289</v>
      </c>
      <c r="F2" s="14"/>
      <c r="G2" s="15">
        <v>146630</v>
      </c>
      <c r="H2" s="15">
        <v>25850.868999999999</v>
      </c>
      <c r="I2" s="15">
        <v>23265.7821</v>
      </c>
      <c r="J2" s="15">
        <v>7755.2606999999989</v>
      </c>
      <c r="K2" s="15">
        <v>20680.695200000002</v>
      </c>
      <c r="L2" s="15">
        <v>2585.0869000000002</v>
      </c>
      <c r="M2" s="15" t="s">
        <v>307</v>
      </c>
      <c r="N2" s="16">
        <v>42824</v>
      </c>
      <c r="O2" s="17">
        <v>2017</v>
      </c>
      <c r="P2" s="15" t="s">
        <v>291</v>
      </c>
      <c r="Q2" s="15" t="s">
        <v>309</v>
      </c>
      <c r="R2" s="15" t="s">
        <v>310</v>
      </c>
      <c r="S2" s="18">
        <v>5.6000000000000001E-2</v>
      </c>
      <c r="T2" s="18">
        <v>3.4000000000000002E-2</v>
      </c>
      <c r="U2" s="18">
        <v>0.09</v>
      </c>
      <c r="V2" s="18">
        <v>7.0000000000000001E-3</v>
      </c>
      <c r="W2" s="18">
        <v>3.0000000000000001E-3</v>
      </c>
      <c r="X2" s="19">
        <v>1.7999999999999999E-2</v>
      </c>
    </row>
    <row r="3" spans="1:24" s="3" customFormat="1" ht="16.5" hidden="1" customHeight="1" x14ac:dyDescent="0.25">
      <c r="A3" s="20" t="s">
        <v>287</v>
      </c>
      <c r="B3" s="20" t="s">
        <v>288</v>
      </c>
      <c r="C3" s="20" t="s">
        <v>183</v>
      </c>
      <c r="D3" s="20">
        <v>1102</v>
      </c>
      <c r="E3" s="20" t="s">
        <v>289</v>
      </c>
      <c r="F3" s="21"/>
      <c r="G3" s="22">
        <v>249822</v>
      </c>
      <c r="H3" s="22">
        <v>44043.618599999994</v>
      </c>
      <c r="I3" s="22">
        <v>39639.256739999997</v>
      </c>
      <c r="J3" s="22">
        <v>13213.085579999997</v>
      </c>
      <c r="K3" s="22">
        <v>35234.89488</v>
      </c>
      <c r="L3" s="22">
        <v>4404.36186</v>
      </c>
      <c r="M3" s="22" t="s">
        <v>290</v>
      </c>
      <c r="N3" s="23">
        <v>42831</v>
      </c>
      <c r="O3" s="24">
        <v>2017</v>
      </c>
      <c r="P3" s="22" t="s">
        <v>291</v>
      </c>
      <c r="Q3" s="22" t="s">
        <v>292</v>
      </c>
      <c r="R3" s="22" t="s">
        <v>293</v>
      </c>
      <c r="S3" s="25">
        <v>3.9E-2</v>
      </c>
      <c r="T3" s="25">
        <v>2.3E-2</v>
      </c>
      <c r="U3" s="25">
        <v>6.4000000000000001E-2</v>
      </c>
      <c r="V3" s="25">
        <v>6.0000000000000001E-3</v>
      </c>
      <c r="W3" s="25">
        <v>1E-3</v>
      </c>
      <c r="X3" s="26">
        <v>2.5999999999999999E-2</v>
      </c>
    </row>
    <row r="4" spans="1:24" s="3" customFormat="1" ht="16.5" hidden="1" customHeight="1" x14ac:dyDescent="0.25">
      <c r="A4" s="13" t="s">
        <v>287</v>
      </c>
      <c r="B4" s="13" t="s">
        <v>294</v>
      </c>
      <c r="C4" s="13" t="s">
        <v>183</v>
      </c>
      <c r="D4" s="13">
        <v>1103</v>
      </c>
      <c r="E4" s="13" t="s">
        <v>289</v>
      </c>
      <c r="F4" s="14"/>
      <c r="G4" s="15">
        <v>108825</v>
      </c>
      <c r="H4" s="15">
        <v>19185.8475</v>
      </c>
      <c r="I4" s="15">
        <v>17267.262750000002</v>
      </c>
      <c r="J4" s="15">
        <v>5755.75425</v>
      </c>
      <c r="K4" s="15">
        <v>15348.678</v>
      </c>
      <c r="L4" s="15">
        <v>1918.58475</v>
      </c>
      <c r="M4" s="15" t="s">
        <v>290</v>
      </c>
      <c r="N4" s="16">
        <v>42831</v>
      </c>
      <c r="O4" s="17">
        <v>2017</v>
      </c>
      <c r="P4" s="15" t="s">
        <v>291</v>
      </c>
      <c r="Q4" s="15" t="s">
        <v>292</v>
      </c>
      <c r="R4" s="15" t="s">
        <v>293</v>
      </c>
      <c r="S4" s="18">
        <v>3.9E-2</v>
      </c>
      <c r="T4" s="18">
        <v>2.3E-2</v>
      </c>
      <c r="U4" s="18">
        <v>6.4000000000000001E-2</v>
      </c>
      <c r="V4" s="18">
        <v>6.0000000000000001E-3</v>
      </c>
      <c r="W4" s="18">
        <v>1E-3</v>
      </c>
      <c r="X4" s="19">
        <v>2.5999999999999999E-2</v>
      </c>
    </row>
    <row r="5" spans="1:24" s="3" customFormat="1" ht="16.5" hidden="1" customHeight="1" x14ac:dyDescent="0.25">
      <c r="A5" s="20" t="s">
        <v>287</v>
      </c>
      <c r="B5" s="20" t="s">
        <v>295</v>
      </c>
      <c r="C5" s="20" t="s">
        <v>183</v>
      </c>
      <c r="D5" s="20">
        <v>1104</v>
      </c>
      <c r="E5" s="20" t="s">
        <v>289</v>
      </c>
      <c r="F5" s="21"/>
      <c r="G5" s="22">
        <v>107528</v>
      </c>
      <c r="H5" s="22">
        <v>18957.186399999999</v>
      </c>
      <c r="I5" s="22">
        <v>17061.46776</v>
      </c>
      <c r="J5" s="22">
        <v>5687.1559199999992</v>
      </c>
      <c r="K5" s="22">
        <v>15165.74912</v>
      </c>
      <c r="L5" s="22">
        <v>1895.7186400000001</v>
      </c>
      <c r="M5" s="22" t="s">
        <v>290</v>
      </c>
      <c r="N5" s="23">
        <v>42831</v>
      </c>
      <c r="O5" s="24">
        <v>2017</v>
      </c>
      <c r="P5" s="22" t="s">
        <v>291</v>
      </c>
      <c r="Q5" s="22" t="s">
        <v>292</v>
      </c>
      <c r="R5" s="22" t="s">
        <v>293</v>
      </c>
      <c r="S5" s="25">
        <v>3.9E-2</v>
      </c>
      <c r="T5" s="25">
        <v>2.3E-2</v>
      </c>
      <c r="U5" s="25">
        <v>6.4000000000000001E-2</v>
      </c>
      <c r="V5" s="25">
        <v>6.0000000000000001E-3</v>
      </c>
      <c r="W5" s="25">
        <v>1E-3</v>
      </c>
      <c r="X5" s="26">
        <v>2.5999999999999999E-2</v>
      </c>
    </row>
    <row r="6" spans="1:24" s="3" customFormat="1" ht="16.5" hidden="1" customHeight="1" x14ac:dyDescent="0.25">
      <c r="A6" s="13" t="s">
        <v>287</v>
      </c>
      <c r="B6" s="13" t="s">
        <v>296</v>
      </c>
      <c r="C6" s="13" t="s">
        <v>183</v>
      </c>
      <c r="D6" s="13">
        <v>1105</v>
      </c>
      <c r="E6" s="13" t="s">
        <v>289</v>
      </c>
      <c r="F6" s="14"/>
      <c r="G6" s="15">
        <v>57559</v>
      </c>
      <c r="H6" s="15">
        <v>10147.651699999999</v>
      </c>
      <c r="I6" s="15">
        <v>9132.8865299999998</v>
      </c>
      <c r="J6" s="15">
        <v>3044.2955099999995</v>
      </c>
      <c r="K6" s="15">
        <v>8118.1213599999992</v>
      </c>
      <c r="L6" s="15">
        <v>1014.7651699999999</v>
      </c>
      <c r="M6" s="15" t="s">
        <v>297</v>
      </c>
      <c r="N6" s="16">
        <v>42831</v>
      </c>
      <c r="O6" s="17">
        <v>2017</v>
      </c>
      <c r="P6" s="15" t="s">
        <v>291</v>
      </c>
      <c r="Q6" s="15" t="s">
        <v>292</v>
      </c>
      <c r="R6" s="15" t="s">
        <v>293</v>
      </c>
      <c r="S6" s="18">
        <v>3.9E-2</v>
      </c>
      <c r="T6" s="18">
        <v>2.3E-2</v>
      </c>
      <c r="U6" s="18">
        <v>6.4000000000000001E-2</v>
      </c>
      <c r="V6" s="18">
        <v>6.0000000000000001E-3</v>
      </c>
      <c r="W6" s="18">
        <v>1E-3</v>
      </c>
      <c r="X6" s="19">
        <v>2.5999999999999999E-2</v>
      </c>
    </row>
    <row r="7" spans="1:24" s="3" customFormat="1" ht="16.5" hidden="1" customHeight="1" x14ac:dyDescent="0.25">
      <c r="A7" s="20" t="s">
        <v>287</v>
      </c>
      <c r="B7" s="20" t="s">
        <v>298</v>
      </c>
      <c r="C7" s="20" t="s">
        <v>183</v>
      </c>
      <c r="D7" s="20">
        <v>1106</v>
      </c>
      <c r="E7" s="20" t="s">
        <v>289</v>
      </c>
      <c r="F7" s="21"/>
      <c r="G7" s="22">
        <v>120610</v>
      </c>
      <c r="H7" s="22">
        <v>21263.542999999998</v>
      </c>
      <c r="I7" s="22">
        <v>19137.188699999999</v>
      </c>
      <c r="J7" s="22">
        <v>6379.062899999999</v>
      </c>
      <c r="K7" s="22">
        <v>17010.8344</v>
      </c>
      <c r="L7" s="22">
        <v>2126.3543</v>
      </c>
      <c r="M7" s="22" t="s">
        <v>290</v>
      </c>
      <c r="N7" s="23">
        <v>42831</v>
      </c>
      <c r="O7" s="24">
        <v>2017</v>
      </c>
      <c r="P7" s="22" t="s">
        <v>291</v>
      </c>
      <c r="Q7" s="22" t="s">
        <v>292</v>
      </c>
      <c r="R7" s="22" t="s">
        <v>293</v>
      </c>
      <c r="S7" s="25">
        <v>3.9E-2</v>
      </c>
      <c r="T7" s="25">
        <v>2.3E-2</v>
      </c>
      <c r="U7" s="25">
        <v>6.4000000000000001E-2</v>
      </c>
      <c r="V7" s="25">
        <v>6.0000000000000001E-3</v>
      </c>
      <c r="W7" s="25">
        <v>1E-3</v>
      </c>
      <c r="X7" s="26">
        <v>2.5999999999999999E-2</v>
      </c>
    </row>
    <row r="8" spans="1:24" s="3" customFormat="1" ht="16.5" hidden="1" customHeight="1" x14ac:dyDescent="0.25">
      <c r="A8" s="13" t="s">
        <v>287</v>
      </c>
      <c r="B8" s="13" t="s">
        <v>311</v>
      </c>
      <c r="C8" s="13" t="s">
        <v>198</v>
      </c>
      <c r="D8" s="13">
        <v>1107</v>
      </c>
      <c r="E8" s="13" t="s">
        <v>289</v>
      </c>
      <c r="F8" s="14"/>
      <c r="G8" s="15">
        <v>158955</v>
      </c>
      <c r="H8" s="15">
        <v>28023.766499999998</v>
      </c>
      <c r="I8" s="15">
        <v>25221.38985</v>
      </c>
      <c r="J8" s="15">
        <v>8407.1299499999986</v>
      </c>
      <c r="K8" s="15">
        <v>22419.013200000001</v>
      </c>
      <c r="L8" s="15">
        <v>2802.3766500000002</v>
      </c>
      <c r="M8" s="15" t="s">
        <v>307</v>
      </c>
      <c r="N8" s="16">
        <v>42824</v>
      </c>
      <c r="O8" s="17">
        <v>2017</v>
      </c>
      <c r="P8" s="15" t="s">
        <v>291</v>
      </c>
      <c r="Q8" s="15" t="s">
        <v>309</v>
      </c>
      <c r="R8" s="15" t="s">
        <v>310</v>
      </c>
      <c r="S8" s="18">
        <v>5.6000000000000001E-2</v>
      </c>
      <c r="T8" s="18">
        <v>3.4000000000000002E-2</v>
      </c>
      <c r="U8" s="18">
        <v>0.09</v>
      </c>
      <c r="V8" s="18">
        <v>7.0000000000000001E-3</v>
      </c>
      <c r="W8" s="18">
        <v>3.0000000000000001E-3</v>
      </c>
      <c r="X8" s="19">
        <v>1.7999999999999999E-2</v>
      </c>
    </row>
    <row r="9" spans="1:24" s="3" customFormat="1" ht="16.5" hidden="1" customHeight="1" x14ac:dyDescent="0.25">
      <c r="A9" s="20" t="s">
        <v>287</v>
      </c>
      <c r="B9" s="20" t="s">
        <v>312</v>
      </c>
      <c r="C9" s="20" t="s">
        <v>198</v>
      </c>
      <c r="D9" s="20">
        <v>1108</v>
      </c>
      <c r="E9" s="20" t="s">
        <v>289</v>
      </c>
      <c r="F9" s="21"/>
      <c r="G9" s="22">
        <v>145945</v>
      </c>
      <c r="H9" s="22">
        <v>25730.103499999997</v>
      </c>
      <c r="I9" s="22">
        <v>23157.093149999997</v>
      </c>
      <c r="J9" s="22">
        <v>7719.0310499999987</v>
      </c>
      <c r="K9" s="22">
        <v>20584.0828</v>
      </c>
      <c r="L9" s="22">
        <v>2573.01035</v>
      </c>
      <c r="M9" s="22" t="s">
        <v>307</v>
      </c>
      <c r="N9" s="23">
        <v>42824</v>
      </c>
      <c r="O9" s="24">
        <v>2017</v>
      </c>
      <c r="P9" s="22" t="s">
        <v>291</v>
      </c>
      <c r="Q9" s="22" t="s">
        <v>309</v>
      </c>
      <c r="R9" s="22" t="s">
        <v>310</v>
      </c>
      <c r="S9" s="25">
        <v>5.6000000000000001E-2</v>
      </c>
      <c r="T9" s="25">
        <v>3.4000000000000002E-2</v>
      </c>
      <c r="U9" s="25">
        <v>0.09</v>
      </c>
      <c r="V9" s="25">
        <v>7.0000000000000001E-3</v>
      </c>
      <c r="W9" s="25">
        <v>3.0000000000000001E-3</v>
      </c>
      <c r="X9" s="26">
        <v>1.7999999999999999E-2</v>
      </c>
    </row>
    <row r="10" spans="1:24" s="3" customFormat="1" ht="16.5" hidden="1" customHeight="1" x14ac:dyDescent="0.25">
      <c r="A10" s="13" t="s">
        <v>287</v>
      </c>
      <c r="B10" s="13" t="s">
        <v>313</v>
      </c>
      <c r="C10" s="13" t="s">
        <v>198</v>
      </c>
      <c r="D10" s="13">
        <v>1109</v>
      </c>
      <c r="E10" s="13" t="s">
        <v>289</v>
      </c>
      <c r="F10" s="14" t="s">
        <v>29</v>
      </c>
      <c r="G10" s="15">
        <v>117196</v>
      </c>
      <c r="H10" s="15">
        <v>20661.654799999997</v>
      </c>
      <c r="I10" s="15">
        <v>18595.489319999997</v>
      </c>
      <c r="J10" s="15">
        <v>6198.496439999999</v>
      </c>
      <c r="K10" s="15">
        <v>16529.323839999997</v>
      </c>
      <c r="L10" s="15">
        <v>2066.1654799999997</v>
      </c>
      <c r="M10" s="15" t="s">
        <v>314</v>
      </c>
      <c r="N10" s="16">
        <v>42824</v>
      </c>
      <c r="O10" s="17">
        <v>2017</v>
      </c>
      <c r="P10" s="15" t="s">
        <v>291</v>
      </c>
      <c r="Q10" s="15" t="s">
        <v>309</v>
      </c>
      <c r="R10" s="15" t="s">
        <v>310</v>
      </c>
      <c r="S10" s="18">
        <v>5.6000000000000001E-2</v>
      </c>
      <c r="T10" s="18">
        <v>3.4000000000000002E-2</v>
      </c>
      <c r="U10" s="18">
        <v>0.09</v>
      </c>
      <c r="V10" s="18">
        <v>7.0000000000000001E-3</v>
      </c>
      <c r="W10" s="18">
        <v>3.0000000000000001E-3</v>
      </c>
      <c r="X10" s="19">
        <v>1.7999999999999999E-2</v>
      </c>
    </row>
    <row r="11" spans="1:24" s="3" customFormat="1" ht="16.5" hidden="1" customHeight="1" x14ac:dyDescent="0.25">
      <c r="A11" s="20" t="s">
        <v>287</v>
      </c>
      <c r="B11" s="20" t="s">
        <v>315</v>
      </c>
      <c r="C11" s="20" t="s">
        <v>198</v>
      </c>
      <c r="D11" s="20">
        <v>1110</v>
      </c>
      <c r="E11" s="20" t="s">
        <v>289</v>
      </c>
      <c r="F11" s="21" t="s">
        <v>29</v>
      </c>
      <c r="G11" s="22">
        <v>130087</v>
      </c>
      <c r="H11" s="22">
        <v>22934.338099999997</v>
      </c>
      <c r="I11" s="22">
        <v>20640.904289999999</v>
      </c>
      <c r="J11" s="22">
        <v>6880.3014299999986</v>
      </c>
      <c r="K11" s="22">
        <v>18347.47048</v>
      </c>
      <c r="L11" s="22">
        <v>2293.43381</v>
      </c>
      <c r="M11" s="22" t="s">
        <v>314</v>
      </c>
      <c r="N11" s="23">
        <v>42824</v>
      </c>
      <c r="O11" s="24">
        <v>2017</v>
      </c>
      <c r="P11" s="22" t="s">
        <v>291</v>
      </c>
      <c r="Q11" s="22" t="s">
        <v>309</v>
      </c>
      <c r="R11" s="22" t="s">
        <v>310</v>
      </c>
      <c r="S11" s="25">
        <v>5.6000000000000001E-2</v>
      </c>
      <c r="T11" s="25">
        <v>3.4000000000000002E-2</v>
      </c>
      <c r="U11" s="25">
        <v>0.09</v>
      </c>
      <c r="V11" s="25">
        <v>7.0000000000000001E-3</v>
      </c>
      <c r="W11" s="25">
        <v>3.0000000000000001E-3</v>
      </c>
      <c r="X11" s="26">
        <v>1.7999999999999999E-2</v>
      </c>
    </row>
    <row r="12" spans="1:24" s="3" customFormat="1" ht="16.5" hidden="1" customHeight="1" x14ac:dyDescent="0.25">
      <c r="A12" s="13" t="s">
        <v>287</v>
      </c>
      <c r="B12" s="13" t="s">
        <v>316</v>
      </c>
      <c r="C12" s="13" t="s">
        <v>198</v>
      </c>
      <c r="D12" s="13">
        <v>1111</v>
      </c>
      <c r="E12" s="13" t="s">
        <v>289</v>
      </c>
      <c r="F12" s="14" t="s">
        <v>29</v>
      </c>
      <c r="G12" s="15">
        <v>203522</v>
      </c>
      <c r="H12" s="15">
        <v>35880.928599999999</v>
      </c>
      <c r="I12" s="15">
        <v>32292.835739999999</v>
      </c>
      <c r="J12" s="15">
        <v>10764.27858</v>
      </c>
      <c r="K12" s="15">
        <v>28704.742880000002</v>
      </c>
      <c r="L12" s="15">
        <v>3588.0928600000002</v>
      </c>
      <c r="M12" s="15" t="s">
        <v>314</v>
      </c>
      <c r="N12" s="16">
        <v>42824</v>
      </c>
      <c r="O12" s="17">
        <v>2017</v>
      </c>
      <c r="P12" s="15" t="s">
        <v>291</v>
      </c>
      <c r="Q12" s="15" t="s">
        <v>309</v>
      </c>
      <c r="R12" s="15" t="s">
        <v>310</v>
      </c>
      <c r="S12" s="18">
        <v>5.6000000000000001E-2</v>
      </c>
      <c r="T12" s="18">
        <v>3.4000000000000002E-2</v>
      </c>
      <c r="U12" s="18">
        <v>0.09</v>
      </c>
      <c r="V12" s="18">
        <v>7.0000000000000001E-3</v>
      </c>
      <c r="W12" s="18">
        <v>3.0000000000000001E-3</v>
      </c>
      <c r="X12" s="19">
        <v>1.7999999999999999E-2</v>
      </c>
    </row>
    <row r="13" spans="1:24" s="3" customFormat="1" ht="16.5" hidden="1" customHeight="1" x14ac:dyDescent="0.25">
      <c r="A13" s="20" t="s">
        <v>287</v>
      </c>
      <c r="B13" s="20" t="s">
        <v>299</v>
      </c>
      <c r="C13" s="20" t="s">
        <v>183</v>
      </c>
      <c r="D13" s="20">
        <v>1112</v>
      </c>
      <c r="E13" s="20" t="s">
        <v>289</v>
      </c>
      <c r="F13" s="21"/>
      <c r="G13" s="22">
        <v>163539</v>
      </c>
      <c r="H13" s="22">
        <v>28831.925699999996</v>
      </c>
      <c r="I13" s="22">
        <v>25948.733129999997</v>
      </c>
      <c r="J13" s="22">
        <v>8649.5777099999978</v>
      </c>
      <c r="K13" s="22">
        <v>23065.540559999998</v>
      </c>
      <c r="L13" s="22">
        <v>2883.1925699999997</v>
      </c>
      <c r="M13" s="22" t="s">
        <v>300</v>
      </c>
      <c r="N13" s="23">
        <v>42831</v>
      </c>
      <c r="O13" s="24">
        <v>2017</v>
      </c>
      <c r="P13" s="22" t="s">
        <v>291</v>
      </c>
      <c r="Q13" s="22" t="s">
        <v>292</v>
      </c>
      <c r="R13" s="22" t="s">
        <v>293</v>
      </c>
      <c r="S13" s="25">
        <v>3.9E-2</v>
      </c>
      <c r="T13" s="25">
        <v>2.3E-2</v>
      </c>
      <c r="U13" s="25">
        <v>6.4000000000000001E-2</v>
      </c>
      <c r="V13" s="25">
        <v>6.0000000000000001E-3</v>
      </c>
      <c r="W13" s="25">
        <v>1E-3</v>
      </c>
      <c r="X13" s="26">
        <v>2.5999999999999999E-2</v>
      </c>
    </row>
    <row r="14" spans="1:24" s="3" customFormat="1" ht="16.5" hidden="1" customHeight="1" x14ac:dyDescent="0.25">
      <c r="A14" s="13" t="s">
        <v>287</v>
      </c>
      <c r="B14" s="13" t="s">
        <v>301</v>
      </c>
      <c r="C14" s="13" t="s">
        <v>183</v>
      </c>
      <c r="D14" s="13">
        <v>1113</v>
      </c>
      <c r="E14" s="13" t="s">
        <v>289</v>
      </c>
      <c r="F14" s="14"/>
      <c r="G14" s="15">
        <v>162582</v>
      </c>
      <c r="H14" s="15">
        <v>28663.206599999998</v>
      </c>
      <c r="I14" s="15">
        <v>25796.88594</v>
      </c>
      <c r="J14" s="15">
        <v>8598.9619799999982</v>
      </c>
      <c r="K14" s="15">
        <v>22930.565279999999</v>
      </c>
      <c r="L14" s="15">
        <v>2866.3206599999999</v>
      </c>
      <c r="M14" s="15" t="s">
        <v>297</v>
      </c>
      <c r="N14" s="16">
        <v>42831</v>
      </c>
      <c r="O14" s="17">
        <v>2017</v>
      </c>
      <c r="P14" s="15" t="s">
        <v>291</v>
      </c>
      <c r="Q14" s="15" t="s">
        <v>292</v>
      </c>
      <c r="R14" s="15" t="s">
        <v>293</v>
      </c>
      <c r="S14" s="18">
        <v>3.9E-2</v>
      </c>
      <c r="T14" s="18">
        <v>2.3E-2</v>
      </c>
      <c r="U14" s="18">
        <v>6.4000000000000001E-2</v>
      </c>
      <c r="V14" s="18">
        <v>6.0000000000000001E-3</v>
      </c>
      <c r="W14" s="18">
        <v>1E-3</v>
      </c>
      <c r="X14" s="19">
        <v>2.5999999999999999E-2</v>
      </c>
    </row>
    <row r="15" spans="1:24" s="3" customFormat="1" ht="16.5" hidden="1" customHeight="1" x14ac:dyDescent="0.25">
      <c r="A15" s="20" t="s">
        <v>287</v>
      </c>
      <c r="B15" s="20" t="s">
        <v>302</v>
      </c>
      <c r="C15" s="20" t="s">
        <v>183</v>
      </c>
      <c r="D15" s="20">
        <v>1114</v>
      </c>
      <c r="E15" s="20" t="s">
        <v>289</v>
      </c>
      <c r="F15" s="21"/>
      <c r="G15" s="22">
        <v>100973</v>
      </c>
      <c r="H15" s="22">
        <v>17801.5399</v>
      </c>
      <c r="I15" s="22">
        <v>16021.385910000001</v>
      </c>
      <c r="J15" s="22">
        <v>5340.4619699999994</v>
      </c>
      <c r="K15" s="22">
        <v>14241.23192</v>
      </c>
      <c r="L15" s="22">
        <v>1780.15399</v>
      </c>
      <c r="M15" s="22" t="s">
        <v>300</v>
      </c>
      <c r="N15" s="23">
        <v>42831</v>
      </c>
      <c r="O15" s="24">
        <v>2017</v>
      </c>
      <c r="P15" s="22" t="s">
        <v>291</v>
      </c>
      <c r="Q15" s="22" t="s">
        <v>292</v>
      </c>
      <c r="R15" s="22" t="s">
        <v>293</v>
      </c>
      <c r="S15" s="25">
        <v>3.9E-2</v>
      </c>
      <c r="T15" s="25">
        <v>2.3E-2</v>
      </c>
      <c r="U15" s="25">
        <v>6.4000000000000001E-2</v>
      </c>
      <c r="V15" s="25">
        <v>6.0000000000000001E-3</v>
      </c>
      <c r="W15" s="25">
        <v>1E-3</v>
      </c>
      <c r="X15" s="26">
        <v>2.5999999999999999E-2</v>
      </c>
    </row>
    <row r="16" spans="1:24" s="3" customFormat="1" ht="16.5" hidden="1" customHeight="1" x14ac:dyDescent="0.25">
      <c r="A16" s="13" t="s">
        <v>287</v>
      </c>
      <c r="B16" s="13" t="s">
        <v>303</v>
      </c>
      <c r="C16" s="13" t="s">
        <v>183</v>
      </c>
      <c r="D16" s="13">
        <v>1115</v>
      </c>
      <c r="E16" s="13" t="s">
        <v>289</v>
      </c>
      <c r="F16" s="14"/>
      <c r="G16" s="15">
        <v>161591</v>
      </c>
      <c r="H16" s="15">
        <v>28488.493299999998</v>
      </c>
      <c r="I16" s="15">
        <v>25639.643969999997</v>
      </c>
      <c r="J16" s="15">
        <v>8546.5479899999991</v>
      </c>
      <c r="K16" s="15">
        <v>22790.79464</v>
      </c>
      <c r="L16" s="15">
        <v>2848.84933</v>
      </c>
      <c r="M16" s="15" t="s">
        <v>300</v>
      </c>
      <c r="N16" s="16">
        <v>42831</v>
      </c>
      <c r="O16" s="17">
        <v>2017</v>
      </c>
      <c r="P16" s="15" t="s">
        <v>291</v>
      </c>
      <c r="Q16" s="15" t="s">
        <v>292</v>
      </c>
      <c r="R16" s="15" t="s">
        <v>293</v>
      </c>
      <c r="S16" s="18">
        <v>3.9E-2</v>
      </c>
      <c r="T16" s="18">
        <v>2.3E-2</v>
      </c>
      <c r="U16" s="18">
        <v>6.4000000000000001E-2</v>
      </c>
      <c r="V16" s="18">
        <v>6.0000000000000001E-3</v>
      </c>
      <c r="W16" s="18">
        <v>1E-3</v>
      </c>
      <c r="X16" s="19">
        <v>2.5999999999999999E-2</v>
      </c>
    </row>
    <row r="17" spans="1:24" s="3" customFormat="1" ht="16.5" hidden="1" customHeight="1" x14ac:dyDescent="0.25">
      <c r="A17" s="20" t="s">
        <v>287</v>
      </c>
      <c r="B17" s="20" t="s">
        <v>317</v>
      </c>
      <c r="C17" s="20" t="s">
        <v>198</v>
      </c>
      <c r="D17" s="20">
        <v>1116</v>
      </c>
      <c r="E17" s="20" t="s">
        <v>289</v>
      </c>
      <c r="F17" s="21"/>
      <c r="G17" s="22">
        <v>255406</v>
      </c>
      <c r="H17" s="22">
        <v>45028.077799999999</v>
      </c>
      <c r="I17" s="22">
        <v>40525.270020000004</v>
      </c>
      <c r="J17" s="22">
        <v>13508.423339999999</v>
      </c>
      <c r="K17" s="22">
        <v>36022.462240000001</v>
      </c>
      <c r="L17" s="22">
        <v>4502.8077800000001</v>
      </c>
      <c r="M17" s="22" t="s">
        <v>300</v>
      </c>
      <c r="N17" s="23">
        <v>42824</v>
      </c>
      <c r="O17" s="24">
        <v>2017</v>
      </c>
      <c r="P17" s="22" t="s">
        <v>291</v>
      </c>
      <c r="Q17" s="22" t="s">
        <v>309</v>
      </c>
      <c r="R17" s="22" t="s">
        <v>310</v>
      </c>
      <c r="S17" s="25">
        <v>5.6000000000000001E-2</v>
      </c>
      <c r="T17" s="25">
        <v>3.4000000000000002E-2</v>
      </c>
      <c r="U17" s="25">
        <v>0.09</v>
      </c>
      <c r="V17" s="25">
        <v>7.0000000000000001E-3</v>
      </c>
      <c r="W17" s="25">
        <v>3.0000000000000001E-3</v>
      </c>
      <c r="X17" s="26">
        <v>1.7999999999999999E-2</v>
      </c>
    </row>
    <row r="18" spans="1:24" s="3" customFormat="1" ht="16.5" hidden="1" customHeight="1" x14ac:dyDescent="0.25">
      <c r="A18" s="13" t="s">
        <v>287</v>
      </c>
      <c r="B18" s="13" t="s">
        <v>318</v>
      </c>
      <c r="C18" s="13" t="s">
        <v>198</v>
      </c>
      <c r="D18" s="13">
        <v>1117</v>
      </c>
      <c r="E18" s="13" t="s">
        <v>289</v>
      </c>
      <c r="F18" s="14" t="s">
        <v>29</v>
      </c>
      <c r="G18" s="15">
        <v>116694</v>
      </c>
      <c r="H18" s="15">
        <v>20573.152199999997</v>
      </c>
      <c r="I18" s="15">
        <v>18515.836979999996</v>
      </c>
      <c r="J18" s="15">
        <v>6171.9456599999985</v>
      </c>
      <c r="K18" s="15">
        <v>16458.52176</v>
      </c>
      <c r="L18" s="15">
        <v>2057.31522</v>
      </c>
      <c r="M18" s="15" t="s">
        <v>314</v>
      </c>
      <c r="N18" s="16">
        <v>42824</v>
      </c>
      <c r="O18" s="17">
        <v>2017</v>
      </c>
      <c r="P18" s="15" t="s">
        <v>291</v>
      </c>
      <c r="Q18" s="15" t="s">
        <v>309</v>
      </c>
      <c r="R18" s="15" t="s">
        <v>310</v>
      </c>
      <c r="S18" s="18">
        <v>5.6000000000000001E-2</v>
      </c>
      <c r="T18" s="18">
        <v>3.4000000000000002E-2</v>
      </c>
      <c r="U18" s="18">
        <v>0.09</v>
      </c>
      <c r="V18" s="18">
        <v>7.0000000000000001E-3</v>
      </c>
      <c r="W18" s="18">
        <v>3.0000000000000001E-3</v>
      </c>
      <c r="X18" s="19">
        <v>1.7999999999999999E-2</v>
      </c>
    </row>
    <row r="19" spans="1:24" s="3" customFormat="1" ht="16.5" hidden="1" customHeight="1" x14ac:dyDescent="0.25">
      <c r="A19" s="20" t="s">
        <v>287</v>
      </c>
      <c r="B19" s="20" t="s">
        <v>304</v>
      </c>
      <c r="C19" s="20" t="s">
        <v>183</v>
      </c>
      <c r="D19" s="20">
        <v>1118</v>
      </c>
      <c r="E19" s="20" t="s">
        <v>289</v>
      </c>
      <c r="F19" s="21"/>
      <c r="G19" s="22">
        <v>148325</v>
      </c>
      <c r="H19" s="22">
        <v>26149.697499999998</v>
      </c>
      <c r="I19" s="22">
        <v>23534.727749999998</v>
      </c>
      <c r="J19" s="22">
        <v>7844.9092499999988</v>
      </c>
      <c r="K19" s="22">
        <v>20919.758000000002</v>
      </c>
      <c r="L19" s="22">
        <v>2614.9697500000002</v>
      </c>
      <c r="M19" s="22" t="s">
        <v>305</v>
      </c>
      <c r="N19" s="23">
        <v>42831</v>
      </c>
      <c r="O19" s="24">
        <v>2017</v>
      </c>
      <c r="P19" s="22" t="s">
        <v>291</v>
      </c>
      <c r="Q19" s="22" t="s">
        <v>292</v>
      </c>
      <c r="R19" s="22" t="s">
        <v>293</v>
      </c>
      <c r="S19" s="25">
        <v>3.9E-2</v>
      </c>
      <c r="T19" s="25">
        <v>2.3E-2</v>
      </c>
      <c r="U19" s="25">
        <v>6.4000000000000001E-2</v>
      </c>
      <c r="V19" s="25">
        <v>6.0000000000000001E-3</v>
      </c>
      <c r="W19" s="25">
        <v>1E-3</v>
      </c>
      <c r="X19" s="26">
        <v>2.5999999999999999E-2</v>
      </c>
    </row>
    <row r="20" spans="1:24" s="3" customFormat="1" ht="16.5" hidden="1" customHeight="1" x14ac:dyDescent="0.25">
      <c r="A20" s="13" t="s">
        <v>287</v>
      </c>
      <c r="B20" s="13" t="s">
        <v>306</v>
      </c>
      <c r="C20" s="13" t="s">
        <v>183</v>
      </c>
      <c r="D20" s="13">
        <v>1119</v>
      </c>
      <c r="E20" s="13" t="s">
        <v>289</v>
      </c>
      <c r="F20" s="14"/>
      <c r="G20" s="15">
        <v>226543</v>
      </c>
      <c r="H20" s="15">
        <v>39939.530899999998</v>
      </c>
      <c r="I20" s="15">
        <v>35945.577810000003</v>
      </c>
      <c r="J20" s="15">
        <v>11981.859269999999</v>
      </c>
      <c r="K20" s="15">
        <v>31951.62472</v>
      </c>
      <c r="L20" s="15">
        <v>3993.95309</v>
      </c>
      <c r="M20" s="15" t="s">
        <v>305</v>
      </c>
      <c r="N20" s="16">
        <v>42831</v>
      </c>
      <c r="O20" s="17">
        <v>2017</v>
      </c>
      <c r="P20" s="15" t="s">
        <v>291</v>
      </c>
      <c r="Q20" s="15" t="s">
        <v>292</v>
      </c>
      <c r="R20" s="15" t="s">
        <v>293</v>
      </c>
      <c r="S20" s="18">
        <v>3.9E-2</v>
      </c>
      <c r="T20" s="18">
        <v>2.3E-2</v>
      </c>
      <c r="U20" s="18">
        <v>6.4000000000000001E-2</v>
      </c>
      <c r="V20" s="18">
        <v>6.0000000000000001E-3</v>
      </c>
      <c r="W20" s="18">
        <v>1E-3</v>
      </c>
      <c r="X20" s="19">
        <v>2.5999999999999999E-2</v>
      </c>
    </row>
    <row r="21" spans="1:24" s="3" customFormat="1" ht="16.5" hidden="1" customHeight="1" x14ac:dyDescent="0.25">
      <c r="A21" s="20" t="s">
        <v>287</v>
      </c>
      <c r="B21" s="20" t="s">
        <v>287</v>
      </c>
      <c r="C21" s="20" t="s">
        <v>183</v>
      </c>
      <c r="D21" s="20">
        <v>1120</v>
      </c>
      <c r="E21" s="20" t="s">
        <v>289</v>
      </c>
      <c r="F21" s="21"/>
      <c r="G21" s="22">
        <v>197798</v>
      </c>
      <c r="H21" s="22">
        <v>34871.787399999994</v>
      </c>
      <c r="I21" s="22">
        <v>31384.608659999994</v>
      </c>
      <c r="J21" s="22">
        <v>10461.536219999998</v>
      </c>
      <c r="K21" s="22">
        <v>27897.429919999995</v>
      </c>
      <c r="L21" s="22">
        <v>3487.1787399999994</v>
      </c>
      <c r="M21" s="22" t="s">
        <v>307</v>
      </c>
      <c r="N21" s="23">
        <v>42831</v>
      </c>
      <c r="O21" s="24">
        <v>2017</v>
      </c>
      <c r="P21" s="22" t="s">
        <v>291</v>
      </c>
      <c r="Q21" s="22" t="s">
        <v>292</v>
      </c>
      <c r="R21" s="22" t="s">
        <v>293</v>
      </c>
      <c r="S21" s="25">
        <v>3.9E-2</v>
      </c>
      <c r="T21" s="25">
        <v>2.3E-2</v>
      </c>
      <c r="U21" s="25">
        <v>6.4000000000000001E-2</v>
      </c>
      <c r="V21" s="25">
        <v>6.0000000000000001E-3</v>
      </c>
      <c r="W21" s="25">
        <v>1E-3</v>
      </c>
      <c r="X21" s="26">
        <v>2.5999999999999999E-2</v>
      </c>
    </row>
    <row r="22" spans="1:24" s="3" customFormat="1" ht="16.5" hidden="1" customHeight="1" x14ac:dyDescent="0.25">
      <c r="A22" s="13" t="s">
        <v>16</v>
      </c>
      <c r="B22" s="13" t="s">
        <v>17</v>
      </c>
      <c r="C22" s="13" t="s">
        <v>18</v>
      </c>
      <c r="D22" s="13">
        <v>1201</v>
      </c>
      <c r="E22" s="13" t="s">
        <v>19</v>
      </c>
      <c r="F22" s="14"/>
      <c r="G22" s="15">
        <v>36404</v>
      </c>
      <c r="H22" s="15">
        <v>6418.0251999999991</v>
      </c>
      <c r="I22" s="15">
        <v>5776.2226799999989</v>
      </c>
      <c r="J22" s="15">
        <v>1925.4075599999996</v>
      </c>
      <c r="K22" s="15">
        <v>5134.4201599999997</v>
      </c>
      <c r="L22" s="15">
        <v>641.80251999999996</v>
      </c>
      <c r="M22" s="15" t="s">
        <v>20</v>
      </c>
      <c r="N22" s="16">
        <v>43152</v>
      </c>
      <c r="O22" s="17">
        <v>2018</v>
      </c>
      <c r="P22" s="15" t="s">
        <v>21</v>
      </c>
      <c r="Q22" s="15" t="s">
        <v>22</v>
      </c>
      <c r="R22" s="15" t="s">
        <v>23</v>
      </c>
      <c r="S22" s="18">
        <v>5.2999999999999999E-2</v>
      </c>
      <c r="T22" s="18">
        <v>3.1E-2</v>
      </c>
      <c r="U22" s="18">
        <v>8.7999999999999995E-2</v>
      </c>
      <c r="V22" s="18">
        <v>6.0000000000000001E-3</v>
      </c>
      <c r="W22" s="18">
        <v>2E-3</v>
      </c>
      <c r="X22" s="19">
        <v>1.7999999999999999E-2</v>
      </c>
    </row>
    <row r="23" spans="1:24" s="3" customFormat="1" ht="16.5" hidden="1" customHeight="1" x14ac:dyDescent="0.25">
      <c r="A23" s="20" t="s">
        <v>16</v>
      </c>
      <c r="B23" s="20" t="s">
        <v>24</v>
      </c>
      <c r="C23" s="20" t="s">
        <v>18</v>
      </c>
      <c r="D23" s="20">
        <v>1202</v>
      </c>
      <c r="E23" s="20" t="s">
        <v>19</v>
      </c>
      <c r="F23" s="21"/>
      <c r="G23" s="22">
        <v>47465</v>
      </c>
      <c r="H23" s="22">
        <v>8368.0794999999998</v>
      </c>
      <c r="I23" s="22">
        <v>7531.2715500000004</v>
      </c>
      <c r="J23" s="22">
        <v>2510.4238499999997</v>
      </c>
      <c r="K23" s="22">
        <v>6694.4636</v>
      </c>
      <c r="L23" s="22">
        <v>836.80795000000001</v>
      </c>
      <c r="M23" s="22" t="s">
        <v>20</v>
      </c>
      <c r="N23" s="23">
        <v>43152</v>
      </c>
      <c r="O23" s="24">
        <v>2018</v>
      </c>
      <c r="P23" s="22" t="s">
        <v>21</v>
      </c>
      <c r="Q23" s="22" t="s">
        <v>22</v>
      </c>
      <c r="R23" s="22" t="s">
        <v>23</v>
      </c>
      <c r="S23" s="25">
        <v>5.2999999999999999E-2</v>
      </c>
      <c r="T23" s="25">
        <v>3.1E-2</v>
      </c>
      <c r="U23" s="25">
        <v>8.7999999999999995E-2</v>
      </c>
      <c r="V23" s="25">
        <v>6.0000000000000001E-3</v>
      </c>
      <c r="W23" s="25">
        <v>2E-3</v>
      </c>
      <c r="X23" s="26">
        <v>1.7999999999999999E-2</v>
      </c>
    </row>
    <row r="24" spans="1:24" s="3" customFormat="1" ht="16.5" hidden="1" customHeight="1" x14ac:dyDescent="0.25">
      <c r="A24" s="13" t="s">
        <v>16</v>
      </c>
      <c r="B24" s="13" t="s">
        <v>25</v>
      </c>
      <c r="C24" s="13" t="s">
        <v>18</v>
      </c>
      <c r="D24" s="13">
        <v>1203</v>
      </c>
      <c r="E24" s="13" t="s">
        <v>19</v>
      </c>
      <c r="F24" s="14"/>
      <c r="G24" s="15">
        <v>20205</v>
      </c>
      <c r="H24" s="15">
        <v>3562.1414999999997</v>
      </c>
      <c r="I24" s="15">
        <v>3205.9273499999999</v>
      </c>
      <c r="J24" s="15">
        <v>1068.6424499999998</v>
      </c>
      <c r="K24" s="15">
        <v>2849.7132000000001</v>
      </c>
      <c r="L24" s="15">
        <v>356.21415000000002</v>
      </c>
      <c r="M24" s="15" t="s">
        <v>20</v>
      </c>
      <c r="N24" s="16">
        <v>43152</v>
      </c>
      <c r="O24" s="17">
        <v>2018</v>
      </c>
      <c r="P24" s="15" t="s">
        <v>21</v>
      </c>
      <c r="Q24" s="15" t="s">
        <v>22</v>
      </c>
      <c r="R24" s="15" t="s">
        <v>23</v>
      </c>
      <c r="S24" s="18">
        <v>5.2999999999999999E-2</v>
      </c>
      <c r="T24" s="18">
        <v>3.1E-2</v>
      </c>
      <c r="U24" s="18">
        <v>8.7999999999999995E-2</v>
      </c>
      <c r="V24" s="18">
        <v>6.0000000000000001E-3</v>
      </c>
      <c r="W24" s="18">
        <v>2E-3</v>
      </c>
      <c r="X24" s="19">
        <v>1.7999999999999999E-2</v>
      </c>
    </row>
    <row r="25" spans="1:24" s="3" customFormat="1" ht="16.5" hidden="1" customHeight="1" x14ac:dyDescent="0.25">
      <c r="A25" s="20" t="s">
        <v>16</v>
      </c>
      <c r="B25" s="20" t="s">
        <v>26</v>
      </c>
      <c r="C25" s="20" t="s">
        <v>18</v>
      </c>
      <c r="D25" s="20">
        <v>1204</v>
      </c>
      <c r="E25" s="20" t="s">
        <v>19</v>
      </c>
      <c r="F25" s="21"/>
      <c r="G25" s="22">
        <v>119074</v>
      </c>
      <c r="H25" s="22">
        <v>20992.746199999998</v>
      </c>
      <c r="I25" s="22">
        <v>18893.471579999998</v>
      </c>
      <c r="J25" s="22">
        <v>6297.8238599999995</v>
      </c>
      <c r="K25" s="22">
        <v>16794.196959999997</v>
      </c>
      <c r="L25" s="22">
        <v>2099.2746199999997</v>
      </c>
      <c r="M25" s="22" t="s">
        <v>27</v>
      </c>
      <c r="N25" s="23">
        <v>43152</v>
      </c>
      <c r="O25" s="24">
        <v>2018</v>
      </c>
      <c r="P25" s="22" t="s">
        <v>21</v>
      </c>
      <c r="Q25" s="22" t="s">
        <v>22</v>
      </c>
      <c r="R25" s="22" t="s">
        <v>23</v>
      </c>
      <c r="S25" s="25">
        <v>5.2999999999999999E-2</v>
      </c>
      <c r="T25" s="25">
        <v>3.1E-2</v>
      </c>
      <c r="U25" s="25">
        <v>8.7999999999999995E-2</v>
      </c>
      <c r="V25" s="25">
        <v>6.0000000000000001E-3</v>
      </c>
      <c r="W25" s="25">
        <v>2E-3</v>
      </c>
      <c r="X25" s="26">
        <v>1.7999999999999999E-2</v>
      </c>
    </row>
    <row r="26" spans="1:24" s="3" customFormat="1" ht="16.5" hidden="1" customHeight="1" x14ac:dyDescent="0.25">
      <c r="A26" s="13" t="s">
        <v>16</v>
      </c>
      <c r="B26" s="13" t="s">
        <v>28</v>
      </c>
      <c r="C26" s="13" t="s">
        <v>18</v>
      </c>
      <c r="D26" s="13">
        <v>1205</v>
      </c>
      <c r="E26" s="13" t="s">
        <v>19</v>
      </c>
      <c r="F26" s="14" t="s">
        <v>29</v>
      </c>
      <c r="G26" s="15">
        <v>22292</v>
      </c>
      <c r="H26" s="15">
        <v>3930.0795999999996</v>
      </c>
      <c r="I26" s="15">
        <v>3537.0716399999997</v>
      </c>
      <c r="J26" s="15">
        <v>1179.0238799999997</v>
      </c>
      <c r="K26" s="15">
        <v>3144.0636799999997</v>
      </c>
      <c r="L26" s="15">
        <v>393.00795999999997</v>
      </c>
      <c r="M26" s="15" t="s">
        <v>30</v>
      </c>
      <c r="N26" s="16">
        <v>43152</v>
      </c>
      <c r="O26" s="17">
        <v>2018</v>
      </c>
      <c r="P26" s="15" t="s">
        <v>21</v>
      </c>
      <c r="Q26" s="15" t="s">
        <v>22</v>
      </c>
      <c r="R26" s="15" t="s">
        <v>23</v>
      </c>
      <c r="S26" s="18">
        <v>5.2999999999999999E-2</v>
      </c>
      <c r="T26" s="18">
        <v>3.1E-2</v>
      </c>
      <c r="U26" s="18">
        <v>8.7999999999999995E-2</v>
      </c>
      <c r="V26" s="18">
        <v>6.0000000000000001E-3</v>
      </c>
      <c r="W26" s="18">
        <v>2E-3</v>
      </c>
      <c r="X26" s="19">
        <v>1.7999999999999999E-2</v>
      </c>
    </row>
    <row r="27" spans="1:24" s="3" customFormat="1" ht="16.5" hidden="1" customHeight="1" x14ac:dyDescent="0.25">
      <c r="A27" s="20" t="s">
        <v>16</v>
      </c>
      <c r="B27" s="20" t="s">
        <v>31</v>
      </c>
      <c r="C27" s="20" t="s">
        <v>18</v>
      </c>
      <c r="D27" s="20">
        <v>1206</v>
      </c>
      <c r="E27" s="20" t="s">
        <v>19</v>
      </c>
      <c r="F27" s="21" t="s">
        <v>29</v>
      </c>
      <c r="G27" s="22">
        <v>74068</v>
      </c>
      <c r="H27" s="22">
        <v>13058.188399999999</v>
      </c>
      <c r="I27" s="22">
        <v>11752.369559999999</v>
      </c>
      <c r="J27" s="22">
        <v>3917.4565199999997</v>
      </c>
      <c r="K27" s="22">
        <v>10446.550719999999</v>
      </c>
      <c r="L27" s="22">
        <v>1305.8188399999999</v>
      </c>
      <c r="M27" s="22" t="s">
        <v>30</v>
      </c>
      <c r="N27" s="23">
        <v>43152</v>
      </c>
      <c r="O27" s="24">
        <v>2018</v>
      </c>
      <c r="P27" s="22" t="s">
        <v>21</v>
      </c>
      <c r="Q27" s="22" t="s">
        <v>22</v>
      </c>
      <c r="R27" s="22" t="s">
        <v>23</v>
      </c>
      <c r="S27" s="25">
        <v>5.2999999999999999E-2</v>
      </c>
      <c r="T27" s="25">
        <v>3.1E-2</v>
      </c>
      <c r="U27" s="25">
        <v>8.7999999999999995E-2</v>
      </c>
      <c r="V27" s="25">
        <v>6.0000000000000001E-3</v>
      </c>
      <c r="W27" s="25">
        <v>2E-3</v>
      </c>
      <c r="X27" s="26">
        <v>1.7999999999999999E-2</v>
      </c>
    </row>
    <row r="28" spans="1:24" s="3" customFormat="1" ht="16.5" hidden="1" customHeight="1" x14ac:dyDescent="0.25">
      <c r="A28" s="13" t="s">
        <v>16</v>
      </c>
      <c r="B28" s="13" t="s">
        <v>32</v>
      </c>
      <c r="C28" s="13" t="s">
        <v>18</v>
      </c>
      <c r="D28" s="13">
        <v>1207</v>
      </c>
      <c r="E28" s="13" t="s">
        <v>19</v>
      </c>
      <c r="F28" s="14" t="s">
        <v>29</v>
      </c>
      <c r="G28" s="15">
        <v>20588</v>
      </c>
      <c r="H28" s="15">
        <v>3629.6643999999997</v>
      </c>
      <c r="I28" s="15">
        <v>3266.69796</v>
      </c>
      <c r="J28" s="15">
        <v>1088.8993199999998</v>
      </c>
      <c r="K28" s="15">
        <v>2903.7315199999998</v>
      </c>
      <c r="L28" s="15">
        <v>362.96643999999998</v>
      </c>
      <c r="M28" s="15" t="s">
        <v>30</v>
      </c>
      <c r="N28" s="16">
        <v>43152</v>
      </c>
      <c r="O28" s="17">
        <v>2018</v>
      </c>
      <c r="P28" s="15" t="s">
        <v>21</v>
      </c>
      <c r="Q28" s="15" t="s">
        <v>22</v>
      </c>
      <c r="R28" s="15" t="s">
        <v>23</v>
      </c>
      <c r="S28" s="18">
        <v>5.2999999999999999E-2</v>
      </c>
      <c r="T28" s="18">
        <v>3.1E-2</v>
      </c>
      <c r="U28" s="18">
        <v>8.7999999999999995E-2</v>
      </c>
      <c r="V28" s="18">
        <v>6.0000000000000001E-3</v>
      </c>
      <c r="W28" s="18">
        <v>2E-3</v>
      </c>
      <c r="X28" s="19">
        <v>1.7999999999999999E-2</v>
      </c>
    </row>
    <row r="29" spans="1:24" s="3" customFormat="1" ht="16.5" hidden="1" customHeight="1" x14ac:dyDescent="0.25">
      <c r="A29" s="20" t="s">
        <v>16</v>
      </c>
      <c r="B29" s="20" t="s">
        <v>33</v>
      </c>
      <c r="C29" s="20" t="s">
        <v>18</v>
      </c>
      <c r="D29" s="20">
        <v>1208</v>
      </c>
      <c r="E29" s="20" t="s">
        <v>19</v>
      </c>
      <c r="F29" s="21"/>
      <c r="G29" s="22">
        <v>32172</v>
      </c>
      <c r="H29" s="22">
        <v>5671.9235999999992</v>
      </c>
      <c r="I29" s="22">
        <v>5104.7312399999992</v>
      </c>
      <c r="J29" s="22">
        <v>1701.5770799999998</v>
      </c>
      <c r="K29" s="22">
        <v>4537.5388799999992</v>
      </c>
      <c r="L29" s="22">
        <v>567.19235999999989</v>
      </c>
      <c r="M29" s="22" t="s">
        <v>27</v>
      </c>
      <c r="N29" s="23">
        <v>43152</v>
      </c>
      <c r="O29" s="24">
        <v>2018</v>
      </c>
      <c r="P29" s="22" t="s">
        <v>21</v>
      </c>
      <c r="Q29" s="22" t="s">
        <v>22</v>
      </c>
      <c r="R29" s="22" t="s">
        <v>23</v>
      </c>
      <c r="S29" s="25">
        <v>5.2999999999999999E-2</v>
      </c>
      <c r="T29" s="25">
        <v>3.1E-2</v>
      </c>
      <c r="U29" s="25">
        <v>8.7999999999999995E-2</v>
      </c>
      <c r="V29" s="25">
        <v>6.0000000000000001E-3</v>
      </c>
      <c r="W29" s="25">
        <v>2E-3</v>
      </c>
      <c r="X29" s="26">
        <v>1.7999999999999999E-2</v>
      </c>
    </row>
    <row r="30" spans="1:24" s="3" customFormat="1" ht="16.5" hidden="1" customHeight="1" x14ac:dyDescent="0.25">
      <c r="A30" s="13" t="s">
        <v>16</v>
      </c>
      <c r="B30" s="13" t="s">
        <v>34</v>
      </c>
      <c r="C30" s="13" t="s">
        <v>35</v>
      </c>
      <c r="D30" s="13">
        <v>1209</v>
      </c>
      <c r="E30" s="13" t="s">
        <v>19</v>
      </c>
      <c r="F30" s="14" t="s">
        <v>29</v>
      </c>
      <c r="G30" s="15">
        <v>34393</v>
      </c>
      <c r="H30" s="15">
        <v>6063.4858999999997</v>
      </c>
      <c r="I30" s="15">
        <v>5457.1373100000001</v>
      </c>
      <c r="J30" s="15">
        <v>1819.0457699999999</v>
      </c>
      <c r="K30" s="15">
        <v>4850.7887199999996</v>
      </c>
      <c r="L30" s="15">
        <v>606.34858999999994</v>
      </c>
      <c r="M30" s="15" t="s">
        <v>36</v>
      </c>
      <c r="N30" s="16">
        <v>43143</v>
      </c>
      <c r="O30" s="17">
        <v>2018</v>
      </c>
      <c r="P30" s="15" t="s">
        <v>21</v>
      </c>
      <c r="Q30" s="15" t="s">
        <v>37</v>
      </c>
      <c r="R30" s="15" t="s">
        <v>38</v>
      </c>
      <c r="S30" s="18">
        <v>0.1</v>
      </c>
      <c r="T30" s="18">
        <v>7.3999999999999996E-2</v>
      </c>
      <c r="U30" s="18">
        <v>0.13200000000000001</v>
      </c>
      <c r="V30" s="18">
        <v>1.7000000000000001E-2</v>
      </c>
      <c r="W30" s="18">
        <v>8.0000000000000002E-3</v>
      </c>
      <c r="X30" s="19">
        <v>3.2000000000000001E-2</v>
      </c>
    </row>
    <row r="31" spans="1:24" s="3" customFormat="1" ht="16.5" hidden="1" customHeight="1" x14ac:dyDescent="0.25">
      <c r="A31" s="20" t="s">
        <v>16</v>
      </c>
      <c r="B31" s="20" t="s">
        <v>39</v>
      </c>
      <c r="C31" s="20" t="s">
        <v>35</v>
      </c>
      <c r="D31" s="20">
        <v>1210</v>
      </c>
      <c r="E31" s="20" t="s">
        <v>19</v>
      </c>
      <c r="F31" s="21" t="s">
        <v>29</v>
      </c>
      <c r="G31" s="22">
        <v>40707</v>
      </c>
      <c r="H31" s="22">
        <v>7176.6440999999995</v>
      </c>
      <c r="I31" s="22">
        <v>6458.9796900000001</v>
      </c>
      <c r="J31" s="22">
        <v>2152.9932299999996</v>
      </c>
      <c r="K31" s="22">
        <v>5741.3152799999998</v>
      </c>
      <c r="L31" s="22">
        <v>717.66440999999998</v>
      </c>
      <c r="M31" s="22" t="s">
        <v>40</v>
      </c>
      <c r="N31" s="23">
        <v>43143</v>
      </c>
      <c r="O31" s="24">
        <v>2018</v>
      </c>
      <c r="P31" s="22" t="s">
        <v>21</v>
      </c>
      <c r="Q31" s="22" t="s">
        <v>37</v>
      </c>
      <c r="R31" s="22" t="s">
        <v>38</v>
      </c>
      <c r="S31" s="25">
        <v>0.1</v>
      </c>
      <c r="T31" s="25">
        <v>7.3999999999999996E-2</v>
      </c>
      <c r="U31" s="25">
        <v>0.13200000000000001</v>
      </c>
      <c r="V31" s="25">
        <v>1.7000000000000001E-2</v>
      </c>
      <c r="W31" s="25">
        <v>8.0000000000000002E-3</v>
      </c>
      <c r="X31" s="26">
        <v>3.2000000000000001E-2</v>
      </c>
    </row>
    <row r="32" spans="1:24" s="3" customFormat="1" ht="16.5" hidden="1" customHeight="1" x14ac:dyDescent="0.25">
      <c r="A32" s="13" t="s">
        <v>16</v>
      </c>
      <c r="B32" s="13" t="s">
        <v>41</v>
      </c>
      <c r="C32" s="13" t="s">
        <v>35</v>
      </c>
      <c r="D32" s="13">
        <v>1211</v>
      </c>
      <c r="E32" s="13" t="s">
        <v>19</v>
      </c>
      <c r="F32" s="14" t="s">
        <v>29</v>
      </c>
      <c r="G32" s="15">
        <v>167786</v>
      </c>
      <c r="H32" s="15">
        <v>29580.671799999996</v>
      </c>
      <c r="I32" s="15">
        <v>26622.604619999998</v>
      </c>
      <c r="J32" s="15">
        <v>8874.2015399999982</v>
      </c>
      <c r="K32" s="15">
        <v>23664.53744</v>
      </c>
      <c r="L32" s="15">
        <v>2958.06718</v>
      </c>
      <c r="M32" s="15" t="s">
        <v>40</v>
      </c>
      <c r="N32" s="16">
        <v>43143</v>
      </c>
      <c r="O32" s="17">
        <v>2018</v>
      </c>
      <c r="P32" s="15" t="s">
        <v>21</v>
      </c>
      <c r="Q32" s="15" t="s">
        <v>37</v>
      </c>
      <c r="R32" s="15" t="s">
        <v>38</v>
      </c>
      <c r="S32" s="18">
        <v>0.1</v>
      </c>
      <c r="T32" s="18">
        <v>7.3999999999999996E-2</v>
      </c>
      <c r="U32" s="18">
        <v>0.13200000000000001</v>
      </c>
      <c r="V32" s="18">
        <v>1.7000000000000001E-2</v>
      </c>
      <c r="W32" s="18">
        <v>8.0000000000000002E-3</v>
      </c>
      <c r="X32" s="19">
        <v>3.2000000000000001E-2</v>
      </c>
    </row>
    <row r="33" spans="1:24" s="3" customFormat="1" ht="16.5" hidden="1" customHeight="1" x14ac:dyDescent="0.25">
      <c r="A33" s="20" t="s">
        <v>136</v>
      </c>
      <c r="B33" s="20" t="s">
        <v>137</v>
      </c>
      <c r="C33" s="20" t="s">
        <v>44</v>
      </c>
      <c r="D33" s="20">
        <v>1301</v>
      </c>
      <c r="E33" s="20" t="s">
        <v>45</v>
      </c>
      <c r="F33" s="21"/>
      <c r="G33" s="22">
        <v>123688</v>
      </c>
      <c r="H33" s="22">
        <v>21806.194399999997</v>
      </c>
      <c r="I33" s="22">
        <v>19625.574959999998</v>
      </c>
      <c r="J33" s="22">
        <v>6541.8583199999985</v>
      </c>
      <c r="K33" s="22">
        <v>17444.95552</v>
      </c>
      <c r="L33" s="22">
        <v>2180.6194399999999</v>
      </c>
      <c r="M33" s="22" t="s">
        <v>138</v>
      </c>
      <c r="N33" s="23">
        <v>42675</v>
      </c>
      <c r="O33" s="24">
        <v>2016</v>
      </c>
      <c r="P33" s="22" t="s">
        <v>78</v>
      </c>
      <c r="Q33" s="22" t="s">
        <v>139</v>
      </c>
      <c r="R33" s="22" t="s">
        <v>140</v>
      </c>
      <c r="S33" s="25">
        <v>6.0999999999999999E-2</v>
      </c>
      <c r="T33" s="25">
        <v>3.5999999999999997E-2</v>
      </c>
      <c r="U33" s="25">
        <v>0.10299999999999999</v>
      </c>
      <c r="V33" s="25">
        <v>8.0000000000000002E-3</v>
      </c>
      <c r="W33" s="25">
        <v>2E-3</v>
      </c>
      <c r="X33" s="26">
        <v>3.5000000000000003E-2</v>
      </c>
    </row>
    <row r="34" spans="1:24" s="3" customFormat="1" ht="16.5" hidden="1" customHeight="1" x14ac:dyDescent="0.25">
      <c r="A34" s="13" t="s">
        <v>136</v>
      </c>
      <c r="B34" s="13" t="s">
        <v>141</v>
      </c>
      <c r="C34" s="13" t="s">
        <v>44</v>
      </c>
      <c r="D34" s="13">
        <v>1302</v>
      </c>
      <c r="E34" s="13" t="s">
        <v>45</v>
      </c>
      <c r="F34" s="14"/>
      <c r="G34" s="15">
        <v>457595</v>
      </c>
      <c r="H34" s="15">
        <v>80673.998499999987</v>
      </c>
      <c r="I34" s="15">
        <v>72606.598649999985</v>
      </c>
      <c r="J34" s="15">
        <v>24202.199549999994</v>
      </c>
      <c r="K34" s="15">
        <v>64539.198799999991</v>
      </c>
      <c r="L34" s="15">
        <v>8067.3998499999989</v>
      </c>
      <c r="M34" s="15" t="s">
        <v>142</v>
      </c>
      <c r="N34" s="16">
        <v>42675</v>
      </c>
      <c r="O34" s="17">
        <v>2016</v>
      </c>
      <c r="P34" s="15" t="s">
        <v>78</v>
      </c>
      <c r="Q34" s="15" t="s">
        <v>139</v>
      </c>
      <c r="R34" s="15" t="s">
        <v>140</v>
      </c>
      <c r="S34" s="18">
        <v>6.0999999999999999E-2</v>
      </c>
      <c r="T34" s="18">
        <v>3.5999999999999997E-2</v>
      </c>
      <c r="U34" s="18">
        <v>0.10299999999999999</v>
      </c>
      <c r="V34" s="18">
        <v>8.0000000000000002E-3</v>
      </c>
      <c r="W34" s="18">
        <v>2E-3</v>
      </c>
      <c r="X34" s="19">
        <v>3.5000000000000003E-2</v>
      </c>
    </row>
    <row r="35" spans="1:24" s="3" customFormat="1" ht="16.5" hidden="1" customHeight="1" x14ac:dyDescent="0.25">
      <c r="A35" s="20" t="s">
        <v>136</v>
      </c>
      <c r="B35" s="20" t="s">
        <v>143</v>
      </c>
      <c r="C35" s="20" t="s">
        <v>44</v>
      </c>
      <c r="D35" s="20">
        <v>1303</v>
      </c>
      <c r="E35" s="20" t="s">
        <v>45</v>
      </c>
      <c r="F35" s="21"/>
      <c r="G35" s="22">
        <v>237636</v>
      </c>
      <c r="H35" s="22">
        <v>41895.226799999997</v>
      </c>
      <c r="I35" s="22">
        <v>37705.704119999995</v>
      </c>
      <c r="J35" s="22">
        <v>12568.568039999998</v>
      </c>
      <c r="K35" s="22">
        <v>33516.18144</v>
      </c>
      <c r="L35" s="22">
        <v>4189.52268</v>
      </c>
      <c r="M35" s="22" t="s">
        <v>142</v>
      </c>
      <c r="N35" s="23">
        <v>42675</v>
      </c>
      <c r="O35" s="24">
        <v>2016</v>
      </c>
      <c r="P35" s="22" t="s">
        <v>78</v>
      </c>
      <c r="Q35" s="22" t="s">
        <v>139</v>
      </c>
      <c r="R35" s="22" t="s">
        <v>140</v>
      </c>
      <c r="S35" s="25">
        <v>6.0999999999999999E-2</v>
      </c>
      <c r="T35" s="25">
        <v>3.5999999999999997E-2</v>
      </c>
      <c r="U35" s="25">
        <v>0.10299999999999999</v>
      </c>
      <c r="V35" s="25">
        <v>8.0000000000000002E-3</v>
      </c>
      <c r="W35" s="25">
        <v>2E-3</v>
      </c>
      <c r="X35" s="26">
        <v>3.5000000000000003E-2</v>
      </c>
    </row>
    <row r="36" spans="1:24" s="3" customFormat="1" ht="16.5" hidden="1" customHeight="1" x14ac:dyDescent="0.25">
      <c r="A36" s="13" t="s">
        <v>136</v>
      </c>
      <c r="B36" s="13" t="s">
        <v>144</v>
      </c>
      <c r="C36" s="13" t="s">
        <v>44</v>
      </c>
      <c r="D36" s="13">
        <v>1304</v>
      </c>
      <c r="E36" s="13" t="s">
        <v>45</v>
      </c>
      <c r="F36" s="14"/>
      <c r="G36" s="15">
        <v>211550</v>
      </c>
      <c r="H36" s="15">
        <v>37296.264999999999</v>
      </c>
      <c r="I36" s="15">
        <v>33566.638500000001</v>
      </c>
      <c r="J36" s="15">
        <v>11188.879499999999</v>
      </c>
      <c r="K36" s="15">
        <v>29837.012000000002</v>
      </c>
      <c r="L36" s="15">
        <v>3729.6265000000003</v>
      </c>
      <c r="M36" s="15" t="s">
        <v>145</v>
      </c>
      <c r="N36" s="16">
        <v>42675</v>
      </c>
      <c r="O36" s="17">
        <v>2016</v>
      </c>
      <c r="P36" s="15" t="s">
        <v>78</v>
      </c>
      <c r="Q36" s="15" t="s">
        <v>139</v>
      </c>
      <c r="R36" s="15" t="s">
        <v>140</v>
      </c>
      <c r="S36" s="18">
        <v>6.0999999999999999E-2</v>
      </c>
      <c r="T36" s="18">
        <v>3.5999999999999997E-2</v>
      </c>
      <c r="U36" s="18">
        <v>0.10299999999999999</v>
      </c>
      <c r="V36" s="18">
        <v>8.0000000000000002E-3</v>
      </c>
      <c r="W36" s="18">
        <v>2E-3</v>
      </c>
      <c r="X36" s="19">
        <v>3.5000000000000003E-2</v>
      </c>
    </row>
    <row r="37" spans="1:24" s="3" customFormat="1" ht="16.5" hidden="1" customHeight="1" x14ac:dyDescent="0.25">
      <c r="A37" s="20" t="s">
        <v>136</v>
      </c>
      <c r="B37" s="20" t="s">
        <v>146</v>
      </c>
      <c r="C37" s="20" t="s">
        <v>44</v>
      </c>
      <c r="D37" s="20">
        <v>1305</v>
      </c>
      <c r="E37" s="20" t="s">
        <v>45</v>
      </c>
      <c r="F37" s="21"/>
      <c r="G37" s="22">
        <v>611867</v>
      </c>
      <c r="H37" s="22">
        <v>107872.15209999999</v>
      </c>
      <c r="I37" s="22">
        <v>97084.936889999997</v>
      </c>
      <c r="J37" s="22">
        <v>32361.645629999995</v>
      </c>
      <c r="K37" s="22">
        <v>86297.721680000002</v>
      </c>
      <c r="L37" s="22">
        <v>10787.21521</v>
      </c>
      <c r="M37" s="22" t="s">
        <v>145</v>
      </c>
      <c r="N37" s="23">
        <v>42675</v>
      </c>
      <c r="O37" s="24">
        <v>2016</v>
      </c>
      <c r="P37" s="22" t="s">
        <v>78</v>
      </c>
      <c r="Q37" s="22" t="s">
        <v>139</v>
      </c>
      <c r="R37" s="22" t="s">
        <v>140</v>
      </c>
      <c r="S37" s="25">
        <v>6.0999999999999999E-2</v>
      </c>
      <c r="T37" s="25">
        <v>3.5999999999999997E-2</v>
      </c>
      <c r="U37" s="25">
        <v>0.10299999999999999</v>
      </c>
      <c r="V37" s="25">
        <v>8.0000000000000002E-3</v>
      </c>
      <c r="W37" s="25">
        <v>2E-3</v>
      </c>
      <c r="X37" s="26">
        <v>3.5000000000000003E-2</v>
      </c>
    </row>
    <row r="38" spans="1:24" s="3" customFormat="1" ht="16.5" hidden="1" customHeight="1" x14ac:dyDescent="0.25">
      <c r="A38" s="13" t="s">
        <v>136</v>
      </c>
      <c r="B38" s="13" t="s">
        <v>147</v>
      </c>
      <c r="C38" s="13" t="s">
        <v>44</v>
      </c>
      <c r="D38" s="13">
        <v>1306</v>
      </c>
      <c r="E38" s="13" t="s">
        <v>45</v>
      </c>
      <c r="F38" s="14"/>
      <c r="G38" s="15">
        <v>200767</v>
      </c>
      <c r="H38" s="15">
        <v>35395.222099999999</v>
      </c>
      <c r="I38" s="15">
        <v>31855.69989</v>
      </c>
      <c r="J38" s="15">
        <v>10618.566629999999</v>
      </c>
      <c r="K38" s="15">
        <v>28316.177680000001</v>
      </c>
      <c r="L38" s="15">
        <v>3539.5222100000001</v>
      </c>
      <c r="M38" s="15" t="s">
        <v>148</v>
      </c>
      <c r="N38" s="16">
        <v>42675</v>
      </c>
      <c r="O38" s="17">
        <v>2016</v>
      </c>
      <c r="P38" s="15" t="s">
        <v>78</v>
      </c>
      <c r="Q38" s="15" t="s">
        <v>139</v>
      </c>
      <c r="R38" s="15" t="s">
        <v>140</v>
      </c>
      <c r="S38" s="18">
        <v>6.0999999999999999E-2</v>
      </c>
      <c r="T38" s="18">
        <v>3.5999999999999997E-2</v>
      </c>
      <c r="U38" s="18">
        <v>0.10299999999999999</v>
      </c>
      <c r="V38" s="18">
        <v>8.0000000000000002E-3</v>
      </c>
      <c r="W38" s="18">
        <v>2E-3</v>
      </c>
      <c r="X38" s="19">
        <v>3.5000000000000003E-2</v>
      </c>
    </row>
    <row r="39" spans="1:24" s="3" customFormat="1" ht="16.5" hidden="1" customHeight="1" x14ac:dyDescent="0.25">
      <c r="A39" s="20" t="s">
        <v>136</v>
      </c>
      <c r="B39" s="20" t="s">
        <v>149</v>
      </c>
      <c r="C39" s="20" t="s">
        <v>44</v>
      </c>
      <c r="D39" s="20">
        <v>1307</v>
      </c>
      <c r="E39" s="20" t="s">
        <v>45</v>
      </c>
      <c r="F39" s="21"/>
      <c r="G39" s="22">
        <v>132473</v>
      </c>
      <c r="H39" s="22">
        <v>23354.989899999997</v>
      </c>
      <c r="I39" s="22">
        <v>21019.490909999997</v>
      </c>
      <c r="J39" s="22">
        <v>7006.4969699999992</v>
      </c>
      <c r="K39" s="22">
        <v>18683.991919999997</v>
      </c>
      <c r="L39" s="22">
        <v>2335.4989899999996</v>
      </c>
      <c r="M39" s="22" t="s">
        <v>138</v>
      </c>
      <c r="N39" s="23">
        <v>42675</v>
      </c>
      <c r="O39" s="24">
        <v>2016</v>
      </c>
      <c r="P39" s="22" t="s">
        <v>78</v>
      </c>
      <c r="Q39" s="22" t="s">
        <v>139</v>
      </c>
      <c r="R39" s="22" t="s">
        <v>140</v>
      </c>
      <c r="S39" s="25">
        <v>6.0999999999999999E-2</v>
      </c>
      <c r="T39" s="25">
        <v>3.5999999999999997E-2</v>
      </c>
      <c r="U39" s="25">
        <v>0.10299999999999999</v>
      </c>
      <c r="V39" s="25">
        <v>8.0000000000000002E-3</v>
      </c>
      <c r="W39" s="25">
        <v>2E-3</v>
      </c>
      <c r="X39" s="26">
        <v>3.5000000000000003E-2</v>
      </c>
    </row>
    <row r="40" spans="1:24" s="3" customFormat="1" ht="16.5" hidden="1" customHeight="1" x14ac:dyDescent="0.25">
      <c r="A40" s="13" t="s">
        <v>136</v>
      </c>
      <c r="B40" s="13" t="s">
        <v>150</v>
      </c>
      <c r="C40" s="13" t="s">
        <v>44</v>
      </c>
      <c r="D40" s="13">
        <v>1308</v>
      </c>
      <c r="E40" s="13" t="s">
        <v>45</v>
      </c>
      <c r="F40" s="14"/>
      <c r="G40" s="15">
        <v>612350</v>
      </c>
      <c r="H40" s="15">
        <v>107957.30499999999</v>
      </c>
      <c r="I40" s="15">
        <v>97161.574500000002</v>
      </c>
      <c r="J40" s="15">
        <v>32387.191499999997</v>
      </c>
      <c r="K40" s="15">
        <v>86365.843999999997</v>
      </c>
      <c r="L40" s="15">
        <v>10795.7305</v>
      </c>
      <c r="M40" s="15" t="s">
        <v>148</v>
      </c>
      <c r="N40" s="16">
        <v>42675</v>
      </c>
      <c r="O40" s="17">
        <v>2016</v>
      </c>
      <c r="P40" s="15" t="s">
        <v>78</v>
      </c>
      <c r="Q40" s="15" t="s">
        <v>139</v>
      </c>
      <c r="R40" s="15" t="s">
        <v>140</v>
      </c>
      <c r="S40" s="18">
        <v>6.0999999999999999E-2</v>
      </c>
      <c r="T40" s="18">
        <v>3.5999999999999997E-2</v>
      </c>
      <c r="U40" s="18">
        <v>0.10299999999999999</v>
      </c>
      <c r="V40" s="18">
        <v>8.0000000000000002E-3</v>
      </c>
      <c r="W40" s="18">
        <v>2E-3</v>
      </c>
      <c r="X40" s="19">
        <v>3.5000000000000003E-2</v>
      </c>
    </row>
    <row r="41" spans="1:24" s="3" customFormat="1" ht="16.5" hidden="1" customHeight="1" x14ac:dyDescent="0.25">
      <c r="A41" s="20" t="s">
        <v>136</v>
      </c>
      <c r="B41" s="20" t="s">
        <v>151</v>
      </c>
      <c r="C41" s="20" t="s">
        <v>44</v>
      </c>
      <c r="D41" s="20">
        <v>1309</v>
      </c>
      <c r="E41" s="20" t="s">
        <v>45</v>
      </c>
      <c r="F41" s="21"/>
      <c r="G41" s="22">
        <v>357419</v>
      </c>
      <c r="H41" s="22">
        <v>63012.969699999994</v>
      </c>
      <c r="I41" s="22">
        <v>56711.672729999998</v>
      </c>
      <c r="J41" s="22">
        <v>18903.890909999998</v>
      </c>
      <c r="K41" s="22">
        <v>50410.375759999995</v>
      </c>
      <c r="L41" s="22">
        <v>6301.2969699999994</v>
      </c>
      <c r="M41" s="22" t="s">
        <v>142</v>
      </c>
      <c r="N41" s="23">
        <v>42675</v>
      </c>
      <c r="O41" s="24">
        <v>2016</v>
      </c>
      <c r="P41" s="22" t="s">
        <v>78</v>
      </c>
      <c r="Q41" s="22" t="s">
        <v>139</v>
      </c>
      <c r="R41" s="22" t="s">
        <v>140</v>
      </c>
      <c r="S41" s="25">
        <v>6.0999999999999999E-2</v>
      </c>
      <c r="T41" s="25">
        <v>3.5999999999999997E-2</v>
      </c>
      <c r="U41" s="25">
        <v>0.10299999999999999</v>
      </c>
      <c r="V41" s="25">
        <v>8.0000000000000002E-3</v>
      </c>
      <c r="W41" s="25">
        <v>2E-3</v>
      </c>
      <c r="X41" s="26">
        <v>3.5000000000000003E-2</v>
      </c>
    </row>
    <row r="42" spans="1:24" s="3" customFormat="1" ht="16.5" hidden="1" customHeight="1" x14ac:dyDescent="0.25">
      <c r="A42" s="13" t="s">
        <v>136</v>
      </c>
      <c r="B42" s="13" t="s">
        <v>152</v>
      </c>
      <c r="C42" s="13" t="s">
        <v>44</v>
      </c>
      <c r="D42" s="13">
        <v>1310</v>
      </c>
      <c r="E42" s="13" t="s">
        <v>45</v>
      </c>
      <c r="F42" s="14"/>
      <c r="G42" s="15">
        <v>461298</v>
      </c>
      <c r="H42" s="15">
        <v>81326.837399999989</v>
      </c>
      <c r="I42" s="15">
        <v>73194.153659999996</v>
      </c>
      <c r="J42" s="15">
        <v>24398.051219999998</v>
      </c>
      <c r="K42" s="15">
        <v>65061.469919999996</v>
      </c>
      <c r="L42" s="15">
        <v>8132.6837399999995</v>
      </c>
      <c r="M42" s="15" t="s">
        <v>153</v>
      </c>
      <c r="N42" s="16">
        <v>42675</v>
      </c>
      <c r="O42" s="17">
        <v>2016</v>
      </c>
      <c r="P42" s="15" t="s">
        <v>78</v>
      </c>
      <c r="Q42" s="15" t="s">
        <v>139</v>
      </c>
      <c r="R42" s="15" t="s">
        <v>140</v>
      </c>
      <c r="S42" s="18">
        <v>6.0999999999999999E-2</v>
      </c>
      <c r="T42" s="18">
        <v>3.5999999999999997E-2</v>
      </c>
      <c r="U42" s="18">
        <v>0.10299999999999999</v>
      </c>
      <c r="V42" s="18">
        <v>8.0000000000000002E-3</v>
      </c>
      <c r="W42" s="18">
        <v>2E-3</v>
      </c>
      <c r="X42" s="19">
        <v>3.5000000000000003E-2</v>
      </c>
    </row>
    <row r="43" spans="1:24" s="3" customFormat="1" ht="16.5" hidden="1" customHeight="1" x14ac:dyDescent="0.25">
      <c r="A43" s="20" t="s">
        <v>42</v>
      </c>
      <c r="B43" s="20" t="s">
        <v>43</v>
      </c>
      <c r="C43" s="20" t="s">
        <v>44</v>
      </c>
      <c r="D43" s="20">
        <v>1401</v>
      </c>
      <c r="E43" s="20" t="s">
        <v>45</v>
      </c>
      <c r="F43" s="21"/>
      <c r="G43" s="22">
        <v>12692</v>
      </c>
      <c r="H43" s="22">
        <v>2237.5996</v>
      </c>
      <c r="I43" s="22">
        <v>2013.8396400000001</v>
      </c>
      <c r="J43" s="22">
        <v>671.27987999999993</v>
      </c>
      <c r="K43" s="22">
        <v>1790.0796800000001</v>
      </c>
      <c r="L43" s="22">
        <v>223.75996000000001</v>
      </c>
      <c r="M43" s="22" t="s">
        <v>46</v>
      </c>
      <c r="N43" s="23">
        <v>43216</v>
      </c>
      <c r="O43" s="24">
        <v>2018</v>
      </c>
      <c r="P43" s="22" t="s">
        <v>21</v>
      </c>
      <c r="Q43" s="22" t="s">
        <v>47</v>
      </c>
      <c r="R43" s="22" t="s">
        <v>48</v>
      </c>
      <c r="S43" s="25">
        <v>7.2999999999999995E-2</v>
      </c>
      <c r="T43" s="25">
        <v>5.0999999999999997E-2</v>
      </c>
      <c r="U43" s="25">
        <v>0.105</v>
      </c>
      <c r="V43" s="25">
        <v>6.0000000000000001E-3</v>
      </c>
      <c r="W43" s="25">
        <v>2E-3</v>
      </c>
      <c r="X43" s="26">
        <v>1.7999999999999999E-2</v>
      </c>
    </row>
    <row r="44" spans="1:24" s="3" customFormat="1" ht="16.5" hidden="1" customHeight="1" x14ac:dyDescent="0.25">
      <c r="A44" s="13" t="s">
        <v>42</v>
      </c>
      <c r="B44" s="13" t="s">
        <v>49</v>
      </c>
      <c r="C44" s="13" t="s">
        <v>44</v>
      </c>
      <c r="D44" s="13">
        <v>1402</v>
      </c>
      <c r="E44" s="13" t="s">
        <v>45</v>
      </c>
      <c r="F44" s="14"/>
      <c r="G44" s="15">
        <v>17335</v>
      </c>
      <c r="H44" s="15">
        <v>3056.1605</v>
      </c>
      <c r="I44" s="15">
        <v>2750.5444499999999</v>
      </c>
      <c r="J44" s="15">
        <v>916.84814999999992</v>
      </c>
      <c r="K44" s="15">
        <v>2444.9284000000002</v>
      </c>
      <c r="L44" s="15">
        <v>305.61605000000003</v>
      </c>
      <c r="M44" s="15" t="s">
        <v>46</v>
      </c>
      <c r="N44" s="16">
        <v>43216</v>
      </c>
      <c r="O44" s="17">
        <v>2018</v>
      </c>
      <c r="P44" s="15" t="s">
        <v>21</v>
      </c>
      <c r="Q44" s="15" t="s">
        <v>47</v>
      </c>
      <c r="R44" s="15" t="s">
        <v>48</v>
      </c>
      <c r="S44" s="18">
        <v>7.2999999999999995E-2</v>
      </c>
      <c r="T44" s="18">
        <v>5.0999999999999997E-2</v>
      </c>
      <c r="U44" s="18">
        <v>0.105</v>
      </c>
      <c r="V44" s="18">
        <v>6.0000000000000001E-3</v>
      </c>
      <c r="W44" s="18">
        <v>2E-3</v>
      </c>
      <c r="X44" s="19">
        <v>1.7999999999999999E-2</v>
      </c>
    </row>
    <row r="45" spans="1:24" ht="16.5" hidden="1" customHeight="1" x14ac:dyDescent="0.25">
      <c r="A45" s="20" t="s">
        <v>42</v>
      </c>
      <c r="B45" s="20" t="s">
        <v>50</v>
      </c>
      <c r="C45" s="20" t="s">
        <v>44</v>
      </c>
      <c r="D45" s="20">
        <v>1403</v>
      </c>
      <c r="E45" s="20" t="s">
        <v>45</v>
      </c>
      <c r="F45" s="21"/>
      <c r="G45" s="22">
        <v>9615</v>
      </c>
      <c r="H45" s="22">
        <v>1695.1244999999999</v>
      </c>
      <c r="I45" s="22">
        <v>1525.61205</v>
      </c>
      <c r="J45" s="22">
        <v>508.53734999999995</v>
      </c>
      <c r="K45" s="22">
        <v>1356.0996</v>
      </c>
      <c r="L45" s="22">
        <v>169.51245</v>
      </c>
      <c r="M45" s="22" t="s">
        <v>51</v>
      </c>
      <c r="N45" s="23">
        <v>43216</v>
      </c>
      <c r="O45" s="24">
        <v>2018</v>
      </c>
      <c r="P45" s="22" t="s">
        <v>21</v>
      </c>
      <c r="Q45" s="22" t="s">
        <v>47</v>
      </c>
      <c r="R45" s="22" t="s">
        <v>48</v>
      </c>
      <c r="S45" s="25">
        <v>7.2999999999999995E-2</v>
      </c>
      <c r="T45" s="25">
        <v>5.0999999999999997E-2</v>
      </c>
      <c r="U45" s="25">
        <v>0.105</v>
      </c>
      <c r="V45" s="25">
        <v>6.0000000000000001E-3</v>
      </c>
      <c r="W45" s="25">
        <v>2E-3</v>
      </c>
      <c r="X45" s="26">
        <v>1.7999999999999999E-2</v>
      </c>
    </row>
    <row r="46" spans="1:24" ht="16.5" hidden="1" customHeight="1" x14ac:dyDescent="0.25">
      <c r="A46" s="13" t="s">
        <v>42</v>
      </c>
      <c r="B46" s="13" t="s">
        <v>52</v>
      </c>
      <c r="C46" s="13" t="s">
        <v>44</v>
      </c>
      <c r="D46" s="13">
        <v>1404</v>
      </c>
      <c r="E46" s="13" t="s">
        <v>45</v>
      </c>
      <c r="F46" s="14"/>
      <c r="G46" s="15">
        <v>62126</v>
      </c>
      <c r="H46" s="15">
        <v>10952.8138</v>
      </c>
      <c r="I46" s="15">
        <v>9857.5324199999995</v>
      </c>
      <c r="J46" s="15">
        <v>3285.8441399999997</v>
      </c>
      <c r="K46" s="15">
        <v>8762.251040000001</v>
      </c>
      <c r="L46" s="15">
        <v>1095.2813800000001</v>
      </c>
      <c r="M46" s="15" t="s">
        <v>53</v>
      </c>
      <c r="N46" s="16">
        <v>43216</v>
      </c>
      <c r="O46" s="17">
        <v>2018</v>
      </c>
      <c r="P46" s="15" t="s">
        <v>21</v>
      </c>
      <c r="Q46" s="15" t="s">
        <v>47</v>
      </c>
      <c r="R46" s="15" t="s">
        <v>48</v>
      </c>
      <c r="S46" s="18">
        <v>7.2999999999999995E-2</v>
      </c>
      <c r="T46" s="18">
        <v>5.0999999999999997E-2</v>
      </c>
      <c r="U46" s="18">
        <v>0.105</v>
      </c>
      <c r="V46" s="18">
        <v>6.0000000000000001E-3</v>
      </c>
      <c r="W46" s="18">
        <v>2E-3</v>
      </c>
      <c r="X46" s="19">
        <v>1.7999999999999999E-2</v>
      </c>
    </row>
    <row r="47" spans="1:24" ht="16.5" hidden="1" customHeight="1" x14ac:dyDescent="0.25">
      <c r="A47" s="20" t="s">
        <v>42</v>
      </c>
      <c r="B47" s="20" t="s">
        <v>54</v>
      </c>
      <c r="C47" s="20" t="s">
        <v>44</v>
      </c>
      <c r="D47" s="20">
        <v>1405</v>
      </c>
      <c r="E47" s="20" t="s">
        <v>45</v>
      </c>
      <c r="F47" s="21"/>
      <c r="G47" s="22">
        <v>21123</v>
      </c>
      <c r="H47" s="22">
        <v>3723.9848999999995</v>
      </c>
      <c r="I47" s="22">
        <v>3351.5864099999994</v>
      </c>
      <c r="J47" s="22">
        <v>1117.1954699999999</v>
      </c>
      <c r="K47" s="22">
        <v>2979.1879199999998</v>
      </c>
      <c r="L47" s="22">
        <v>372.39848999999998</v>
      </c>
      <c r="M47" s="22" t="s">
        <v>55</v>
      </c>
      <c r="N47" s="23">
        <v>43216</v>
      </c>
      <c r="O47" s="24">
        <v>2018</v>
      </c>
      <c r="P47" s="22" t="s">
        <v>21</v>
      </c>
      <c r="Q47" s="22" t="s">
        <v>47</v>
      </c>
      <c r="R47" s="22" t="s">
        <v>48</v>
      </c>
      <c r="S47" s="25">
        <v>7.2999999999999995E-2</v>
      </c>
      <c r="T47" s="25">
        <v>5.0999999999999997E-2</v>
      </c>
      <c r="U47" s="25">
        <v>0.105</v>
      </c>
      <c r="V47" s="25">
        <v>6.0000000000000001E-3</v>
      </c>
      <c r="W47" s="25">
        <v>2E-3</v>
      </c>
      <c r="X47" s="26">
        <v>1.7999999999999999E-2</v>
      </c>
    </row>
    <row r="48" spans="1:24" ht="16.5" hidden="1" customHeight="1" x14ac:dyDescent="0.25">
      <c r="A48" s="13" t="s">
        <v>42</v>
      </c>
      <c r="B48" s="13" t="s">
        <v>56</v>
      </c>
      <c r="C48" s="13" t="s">
        <v>44</v>
      </c>
      <c r="D48" s="13">
        <v>1406</v>
      </c>
      <c r="E48" s="13" t="s">
        <v>45</v>
      </c>
      <c r="F48" s="14"/>
      <c r="G48" s="15">
        <v>31070</v>
      </c>
      <c r="H48" s="15">
        <v>5477.6409999999996</v>
      </c>
      <c r="I48" s="15">
        <v>4929.8769000000002</v>
      </c>
      <c r="J48" s="15">
        <v>1643.2922999999998</v>
      </c>
      <c r="K48" s="15">
        <v>4382.1127999999999</v>
      </c>
      <c r="L48" s="15">
        <v>547.76409999999998</v>
      </c>
      <c r="M48" s="15" t="s">
        <v>55</v>
      </c>
      <c r="N48" s="16">
        <v>43216</v>
      </c>
      <c r="O48" s="17">
        <v>2018</v>
      </c>
      <c r="P48" s="15" t="s">
        <v>21</v>
      </c>
      <c r="Q48" s="15" t="s">
        <v>47</v>
      </c>
      <c r="R48" s="15" t="s">
        <v>48</v>
      </c>
      <c r="S48" s="18">
        <v>7.2999999999999995E-2</v>
      </c>
      <c r="T48" s="18">
        <v>5.0999999999999997E-2</v>
      </c>
      <c r="U48" s="18">
        <v>0.105</v>
      </c>
      <c r="V48" s="18">
        <v>6.0000000000000001E-3</v>
      </c>
      <c r="W48" s="18">
        <v>2E-3</v>
      </c>
      <c r="X48" s="19">
        <v>1.7999999999999999E-2</v>
      </c>
    </row>
    <row r="49" spans="1:24" ht="16.5" hidden="1" customHeight="1" x14ac:dyDescent="0.25">
      <c r="A49" s="20" t="s">
        <v>42</v>
      </c>
      <c r="B49" s="20" t="s">
        <v>57</v>
      </c>
      <c r="C49" s="20" t="s">
        <v>44</v>
      </c>
      <c r="D49" s="20">
        <v>1407</v>
      </c>
      <c r="E49" s="20" t="s">
        <v>45</v>
      </c>
      <c r="F49" s="21"/>
      <c r="G49" s="22">
        <v>37691</v>
      </c>
      <c r="H49" s="22">
        <v>6644.9232999999995</v>
      </c>
      <c r="I49" s="22">
        <v>5980.4309699999994</v>
      </c>
      <c r="J49" s="22">
        <v>1993.4769899999997</v>
      </c>
      <c r="K49" s="22">
        <v>5315.9386400000003</v>
      </c>
      <c r="L49" s="22">
        <v>664.49233000000004</v>
      </c>
      <c r="M49" s="22" t="s">
        <v>51</v>
      </c>
      <c r="N49" s="23">
        <v>43216</v>
      </c>
      <c r="O49" s="24">
        <v>2018</v>
      </c>
      <c r="P49" s="22" t="s">
        <v>21</v>
      </c>
      <c r="Q49" s="22" t="s">
        <v>47</v>
      </c>
      <c r="R49" s="22" t="s">
        <v>48</v>
      </c>
      <c r="S49" s="25">
        <v>7.2999999999999995E-2</v>
      </c>
      <c r="T49" s="25">
        <v>5.0999999999999997E-2</v>
      </c>
      <c r="U49" s="25">
        <v>0.105</v>
      </c>
      <c r="V49" s="25">
        <v>6.0000000000000001E-3</v>
      </c>
      <c r="W49" s="25">
        <v>2E-3</v>
      </c>
      <c r="X49" s="26">
        <v>1.7999999999999999E-2</v>
      </c>
    </row>
    <row r="50" spans="1:24" ht="16.5" hidden="1" customHeight="1" x14ac:dyDescent="0.25">
      <c r="A50" s="13" t="s">
        <v>42</v>
      </c>
      <c r="B50" s="13" t="s">
        <v>58</v>
      </c>
      <c r="C50" s="13" t="s">
        <v>44</v>
      </c>
      <c r="D50" s="13">
        <v>1408</v>
      </c>
      <c r="E50" s="13" t="s">
        <v>45</v>
      </c>
      <c r="F50" s="14"/>
      <c r="G50" s="15">
        <v>49440</v>
      </c>
      <c r="H50" s="15">
        <v>8716.271999999999</v>
      </c>
      <c r="I50" s="15">
        <v>7844.6447999999991</v>
      </c>
      <c r="J50" s="15">
        <v>2614.8815999999997</v>
      </c>
      <c r="K50" s="15">
        <v>6973.0175999999992</v>
      </c>
      <c r="L50" s="15">
        <v>871.6271999999999</v>
      </c>
      <c r="M50" s="15" t="s">
        <v>53</v>
      </c>
      <c r="N50" s="16">
        <v>43216</v>
      </c>
      <c r="O50" s="17">
        <v>2018</v>
      </c>
      <c r="P50" s="15" t="s">
        <v>21</v>
      </c>
      <c r="Q50" s="15" t="s">
        <v>47</v>
      </c>
      <c r="R50" s="15" t="s">
        <v>48</v>
      </c>
      <c r="S50" s="18">
        <v>7.2999999999999995E-2</v>
      </c>
      <c r="T50" s="18">
        <v>5.0999999999999997E-2</v>
      </c>
      <c r="U50" s="18">
        <v>0.105</v>
      </c>
      <c r="V50" s="18">
        <v>6.0000000000000001E-3</v>
      </c>
      <c r="W50" s="18">
        <v>2E-3</v>
      </c>
      <c r="X50" s="19">
        <v>1.7999999999999999E-2</v>
      </c>
    </row>
    <row r="51" spans="1:24" ht="16.5" hidden="1" customHeight="1" x14ac:dyDescent="0.25">
      <c r="A51" s="20" t="s">
        <v>42</v>
      </c>
      <c r="B51" s="20" t="s">
        <v>59</v>
      </c>
      <c r="C51" s="20" t="s">
        <v>44</v>
      </c>
      <c r="D51" s="20">
        <v>1409</v>
      </c>
      <c r="E51" s="20" t="s">
        <v>45</v>
      </c>
      <c r="F51" s="21"/>
      <c r="G51" s="22">
        <v>43497</v>
      </c>
      <c r="H51" s="22">
        <v>7668.521099999999</v>
      </c>
      <c r="I51" s="22">
        <v>6901.6689899999992</v>
      </c>
      <c r="J51" s="22">
        <v>2300.5563299999994</v>
      </c>
      <c r="K51" s="22">
        <v>6134.8168799999994</v>
      </c>
      <c r="L51" s="22">
        <v>766.85210999999993</v>
      </c>
      <c r="M51" s="22" t="s">
        <v>60</v>
      </c>
      <c r="N51" s="23">
        <v>43216</v>
      </c>
      <c r="O51" s="24">
        <v>2018</v>
      </c>
      <c r="P51" s="22" t="s">
        <v>21</v>
      </c>
      <c r="Q51" s="22" t="s">
        <v>47</v>
      </c>
      <c r="R51" s="22" t="s">
        <v>48</v>
      </c>
      <c r="S51" s="25">
        <v>7.2999999999999995E-2</v>
      </c>
      <c r="T51" s="25">
        <v>5.0999999999999997E-2</v>
      </c>
      <c r="U51" s="25">
        <v>0.105</v>
      </c>
      <c r="V51" s="25">
        <v>6.0000000000000001E-3</v>
      </c>
      <c r="W51" s="25">
        <v>2E-3</v>
      </c>
      <c r="X51" s="26">
        <v>1.7999999999999999E-2</v>
      </c>
    </row>
    <row r="52" spans="1:24" ht="16.5" hidden="1" customHeight="1" x14ac:dyDescent="0.25">
      <c r="A52" s="13" t="s">
        <v>42</v>
      </c>
      <c r="B52" s="13" t="s">
        <v>42</v>
      </c>
      <c r="C52" s="13" t="s">
        <v>44</v>
      </c>
      <c r="D52" s="13">
        <v>1410</v>
      </c>
      <c r="E52" s="13" t="s">
        <v>45</v>
      </c>
      <c r="F52" s="14"/>
      <c r="G52" s="15">
        <v>58322</v>
      </c>
      <c r="H52" s="15">
        <v>10282.168599999999</v>
      </c>
      <c r="I52" s="15">
        <v>9253.9517399999986</v>
      </c>
      <c r="J52" s="15">
        <v>3084.6505799999995</v>
      </c>
      <c r="K52" s="15">
        <v>8225.73488</v>
      </c>
      <c r="L52" s="15">
        <v>1028.21686</v>
      </c>
      <c r="M52" s="15" t="s">
        <v>51</v>
      </c>
      <c r="N52" s="16">
        <v>43216</v>
      </c>
      <c r="O52" s="17">
        <v>2018</v>
      </c>
      <c r="P52" s="15" t="s">
        <v>21</v>
      </c>
      <c r="Q52" s="15" t="s">
        <v>47</v>
      </c>
      <c r="R52" s="15" t="s">
        <v>48</v>
      </c>
      <c r="S52" s="18">
        <v>7.2999999999999995E-2</v>
      </c>
      <c r="T52" s="18">
        <v>5.0999999999999997E-2</v>
      </c>
      <c r="U52" s="18">
        <v>0.105</v>
      </c>
      <c r="V52" s="18">
        <v>6.0000000000000001E-3</v>
      </c>
      <c r="W52" s="18">
        <v>2E-3</v>
      </c>
      <c r="X52" s="19">
        <v>1.7999999999999999E-2</v>
      </c>
    </row>
    <row r="53" spans="1:24" ht="16.5" hidden="1" customHeight="1" x14ac:dyDescent="0.25">
      <c r="A53" s="20" t="s">
        <v>42</v>
      </c>
      <c r="B53" s="20" t="s">
        <v>61</v>
      </c>
      <c r="C53" s="20" t="s">
        <v>44</v>
      </c>
      <c r="D53" s="20">
        <v>1411</v>
      </c>
      <c r="E53" s="20" t="s">
        <v>45</v>
      </c>
      <c r="F53" s="21"/>
      <c r="G53" s="22">
        <v>34056</v>
      </c>
      <c r="H53" s="22">
        <v>6004.0727999999999</v>
      </c>
      <c r="I53" s="22">
        <v>5403.6655200000005</v>
      </c>
      <c r="J53" s="22">
        <v>1801.2218399999999</v>
      </c>
      <c r="K53" s="22">
        <v>4803.2582400000001</v>
      </c>
      <c r="L53" s="22">
        <v>600.40728000000001</v>
      </c>
      <c r="M53" s="22" t="s">
        <v>46</v>
      </c>
      <c r="N53" s="23">
        <v>43216</v>
      </c>
      <c r="O53" s="24">
        <v>2018</v>
      </c>
      <c r="P53" s="22" t="s">
        <v>21</v>
      </c>
      <c r="Q53" s="22" t="s">
        <v>47</v>
      </c>
      <c r="R53" s="22" t="s">
        <v>48</v>
      </c>
      <c r="S53" s="25">
        <v>7.2999999999999995E-2</v>
      </c>
      <c r="T53" s="25">
        <v>5.0999999999999997E-2</v>
      </c>
      <c r="U53" s="25">
        <v>0.105</v>
      </c>
      <c r="V53" s="25">
        <v>6.0000000000000001E-3</v>
      </c>
      <c r="W53" s="25">
        <v>2E-3</v>
      </c>
      <c r="X53" s="26">
        <v>1.7999999999999999E-2</v>
      </c>
    </row>
    <row r="54" spans="1:24" ht="16.5" hidden="1" customHeight="1" x14ac:dyDescent="0.25">
      <c r="A54" s="13" t="s">
        <v>42</v>
      </c>
      <c r="B54" s="13" t="s">
        <v>62</v>
      </c>
      <c r="C54" s="13" t="s">
        <v>44</v>
      </c>
      <c r="D54" s="13">
        <v>1412</v>
      </c>
      <c r="E54" s="13" t="s">
        <v>45</v>
      </c>
      <c r="F54" s="14"/>
      <c r="G54" s="15">
        <v>26262</v>
      </c>
      <c r="H54" s="15">
        <v>4629.9905999999992</v>
      </c>
      <c r="I54" s="15">
        <v>4166.9915399999991</v>
      </c>
      <c r="J54" s="15">
        <v>1388.9971799999996</v>
      </c>
      <c r="K54" s="15">
        <v>3703.9924799999994</v>
      </c>
      <c r="L54" s="15">
        <v>462.99905999999993</v>
      </c>
      <c r="M54" s="15" t="s">
        <v>46</v>
      </c>
      <c r="N54" s="16">
        <v>43216</v>
      </c>
      <c r="O54" s="17">
        <v>2018</v>
      </c>
      <c r="P54" s="15" t="s">
        <v>21</v>
      </c>
      <c r="Q54" s="15" t="s">
        <v>47</v>
      </c>
      <c r="R54" s="15" t="s">
        <v>48</v>
      </c>
      <c r="S54" s="18">
        <v>7.2999999999999995E-2</v>
      </c>
      <c r="T54" s="18">
        <v>5.0999999999999997E-2</v>
      </c>
      <c r="U54" s="18">
        <v>0.105</v>
      </c>
      <c r="V54" s="18">
        <v>6.0000000000000001E-3</v>
      </c>
      <c r="W54" s="18">
        <v>2E-3</v>
      </c>
      <c r="X54" s="19">
        <v>1.7999999999999999E-2</v>
      </c>
    </row>
    <row r="55" spans="1:24" ht="16.5" hidden="1" customHeight="1" x14ac:dyDescent="0.25">
      <c r="A55" s="20" t="s">
        <v>42</v>
      </c>
      <c r="B55" s="20" t="s">
        <v>63</v>
      </c>
      <c r="C55" s="20" t="s">
        <v>44</v>
      </c>
      <c r="D55" s="20">
        <v>1413</v>
      </c>
      <c r="E55" s="20" t="s">
        <v>45</v>
      </c>
      <c r="F55" s="21"/>
      <c r="G55" s="22">
        <v>82374</v>
      </c>
      <c r="H55" s="22">
        <v>14522.536199999999</v>
      </c>
      <c r="I55" s="22">
        <v>13070.282579999999</v>
      </c>
      <c r="J55" s="22">
        <v>4356.7608599999994</v>
      </c>
      <c r="K55" s="22">
        <v>11618.02896</v>
      </c>
      <c r="L55" s="22">
        <v>1452.25362</v>
      </c>
      <c r="M55" s="22" t="s">
        <v>64</v>
      </c>
      <c r="N55" s="23">
        <v>43216</v>
      </c>
      <c r="O55" s="24">
        <v>2018</v>
      </c>
      <c r="P55" s="22" t="s">
        <v>21</v>
      </c>
      <c r="Q55" s="22" t="s">
        <v>47</v>
      </c>
      <c r="R55" s="22" t="s">
        <v>48</v>
      </c>
      <c r="S55" s="25">
        <v>7.2999999999999995E-2</v>
      </c>
      <c r="T55" s="25">
        <v>5.0999999999999997E-2</v>
      </c>
      <c r="U55" s="25">
        <v>0.105</v>
      </c>
      <c r="V55" s="25">
        <v>6.0000000000000001E-3</v>
      </c>
      <c r="W55" s="25">
        <v>2E-3</v>
      </c>
      <c r="X55" s="26">
        <v>1.7999999999999999E-2</v>
      </c>
    </row>
    <row r="56" spans="1:24" ht="16.5" hidden="1" customHeight="1" x14ac:dyDescent="0.25">
      <c r="A56" s="13" t="s">
        <v>42</v>
      </c>
      <c r="B56" s="13" t="s">
        <v>65</v>
      </c>
      <c r="C56" s="13" t="s">
        <v>44</v>
      </c>
      <c r="D56" s="13">
        <v>1414</v>
      </c>
      <c r="E56" s="13" t="s">
        <v>45</v>
      </c>
      <c r="F56" s="14"/>
      <c r="G56" s="15">
        <v>40126</v>
      </c>
      <c r="H56" s="15">
        <v>7074.2137999999995</v>
      </c>
      <c r="I56" s="15">
        <v>6366.7924199999998</v>
      </c>
      <c r="J56" s="15">
        <v>2122.2641399999998</v>
      </c>
      <c r="K56" s="15">
        <v>5659.37104</v>
      </c>
      <c r="L56" s="15">
        <v>707.42138</v>
      </c>
      <c r="M56" s="15" t="s">
        <v>66</v>
      </c>
      <c r="N56" s="16">
        <v>43216</v>
      </c>
      <c r="O56" s="17">
        <v>2018</v>
      </c>
      <c r="P56" s="15" t="s">
        <v>21</v>
      </c>
      <c r="Q56" s="15" t="s">
        <v>47</v>
      </c>
      <c r="R56" s="15" t="s">
        <v>48</v>
      </c>
      <c r="S56" s="18">
        <v>7.2999999999999995E-2</v>
      </c>
      <c r="T56" s="18">
        <v>5.0999999999999997E-2</v>
      </c>
      <c r="U56" s="18">
        <v>0.105</v>
      </c>
      <c r="V56" s="18">
        <v>6.0000000000000001E-3</v>
      </c>
      <c r="W56" s="18">
        <v>2E-3</v>
      </c>
      <c r="X56" s="19">
        <v>1.7999999999999999E-2</v>
      </c>
    </row>
    <row r="57" spans="1:24" ht="16.5" hidden="1" customHeight="1" x14ac:dyDescent="0.25">
      <c r="A57" s="20" t="s">
        <v>42</v>
      </c>
      <c r="B57" s="20" t="s">
        <v>67</v>
      </c>
      <c r="C57" s="20" t="s">
        <v>44</v>
      </c>
      <c r="D57" s="20">
        <v>1415</v>
      </c>
      <c r="E57" s="20" t="s">
        <v>45</v>
      </c>
      <c r="F57" s="21"/>
      <c r="G57" s="22">
        <v>25144</v>
      </c>
      <c r="H57" s="22">
        <v>4432.8871999999992</v>
      </c>
      <c r="I57" s="22">
        <v>3989.5984799999992</v>
      </c>
      <c r="J57" s="22">
        <v>1329.8661599999998</v>
      </c>
      <c r="K57" s="22">
        <v>3546.3097599999996</v>
      </c>
      <c r="L57" s="22">
        <v>443.28871999999996</v>
      </c>
      <c r="M57" s="22" t="s">
        <v>66</v>
      </c>
      <c r="N57" s="23">
        <v>43216</v>
      </c>
      <c r="O57" s="24">
        <v>2018</v>
      </c>
      <c r="P57" s="22" t="s">
        <v>21</v>
      </c>
      <c r="Q57" s="22" t="s">
        <v>47</v>
      </c>
      <c r="R57" s="22" t="s">
        <v>48</v>
      </c>
      <c r="S57" s="25">
        <v>7.2999999999999995E-2</v>
      </c>
      <c r="T57" s="25">
        <v>5.0999999999999997E-2</v>
      </c>
      <c r="U57" s="25">
        <v>0.105</v>
      </c>
      <c r="V57" s="25">
        <v>6.0000000000000001E-3</v>
      </c>
      <c r="W57" s="25">
        <v>2E-3</v>
      </c>
      <c r="X57" s="26">
        <v>1.7999999999999999E-2</v>
      </c>
    </row>
    <row r="58" spans="1:24" ht="16.5" hidden="1" customHeight="1" x14ac:dyDescent="0.25">
      <c r="A58" s="13" t="s">
        <v>42</v>
      </c>
      <c r="B58" s="13" t="s">
        <v>68</v>
      </c>
      <c r="C58" s="13" t="s">
        <v>44</v>
      </c>
      <c r="D58" s="13">
        <v>1416</v>
      </c>
      <c r="E58" s="13" t="s">
        <v>45</v>
      </c>
      <c r="F58" s="14"/>
      <c r="G58" s="15">
        <v>64194</v>
      </c>
      <c r="H58" s="15">
        <v>11317.402199999999</v>
      </c>
      <c r="I58" s="15">
        <v>10185.661979999999</v>
      </c>
      <c r="J58" s="15">
        <v>3395.2206599999995</v>
      </c>
      <c r="K58" s="15">
        <v>9053.9217599999993</v>
      </c>
      <c r="L58" s="15">
        <v>1131.7402199999999</v>
      </c>
      <c r="M58" s="15" t="s">
        <v>64</v>
      </c>
      <c r="N58" s="16">
        <v>43216</v>
      </c>
      <c r="O58" s="17">
        <v>2018</v>
      </c>
      <c r="P58" s="15" t="s">
        <v>21</v>
      </c>
      <c r="Q58" s="15" t="s">
        <v>47</v>
      </c>
      <c r="R58" s="15" t="s">
        <v>48</v>
      </c>
      <c r="S58" s="18">
        <v>7.2999999999999995E-2</v>
      </c>
      <c r="T58" s="18">
        <v>5.0999999999999997E-2</v>
      </c>
      <c r="U58" s="18">
        <v>0.105</v>
      </c>
      <c r="V58" s="18">
        <v>6.0000000000000001E-3</v>
      </c>
      <c r="W58" s="18">
        <v>2E-3</v>
      </c>
      <c r="X58" s="19">
        <v>1.7999999999999999E-2</v>
      </c>
    </row>
    <row r="59" spans="1:24" ht="16.5" hidden="1" customHeight="1" x14ac:dyDescent="0.25">
      <c r="A59" s="20" t="s">
        <v>42</v>
      </c>
      <c r="B59" s="20" t="s">
        <v>69</v>
      </c>
      <c r="C59" s="20" t="s">
        <v>44</v>
      </c>
      <c r="D59" s="20">
        <v>1417</v>
      </c>
      <c r="E59" s="20" t="s">
        <v>45</v>
      </c>
      <c r="F59" s="21"/>
      <c r="G59" s="22">
        <v>38028</v>
      </c>
      <c r="H59" s="22">
        <v>6704.3363999999992</v>
      </c>
      <c r="I59" s="22">
        <v>6033.902759999999</v>
      </c>
      <c r="J59" s="22">
        <v>2011.3009199999997</v>
      </c>
      <c r="K59" s="22">
        <v>5363.4691199999997</v>
      </c>
      <c r="L59" s="22">
        <v>670.43363999999997</v>
      </c>
      <c r="M59" s="22" t="s">
        <v>64</v>
      </c>
      <c r="N59" s="23">
        <v>43216</v>
      </c>
      <c r="O59" s="24">
        <v>2018</v>
      </c>
      <c r="P59" s="22" t="s">
        <v>21</v>
      </c>
      <c r="Q59" s="22" t="s">
        <v>47</v>
      </c>
      <c r="R59" s="22" t="s">
        <v>48</v>
      </c>
      <c r="S59" s="25">
        <v>7.2999999999999995E-2</v>
      </c>
      <c r="T59" s="25">
        <v>5.0999999999999997E-2</v>
      </c>
      <c r="U59" s="25">
        <v>0.105</v>
      </c>
      <c r="V59" s="25">
        <v>6.0000000000000001E-3</v>
      </c>
      <c r="W59" s="25">
        <v>2E-3</v>
      </c>
      <c r="X59" s="26">
        <v>1.7999999999999999E-2</v>
      </c>
    </row>
    <row r="60" spans="1:24" ht="16.5" hidden="1" customHeight="1" x14ac:dyDescent="0.25">
      <c r="A60" s="13" t="s">
        <v>42</v>
      </c>
      <c r="B60" s="13" t="s">
        <v>70</v>
      </c>
      <c r="C60" s="13" t="s">
        <v>44</v>
      </c>
      <c r="D60" s="13">
        <v>1418</v>
      </c>
      <c r="E60" s="13" t="s">
        <v>45</v>
      </c>
      <c r="F60" s="14"/>
      <c r="G60" s="15">
        <v>36062</v>
      </c>
      <c r="H60" s="15">
        <v>6357.7305999999999</v>
      </c>
      <c r="I60" s="15">
        <v>5721.9575400000003</v>
      </c>
      <c r="J60" s="15">
        <v>1907.31918</v>
      </c>
      <c r="K60" s="15">
        <v>5086.1844799999999</v>
      </c>
      <c r="L60" s="15">
        <v>635.77305999999999</v>
      </c>
      <c r="M60" s="15" t="s">
        <v>64</v>
      </c>
      <c r="N60" s="16">
        <v>43216</v>
      </c>
      <c r="O60" s="17">
        <v>2018</v>
      </c>
      <c r="P60" s="15" t="s">
        <v>21</v>
      </c>
      <c r="Q60" s="15" t="s">
        <v>47</v>
      </c>
      <c r="R60" s="15" t="s">
        <v>48</v>
      </c>
      <c r="S60" s="18">
        <v>7.2999999999999995E-2</v>
      </c>
      <c r="T60" s="18">
        <v>5.0999999999999997E-2</v>
      </c>
      <c r="U60" s="18">
        <v>0.105</v>
      </c>
      <c r="V60" s="18">
        <v>6.0000000000000001E-3</v>
      </c>
      <c r="W60" s="18">
        <v>2E-3</v>
      </c>
      <c r="X60" s="19">
        <v>1.7999999999999999E-2</v>
      </c>
    </row>
    <row r="61" spans="1:24" ht="16.5" hidden="1" customHeight="1" x14ac:dyDescent="0.25">
      <c r="A61" s="20" t="s">
        <v>42</v>
      </c>
      <c r="B61" s="20" t="s">
        <v>71</v>
      </c>
      <c r="C61" s="20" t="s">
        <v>44</v>
      </c>
      <c r="D61" s="20">
        <v>1419</v>
      </c>
      <c r="E61" s="20" t="s">
        <v>45</v>
      </c>
      <c r="F61" s="21"/>
      <c r="G61" s="22">
        <v>46476</v>
      </c>
      <c r="H61" s="22">
        <v>8193.7187999999987</v>
      </c>
      <c r="I61" s="22">
        <v>7374.346919999999</v>
      </c>
      <c r="J61" s="22">
        <v>2458.1156399999995</v>
      </c>
      <c r="K61" s="22">
        <v>6554.9750399999994</v>
      </c>
      <c r="L61" s="22">
        <v>819.37187999999992</v>
      </c>
      <c r="M61" s="22" t="s">
        <v>72</v>
      </c>
      <c r="N61" s="23">
        <v>43216</v>
      </c>
      <c r="O61" s="24">
        <v>2018</v>
      </c>
      <c r="P61" s="22" t="s">
        <v>21</v>
      </c>
      <c r="Q61" s="22" t="s">
        <v>47</v>
      </c>
      <c r="R61" s="22" t="s">
        <v>48</v>
      </c>
      <c r="S61" s="25">
        <v>7.2999999999999995E-2</v>
      </c>
      <c r="T61" s="25">
        <v>5.0999999999999997E-2</v>
      </c>
      <c r="U61" s="25">
        <v>0.105</v>
      </c>
      <c r="V61" s="25">
        <v>6.0000000000000001E-3</v>
      </c>
      <c r="W61" s="25">
        <v>2E-3</v>
      </c>
      <c r="X61" s="26">
        <v>1.7999999999999999E-2</v>
      </c>
    </row>
    <row r="62" spans="1:24" ht="16.5" hidden="1" customHeight="1" x14ac:dyDescent="0.25">
      <c r="A62" s="13" t="s">
        <v>42</v>
      </c>
      <c r="B62" s="13" t="s">
        <v>73</v>
      </c>
      <c r="C62" s="13" t="s">
        <v>44</v>
      </c>
      <c r="D62" s="13">
        <v>1420</v>
      </c>
      <c r="E62" s="13" t="s">
        <v>45</v>
      </c>
      <c r="F62" s="14"/>
      <c r="G62" s="15">
        <v>39771</v>
      </c>
      <c r="H62" s="15">
        <v>7011.6272999999992</v>
      </c>
      <c r="I62" s="15">
        <v>6310.4645699999992</v>
      </c>
      <c r="J62" s="15">
        <v>2103.4881899999996</v>
      </c>
      <c r="K62" s="15">
        <v>5609.3018400000001</v>
      </c>
      <c r="L62" s="15">
        <v>701.16273000000001</v>
      </c>
      <c r="M62" s="15" t="s">
        <v>46</v>
      </c>
      <c r="N62" s="16">
        <v>43216</v>
      </c>
      <c r="O62" s="17">
        <v>2018</v>
      </c>
      <c r="P62" s="15" t="s">
        <v>21</v>
      </c>
      <c r="Q62" s="15" t="s">
        <v>47</v>
      </c>
      <c r="R62" s="15" t="s">
        <v>48</v>
      </c>
      <c r="S62" s="18">
        <v>7.2999999999999995E-2</v>
      </c>
      <c r="T62" s="18">
        <v>5.0999999999999997E-2</v>
      </c>
      <c r="U62" s="18">
        <v>0.105</v>
      </c>
      <c r="V62" s="18">
        <v>6.0000000000000001E-3</v>
      </c>
      <c r="W62" s="18">
        <v>2E-3</v>
      </c>
      <c r="X62" s="19">
        <v>1.7999999999999999E-2</v>
      </c>
    </row>
    <row r="63" spans="1:24" ht="16.5" hidden="1" customHeight="1" x14ac:dyDescent="0.25">
      <c r="A63" s="20" t="s">
        <v>417</v>
      </c>
      <c r="B63" s="20" t="s">
        <v>418</v>
      </c>
      <c r="C63" s="20" t="s">
        <v>18</v>
      </c>
      <c r="D63" s="20">
        <v>1501</v>
      </c>
      <c r="E63" s="27" t="s">
        <v>289</v>
      </c>
      <c r="F63" s="21" t="s">
        <v>29</v>
      </c>
      <c r="G63" s="22">
        <v>187589</v>
      </c>
      <c r="H63" s="22">
        <v>33071.940699999999</v>
      </c>
      <c r="I63" s="22">
        <v>29764.746630000001</v>
      </c>
      <c r="J63" s="22">
        <v>9921.5822099999987</v>
      </c>
      <c r="K63" s="22">
        <v>26457.55256</v>
      </c>
      <c r="L63" s="22">
        <v>3307.19407</v>
      </c>
      <c r="M63" s="22" t="s">
        <v>419</v>
      </c>
      <c r="N63" s="23">
        <v>43405</v>
      </c>
      <c r="O63" s="24">
        <v>2018</v>
      </c>
      <c r="P63" s="22" t="s">
        <v>21</v>
      </c>
      <c r="Q63" s="22" t="s">
        <v>420</v>
      </c>
      <c r="R63" s="22" t="s">
        <v>421</v>
      </c>
      <c r="S63" s="25">
        <v>0.15</v>
      </c>
      <c r="T63" s="25">
        <v>0.11799999999999999</v>
      </c>
      <c r="U63" s="25">
        <v>0.189</v>
      </c>
      <c r="V63" s="25">
        <v>1.9E-2</v>
      </c>
      <c r="W63" s="25">
        <v>0.01</v>
      </c>
      <c r="X63" s="26">
        <v>3.5000000000000003E-2</v>
      </c>
    </row>
    <row r="64" spans="1:24" ht="16.5" hidden="1" customHeight="1" x14ac:dyDescent="0.25">
      <c r="A64" s="13" t="s">
        <v>417</v>
      </c>
      <c r="B64" s="13" t="s">
        <v>422</v>
      </c>
      <c r="C64" s="13" t="s">
        <v>18</v>
      </c>
      <c r="D64" s="13">
        <v>1502</v>
      </c>
      <c r="E64" s="28" t="s">
        <v>289</v>
      </c>
      <c r="F64" s="14" t="s">
        <v>29</v>
      </c>
      <c r="G64" s="15">
        <v>160987</v>
      </c>
      <c r="H64" s="15">
        <v>28382.008099999999</v>
      </c>
      <c r="I64" s="15">
        <v>25543.807290000001</v>
      </c>
      <c r="J64" s="15">
        <v>8514.602429999999</v>
      </c>
      <c r="K64" s="15">
        <v>22705.606480000002</v>
      </c>
      <c r="L64" s="15">
        <v>2838.2008100000003</v>
      </c>
      <c r="M64" s="15" t="s">
        <v>423</v>
      </c>
      <c r="N64" s="16">
        <v>43405</v>
      </c>
      <c r="O64" s="17">
        <v>2018</v>
      </c>
      <c r="P64" s="15" t="s">
        <v>21</v>
      </c>
      <c r="Q64" s="15" t="s">
        <v>420</v>
      </c>
      <c r="R64" s="15" t="s">
        <v>421</v>
      </c>
      <c r="S64" s="18">
        <v>0.15</v>
      </c>
      <c r="T64" s="18">
        <v>0.11799999999999999</v>
      </c>
      <c r="U64" s="18">
        <v>0.189</v>
      </c>
      <c r="V64" s="18">
        <v>1.9E-2</v>
      </c>
      <c r="W64" s="18">
        <v>0.01</v>
      </c>
      <c r="X64" s="19">
        <v>3.5000000000000003E-2</v>
      </c>
    </row>
    <row r="65" spans="1:24" ht="16.5" hidden="1" customHeight="1" x14ac:dyDescent="0.25">
      <c r="A65" s="20" t="s">
        <v>417</v>
      </c>
      <c r="B65" s="20" t="s">
        <v>424</v>
      </c>
      <c r="C65" s="20" t="s">
        <v>18</v>
      </c>
      <c r="D65" s="20">
        <v>1503</v>
      </c>
      <c r="E65" s="27" t="s">
        <v>289</v>
      </c>
      <c r="F65" s="21" t="s">
        <v>29</v>
      </c>
      <c r="G65" s="22">
        <v>213967</v>
      </c>
      <c r="H65" s="22">
        <v>37722.382099999995</v>
      </c>
      <c r="I65" s="22">
        <v>33950.143889999999</v>
      </c>
      <c r="J65" s="22">
        <v>11316.714629999999</v>
      </c>
      <c r="K65" s="22">
        <v>30177.905679999996</v>
      </c>
      <c r="L65" s="22">
        <v>3772.2382099999995</v>
      </c>
      <c r="M65" s="22" t="s">
        <v>423</v>
      </c>
      <c r="N65" s="23">
        <v>43405</v>
      </c>
      <c r="O65" s="24">
        <v>2018</v>
      </c>
      <c r="P65" s="22" t="s">
        <v>21</v>
      </c>
      <c r="Q65" s="22" t="s">
        <v>420</v>
      </c>
      <c r="R65" s="22" t="s">
        <v>421</v>
      </c>
      <c r="S65" s="25">
        <v>0.15</v>
      </c>
      <c r="T65" s="25">
        <v>0.11799999999999999</v>
      </c>
      <c r="U65" s="25">
        <v>0.189</v>
      </c>
      <c r="V65" s="25">
        <v>1.9E-2</v>
      </c>
      <c r="W65" s="25">
        <v>0.01</v>
      </c>
      <c r="X65" s="26">
        <v>3.5000000000000003E-2</v>
      </c>
    </row>
    <row r="66" spans="1:24" ht="16.5" hidden="1" customHeight="1" x14ac:dyDescent="0.25">
      <c r="A66" s="13" t="s">
        <v>417</v>
      </c>
      <c r="B66" s="13" t="s">
        <v>425</v>
      </c>
      <c r="C66" s="13" t="s">
        <v>35</v>
      </c>
      <c r="D66" s="13">
        <v>1504</v>
      </c>
      <c r="E66" s="28" t="s">
        <v>289</v>
      </c>
      <c r="F66" s="14" t="s">
        <v>29</v>
      </c>
      <c r="G66" s="15">
        <v>262387</v>
      </c>
      <c r="H66" s="15">
        <v>46258.828099999999</v>
      </c>
      <c r="I66" s="15">
        <v>41632.945290000003</v>
      </c>
      <c r="J66" s="15">
        <v>13877.648429999999</v>
      </c>
      <c r="K66" s="15">
        <v>37007.062480000001</v>
      </c>
      <c r="L66" s="15">
        <v>4625.8828100000001</v>
      </c>
      <c r="M66" s="15" t="s">
        <v>423</v>
      </c>
      <c r="N66" s="16">
        <v>43405</v>
      </c>
      <c r="O66" s="17">
        <v>2018</v>
      </c>
      <c r="P66" s="15" t="s">
        <v>21</v>
      </c>
      <c r="Q66" s="15" t="s">
        <v>426</v>
      </c>
      <c r="R66" s="15" t="s">
        <v>427</v>
      </c>
      <c r="S66" s="18">
        <v>0.22600000000000001</v>
      </c>
      <c r="T66" s="18">
        <v>0.183</v>
      </c>
      <c r="U66" s="18">
        <v>0.27700000000000002</v>
      </c>
      <c r="V66" s="18">
        <v>2.8000000000000001E-2</v>
      </c>
      <c r="W66" s="18">
        <v>1.4999999999999999E-2</v>
      </c>
      <c r="X66" s="19">
        <v>5.0999999999999997E-2</v>
      </c>
    </row>
    <row r="67" spans="1:24" ht="16.5" hidden="1" customHeight="1" x14ac:dyDescent="0.25">
      <c r="A67" s="20" t="s">
        <v>417</v>
      </c>
      <c r="B67" s="20" t="s">
        <v>428</v>
      </c>
      <c r="C67" s="20" t="s">
        <v>35</v>
      </c>
      <c r="D67" s="20">
        <v>1505</v>
      </c>
      <c r="E67" s="27" t="s">
        <v>289</v>
      </c>
      <c r="F67" s="21"/>
      <c r="G67" s="22">
        <v>90291</v>
      </c>
      <c r="H67" s="22">
        <v>15918.303299999998</v>
      </c>
      <c r="I67" s="22">
        <v>14326.472969999999</v>
      </c>
      <c r="J67" s="22">
        <v>4775.4909899999993</v>
      </c>
      <c r="K67" s="22">
        <v>12734.642639999998</v>
      </c>
      <c r="L67" s="22">
        <v>1591.8303299999998</v>
      </c>
      <c r="M67" s="22" t="s">
        <v>429</v>
      </c>
      <c r="N67" s="23">
        <v>43405</v>
      </c>
      <c r="O67" s="24">
        <v>2018</v>
      </c>
      <c r="P67" s="22" t="s">
        <v>21</v>
      </c>
      <c r="Q67" s="22" t="s">
        <v>426</v>
      </c>
      <c r="R67" s="22" t="s">
        <v>427</v>
      </c>
      <c r="S67" s="25">
        <v>0.22600000000000001</v>
      </c>
      <c r="T67" s="25">
        <v>0.183</v>
      </c>
      <c r="U67" s="25">
        <v>0.27700000000000002</v>
      </c>
      <c r="V67" s="25">
        <v>2.8000000000000001E-2</v>
      </c>
      <c r="W67" s="25">
        <v>1.4999999999999999E-2</v>
      </c>
      <c r="X67" s="26">
        <v>5.0999999999999997E-2</v>
      </c>
    </row>
    <row r="68" spans="1:24" ht="16.5" hidden="1" customHeight="1" x14ac:dyDescent="0.25">
      <c r="A68" s="13" t="s">
        <v>417</v>
      </c>
      <c r="B68" s="13" t="s">
        <v>430</v>
      </c>
      <c r="C68" s="13" t="s">
        <v>35</v>
      </c>
      <c r="D68" s="13">
        <v>1506</v>
      </c>
      <c r="E68" s="28" t="s">
        <v>289</v>
      </c>
      <c r="F68" s="14"/>
      <c r="G68" s="15">
        <v>26481</v>
      </c>
      <c r="H68" s="15">
        <v>4668.6002999999992</v>
      </c>
      <c r="I68" s="15">
        <v>4201.7402699999993</v>
      </c>
      <c r="J68" s="15">
        <v>1400.5800899999997</v>
      </c>
      <c r="K68" s="15">
        <v>3734.8802399999995</v>
      </c>
      <c r="L68" s="15">
        <v>466.86002999999994</v>
      </c>
      <c r="M68" s="15" t="s">
        <v>429</v>
      </c>
      <c r="N68" s="16">
        <v>43405</v>
      </c>
      <c r="O68" s="17">
        <v>2018</v>
      </c>
      <c r="P68" s="15" t="s">
        <v>21</v>
      </c>
      <c r="Q68" s="15" t="s">
        <v>426</v>
      </c>
      <c r="R68" s="15" t="s">
        <v>427</v>
      </c>
      <c r="S68" s="18">
        <v>0.22600000000000001</v>
      </c>
      <c r="T68" s="18">
        <v>0.183</v>
      </c>
      <c r="U68" s="18">
        <v>0.27700000000000002</v>
      </c>
      <c r="V68" s="18">
        <v>2.8000000000000001E-2</v>
      </c>
      <c r="W68" s="18">
        <v>1.4999999999999999E-2</v>
      </c>
      <c r="X68" s="19">
        <v>5.0999999999999997E-2</v>
      </c>
    </row>
    <row r="69" spans="1:24" ht="16.5" hidden="1" customHeight="1" x14ac:dyDescent="0.25">
      <c r="A69" s="20" t="s">
        <v>417</v>
      </c>
      <c r="B69" s="20" t="s">
        <v>431</v>
      </c>
      <c r="C69" s="20" t="s">
        <v>35</v>
      </c>
      <c r="D69" s="20">
        <v>1507</v>
      </c>
      <c r="E69" s="27" t="s">
        <v>289</v>
      </c>
      <c r="F69" s="21"/>
      <c r="G69" s="22">
        <v>14398</v>
      </c>
      <c r="H69" s="22">
        <v>2538.3673999999996</v>
      </c>
      <c r="I69" s="22">
        <v>2284.5306599999999</v>
      </c>
      <c r="J69" s="22">
        <v>761.51021999999989</v>
      </c>
      <c r="K69" s="22">
        <v>2030.6939199999997</v>
      </c>
      <c r="L69" s="22">
        <v>253.83673999999996</v>
      </c>
      <c r="M69" s="22" t="s">
        <v>429</v>
      </c>
      <c r="N69" s="23">
        <v>43405</v>
      </c>
      <c r="O69" s="24">
        <v>2018</v>
      </c>
      <c r="P69" s="22" t="s">
        <v>21</v>
      </c>
      <c r="Q69" s="22" t="s">
        <v>426</v>
      </c>
      <c r="R69" s="22" t="s">
        <v>427</v>
      </c>
      <c r="S69" s="25">
        <v>0.22600000000000001</v>
      </c>
      <c r="T69" s="25">
        <v>0.183</v>
      </c>
      <c r="U69" s="25">
        <v>0.27700000000000002</v>
      </c>
      <c r="V69" s="25">
        <v>2.8000000000000001E-2</v>
      </c>
      <c r="W69" s="25">
        <v>1.4999999999999999E-2</v>
      </c>
      <c r="X69" s="26">
        <v>5.0999999999999997E-2</v>
      </c>
    </row>
    <row r="70" spans="1:24" ht="16.5" hidden="1" customHeight="1" x14ac:dyDescent="0.25">
      <c r="A70" s="13" t="s">
        <v>417</v>
      </c>
      <c r="B70" s="13" t="s">
        <v>432</v>
      </c>
      <c r="C70" s="13" t="s">
        <v>18</v>
      </c>
      <c r="D70" s="13">
        <v>1508</v>
      </c>
      <c r="E70" s="28" t="s">
        <v>289</v>
      </c>
      <c r="F70" s="14"/>
      <c r="G70" s="15">
        <v>160621</v>
      </c>
      <c r="H70" s="15">
        <v>28317.482299999996</v>
      </c>
      <c r="I70" s="15">
        <v>25485.734069999999</v>
      </c>
      <c r="J70" s="15">
        <v>8495.2446899999977</v>
      </c>
      <c r="K70" s="15">
        <v>22653.985839999998</v>
      </c>
      <c r="L70" s="15">
        <v>2831.7482299999997</v>
      </c>
      <c r="M70" s="15" t="s">
        <v>433</v>
      </c>
      <c r="N70" s="16">
        <v>43405</v>
      </c>
      <c r="O70" s="17">
        <v>2018</v>
      </c>
      <c r="P70" s="15" t="s">
        <v>21</v>
      </c>
      <c r="Q70" s="15" t="s">
        <v>420</v>
      </c>
      <c r="R70" s="15" t="s">
        <v>421</v>
      </c>
      <c r="S70" s="18">
        <v>0.15</v>
      </c>
      <c r="T70" s="18">
        <v>0.11799999999999999</v>
      </c>
      <c r="U70" s="18">
        <v>0.189</v>
      </c>
      <c r="V70" s="18">
        <v>1.9E-2</v>
      </c>
      <c r="W70" s="18">
        <v>0.01</v>
      </c>
      <c r="X70" s="19">
        <v>3.5000000000000003E-2</v>
      </c>
    </row>
    <row r="71" spans="1:24" ht="16.5" hidden="1" customHeight="1" x14ac:dyDescent="0.25">
      <c r="A71" s="20" t="s">
        <v>417</v>
      </c>
      <c r="B71" s="20" t="s">
        <v>434</v>
      </c>
      <c r="C71" s="20" t="s">
        <v>18</v>
      </c>
      <c r="D71" s="20">
        <v>1509</v>
      </c>
      <c r="E71" s="27" t="s">
        <v>289</v>
      </c>
      <c r="F71" s="21"/>
      <c r="G71" s="22">
        <v>34791</v>
      </c>
      <c r="H71" s="22">
        <v>6133.653299999999</v>
      </c>
      <c r="I71" s="22">
        <v>5520.2879699999994</v>
      </c>
      <c r="J71" s="22">
        <v>1840.0959899999996</v>
      </c>
      <c r="K71" s="22">
        <v>4906.9226399999998</v>
      </c>
      <c r="L71" s="22">
        <v>613.36532999999997</v>
      </c>
      <c r="M71" s="22" t="s">
        <v>433</v>
      </c>
      <c r="N71" s="23">
        <v>43405</v>
      </c>
      <c r="O71" s="24">
        <v>2018</v>
      </c>
      <c r="P71" s="22" t="s">
        <v>21</v>
      </c>
      <c r="Q71" s="22" t="s">
        <v>420</v>
      </c>
      <c r="R71" s="22" t="s">
        <v>421</v>
      </c>
      <c r="S71" s="25">
        <v>0.15</v>
      </c>
      <c r="T71" s="25">
        <v>0.11799999999999999</v>
      </c>
      <c r="U71" s="25">
        <v>0.189</v>
      </c>
      <c r="V71" s="25">
        <v>1.9E-2</v>
      </c>
      <c r="W71" s="25">
        <v>0.01</v>
      </c>
      <c r="X71" s="26">
        <v>3.5000000000000003E-2</v>
      </c>
    </row>
    <row r="72" spans="1:24" ht="16.5" hidden="1" customHeight="1" x14ac:dyDescent="0.25">
      <c r="A72" s="13" t="s">
        <v>417</v>
      </c>
      <c r="B72" s="13" t="s">
        <v>435</v>
      </c>
      <c r="C72" s="13" t="s">
        <v>18</v>
      </c>
      <c r="D72" s="13">
        <v>1510</v>
      </c>
      <c r="E72" s="28" t="s">
        <v>289</v>
      </c>
      <c r="F72" s="14"/>
      <c r="G72" s="15">
        <v>141715</v>
      </c>
      <c r="H72" s="15">
        <v>24984.354499999998</v>
      </c>
      <c r="I72" s="15">
        <v>22485.919049999997</v>
      </c>
      <c r="J72" s="15">
        <v>7495.3063499999989</v>
      </c>
      <c r="K72" s="15">
        <v>19987.4836</v>
      </c>
      <c r="L72" s="15">
        <v>2498.4354499999999</v>
      </c>
      <c r="M72" s="15" t="s">
        <v>433</v>
      </c>
      <c r="N72" s="16">
        <v>43405</v>
      </c>
      <c r="O72" s="17">
        <v>2018</v>
      </c>
      <c r="P72" s="15" t="s">
        <v>21</v>
      </c>
      <c r="Q72" s="15" t="s">
        <v>420</v>
      </c>
      <c r="R72" s="15" t="s">
        <v>421</v>
      </c>
      <c r="S72" s="18">
        <v>0.15</v>
      </c>
      <c r="T72" s="18">
        <v>0.11799999999999999</v>
      </c>
      <c r="U72" s="18">
        <v>0.189</v>
      </c>
      <c r="V72" s="18">
        <v>1.9E-2</v>
      </c>
      <c r="W72" s="18">
        <v>0.01</v>
      </c>
      <c r="X72" s="19">
        <v>3.5000000000000003E-2</v>
      </c>
    </row>
    <row r="73" spans="1:24" ht="16.5" hidden="1" customHeight="1" x14ac:dyDescent="0.25">
      <c r="A73" s="20" t="s">
        <v>417</v>
      </c>
      <c r="B73" s="20" t="s">
        <v>436</v>
      </c>
      <c r="C73" s="20" t="s">
        <v>18</v>
      </c>
      <c r="D73" s="20">
        <v>1511</v>
      </c>
      <c r="E73" s="27" t="s">
        <v>289</v>
      </c>
      <c r="F73" s="21"/>
      <c r="G73" s="22">
        <v>134789</v>
      </c>
      <c r="H73" s="22">
        <v>23763.300699999996</v>
      </c>
      <c r="I73" s="22">
        <v>21386.970629999996</v>
      </c>
      <c r="J73" s="22">
        <v>7128.990209999999</v>
      </c>
      <c r="K73" s="22">
        <v>19010.640559999996</v>
      </c>
      <c r="L73" s="22">
        <v>2376.3300699999995</v>
      </c>
      <c r="M73" s="22" t="s">
        <v>437</v>
      </c>
      <c r="N73" s="23">
        <v>43405</v>
      </c>
      <c r="O73" s="24">
        <v>2018</v>
      </c>
      <c r="P73" s="22" t="s">
        <v>21</v>
      </c>
      <c r="Q73" s="22" t="s">
        <v>420</v>
      </c>
      <c r="R73" s="22" t="s">
        <v>421</v>
      </c>
      <c r="S73" s="25">
        <v>0.15</v>
      </c>
      <c r="T73" s="25">
        <v>0.11799999999999999</v>
      </c>
      <c r="U73" s="25">
        <v>0.189</v>
      </c>
      <c r="V73" s="25">
        <v>1.9E-2</v>
      </c>
      <c r="W73" s="25">
        <v>0.01</v>
      </c>
      <c r="X73" s="26">
        <v>3.5000000000000003E-2</v>
      </c>
    </row>
    <row r="74" spans="1:24" ht="16.5" hidden="1" customHeight="1" x14ac:dyDescent="0.25">
      <c r="A74" s="13" t="s">
        <v>417</v>
      </c>
      <c r="B74" s="13" t="s">
        <v>438</v>
      </c>
      <c r="C74" s="13" t="s">
        <v>18</v>
      </c>
      <c r="D74" s="13">
        <v>1512</v>
      </c>
      <c r="E74" s="28" t="s">
        <v>289</v>
      </c>
      <c r="F74" s="14" t="s">
        <v>29</v>
      </c>
      <c r="G74" s="15">
        <v>181113</v>
      </c>
      <c r="H74" s="15">
        <v>31930.221899999997</v>
      </c>
      <c r="I74" s="15">
        <v>28737.199709999997</v>
      </c>
      <c r="J74" s="15">
        <v>9579.066569999999</v>
      </c>
      <c r="K74" s="15">
        <v>25544.177519999997</v>
      </c>
      <c r="L74" s="15">
        <v>3193.0221899999997</v>
      </c>
      <c r="M74" s="15" t="s">
        <v>419</v>
      </c>
      <c r="N74" s="16">
        <v>43405</v>
      </c>
      <c r="O74" s="17">
        <v>2018</v>
      </c>
      <c r="P74" s="15" t="s">
        <v>21</v>
      </c>
      <c r="Q74" s="15" t="s">
        <v>420</v>
      </c>
      <c r="R74" s="15" t="s">
        <v>421</v>
      </c>
      <c r="S74" s="18">
        <v>0.15</v>
      </c>
      <c r="T74" s="18">
        <v>0.11799999999999999</v>
      </c>
      <c r="U74" s="18">
        <v>0.189</v>
      </c>
      <c r="V74" s="18">
        <v>1.9E-2</v>
      </c>
      <c r="W74" s="18">
        <v>0.01</v>
      </c>
      <c r="X74" s="19">
        <v>3.5000000000000003E-2</v>
      </c>
    </row>
    <row r="75" spans="1:24" ht="16.5" hidden="1" customHeight="1" x14ac:dyDescent="0.25">
      <c r="A75" s="20" t="s">
        <v>417</v>
      </c>
      <c r="B75" s="20" t="s">
        <v>439</v>
      </c>
      <c r="C75" s="20" t="s">
        <v>18</v>
      </c>
      <c r="D75" s="20">
        <v>1513</v>
      </c>
      <c r="E75" s="27" t="s">
        <v>289</v>
      </c>
      <c r="F75" s="21"/>
      <c r="G75" s="22">
        <v>55299</v>
      </c>
      <c r="H75" s="22">
        <v>9749.2136999999984</v>
      </c>
      <c r="I75" s="22">
        <v>8774.2923299999984</v>
      </c>
      <c r="J75" s="22">
        <v>2924.7641099999996</v>
      </c>
      <c r="K75" s="22">
        <v>7799.3709599999993</v>
      </c>
      <c r="L75" s="22">
        <v>974.92136999999991</v>
      </c>
      <c r="M75" s="22" t="s">
        <v>437</v>
      </c>
      <c r="N75" s="23">
        <v>43405</v>
      </c>
      <c r="O75" s="24">
        <v>2018</v>
      </c>
      <c r="P75" s="22" t="s">
        <v>21</v>
      </c>
      <c r="Q75" s="22" t="s">
        <v>420</v>
      </c>
      <c r="R75" s="22" t="s">
        <v>421</v>
      </c>
      <c r="S75" s="25">
        <v>0.15</v>
      </c>
      <c r="T75" s="25">
        <v>0.11799999999999999</v>
      </c>
      <c r="U75" s="25">
        <v>0.189</v>
      </c>
      <c r="V75" s="25">
        <v>1.9E-2</v>
      </c>
      <c r="W75" s="25">
        <v>0.01</v>
      </c>
      <c r="X75" s="26">
        <v>3.5000000000000003E-2</v>
      </c>
    </row>
    <row r="76" spans="1:24" ht="16.5" hidden="1" customHeight="1" x14ac:dyDescent="0.25">
      <c r="A76" s="13" t="s">
        <v>417</v>
      </c>
      <c r="B76" s="13" t="s">
        <v>440</v>
      </c>
      <c r="C76" s="13" t="s">
        <v>18</v>
      </c>
      <c r="D76" s="13">
        <v>1514</v>
      </c>
      <c r="E76" s="28" t="s">
        <v>289</v>
      </c>
      <c r="F76" s="14" t="s">
        <v>29</v>
      </c>
      <c r="G76" s="15">
        <v>241697</v>
      </c>
      <c r="H76" s="15">
        <v>42611.181099999994</v>
      </c>
      <c r="I76" s="15">
        <v>38350.062989999999</v>
      </c>
      <c r="J76" s="15">
        <v>12783.354329999998</v>
      </c>
      <c r="K76" s="15">
        <v>34088.944879999995</v>
      </c>
      <c r="L76" s="15">
        <v>4261.1181099999994</v>
      </c>
      <c r="M76" s="15" t="s">
        <v>441</v>
      </c>
      <c r="N76" s="16">
        <v>43405</v>
      </c>
      <c r="O76" s="17">
        <v>2018</v>
      </c>
      <c r="P76" s="15" t="s">
        <v>21</v>
      </c>
      <c r="Q76" s="15" t="s">
        <v>420</v>
      </c>
      <c r="R76" s="15" t="s">
        <v>421</v>
      </c>
      <c r="S76" s="18">
        <v>0.15</v>
      </c>
      <c r="T76" s="18">
        <v>0.11799999999999999</v>
      </c>
      <c r="U76" s="18">
        <v>0.189</v>
      </c>
      <c r="V76" s="18">
        <v>1.9E-2</v>
      </c>
      <c r="W76" s="18">
        <v>0.01</v>
      </c>
      <c r="X76" s="19">
        <v>3.5000000000000003E-2</v>
      </c>
    </row>
    <row r="77" spans="1:24" ht="16.5" hidden="1" customHeight="1" x14ac:dyDescent="0.25">
      <c r="A77" s="20" t="s">
        <v>417</v>
      </c>
      <c r="B77" s="20" t="s">
        <v>442</v>
      </c>
      <c r="C77" s="20" t="s">
        <v>35</v>
      </c>
      <c r="D77" s="20">
        <v>1515</v>
      </c>
      <c r="E77" s="27" t="s">
        <v>289</v>
      </c>
      <c r="F77" s="21" t="s">
        <v>29</v>
      </c>
      <c r="G77" s="22">
        <v>9626</v>
      </c>
      <c r="H77" s="22">
        <v>1697.0637999999999</v>
      </c>
      <c r="I77" s="22">
        <v>1527.35742</v>
      </c>
      <c r="J77" s="22">
        <v>509.11913999999996</v>
      </c>
      <c r="K77" s="22">
        <v>1357.65104</v>
      </c>
      <c r="L77" s="22">
        <v>169.70638</v>
      </c>
      <c r="M77" s="22" t="s">
        <v>429</v>
      </c>
      <c r="N77" s="23">
        <v>43405</v>
      </c>
      <c r="O77" s="24">
        <v>2018</v>
      </c>
      <c r="P77" s="22" t="s">
        <v>21</v>
      </c>
      <c r="Q77" s="22" t="s">
        <v>426</v>
      </c>
      <c r="R77" s="22" t="s">
        <v>427</v>
      </c>
      <c r="S77" s="25">
        <v>0.22600000000000001</v>
      </c>
      <c r="T77" s="25">
        <v>0.183</v>
      </c>
      <c r="U77" s="25">
        <v>0.27700000000000002</v>
      </c>
      <c r="V77" s="25">
        <v>2.8000000000000001E-2</v>
      </c>
      <c r="W77" s="25">
        <v>1.4999999999999999E-2</v>
      </c>
      <c r="X77" s="26">
        <v>5.0999999999999997E-2</v>
      </c>
    </row>
    <row r="78" spans="1:24" ht="16.5" hidden="1" customHeight="1" x14ac:dyDescent="0.25">
      <c r="A78" s="13" t="s">
        <v>417</v>
      </c>
      <c r="B78" s="13" t="s">
        <v>443</v>
      </c>
      <c r="C78" s="13" t="s">
        <v>18</v>
      </c>
      <c r="D78" s="13">
        <v>1516</v>
      </c>
      <c r="E78" s="28" t="s">
        <v>289</v>
      </c>
      <c r="F78" s="14"/>
      <c r="G78" s="15">
        <v>113694</v>
      </c>
      <c r="H78" s="15">
        <v>20044.252199999999</v>
      </c>
      <c r="I78" s="15">
        <v>18039.826979999998</v>
      </c>
      <c r="J78" s="15">
        <v>6013.2756599999993</v>
      </c>
      <c r="K78" s="15">
        <v>16035.401760000001</v>
      </c>
      <c r="L78" s="15">
        <v>2004.4252200000001</v>
      </c>
      <c r="M78" s="15" t="s">
        <v>441</v>
      </c>
      <c r="N78" s="16">
        <v>43405</v>
      </c>
      <c r="O78" s="17">
        <v>2018</v>
      </c>
      <c r="P78" s="15" t="s">
        <v>21</v>
      </c>
      <c r="Q78" s="15" t="s">
        <v>420</v>
      </c>
      <c r="R78" s="15" t="s">
        <v>421</v>
      </c>
      <c r="S78" s="18">
        <v>0.15</v>
      </c>
      <c r="T78" s="18">
        <v>0.11799999999999999</v>
      </c>
      <c r="U78" s="18">
        <v>0.189</v>
      </c>
      <c r="V78" s="18">
        <v>1.9E-2</v>
      </c>
      <c r="W78" s="18">
        <v>0.01</v>
      </c>
      <c r="X78" s="19">
        <v>3.5000000000000003E-2</v>
      </c>
    </row>
    <row r="79" spans="1:24" ht="16.5" hidden="1" customHeight="1" x14ac:dyDescent="0.25">
      <c r="A79" s="20" t="s">
        <v>417</v>
      </c>
      <c r="B79" s="20" t="s">
        <v>444</v>
      </c>
      <c r="C79" s="20" t="s">
        <v>445</v>
      </c>
      <c r="D79" s="20">
        <v>1517</v>
      </c>
      <c r="E79" s="27" t="s">
        <v>289</v>
      </c>
      <c r="F79" s="21" t="s">
        <v>29</v>
      </c>
      <c r="G79" s="22">
        <v>165698</v>
      </c>
      <c r="H79" s="22">
        <v>29212.557399999998</v>
      </c>
      <c r="I79" s="22">
        <v>26291.301659999997</v>
      </c>
      <c r="J79" s="22">
        <v>8763.7672199999997</v>
      </c>
      <c r="K79" s="22">
        <v>23370.04592</v>
      </c>
      <c r="L79" s="22">
        <v>2921.2557400000001</v>
      </c>
      <c r="M79" s="22" t="s">
        <v>446</v>
      </c>
      <c r="N79" s="23">
        <v>43405</v>
      </c>
      <c r="O79" s="24">
        <v>2018</v>
      </c>
      <c r="P79" s="22" t="s">
        <v>21</v>
      </c>
      <c r="Q79" s="22" t="s">
        <v>447</v>
      </c>
      <c r="R79" s="22" t="s">
        <v>448</v>
      </c>
      <c r="S79" s="25">
        <v>0.154</v>
      </c>
      <c r="T79" s="25">
        <v>0.113</v>
      </c>
      <c r="U79" s="25">
        <v>0.20799999999999999</v>
      </c>
      <c r="V79" s="25">
        <v>3.4000000000000002E-2</v>
      </c>
      <c r="W79" s="25">
        <v>1.7999999999999999E-2</v>
      </c>
      <c r="X79" s="26">
        <v>6.0999999999999999E-2</v>
      </c>
    </row>
    <row r="80" spans="1:24" ht="16.5" hidden="1" customHeight="1" x14ac:dyDescent="0.25">
      <c r="A80" s="13" t="s">
        <v>417</v>
      </c>
      <c r="B80" s="13" t="s">
        <v>449</v>
      </c>
      <c r="C80" s="13" t="s">
        <v>445</v>
      </c>
      <c r="D80" s="13">
        <v>1518</v>
      </c>
      <c r="E80" s="28" t="s">
        <v>289</v>
      </c>
      <c r="F80" s="14" t="s">
        <v>29</v>
      </c>
      <c r="G80" s="15">
        <v>120505</v>
      </c>
      <c r="H80" s="15">
        <v>21245.031499999997</v>
      </c>
      <c r="I80" s="15">
        <v>19120.528349999997</v>
      </c>
      <c r="J80" s="15">
        <v>6373.5094499999987</v>
      </c>
      <c r="K80" s="15">
        <v>16996.0252</v>
      </c>
      <c r="L80" s="15">
        <v>2124.50315</v>
      </c>
      <c r="M80" s="15" t="s">
        <v>446</v>
      </c>
      <c r="N80" s="16">
        <v>43405</v>
      </c>
      <c r="O80" s="17">
        <v>2018</v>
      </c>
      <c r="P80" s="15" t="s">
        <v>21</v>
      </c>
      <c r="Q80" s="15" t="s">
        <v>447</v>
      </c>
      <c r="R80" s="15" t="s">
        <v>448</v>
      </c>
      <c r="S80" s="18">
        <v>0.154</v>
      </c>
      <c r="T80" s="18">
        <v>0.113</v>
      </c>
      <c r="U80" s="18">
        <v>0.20799999999999999</v>
      </c>
      <c r="V80" s="18">
        <v>3.4000000000000002E-2</v>
      </c>
      <c r="W80" s="18">
        <v>1.7999999999999999E-2</v>
      </c>
      <c r="X80" s="19">
        <v>6.0999999999999999E-2</v>
      </c>
    </row>
    <row r="81" spans="1:24" ht="16.5" hidden="1" customHeight="1" x14ac:dyDescent="0.25">
      <c r="A81" s="20" t="s">
        <v>417</v>
      </c>
      <c r="B81" s="20" t="s">
        <v>450</v>
      </c>
      <c r="C81" s="20" t="s">
        <v>445</v>
      </c>
      <c r="D81" s="20">
        <v>1519</v>
      </c>
      <c r="E81" s="27" t="s">
        <v>289</v>
      </c>
      <c r="F81" s="21" t="s">
        <v>29</v>
      </c>
      <c r="G81" s="22">
        <v>86642</v>
      </c>
      <c r="H81" s="22">
        <v>15274.984599999998</v>
      </c>
      <c r="I81" s="22">
        <v>13747.486139999999</v>
      </c>
      <c r="J81" s="22">
        <v>4582.4953799999994</v>
      </c>
      <c r="K81" s="22">
        <v>12219.987679999998</v>
      </c>
      <c r="L81" s="22">
        <v>1527.4984599999998</v>
      </c>
      <c r="M81" s="22" t="s">
        <v>446</v>
      </c>
      <c r="N81" s="23">
        <v>43405</v>
      </c>
      <c r="O81" s="24">
        <v>2018</v>
      </c>
      <c r="P81" s="22" t="s">
        <v>21</v>
      </c>
      <c r="Q81" s="22" t="s">
        <v>447</v>
      </c>
      <c r="R81" s="22" t="s">
        <v>448</v>
      </c>
      <c r="S81" s="25">
        <v>0.154</v>
      </c>
      <c r="T81" s="25">
        <v>0.113</v>
      </c>
      <c r="U81" s="25">
        <v>0.20799999999999999</v>
      </c>
      <c r="V81" s="25">
        <v>3.4000000000000002E-2</v>
      </c>
      <c r="W81" s="25">
        <v>1.7999999999999999E-2</v>
      </c>
      <c r="X81" s="26">
        <v>6.0999999999999999E-2</v>
      </c>
    </row>
    <row r="82" spans="1:24" ht="16.5" hidden="1" customHeight="1" x14ac:dyDescent="0.25">
      <c r="A82" s="13" t="s">
        <v>417</v>
      </c>
      <c r="B82" s="13" t="s">
        <v>451</v>
      </c>
      <c r="C82" s="13" t="s">
        <v>18</v>
      </c>
      <c r="D82" s="13">
        <v>1520</v>
      </c>
      <c r="E82" s="28" t="s">
        <v>289</v>
      </c>
      <c r="F82" s="14" t="s">
        <v>29</v>
      </c>
      <c r="G82" s="15">
        <v>281622</v>
      </c>
      <c r="H82" s="15">
        <v>49649.958599999998</v>
      </c>
      <c r="I82" s="15">
        <v>44684.962740000003</v>
      </c>
      <c r="J82" s="15">
        <v>14894.987579999999</v>
      </c>
      <c r="K82" s="15">
        <v>39719.96688</v>
      </c>
      <c r="L82" s="15">
        <v>4964.99586</v>
      </c>
      <c r="M82" s="15" t="s">
        <v>419</v>
      </c>
      <c r="N82" s="16">
        <v>43405</v>
      </c>
      <c r="O82" s="17">
        <v>2018</v>
      </c>
      <c r="P82" s="15" t="s">
        <v>21</v>
      </c>
      <c r="Q82" s="15" t="s">
        <v>420</v>
      </c>
      <c r="R82" s="15" t="s">
        <v>421</v>
      </c>
      <c r="S82" s="18">
        <v>0.15</v>
      </c>
      <c r="T82" s="18">
        <v>0.11799999999999999</v>
      </c>
      <c r="U82" s="18">
        <v>0.189</v>
      </c>
      <c r="V82" s="18">
        <v>1.9E-2</v>
      </c>
      <c r="W82" s="18">
        <v>0.01</v>
      </c>
      <c r="X82" s="19">
        <v>3.5000000000000003E-2</v>
      </c>
    </row>
    <row r="83" spans="1:24" ht="16.5" hidden="1" customHeight="1" x14ac:dyDescent="0.25">
      <c r="A83" s="20" t="s">
        <v>417</v>
      </c>
      <c r="B83" s="20" t="s">
        <v>452</v>
      </c>
      <c r="C83" s="20" t="s">
        <v>18</v>
      </c>
      <c r="D83" s="20">
        <v>1521</v>
      </c>
      <c r="E83" s="27" t="s">
        <v>289</v>
      </c>
      <c r="F83" s="21" t="s">
        <v>29</v>
      </c>
      <c r="G83" s="22">
        <v>151729</v>
      </c>
      <c r="H83" s="22">
        <v>26749.822699999997</v>
      </c>
      <c r="I83" s="22">
        <v>24074.840429999997</v>
      </c>
      <c r="J83" s="22">
        <v>8024.9468099999985</v>
      </c>
      <c r="K83" s="22">
        <v>21399.85816</v>
      </c>
      <c r="L83" s="22">
        <v>2674.98227</v>
      </c>
      <c r="M83" s="22" t="s">
        <v>441</v>
      </c>
      <c r="N83" s="23">
        <v>43405</v>
      </c>
      <c r="O83" s="24">
        <v>2018</v>
      </c>
      <c r="P83" s="22" t="s">
        <v>21</v>
      </c>
      <c r="Q83" s="22" t="s">
        <v>420</v>
      </c>
      <c r="R83" s="22" t="s">
        <v>421</v>
      </c>
      <c r="S83" s="25">
        <v>0.15</v>
      </c>
      <c r="T83" s="25">
        <v>0.11799999999999999</v>
      </c>
      <c r="U83" s="25">
        <v>0.189</v>
      </c>
      <c r="V83" s="25">
        <v>1.9E-2</v>
      </c>
      <c r="W83" s="25">
        <v>0.01</v>
      </c>
      <c r="X83" s="26">
        <v>3.5000000000000003E-2</v>
      </c>
    </row>
    <row r="84" spans="1:24" ht="16.5" hidden="1" customHeight="1" x14ac:dyDescent="0.25">
      <c r="A84" s="13" t="s">
        <v>417</v>
      </c>
      <c r="B84" s="13" t="s">
        <v>453</v>
      </c>
      <c r="C84" s="13" t="s">
        <v>18</v>
      </c>
      <c r="D84" s="13">
        <v>1522</v>
      </c>
      <c r="E84" s="28" t="s">
        <v>289</v>
      </c>
      <c r="F84" s="14"/>
      <c r="G84" s="15">
        <v>168191</v>
      </c>
      <c r="H84" s="15">
        <v>29652.073299999996</v>
      </c>
      <c r="I84" s="15">
        <v>26686.865969999999</v>
      </c>
      <c r="J84" s="15">
        <v>8895.6219899999978</v>
      </c>
      <c r="K84" s="15">
        <v>23721.658639999998</v>
      </c>
      <c r="L84" s="15">
        <v>2965.2073299999997</v>
      </c>
      <c r="M84" s="15" t="s">
        <v>441</v>
      </c>
      <c r="N84" s="16">
        <v>43405</v>
      </c>
      <c r="O84" s="17">
        <v>2018</v>
      </c>
      <c r="P84" s="15" t="s">
        <v>21</v>
      </c>
      <c r="Q84" s="15" t="s">
        <v>420</v>
      </c>
      <c r="R84" s="15" t="s">
        <v>421</v>
      </c>
      <c r="S84" s="18">
        <v>0.15</v>
      </c>
      <c r="T84" s="18">
        <v>0.11799999999999999</v>
      </c>
      <c r="U84" s="18">
        <v>0.189</v>
      </c>
      <c r="V84" s="18">
        <v>1.9E-2</v>
      </c>
      <c r="W84" s="18">
        <v>0.01</v>
      </c>
      <c r="X84" s="19">
        <v>3.5000000000000003E-2</v>
      </c>
    </row>
    <row r="85" spans="1:24" ht="16.5" hidden="1" customHeight="1" x14ac:dyDescent="0.25">
      <c r="A85" s="20" t="s">
        <v>417</v>
      </c>
      <c r="B85" s="20" t="s">
        <v>454</v>
      </c>
      <c r="C85" s="20" t="s">
        <v>18</v>
      </c>
      <c r="D85" s="20">
        <v>1523</v>
      </c>
      <c r="E85" s="27" t="s">
        <v>289</v>
      </c>
      <c r="F85" s="21"/>
      <c r="G85" s="22">
        <v>61202</v>
      </c>
      <c r="H85" s="22">
        <v>10789.9126</v>
      </c>
      <c r="I85" s="22">
        <v>9710.9213400000008</v>
      </c>
      <c r="J85" s="22">
        <v>3236.9737799999998</v>
      </c>
      <c r="K85" s="22">
        <v>8631.9300800000001</v>
      </c>
      <c r="L85" s="22">
        <v>1078.99126</v>
      </c>
      <c r="M85" s="22" t="s">
        <v>437</v>
      </c>
      <c r="N85" s="23">
        <v>43405</v>
      </c>
      <c r="O85" s="24">
        <v>2018</v>
      </c>
      <c r="P85" s="22" t="s">
        <v>21</v>
      </c>
      <c r="Q85" s="22" t="s">
        <v>420</v>
      </c>
      <c r="R85" s="22" t="s">
        <v>421</v>
      </c>
      <c r="S85" s="25">
        <v>0.15</v>
      </c>
      <c r="T85" s="25">
        <v>0.11799999999999999</v>
      </c>
      <c r="U85" s="25">
        <v>0.189</v>
      </c>
      <c r="V85" s="25">
        <v>1.9E-2</v>
      </c>
      <c r="W85" s="25">
        <v>0.01</v>
      </c>
      <c r="X85" s="26">
        <v>3.5000000000000003E-2</v>
      </c>
    </row>
    <row r="86" spans="1:24" ht="16.5" hidden="1" customHeight="1" x14ac:dyDescent="0.25">
      <c r="A86" s="13" t="s">
        <v>114</v>
      </c>
      <c r="B86" s="13" t="s">
        <v>115</v>
      </c>
      <c r="C86" s="13" t="s">
        <v>44</v>
      </c>
      <c r="D86" s="13">
        <v>1601</v>
      </c>
      <c r="E86" s="13" t="s">
        <v>116</v>
      </c>
      <c r="F86" s="14"/>
      <c r="G86" s="15">
        <v>99063</v>
      </c>
      <c r="H86" s="15">
        <v>17464.8069</v>
      </c>
      <c r="I86" s="15">
        <v>15718.326209999999</v>
      </c>
      <c r="J86" s="15">
        <v>5239.4420700000001</v>
      </c>
      <c r="K86" s="15">
        <v>13971.845520000001</v>
      </c>
      <c r="L86" s="15">
        <v>1746.4806900000001</v>
      </c>
      <c r="M86" s="15" t="s">
        <v>117</v>
      </c>
      <c r="N86" s="16">
        <v>43215</v>
      </c>
      <c r="O86" s="17">
        <v>2018</v>
      </c>
      <c r="P86" s="15" t="s">
        <v>21</v>
      </c>
      <c r="Q86" s="15" t="s">
        <v>118</v>
      </c>
      <c r="R86" s="15" t="s">
        <v>119</v>
      </c>
      <c r="S86" s="18">
        <v>9.1999999999999998E-2</v>
      </c>
      <c r="T86" s="18">
        <v>7.1999999999999995E-2</v>
      </c>
      <c r="U86" s="18">
        <v>0.11700000000000001</v>
      </c>
      <c r="V86" s="18">
        <v>8.0000000000000002E-3</v>
      </c>
      <c r="W86" s="18">
        <v>3.0000000000000001E-3</v>
      </c>
      <c r="X86" s="19">
        <v>1.7999999999999999E-2</v>
      </c>
    </row>
    <row r="87" spans="1:24" ht="16.5" hidden="1" customHeight="1" x14ac:dyDescent="0.25">
      <c r="A87" s="20" t="s">
        <v>114</v>
      </c>
      <c r="B87" s="20" t="s">
        <v>120</v>
      </c>
      <c r="C87" s="20" t="s">
        <v>44</v>
      </c>
      <c r="D87" s="20">
        <v>1602</v>
      </c>
      <c r="E87" s="20" t="s">
        <v>116</v>
      </c>
      <c r="F87" s="21"/>
      <c r="G87" s="22">
        <v>26976</v>
      </c>
      <c r="H87" s="22">
        <v>4755.8687999999993</v>
      </c>
      <c r="I87" s="22">
        <v>4280.2819199999994</v>
      </c>
      <c r="J87" s="22">
        <v>1426.7606399999997</v>
      </c>
      <c r="K87" s="22">
        <v>3804.6950399999996</v>
      </c>
      <c r="L87" s="22">
        <v>475.58687999999995</v>
      </c>
      <c r="M87" s="22" t="s">
        <v>121</v>
      </c>
      <c r="N87" s="23">
        <v>43215</v>
      </c>
      <c r="O87" s="24">
        <v>2018</v>
      </c>
      <c r="P87" s="22" t="s">
        <v>21</v>
      </c>
      <c r="Q87" s="22" t="s">
        <v>118</v>
      </c>
      <c r="R87" s="22" t="s">
        <v>119</v>
      </c>
      <c r="S87" s="25">
        <v>9.1999999999999998E-2</v>
      </c>
      <c r="T87" s="25">
        <v>7.1999999999999995E-2</v>
      </c>
      <c r="U87" s="25">
        <v>0.11700000000000001</v>
      </c>
      <c r="V87" s="25">
        <v>8.0000000000000002E-3</v>
      </c>
      <c r="W87" s="25">
        <v>3.0000000000000001E-3</v>
      </c>
      <c r="X87" s="26">
        <v>1.7999999999999999E-2</v>
      </c>
    </row>
    <row r="88" spans="1:24" ht="16.5" hidden="1" customHeight="1" x14ac:dyDescent="0.25">
      <c r="A88" s="13" t="s">
        <v>114</v>
      </c>
      <c r="B88" s="13" t="s">
        <v>122</v>
      </c>
      <c r="C88" s="13" t="s">
        <v>44</v>
      </c>
      <c r="D88" s="13">
        <v>1603</v>
      </c>
      <c r="E88" s="13" t="s">
        <v>116</v>
      </c>
      <c r="F88" s="14"/>
      <c r="G88" s="15">
        <v>52419</v>
      </c>
      <c r="H88" s="15">
        <v>9241.4696999999996</v>
      </c>
      <c r="I88" s="15">
        <v>8317.3227299999999</v>
      </c>
      <c r="J88" s="15">
        <v>2772.4409099999998</v>
      </c>
      <c r="K88" s="15">
        <v>7393.1757600000001</v>
      </c>
      <c r="L88" s="15">
        <v>924.14697000000001</v>
      </c>
      <c r="M88" s="15" t="s">
        <v>123</v>
      </c>
      <c r="N88" s="16">
        <v>43215</v>
      </c>
      <c r="O88" s="17">
        <v>2018</v>
      </c>
      <c r="P88" s="15" t="s">
        <v>21</v>
      </c>
      <c r="Q88" s="15" t="s">
        <v>118</v>
      </c>
      <c r="R88" s="15" t="s">
        <v>119</v>
      </c>
      <c r="S88" s="18">
        <v>9.1999999999999998E-2</v>
      </c>
      <c r="T88" s="18">
        <v>7.1999999999999995E-2</v>
      </c>
      <c r="U88" s="18">
        <v>0.11700000000000001</v>
      </c>
      <c r="V88" s="18">
        <v>8.0000000000000002E-3</v>
      </c>
      <c r="W88" s="18">
        <v>3.0000000000000001E-3</v>
      </c>
      <c r="X88" s="19">
        <v>1.7999999999999999E-2</v>
      </c>
    </row>
    <row r="89" spans="1:24" ht="16.5" hidden="1" customHeight="1" x14ac:dyDescent="0.25">
      <c r="A89" s="20" t="s">
        <v>114</v>
      </c>
      <c r="B89" s="20" t="s">
        <v>54</v>
      </c>
      <c r="C89" s="20" t="s">
        <v>44</v>
      </c>
      <c r="D89" s="20">
        <v>1604</v>
      </c>
      <c r="E89" s="20" t="s">
        <v>116</v>
      </c>
      <c r="F89" s="21"/>
      <c r="G89" s="22">
        <v>32081</v>
      </c>
      <c r="H89" s="22">
        <v>5655.8802999999998</v>
      </c>
      <c r="I89" s="22">
        <v>5090.2922699999999</v>
      </c>
      <c r="J89" s="22">
        <v>1696.7640899999999</v>
      </c>
      <c r="K89" s="22">
        <v>4524.70424</v>
      </c>
      <c r="L89" s="22">
        <v>565.58803</v>
      </c>
      <c r="M89" s="22" t="s">
        <v>123</v>
      </c>
      <c r="N89" s="23">
        <v>43215</v>
      </c>
      <c r="O89" s="24">
        <v>2018</v>
      </c>
      <c r="P89" s="22" t="s">
        <v>21</v>
      </c>
      <c r="Q89" s="22" t="s">
        <v>118</v>
      </c>
      <c r="R89" s="22" t="s">
        <v>119</v>
      </c>
      <c r="S89" s="25">
        <v>9.1999999999999998E-2</v>
      </c>
      <c r="T89" s="25">
        <v>7.1999999999999995E-2</v>
      </c>
      <c r="U89" s="25">
        <v>0.11700000000000001</v>
      </c>
      <c r="V89" s="25">
        <v>8.0000000000000002E-3</v>
      </c>
      <c r="W89" s="25">
        <v>3.0000000000000001E-3</v>
      </c>
      <c r="X89" s="26">
        <v>1.7999999999999999E-2</v>
      </c>
    </row>
    <row r="90" spans="1:24" ht="16.5" hidden="1" customHeight="1" x14ac:dyDescent="0.25">
      <c r="A90" s="13" t="s">
        <v>114</v>
      </c>
      <c r="B90" s="13" t="s">
        <v>124</v>
      </c>
      <c r="C90" s="13" t="s">
        <v>44</v>
      </c>
      <c r="D90" s="13">
        <v>1605</v>
      </c>
      <c r="E90" s="13" t="s">
        <v>116</v>
      </c>
      <c r="F90" s="14"/>
      <c r="G90" s="15">
        <v>34811</v>
      </c>
      <c r="H90" s="15">
        <v>6137.1792999999998</v>
      </c>
      <c r="I90" s="15">
        <v>5523.46137</v>
      </c>
      <c r="J90" s="15">
        <v>1841.1537899999998</v>
      </c>
      <c r="K90" s="15">
        <v>4909.7434400000002</v>
      </c>
      <c r="L90" s="15">
        <v>613.71793000000002</v>
      </c>
      <c r="M90" s="15" t="s">
        <v>125</v>
      </c>
      <c r="N90" s="16">
        <v>43215</v>
      </c>
      <c r="O90" s="17">
        <v>2018</v>
      </c>
      <c r="P90" s="15" t="s">
        <v>21</v>
      </c>
      <c r="Q90" s="15" t="s">
        <v>118</v>
      </c>
      <c r="R90" s="15" t="s">
        <v>119</v>
      </c>
      <c r="S90" s="18">
        <v>9.1999999999999998E-2</v>
      </c>
      <c r="T90" s="18">
        <v>7.1999999999999995E-2</v>
      </c>
      <c r="U90" s="18">
        <v>0.11700000000000001</v>
      </c>
      <c r="V90" s="18">
        <v>8.0000000000000002E-3</v>
      </c>
      <c r="W90" s="18">
        <v>3.0000000000000001E-3</v>
      </c>
      <c r="X90" s="19">
        <v>1.7999999999999999E-2</v>
      </c>
    </row>
    <row r="91" spans="1:24" ht="16.5" hidden="1" customHeight="1" x14ac:dyDescent="0.25">
      <c r="A91" s="20" t="s">
        <v>114</v>
      </c>
      <c r="B91" s="20" t="s">
        <v>126</v>
      </c>
      <c r="C91" s="20" t="s">
        <v>44</v>
      </c>
      <c r="D91" s="20">
        <v>1606</v>
      </c>
      <c r="E91" s="20" t="s">
        <v>116</v>
      </c>
      <c r="F91" s="21"/>
      <c r="G91" s="22">
        <v>47693</v>
      </c>
      <c r="H91" s="22">
        <v>8408.2758999999987</v>
      </c>
      <c r="I91" s="22">
        <v>7567.4483099999989</v>
      </c>
      <c r="J91" s="22">
        <v>2522.4827699999996</v>
      </c>
      <c r="K91" s="22">
        <v>6726.620719999999</v>
      </c>
      <c r="L91" s="22">
        <v>840.82758999999987</v>
      </c>
      <c r="M91" s="22" t="s">
        <v>123</v>
      </c>
      <c r="N91" s="23">
        <v>43215</v>
      </c>
      <c r="O91" s="24">
        <v>2018</v>
      </c>
      <c r="P91" s="22" t="s">
        <v>21</v>
      </c>
      <c r="Q91" s="22" t="s">
        <v>118</v>
      </c>
      <c r="R91" s="22" t="s">
        <v>119</v>
      </c>
      <c r="S91" s="25">
        <v>9.1999999999999998E-2</v>
      </c>
      <c r="T91" s="25">
        <v>7.1999999999999995E-2</v>
      </c>
      <c r="U91" s="25">
        <v>0.11700000000000001</v>
      </c>
      <c r="V91" s="25">
        <v>8.0000000000000002E-3</v>
      </c>
      <c r="W91" s="25">
        <v>3.0000000000000001E-3</v>
      </c>
      <c r="X91" s="26">
        <v>1.7999999999999999E-2</v>
      </c>
    </row>
    <row r="92" spans="1:24" ht="16.5" hidden="1" customHeight="1" x14ac:dyDescent="0.25">
      <c r="A92" s="13" t="s">
        <v>114</v>
      </c>
      <c r="B92" s="13" t="s">
        <v>127</v>
      </c>
      <c r="C92" s="13" t="s">
        <v>44</v>
      </c>
      <c r="D92" s="13">
        <v>1607</v>
      </c>
      <c r="E92" s="13" t="s">
        <v>116</v>
      </c>
      <c r="F92" s="14"/>
      <c r="G92" s="15">
        <v>14180</v>
      </c>
      <c r="H92" s="15">
        <v>2499.9339999999997</v>
      </c>
      <c r="I92" s="15">
        <v>2249.9405999999999</v>
      </c>
      <c r="J92" s="15">
        <v>749.98019999999985</v>
      </c>
      <c r="K92" s="15">
        <v>1999.9471999999998</v>
      </c>
      <c r="L92" s="15">
        <v>249.99339999999998</v>
      </c>
      <c r="M92" s="15" t="s">
        <v>123</v>
      </c>
      <c r="N92" s="16">
        <v>43215</v>
      </c>
      <c r="O92" s="17">
        <v>2018</v>
      </c>
      <c r="P92" s="15" t="s">
        <v>21</v>
      </c>
      <c r="Q92" s="15" t="s">
        <v>118</v>
      </c>
      <c r="R92" s="15" t="s">
        <v>119</v>
      </c>
      <c r="S92" s="18">
        <v>9.1999999999999998E-2</v>
      </c>
      <c r="T92" s="18">
        <v>7.1999999999999995E-2</v>
      </c>
      <c r="U92" s="18">
        <v>0.11700000000000001</v>
      </c>
      <c r="V92" s="18">
        <v>8.0000000000000002E-3</v>
      </c>
      <c r="W92" s="18">
        <v>3.0000000000000001E-3</v>
      </c>
      <c r="X92" s="19">
        <v>1.7999999999999999E-2</v>
      </c>
    </row>
    <row r="93" spans="1:24" ht="16.5" hidden="1" customHeight="1" x14ac:dyDescent="0.25">
      <c r="A93" s="20" t="s">
        <v>114</v>
      </c>
      <c r="B93" s="20" t="s">
        <v>128</v>
      </c>
      <c r="C93" s="20" t="s">
        <v>44</v>
      </c>
      <c r="D93" s="20">
        <v>1608</v>
      </c>
      <c r="E93" s="20" t="s">
        <v>116</v>
      </c>
      <c r="F93" s="21"/>
      <c r="G93" s="22">
        <v>8320</v>
      </c>
      <c r="H93" s="22">
        <v>1466.8159999999998</v>
      </c>
      <c r="I93" s="22">
        <v>1320.1343999999999</v>
      </c>
      <c r="J93" s="22">
        <v>440.04479999999995</v>
      </c>
      <c r="K93" s="22">
        <v>1173.4527999999998</v>
      </c>
      <c r="L93" s="22">
        <v>146.68159999999997</v>
      </c>
      <c r="M93" s="22" t="s">
        <v>125</v>
      </c>
      <c r="N93" s="23">
        <v>43215</v>
      </c>
      <c r="O93" s="24">
        <v>2018</v>
      </c>
      <c r="P93" s="22" t="s">
        <v>21</v>
      </c>
      <c r="Q93" s="22" t="s">
        <v>118</v>
      </c>
      <c r="R93" s="22" t="s">
        <v>119</v>
      </c>
      <c r="S93" s="25">
        <v>9.1999999999999998E-2</v>
      </c>
      <c r="T93" s="25">
        <v>7.1999999999999995E-2</v>
      </c>
      <c r="U93" s="25">
        <v>0.11700000000000001</v>
      </c>
      <c r="V93" s="25">
        <v>8.0000000000000002E-3</v>
      </c>
      <c r="W93" s="25">
        <v>3.0000000000000001E-3</v>
      </c>
      <c r="X93" s="26">
        <v>1.7999999999999999E-2</v>
      </c>
    </row>
    <row r="94" spans="1:24" ht="16.5" hidden="1" customHeight="1" x14ac:dyDescent="0.25">
      <c r="A94" s="13" t="s">
        <v>114</v>
      </c>
      <c r="B94" s="13" t="s">
        <v>129</v>
      </c>
      <c r="C94" s="13" t="s">
        <v>44</v>
      </c>
      <c r="D94" s="13">
        <v>1609</v>
      </c>
      <c r="E94" s="13" t="s">
        <v>116</v>
      </c>
      <c r="F94" s="14"/>
      <c r="G94" s="15">
        <v>15281</v>
      </c>
      <c r="H94" s="15">
        <v>2694.0402999999997</v>
      </c>
      <c r="I94" s="15">
        <v>2424.63627</v>
      </c>
      <c r="J94" s="15">
        <v>808.21208999999988</v>
      </c>
      <c r="K94" s="15">
        <v>2155.2322399999998</v>
      </c>
      <c r="L94" s="15">
        <v>269.40402999999998</v>
      </c>
      <c r="M94" s="15" t="s">
        <v>125</v>
      </c>
      <c r="N94" s="16">
        <v>43215</v>
      </c>
      <c r="O94" s="17">
        <v>2018</v>
      </c>
      <c r="P94" s="15" t="s">
        <v>21</v>
      </c>
      <c r="Q94" s="15" t="s">
        <v>118</v>
      </c>
      <c r="R94" s="15" t="s">
        <v>119</v>
      </c>
      <c r="S94" s="18">
        <v>9.1999999999999998E-2</v>
      </c>
      <c r="T94" s="18">
        <v>7.1999999999999995E-2</v>
      </c>
      <c r="U94" s="18">
        <v>0.11700000000000001</v>
      </c>
      <c r="V94" s="18">
        <v>8.0000000000000002E-3</v>
      </c>
      <c r="W94" s="18">
        <v>3.0000000000000001E-3</v>
      </c>
      <c r="X94" s="19">
        <v>1.7999999999999999E-2</v>
      </c>
    </row>
    <row r="95" spans="1:24" ht="16.5" hidden="1" customHeight="1" x14ac:dyDescent="0.25">
      <c r="A95" s="20" t="s">
        <v>114</v>
      </c>
      <c r="B95" s="20" t="s">
        <v>130</v>
      </c>
      <c r="C95" s="20" t="s">
        <v>44</v>
      </c>
      <c r="D95" s="20">
        <v>1610</v>
      </c>
      <c r="E95" s="20" t="s">
        <v>116</v>
      </c>
      <c r="F95" s="21" t="s">
        <v>29</v>
      </c>
      <c r="G95" s="22">
        <v>77373</v>
      </c>
      <c r="H95" s="22">
        <v>13640.859899999999</v>
      </c>
      <c r="I95" s="22">
        <v>12276.77391</v>
      </c>
      <c r="J95" s="22">
        <v>4092.2579699999997</v>
      </c>
      <c r="K95" s="22">
        <v>10912.68792</v>
      </c>
      <c r="L95" s="22">
        <v>1364.08599</v>
      </c>
      <c r="M95" s="22" t="s">
        <v>131</v>
      </c>
      <c r="N95" s="23">
        <v>43215</v>
      </c>
      <c r="O95" s="24">
        <v>2018</v>
      </c>
      <c r="P95" s="22" t="s">
        <v>21</v>
      </c>
      <c r="Q95" s="22" t="s">
        <v>118</v>
      </c>
      <c r="R95" s="22" t="s">
        <v>119</v>
      </c>
      <c r="S95" s="25">
        <v>9.1999999999999998E-2</v>
      </c>
      <c r="T95" s="25">
        <v>7.1999999999999995E-2</v>
      </c>
      <c r="U95" s="25">
        <v>0.11700000000000001</v>
      </c>
      <c r="V95" s="25">
        <v>8.0000000000000002E-3</v>
      </c>
      <c r="W95" s="25">
        <v>3.0000000000000001E-3</v>
      </c>
      <c r="X95" s="26">
        <v>1.7999999999999999E-2</v>
      </c>
    </row>
    <row r="96" spans="1:24" ht="16.5" hidden="1" customHeight="1" x14ac:dyDescent="0.25">
      <c r="A96" s="13" t="s">
        <v>114</v>
      </c>
      <c r="B96" s="13" t="s">
        <v>132</v>
      </c>
      <c r="C96" s="13" t="s">
        <v>44</v>
      </c>
      <c r="D96" s="13">
        <v>1611</v>
      </c>
      <c r="E96" s="13" t="s">
        <v>116</v>
      </c>
      <c r="F96" s="14"/>
      <c r="G96" s="15">
        <v>107671</v>
      </c>
      <c r="H96" s="15">
        <v>18982.397299999997</v>
      </c>
      <c r="I96" s="15">
        <v>17084.157569999999</v>
      </c>
      <c r="J96" s="15">
        <v>5694.7191899999989</v>
      </c>
      <c r="K96" s="15">
        <v>15185.917839999998</v>
      </c>
      <c r="L96" s="15">
        <v>1898.2397299999998</v>
      </c>
      <c r="M96" s="15" t="s">
        <v>133</v>
      </c>
      <c r="N96" s="16">
        <v>43215</v>
      </c>
      <c r="O96" s="17">
        <v>2018</v>
      </c>
      <c r="P96" s="15" t="s">
        <v>21</v>
      </c>
      <c r="Q96" s="15" t="s">
        <v>118</v>
      </c>
      <c r="R96" s="15" t="s">
        <v>119</v>
      </c>
      <c r="S96" s="18">
        <v>9.1999999999999998E-2</v>
      </c>
      <c r="T96" s="18">
        <v>7.1999999999999995E-2</v>
      </c>
      <c r="U96" s="18">
        <v>0.11700000000000001</v>
      </c>
      <c r="V96" s="18">
        <v>8.0000000000000002E-3</v>
      </c>
      <c r="W96" s="18">
        <v>3.0000000000000001E-3</v>
      </c>
      <c r="X96" s="19">
        <v>1.7999999999999999E-2</v>
      </c>
    </row>
    <row r="97" spans="1:24" ht="16.5" hidden="1" customHeight="1" x14ac:dyDescent="0.25">
      <c r="A97" s="20" t="s">
        <v>114</v>
      </c>
      <c r="B97" s="20" t="s">
        <v>134</v>
      </c>
      <c r="C97" s="20" t="s">
        <v>44</v>
      </c>
      <c r="D97" s="20">
        <v>1612</v>
      </c>
      <c r="E97" s="20" t="s">
        <v>116</v>
      </c>
      <c r="F97" s="21"/>
      <c r="G97" s="22">
        <v>87948</v>
      </c>
      <c r="H97" s="22">
        <v>15505.232399999999</v>
      </c>
      <c r="I97" s="22">
        <v>13954.709159999999</v>
      </c>
      <c r="J97" s="22">
        <v>4651.5697199999995</v>
      </c>
      <c r="K97" s="22">
        <v>12404.18592</v>
      </c>
      <c r="L97" s="22">
        <v>1550.52324</v>
      </c>
      <c r="M97" s="22" t="s">
        <v>135</v>
      </c>
      <c r="N97" s="23">
        <v>43215</v>
      </c>
      <c r="O97" s="24">
        <v>2018</v>
      </c>
      <c r="P97" s="22" t="s">
        <v>21</v>
      </c>
      <c r="Q97" s="22" t="s">
        <v>118</v>
      </c>
      <c r="R97" s="22" t="s">
        <v>119</v>
      </c>
      <c r="S97" s="25">
        <v>9.1999999999999998E-2</v>
      </c>
      <c r="T97" s="25">
        <v>7.1999999999999995E-2</v>
      </c>
      <c r="U97" s="25">
        <v>0.11700000000000001</v>
      </c>
      <c r="V97" s="25">
        <v>8.0000000000000002E-3</v>
      </c>
      <c r="W97" s="25">
        <v>3.0000000000000001E-3</v>
      </c>
      <c r="X97" s="26">
        <v>1.7999999999999999E-2</v>
      </c>
    </row>
    <row r="98" spans="1:24" ht="16.5" hidden="1" customHeight="1" x14ac:dyDescent="0.25">
      <c r="A98" s="13" t="s">
        <v>241</v>
      </c>
      <c r="B98" s="13" t="s">
        <v>242</v>
      </c>
      <c r="C98" s="13" t="s">
        <v>18</v>
      </c>
      <c r="D98" s="13">
        <v>1701</v>
      </c>
      <c r="E98" s="13" t="s">
        <v>76</v>
      </c>
      <c r="F98" s="14"/>
      <c r="G98" s="15">
        <v>50338</v>
      </c>
      <c r="H98" s="15">
        <v>8874.5893999999989</v>
      </c>
      <c r="I98" s="15">
        <v>7987.1304599999994</v>
      </c>
      <c r="J98" s="15">
        <v>2662.3768199999995</v>
      </c>
      <c r="K98" s="15">
        <v>7099.6715199999999</v>
      </c>
      <c r="L98" s="15">
        <v>887.45893999999998</v>
      </c>
      <c r="M98" s="15" t="s">
        <v>243</v>
      </c>
      <c r="N98" s="16">
        <v>43181</v>
      </c>
      <c r="O98" s="17">
        <v>2018</v>
      </c>
      <c r="P98" s="15" t="s">
        <v>21</v>
      </c>
      <c r="Q98" s="15" t="s">
        <v>244</v>
      </c>
      <c r="R98" s="15" t="s">
        <v>245</v>
      </c>
      <c r="S98" s="18">
        <v>8.8999999999999996E-2</v>
      </c>
      <c r="T98" s="18">
        <v>6.5000000000000002E-2</v>
      </c>
      <c r="U98" s="18">
        <v>0.121</v>
      </c>
      <c r="V98" s="18">
        <v>8.0000000000000002E-3</v>
      </c>
      <c r="W98" s="18">
        <v>3.0000000000000001E-3</v>
      </c>
      <c r="X98" s="19">
        <v>2.1000000000000001E-2</v>
      </c>
    </row>
    <row r="99" spans="1:24" ht="16.5" hidden="1" customHeight="1" x14ac:dyDescent="0.25">
      <c r="A99" s="20" t="s">
        <v>241</v>
      </c>
      <c r="B99" s="20" t="s">
        <v>271</v>
      </c>
      <c r="C99" s="20" t="s">
        <v>35</v>
      </c>
      <c r="D99" s="20">
        <v>1702</v>
      </c>
      <c r="E99" s="20" t="s">
        <v>76</v>
      </c>
      <c r="F99" s="21"/>
      <c r="G99" s="22">
        <v>139538</v>
      </c>
      <c r="H99" s="22">
        <v>24600.549399999996</v>
      </c>
      <c r="I99" s="22">
        <v>22140.494459999998</v>
      </c>
      <c r="J99" s="22">
        <v>7380.1648199999981</v>
      </c>
      <c r="K99" s="22">
        <v>19680.43952</v>
      </c>
      <c r="L99" s="22">
        <v>2460.05494</v>
      </c>
      <c r="M99" s="22" t="s">
        <v>272</v>
      </c>
      <c r="N99" s="23">
        <v>43181</v>
      </c>
      <c r="O99" s="24">
        <v>2018</v>
      </c>
      <c r="P99" s="22" t="s">
        <v>21</v>
      </c>
      <c r="Q99" s="22" t="s">
        <v>273</v>
      </c>
      <c r="R99" s="22" t="s">
        <v>274</v>
      </c>
      <c r="S99" s="25">
        <v>0.14899999999999999</v>
      </c>
      <c r="T99" s="25">
        <v>0.11799999999999999</v>
      </c>
      <c r="U99" s="25">
        <v>0.188</v>
      </c>
      <c r="V99" s="25">
        <v>2.3E-2</v>
      </c>
      <c r="W99" s="25">
        <v>1.2999999999999999E-2</v>
      </c>
      <c r="X99" s="26">
        <v>0.04</v>
      </c>
    </row>
    <row r="100" spans="1:24" ht="16.5" hidden="1" customHeight="1" x14ac:dyDescent="0.25">
      <c r="A100" s="13" t="s">
        <v>241</v>
      </c>
      <c r="B100" s="13" t="s">
        <v>275</v>
      </c>
      <c r="C100" s="13" t="s">
        <v>35</v>
      </c>
      <c r="D100" s="13">
        <v>1703</v>
      </c>
      <c r="E100" s="13" t="s">
        <v>76</v>
      </c>
      <c r="F100" s="14"/>
      <c r="G100" s="15">
        <v>25694</v>
      </c>
      <c r="H100" s="15">
        <v>4529.8521999999994</v>
      </c>
      <c r="I100" s="15">
        <v>4076.8669799999993</v>
      </c>
      <c r="J100" s="15">
        <v>1358.9556599999999</v>
      </c>
      <c r="K100" s="15">
        <v>3623.8817599999998</v>
      </c>
      <c r="L100" s="15">
        <v>452.98521999999997</v>
      </c>
      <c r="M100" s="15" t="s">
        <v>272</v>
      </c>
      <c r="N100" s="16">
        <v>43181</v>
      </c>
      <c r="O100" s="17">
        <v>2018</v>
      </c>
      <c r="P100" s="15" t="s">
        <v>21</v>
      </c>
      <c r="Q100" s="15" t="s">
        <v>273</v>
      </c>
      <c r="R100" s="15" t="s">
        <v>274</v>
      </c>
      <c r="S100" s="18">
        <v>0.14899999999999999</v>
      </c>
      <c r="T100" s="18">
        <v>0.11799999999999999</v>
      </c>
      <c r="U100" s="18">
        <v>0.188</v>
      </c>
      <c r="V100" s="18">
        <v>2.3E-2</v>
      </c>
      <c r="W100" s="18">
        <v>1.2999999999999999E-2</v>
      </c>
      <c r="X100" s="19">
        <v>0.04</v>
      </c>
    </row>
    <row r="101" spans="1:24" ht="16.5" hidden="1" customHeight="1" x14ac:dyDescent="0.25">
      <c r="A101" s="20" t="s">
        <v>241</v>
      </c>
      <c r="B101" s="20" t="s">
        <v>276</v>
      </c>
      <c r="C101" s="20" t="s">
        <v>35</v>
      </c>
      <c r="D101" s="20">
        <v>1704</v>
      </c>
      <c r="E101" s="20" t="s">
        <v>76</v>
      </c>
      <c r="F101" s="21" t="s">
        <v>29</v>
      </c>
      <c r="G101" s="22">
        <v>314563</v>
      </c>
      <c r="H101" s="22">
        <v>55457.456899999997</v>
      </c>
      <c r="I101" s="22">
        <v>49911.711210000001</v>
      </c>
      <c r="J101" s="22">
        <v>16637.237069999999</v>
      </c>
      <c r="K101" s="22">
        <v>44365.965519999998</v>
      </c>
      <c r="L101" s="22">
        <v>5545.7456899999997</v>
      </c>
      <c r="M101" s="22" t="s">
        <v>277</v>
      </c>
      <c r="N101" s="23">
        <v>43181</v>
      </c>
      <c r="O101" s="24">
        <v>2018</v>
      </c>
      <c r="P101" s="22" t="s">
        <v>21</v>
      </c>
      <c r="Q101" s="22" t="s">
        <v>273</v>
      </c>
      <c r="R101" s="22" t="s">
        <v>274</v>
      </c>
      <c r="S101" s="25">
        <v>0.14899999999999999</v>
      </c>
      <c r="T101" s="25">
        <v>0.11799999999999999</v>
      </c>
      <c r="U101" s="25">
        <v>0.188</v>
      </c>
      <c r="V101" s="25">
        <v>2.3E-2</v>
      </c>
      <c r="W101" s="25">
        <v>1.2999999999999999E-2</v>
      </c>
      <c r="X101" s="26">
        <v>0.04</v>
      </c>
    </row>
    <row r="102" spans="1:24" ht="16.5" hidden="1" customHeight="1" x14ac:dyDescent="0.25">
      <c r="A102" s="13" t="s">
        <v>241</v>
      </c>
      <c r="B102" s="13" t="s">
        <v>278</v>
      </c>
      <c r="C102" s="13" t="s">
        <v>35</v>
      </c>
      <c r="D102" s="13">
        <v>1705</v>
      </c>
      <c r="E102" s="13" t="s">
        <v>76</v>
      </c>
      <c r="F102" s="14" t="s">
        <v>29</v>
      </c>
      <c r="G102" s="15">
        <v>23637</v>
      </c>
      <c r="H102" s="15">
        <v>4167.2030999999997</v>
      </c>
      <c r="I102" s="15">
        <v>3750.48279</v>
      </c>
      <c r="J102" s="15">
        <v>1250.1609299999998</v>
      </c>
      <c r="K102" s="15">
        <v>3333.7624799999999</v>
      </c>
      <c r="L102" s="15">
        <v>416.72030999999998</v>
      </c>
      <c r="M102" s="15" t="s">
        <v>277</v>
      </c>
      <c r="N102" s="16">
        <v>43181</v>
      </c>
      <c r="O102" s="17">
        <v>2018</v>
      </c>
      <c r="P102" s="15" t="s">
        <v>21</v>
      </c>
      <c r="Q102" s="15" t="s">
        <v>273</v>
      </c>
      <c r="R102" s="15" t="s">
        <v>274</v>
      </c>
      <c r="S102" s="18">
        <v>0.14899999999999999</v>
      </c>
      <c r="T102" s="18">
        <v>0.11799999999999999</v>
      </c>
      <c r="U102" s="18">
        <v>0.188</v>
      </c>
      <c r="V102" s="18">
        <v>2.3E-2</v>
      </c>
      <c r="W102" s="18">
        <v>1.2999999999999999E-2</v>
      </c>
      <c r="X102" s="19">
        <v>0.04</v>
      </c>
    </row>
    <row r="103" spans="1:24" ht="16.5" hidden="1" customHeight="1" x14ac:dyDescent="0.25">
      <c r="A103" s="20" t="s">
        <v>241</v>
      </c>
      <c r="B103" s="20" t="s">
        <v>279</v>
      </c>
      <c r="C103" s="20" t="s">
        <v>35</v>
      </c>
      <c r="D103" s="20">
        <v>1706</v>
      </c>
      <c r="E103" s="20" t="s">
        <v>76</v>
      </c>
      <c r="F103" s="21" t="s">
        <v>29</v>
      </c>
      <c r="G103" s="22">
        <v>89930</v>
      </c>
      <c r="H103" s="22">
        <v>15854.658999999998</v>
      </c>
      <c r="I103" s="22">
        <v>14269.193099999999</v>
      </c>
      <c r="J103" s="22">
        <v>4756.3976999999995</v>
      </c>
      <c r="K103" s="22">
        <v>12683.727199999999</v>
      </c>
      <c r="L103" s="22">
        <v>1585.4658999999999</v>
      </c>
      <c r="M103" s="22" t="s">
        <v>277</v>
      </c>
      <c r="N103" s="23">
        <v>43181</v>
      </c>
      <c r="O103" s="24">
        <v>2018</v>
      </c>
      <c r="P103" s="22" t="s">
        <v>21</v>
      </c>
      <c r="Q103" s="22" t="s">
        <v>273</v>
      </c>
      <c r="R103" s="22" t="s">
        <v>274</v>
      </c>
      <c r="S103" s="25">
        <v>0.14899999999999999</v>
      </c>
      <c r="T103" s="25">
        <v>0.11799999999999999</v>
      </c>
      <c r="U103" s="25">
        <v>0.188</v>
      </c>
      <c r="V103" s="25">
        <v>2.3E-2</v>
      </c>
      <c r="W103" s="25">
        <v>1.2999999999999999E-2</v>
      </c>
      <c r="X103" s="26">
        <v>0.04</v>
      </c>
    </row>
    <row r="104" spans="1:24" ht="16.5" hidden="1" customHeight="1" x14ac:dyDescent="0.25">
      <c r="A104" s="13" t="s">
        <v>241</v>
      </c>
      <c r="B104" s="13" t="s">
        <v>246</v>
      </c>
      <c r="C104" s="13" t="s">
        <v>18</v>
      </c>
      <c r="D104" s="13">
        <v>1707</v>
      </c>
      <c r="E104" s="13" t="s">
        <v>76</v>
      </c>
      <c r="F104" s="14"/>
      <c r="G104" s="15">
        <v>114320</v>
      </c>
      <c r="H104" s="15">
        <v>20154.615999999998</v>
      </c>
      <c r="I104" s="15">
        <v>18139.154399999999</v>
      </c>
      <c r="J104" s="15">
        <v>6046.3847999999989</v>
      </c>
      <c r="K104" s="15">
        <v>16123.692799999999</v>
      </c>
      <c r="L104" s="15">
        <v>2015.4615999999999</v>
      </c>
      <c r="M104" s="15" t="s">
        <v>247</v>
      </c>
      <c r="N104" s="16">
        <v>43181</v>
      </c>
      <c r="O104" s="17">
        <v>2018</v>
      </c>
      <c r="P104" s="15" t="s">
        <v>21</v>
      </c>
      <c r="Q104" s="15" t="s">
        <v>244</v>
      </c>
      <c r="R104" s="15" t="s">
        <v>245</v>
      </c>
      <c r="S104" s="18">
        <v>8.8999999999999996E-2</v>
      </c>
      <c r="T104" s="18">
        <v>6.5000000000000002E-2</v>
      </c>
      <c r="U104" s="18">
        <v>0.121</v>
      </c>
      <c r="V104" s="18">
        <v>8.0000000000000002E-3</v>
      </c>
      <c r="W104" s="18">
        <v>3.0000000000000001E-3</v>
      </c>
      <c r="X104" s="19">
        <v>2.1000000000000001E-2</v>
      </c>
    </row>
    <row r="105" spans="1:24" ht="16.5" hidden="1" customHeight="1" x14ac:dyDescent="0.25">
      <c r="A105" s="20" t="s">
        <v>241</v>
      </c>
      <c r="B105" s="20" t="s">
        <v>248</v>
      </c>
      <c r="C105" s="20" t="s">
        <v>18</v>
      </c>
      <c r="D105" s="20">
        <v>1708</v>
      </c>
      <c r="E105" s="20" t="s">
        <v>76</v>
      </c>
      <c r="F105" s="21"/>
      <c r="G105" s="22">
        <v>61599</v>
      </c>
      <c r="H105" s="22">
        <v>10859.903699999999</v>
      </c>
      <c r="I105" s="22">
        <v>9773.9133299999994</v>
      </c>
      <c r="J105" s="22">
        <v>3257.9711099999995</v>
      </c>
      <c r="K105" s="22">
        <v>8687.9229599999999</v>
      </c>
      <c r="L105" s="22">
        <v>1085.99037</v>
      </c>
      <c r="M105" s="22" t="s">
        <v>249</v>
      </c>
      <c r="N105" s="23">
        <v>43176</v>
      </c>
      <c r="O105" s="24">
        <v>2018</v>
      </c>
      <c r="P105" s="22" t="s">
        <v>21</v>
      </c>
      <c r="Q105" s="22" t="s">
        <v>244</v>
      </c>
      <c r="R105" s="22" t="s">
        <v>245</v>
      </c>
      <c r="S105" s="25">
        <v>8.8999999999999996E-2</v>
      </c>
      <c r="T105" s="25">
        <v>6.5000000000000002E-2</v>
      </c>
      <c r="U105" s="25">
        <v>0.121</v>
      </c>
      <c r="V105" s="25">
        <v>8.0000000000000002E-3</v>
      </c>
      <c r="W105" s="25">
        <v>3.0000000000000001E-3</v>
      </c>
      <c r="X105" s="26">
        <v>2.1000000000000001E-2</v>
      </c>
    </row>
    <row r="106" spans="1:24" ht="16.5" hidden="1" customHeight="1" x14ac:dyDescent="0.25">
      <c r="A106" s="13" t="s">
        <v>241</v>
      </c>
      <c r="B106" s="13" t="s">
        <v>250</v>
      </c>
      <c r="C106" s="13" t="s">
        <v>18</v>
      </c>
      <c r="D106" s="13">
        <v>1709</v>
      </c>
      <c r="E106" s="13" t="s">
        <v>76</v>
      </c>
      <c r="F106" s="14"/>
      <c r="G106" s="15">
        <v>72687</v>
      </c>
      <c r="H106" s="15">
        <v>12814.718099999998</v>
      </c>
      <c r="I106" s="15">
        <v>11533.246289999999</v>
      </c>
      <c r="J106" s="15">
        <v>3844.4154299999991</v>
      </c>
      <c r="K106" s="15">
        <v>10251.77448</v>
      </c>
      <c r="L106" s="15">
        <v>1281.47181</v>
      </c>
      <c r="M106" s="15" t="s">
        <v>249</v>
      </c>
      <c r="N106" s="16">
        <v>43176</v>
      </c>
      <c r="O106" s="17">
        <v>2018</v>
      </c>
      <c r="P106" s="15" t="s">
        <v>21</v>
      </c>
      <c r="Q106" s="15" t="s">
        <v>244</v>
      </c>
      <c r="R106" s="15" t="s">
        <v>245</v>
      </c>
      <c r="S106" s="18">
        <v>8.8999999999999996E-2</v>
      </c>
      <c r="T106" s="18">
        <v>6.5000000000000002E-2</v>
      </c>
      <c r="U106" s="18">
        <v>0.121</v>
      </c>
      <c r="V106" s="18">
        <v>8.0000000000000002E-3</v>
      </c>
      <c r="W106" s="18">
        <v>3.0000000000000001E-3</v>
      </c>
      <c r="X106" s="19">
        <v>2.1000000000000001E-2</v>
      </c>
    </row>
    <row r="107" spans="1:24" ht="16.5" hidden="1" customHeight="1" x14ac:dyDescent="0.25">
      <c r="A107" s="20" t="s">
        <v>241</v>
      </c>
      <c r="B107" s="20" t="s">
        <v>251</v>
      </c>
      <c r="C107" s="20" t="s">
        <v>18</v>
      </c>
      <c r="D107" s="20">
        <v>1710</v>
      </c>
      <c r="E107" s="20" t="s">
        <v>76</v>
      </c>
      <c r="F107" s="21"/>
      <c r="G107" s="22">
        <v>82294</v>
      </c>
      <c r="H107" s="22">
        <v>14508.432199999999</v>
      </c>
      <c r="I107" s="22">
        <v>13057.58898</v>
      </c>
      <c r="J107" s="22">
        <v>4352.5296599999992</v>
      </c>
      <c r="K107" s="22">
        <v>11606.74576</v>
      </c>
      <c r="L107" s="22">
        <v>1450.84322</v>
      </c>
      <c r="M107" s="22" t="s">
        <v>247</v>
      </c>
      <c r="N107" s="23">
        <v>43176</v>
      </c>
      <c r="O107" s="24">
        <v>2018</v>
      </c>
      <c r="P107" s="22" t="s">
        <v>21</v>
      </c>
      <c r="Q107" s="22" t="s">
        <v>244</v>
      </c>
      <c r="R107" s="22" t="s">
        <v>245</v>
      </c>
      <c r="S107" s="25">
        <v>8.8999999999999996E-2</v>
      </c>
      <c r="T107" s="25">
        <v>6.5000000000000002E-2</v>
      </c>
      <c r="U107" s="25">
        <v>0.121</v>
      </c>
      <c r="V107" s="25">
        <v>8.0000000000000002E-3</v>
      </c>
      <c r="W107" s="25">
        <v>3.0000000000000001E-3</v>
      </c>
      <c r="X107" s="26">
        <v>2.1000000000000001E-2</v>
      </c>
    </row>
    <row r="108" spans="1:24" ht="16.5" hidden="1" customHeight="1" x14ac:dyDescent="0.25">
      <c r="A108" s="13" t="s">
        <v>241</v>
      </c>
      <c r="B108" s="13" t="s">
        <v>280</v>
      </c>
      <c r="C108" s="13" t="s">
        <v>35</v>
      </c>
      <c r="D108" s="13">
        <v>1711</v>
      </c>
      <c r="E108" s="13" t="s">
        <v>76</v>
      </c>
      <c r="F108" s="14" t="s">
        <v>29</v>
      </c>
      <c r="G108" s="15">
        <v>133462</v>
      </c>
      <c r="H108" s="15">
        <v>23529.350599999998</v>
      </c>
      <c r="I108" s="15">
        <v>21176.415539999998</v>
      </c>
      <c r="J108" s="15">
        <v>7058.8051799999994</v>
      </c>
      <c r="K108" s="15">
        <v>18823.480479999998</v>
      </c>
      <c r="L108" s="15">
        <v>2352.9350599999998</v>
      </c>
      <c r="M108" s="15" t="s">
        <v>253</v>
      </c>
      <c r="N108" s="16">
        <v>43181</v>
      </c>
      <c r="O108" s="17">
        <v>2018</v>
      </c>
      <c r="P108" s="15" t="s">
        <v>21</v>
      </c>
      <c r="Q108" s="15" t="s">
        <v>273</v>
      </c>
      <c r="R108" s="15" t="s">
        <v>274</v>
      </c>
      <c r="S108" s="18">
        <v>0.14899999999999999</v>
      </c>
      <c r="T108" s="18">
        <v>0.11799999999999999</v>
      </c>
      <c r="U108" s="18">
        <v>0.188</v>
      </c>
      <c r="V108" s="18">
        <v>2.3E-2</v>
      </c>
      <c r="W108" s="18">
        <v>1.2999999999999999E-2</v>
      </c>
      <c r="X108" s="19">
        <v>0.04</v>
      </c>
    </row>
    <row r="109" spans="1:24" ht="16.5" hidden="1" customHeight="1" x14ac:dyDescent="0.25">
      <c r="A109" s="20" t="s">
        <v>241</v>
      </c>
      <c r="B109" s="20" t="s">
        <v>281</v>
      </c>
      <c r="C109" s="20" t="s">
        <v>35</v>
      </c>
      <c r="D109" s="20">
        <v>1712</v>
      </c>
      <c r="E109" s="20" t="s">
        <v>76</v>
      </c>
      <c r="F109" s="21" t="s">
        <v>29</v>
      </c>
      <c r="G109" s="22">
        <v>89544</v>
      </c>
      <c r="H109" s="22">
        <v>15786.607199999999</v>
      </c>
      <c r="I109" s="22">
        <v>14207.946479999999</v>
      </c>
      <c r="J109" s="22">
        <v>4735.9821599999996</v>
      </c>
      <c r="K109" s="22">
        <v>12629.285759999999</v>
      </c>
      <c r="L109" s="22">
        <v>1578.6607199999999</v>
      </c>
      <c r="M109" s="22" t="s">
        <v>253</v>
      </c>
      <c r="N109" s="23">
        <v>43181</v>
      </c>
      <c r="O109" s="24">
        <v>2018</v>
      </c>
      <c r="P109" s="22" t="s">
        <v>21</v>
      </c>
      <c r="Q109" s="22" t="s">
        <v>273</v>
      </c>
      <c r="R109" s="22" t="s">
        <v>274</v>
      </c>
      <c r="S109" s="25">
        <v>0.14899999999999999</v>
      </c>
      <c r="T109" s="25">
        <v>0.11799999999999999</v>
      </c>
      <c r="U109" s="25">
        <v>0.188</v>
      </c>
      <c r="V109" s="25">
        <v>2.3E-2</v>
      </c>
      <c r="W109" s="25">
        <v>1.2999999999999999E-2</v>
      </c>
      <c r="X109" s="26">
        <v>0.04</v>
      </c>
    </row>
    <row r="110" spans="1:24" ht="16.5" hidden="1" customHeight="1" x14ac:dyDescent="0.25">
      <c r="A110" s="13" t="s">
        <v>241</v>
      </c>
      <c r="B110" s="13" t="s">
        <v>252</v>
      </c>
      <c r="C110" s="13" t="s">
        <v>18</v>
      </c>
      <c r="D110" s="13">
        <v>1713</v>
      </c>
      <c r="E110" s="13" t="s">
        <v>76</v>
      </c>
      <c r="F110" s="14" t="s">
        <v>29</v>
      </c>
      <c r="G110" s="15">
        <v>79894</v>
      </c>
      <c r="H110" s="15">
        <v>14085.312199999998</v>
      </c>
      <c r="I110" s="15">
        <v>12676.78098</v>
      </c>
      <c r="J110" s="15">
        <v>4225.5936599999995</v>
      </c>
      <c r="K110" s="15">
        <v>11268.249759999999</v>
      </c>
      <c r="L110" s="15">
        <v>1408.5312199999998</v>
      </c>
      <c r="M110" s="15" t="s">
        <v>253</v>
      </c>
      <c r="N110" s="16">
        <v>43181</v>
      </c>
      <c r="O110" s="17">
        <v>2018</v>
      </c>
      <c r="P110" s="15" t="s">
        <v>21</v>
      </c>
      <c r="Q110" s="15" t="s">
        <v>244</v>
      </c>
      <c r="R110" s="15" t="s">
        <v>245</v>
      </c>
      <c r="S110" s="18">
        <v>8.8999999999999996E-2</v>
      </c>
      <c r="T110" s="18">
        <v>6.5000000000000002E-2</v>
      </c>
      <c r="U110" s="18">
        <v>0.121</v>
      </c>
      <c r="V110" s="18">
        <v>8.0000000000000002E-3</v>
      </c>
      <c r="W110" s="18">
        <v>3.0000000000000001E-3</v>
      </c>
      <c r="X110" s="19">
        <v>2.1000000000000001E-2</v>
      </c>
    </row>
    <row r="111" spans="1:24" ht="16.5" hidden="1" customHeight="1" x14ac:dyDescent="0.25">
      <c r="A111" s="20" t="s">
        <v>241</v>
      </c>
      <c r="B111" s="20" t="s">
        <v>282</v>
      </c>
      <c r="C111" s="20" t="s">
        <v>35</v>
      </c>
      <c r="D111" s="20">
        <v>1714</v>
      </c>
      <c r="E111" s="20" t="s">
        <v>76</v>
      </c>
      <c r="F111" s="21" t="s">
        <v>29</v>
      </c>
      <c r="G111" s="22">
        <v>62404</v>
      </c>
      <c r="H111" s="22">
        <v>11001.825199999999</v>
      </c>
      <c r="I111" s="22">
        <v>9901.642679999999</v>
      </c>
      <c r="J111" s="22">
        <v>3300.5475599999995</v>
      </c>
      <c r="K111" s="22">
        <v>8801.4601600000005</v>
      </c>
      <c r="L111" s="22">
        <v>1100.1825200000001</v>
      </c>
      <c r="M111" s="22" t="s">
        <v>253</v>
      </c>
      <c r="N111" s="23">
        <v>43181</v>
      </c>
      <c r="O111" s="24">
        <v>2018</v>
      </c>
      <c r="P111" s="22" t="s">
        <v>21</v>
      </c>
      <c r="Q111" s="22" t="s">
        <v>273</v>
      </c>
      <c r="R111" s="22" t="s">
        <v>274</v>
      </c>
      <c r="S111" s="25">
        <v>0.14899999999999999</v>
      </c>
      <c r="T111" s="25">
        <v>0.11799999999999999</v>
      </c>
      <c r="U111" s="25">
        <v>0.188</v>
      </c>
      <c r="V111" s="25">
        <v>2.3E-2</v>
      </c>
      <c r="W111" s="25">
        <v>1.2999999999999999E-2</v>
      </c>
      <c r="X111" s="26">
        <v>0.04</v>
      </c>
    </row>
    <row r="112" spans="1:24" ht="16.5" hidden="1" customHeight="1" x14ac:dyDescent="0.25">
      <c r="A112" s="13" t="s">
        <v>241</v>
      </c>
      <c r="B112" s="13" t="s">
        <v>254</v>
      </c>
      <c r="C112" s="13" t="s">
        <v>18</v>
      </c>
      <c r="D112" s="13">
        <v>1715</v>
      </c>
      <c r="E112" s="13" t="s">
        <v>76</v>
      </c>
      <c r="F112" s="14"/>
      <c r="G112" s="15">
        <v>80097</v>
      </c>
      <c r="H112" s="15">
        <v>14121.101099999998</v>
      </c>
      <c r="I112" s="15">
        <v>12708.990989999998</v>
      </c>
      <c r="J112" s="15">
        <v>4236.3303299999989</v>
      </c>
      <c r="K112" s="15">
        <v>11296.880879999999</v>
      </c>
      <c r="L112" s="15">
        <v>1412.1101099999998</v>
      </c>
      <c r="M112" s="15" t="s">
        <v>255</v>
      </c>
      <c r="N112" s="16">
        <v>43181</v>
      </c>
      <c r="O112" s="17">
        <v>2018</v>
      </c>
      <c r="P112" s="15" t="s">
        <v>21</v>
      </c>
      <c r="Q112" s="15" t="s">
        <v>244</v>
      </c>
      <c r="R112" s="15" t="s">
        <v>245</v>
      </c>
      <c r="S112" s="18">
        <v>8.8999999999999996E-2</v>
      </c>
      <c r="T112" s="18">
        <v>6.5000000000000002E-2</v>
      </c>
      <c r="U112" s="18">
        <v>0.121</v>
      </c>
      <c r="V112" s="18">
        <v>8.0000000000000002E-3</v>
      </c>
      <c r="W112" s="18">
        <v>3.0000000000000001E-3</v>
      </c>
      <c r="X112" s="19">
        <v>2.1000000000000001E-2</v>
      </c>
    </row>
    <row r="113" spans="1:24" ht="16.5" hidden="1" customHeight="1" x14ac:dyDescent="0.25">
      <c r="A113" s="20" t="s">
        <v>241</v>
      </c>
      <c r="B113" s="20" t="s">
        <v>256</v>
      </c>
      <c r="C113" s="20" t="s">
        <v>18</v>
      </c>
      <c r="D113" s="20">
        <v>1716</v>
      </c>
      <c r="E113" s="20" t="s">
        <v>76</v>
      </c>
      <c r="F113" s="21"/>
      <c r="G113" s="22">
        <v>48560</v>
      </c>
      <c r="H113" s="22">
        <v>8561.1279999999988</v>
      </c>
      <c r="I113" s="22">
        <v>7705.0151999999989</v>
      </c>
      <c r="J113" s="22">
        <v>2568.3383999999996</v>
      </c>
      <c r="K113" s="22">
        <v>6848.902399999999</v>
      </c>
      <c r="L113" s="22">
        <v>856.11279999999988</v>
      </c>
      <c r="M113" s="22" t="s">
        <v>249</v>
      </c>
      <c r="N113" s="23">
        <v>43176</v>
      </c>
      <c r="O113" s="24">
        <v>2018</v>
      </c>
      <c r="P113" s="22" t="s">
        <v>21</v>
      </c>
      <c r="Q113" s="22" t="s">
        <v>244</v>
      </c>
      <c r="R113" s="22" t="s">
        <v>245</v>
      </c>
      <c r="S113" s="25">
        <v>8.8999999999999996E-2</v>
      </c>
      <c r="T113" s="25">
        <v>6.5000000000000002E-2</v>
      </c>
      <c r="U113" s="25">
        <v>0.121</v>
      </c>
      <c r="V113" s="25">
        <v>8.0000000000000002E-3</v>
      </c>
      <c r="W113" s="25">
        <v>3.0000000000000001E-3</v>
      </c>
      <c r="X113" s="26">
        <v>2.1000000000000001E-2</v>
      </c>
    </row>
    <row r="114" spans="1:24" ht="16.5" hidden="1" customHeight="1" x14ac:dyDescent="0.25">
      <c r="A114" s="13" t="s">
        <v>241</v>
      </c>
      <c r="B114" s="13" t="s">
        <v>257</v>
      </c>
      <c r="C114" s="13" t="s">
        <v>18</v>
      </c>
      <c r="D114" s="13">
        <v>1717</v>
      </c>
      <c r="E114" s="13" t="s">
        <v>76</v>
      </c>
      <c r="F114" s="14"/>
      <c r="G114" s="15">
        <v>95524</v>
      </c>
      <c r="H114" s="15">
        <v>16840.8812</v>
      </c>
      <c r="I114" s="15">
        <v>15156.793079999999</v>
      </c>
      <c r="J114" s="15">
        <v>5052.2643600000001</v>
      </c>
      <c r="K114" s="15">
        <v>13472.704960000001</v>
      </c>
      <c r="L114" s="15">
        <v>1684.0881200000001</v>
      </c>
      <c r="M114" s="15" t="s">
        <v>258</v>
      </c>
      <c r="N114" s="16">
        <v>43176</v>
      </c>
      <c r="O114" s="17">
        <v>2018</v>
      </c>
      <c r="P114" s="15" t="s">
        <v>21</v>
      </c>
      <c r="Q114" s="15" t="s">
        <v>244</v>
      </c>
      <c r="R114" s="15" t="s">
        <v>245</v>
      </c>
      <c r="S114" s="18">
        <v>8.8999999999999996E-2</v>
      </c>
      <c r="T114" s="18">
        <v>6.5000000000000002E-2</v>
      </c>
      <c r="U114" s="18">
        <v>0.121</v>
      </c>
      <c r="V114" s="18">
        <v>8.0000000000000002E-3</v>
      </c>
      <c r="W114" s="18">
        <v>3.0000000000000001E-3</v>
      </c>
      <c r="X114" s="19">
        <v>2.1000000000000001E-2</v>
      </c>
    </row>
    <row r="115" spans="1:24" ht="16.5" hidden="1" customHeight="1" x14ac:dyDescent="0.25">
      <c r="A115" s="20" t="s">
        <v>241</v>
      </c>
      <c r="B115" s="20" t="s">
        <v>259</v>
      </c>
      <c r="C115" s="20" t="s">
        <v>18</v>
      </c>
      <c r="D115" s="20">
        <v>1718</v>
      </c>
      <c r="E115" s="20" t="s">
        <v>76</v>
      </c>
      <c r="F115" s="21"/>
      <c r="G115" s="22">
        <v>61092</v>
      </c>
      <c r="H115" s="22">
        <v>10770.5196</v>
      </c>
      <c r="I115" s="22">
        <v>9693.4676400000008</v>
      </c>
      <c r="J115" s="22">
        <v>3231.1558799999998</v>
      </c>
      <c r="K115" s="22">
        <v>8616.4156800000001</v>
      </c>
      <c r="L115" s="22">
        <v>1077.05196</v>
      </c>
      <c r="M115" s="22" t="s">
        <v>258</v>
      </c>
      <c r="N115" s="23">
        <v>43176</v>
      </c>
      <c r="O115" s="24">
        <v>2018</v>
      </c>
      <c r="P115" s="22" t="s">
        <v>21</v>
      </c>
      <c r="Q115" s="22" t="s">
        <v>244</v>
      </c>
      <c r="R115" s="22" t="s">
        <v>245</v>
      </c>
      <c r="S115" s="25">
        <v>8.8999999999999996E-2</v>
      </c>
      <c r="T115" s="25">
        <v>6.5000000000000002E-2</v>
      </c>
      <c r="U115" s="25">
        <v>0.121</v>
      </c>
      <c r="V115" s="25">
        <v>8.0000000000000002E-3</v>
      </c>
      <c r="W115" s="25">
        <v>3.0000000000000001E-3</v>
      </c>
      <c r="X115" s="26">
        <v>2.1000000000000001E-2</v>
      </c>
    </row>
    <row r="116" spans="1:24" ht="16.5" hidden="1" customHeight="1" x14ac:dyDescent="0.25">
      <c r="A116" s="13" t="s">
        <v>241</v>
      </c>
      <c r="B116" s="13" t="s">
        <v>260</v>
      </c>
      <c r="C116" s="13" t="s">
        <v>18</v>
      </c>
      <c r="D116" s="13">
        <v>1719</v>
      </c>
      <c r="E116" s="13" t="s">
        <v>76</v>
      </c>
      <c r="F116" s="14"/>
      <c r="G116" s="15">
        <v>23695</v>
      </c>
      <c r="H116" s="15">
        <v>4177.4285</v>
      </c>
      <c r="I116" s="15">
        <v>3759.6856499999999</v>
      </c>
      <c r="J116" s="15">
        <v>1253.22855</v>
      </c>
      <c r="K116" s="15">
        <v>3341.9428000000003</v>
      </c>
      <c r="L116" s="15">
        <v>417.74285000000003</v>
      </c>
      <c r="M116" s="15" t="s">
        <v>258</v>
      </c>
      <c r="N116" s="16">
        <v>43176</v>
      </c>
      <c r="O116" s="17">
        <v>2018</v>
      </c>
      <c r="P116" s="15" t="s">
        <v>21</v>
      </c>
      <c r="Q116" s="15" t="s">
        <v>244</v>
      </c>
      <c r="R116" s="15" t="s">
        <v>245</v>
      </c>
      <c r="S116" s="18">
        <v>8.8999999999999996E-2</v>
      </c>
      <c r="T116" s="18">
        <v>6.5000000000000002E-2</v>
      </c>
      <c r="U116" s="18">
        <v>0.121</v>
      </c>
      <c r="V116" s="18">
        <v>8.0000000000000002E-3</v>
      </c>
      <c r="W116" s="18">
        <v>3.0000000000000001E-3</v>
      </c>
      <c r="X116" s="19">
        <v>2.1000000000000001E-2</v>
      </c>
    </row>
    <row r="117" spans="1:24" ht="16.5" hidden="1" customHeight="1" x14ac:dyDescent="0.25">
      <c r="A117" s="20" t="s">
        <v>241</v>
      </c>
      <c r="B117" s="20" t="s">
        <v>261</v>
      </c>
      <c r="C117" s="20" t="s">
        <v>18</v>
      </c>
      <c r="D117" s="20">
        <v>1720</v>
      </c>
      <c r="E117" s="20" t="s">
        <v>76</v>
      </c>
      <c r="F117" s="21"/>
      <c r="G117" s="22">
        <v>80640</v>
      </c>
      <c r="H117" s="22">
        <v>14216.831999999999</v>
      </c>
      <c r="I117" s="22">
        <v>12795.148799999999</v>
      </c>
      <c r="J117" s="22">
        <v>4265.0495999999994</v>
      </c>
      <c r="K117" s="22">
        <v>11373.4656</v>
      </c>
      <c r="L117" s="22">
        <v>1421.6831999999999</v>
      </c>
      <c r="M117" s="22" t="s">
        <v>255</v>
      </c>
      <c r="N117" s="23">
        <v>43181</v>
      </c>
      <c r="O117" s="24">
        <v>2018</v>
      </c>
      <c r="P117" s="22" t="s">
        <v>21</v>
      </c>
      <c r="Q117" s="22" t="s">
        <v>244</v>
      </c>
      <c r="R117" s="22" t="s">
        <v>245</v>
      </c>
      <c r="S117" s="25">
        <v>8.8999999999999996E-2</v>
      </c>
      <c r="T117" s="25">
        <v>6.5000000000000002E-2</v>
      </c>
      <c r="U117" s="25">
        <v>0.121</v>
      </c>
      <c r="V117" s="25">
        <v>8.0000000000000002E-3</v>
      </c>
      <c r="W117" s="25">
        <v>3.0000000000000001E-3</v>
      </c>
      <c r="X117" s="26">
        <v>2.1000000000000001E-2</v>
      </c>
    </row>
    <row r="118" spans="1:24" ht="16.5" hidden="1" customHeight="1" x14ac:dyDescent="0.25">
      <c r="A118" s="13" t="s">
        <v>241</v>
      </c>
      <c r="B118" s="13" t="s">
        <v>262</v>
      </c>
      <c r="C118" s="13" t="s">
        <v>18</v>
      </c>
      <c r="D118" s="13">
        <v>1721</v>
      </c>
      <c r="E118" s="13" t="s">
        <v>76</v>
      </c>
      <c r="F118" s="14"/>
      <c r="G118" s="15">
        <v>49639</v>
      </c>
      <c r="H118" s="15">
        <v>8751.3557000000001</v>
      </c>
      <c r="I118" s="15">
        <v>7876.2201300000006</v>
      </c>
      <c r="J118" s="15">
        <v>2625.4067099999997</v>
      </c>
      <c r="K118" s="15">
        <v>7001.0845600000002</v>
      </c>
      <c r="L118" s="15">
        <v>875.13557000000003</v>
      </c>
      <c r="M118" s="15" t="s">
        <v>255</v>
      </c>
      <c r="N118" s="16">
        <v>43176</v>
      </c>
      <c r="O118" s="17">
        <v>2018</v>
      </c>
      <c r="P118" s="15" t="s">
        <v>21</v>
      </c>
      <c r="Q118" s="15" t="s">
        <v>244</v>
      </c>
      <c r="R118" s="15" t="s">
        <v>245</v>
      </c>
      <c r="S118" s="18">
        <v>8.8999999999999996E-2</v>
      </c>
      <c r="T118" s="18">
        <v>6.5000000000000002E-2</v>
      </c>
      <c r="U118" s="18">
        <v>0.121</v>
      </c>
      <c r="V118" s="18">
        <v>8.0000000000000002E-3</v>
      </c>
      <c r="W118" s="18">
        <v>3.0000000000000001E-3</v>
      </c>
      <c r="X118" s="19">
        <v>2.1000000000000001E-2</v>
      </c>
    </row>
    <row r="119" spans="1:24" ht="16.5" hidden="1" customHeight="1" x14ac:dyDescent="0.25">
      <c r="A119" s="20" t="s">
        <v>241</v>
      </c>
      <c r="B119" s="20" t="s">
        <v>283</v>
      </c>
      <c r="C119" s="20" t="s">
        <v>35</v>
      </c>
      <c r="D119" s="20">
        <v>1722</v>
      </c>
      <c r="E119" s="20" t="s">
        <v>76</v>
      </c>
      <c r="F119" s="21" t="s">
        <v>29</v>
      </c>
      <c r="G119" s="22">
        <v>118833</v>
      </c>
      <c r="H119" s="22">
        <v>20950.257899999997</v>
      </c>
      <c r="I119" s="22">
        <v>18855.232109999997</v>
      </c>
      <c r="J119" s="22">
        <v>6285.0773699999991</v>
      </c>
      <c r="K119" s="22">
        <v>16760.206319999998</v>
      </c>
      <c r="L119" s="22">
        <v>2095.0257899999997</v>
      </c>
      <c r="M119" s="22" t="s">
        <v>284</v>
      </c>
      <c r="N119" s="23">
        <v>43181</v>
      </c>
      <c r="O119" s="24">
        <v>2018</v>
      </c>
      <c r="P119" s="22" t="s">
        <v>21</v>
      </c>
      <c r="Q119" s="22" t="s">
        <v>273</v>
      </c>
      <c r="R119" s="22" t="s">
        <v>274</v>
      </c>
      <c r="S119" s="25">
        <v>0.14899999999999999</v>
      </c>
      <c r="T119" s="25">
        <v>0.11799999999999999</v>
      </c>
      <c r="U119" s="25">
        <v>0.188</v>
      </c>
      <c r="V119" s="25">
        <v>2.3E-2</v>
      </c>
      <c r="W119" s="25">
        <v>1.2999999999999999E-2</v>
      </c>
      <c r="X119" s="26">
        <v>0.04</v>
      </c>
    </row>
    <row r="120" spans="1:24" ht="16.5" hidden="1" customHeight="1" x14ac:dyDescent="0.25">
      <c r="A120" s="13" t="s">
        <v>241</v>
      </c>
      <c r="B120" s="13" t="s">
        <v>263</v>
      </c>
      <c r="C120" s="13" t="s">
        <v>18</v>
      </c>
      <c r="D120" s="13">
        <v>1723</v>
      </c>
      <c r="E120" s="13" t="s">
        <v>76</v>
      </c>
      <c r="F120" s="14" t="s">
        <v>29</v>
      </c>
      <c r="G120" s="15">
        <v>17499</v>
      </c>
      <c r="H120" s="15">
        <v>3085.0736999999999</v>
      </c>
      <c r="I120" s="15">
        <v>2776.5663300000001</v>
      </c>
      <c r="J120" s="15">
        <v>925.52210999999988</v>
      </c>
      <c r="K120" s="15">
        <v>2468.0589600000003</v>
      </c>
      <c r="L120" s="15">
        <v>308.50737000000004</v>
      </c>
      <c r="M120" s="15" t="s">
        <v>264</v>
      </c>
      <c r="N120" s="16">
        <v>43181</v>
      </c>
      <c r="O120" s="17">
        <v>2018</v>
      </c>
      <c r="P120" s="15" t="s">
        <v>21</v>
      </c>
      <c r="Q120" s="15" t="s">
        <v>244</v>
      </c>
      <c r="R120" s="15" t="s">
        <v>245</v>
      </c>
      <c r="S120" s="18">
        <v>8.8999999999999996E-2</v>
      </c>
      <c r="T120" s="18">
        <v>6.5000000000000002E-2</v>
      </c>
      <c r="U120" s="18">
        <v>0.121</v>
      </c>
      <c r="V120" s="18">
        <v>8.0000000000000002E-3</v>
      </c>
      <c r="W120" s="18">
        <v>3.0000000000000001E-3</v>
      </c>
      <c r="X120" s="19">
        <v>2.1000000000000001E-2</v>
      </c>
    </row>
    <row r="121" spans="1:24" ht="16.5" hidden="1" customHeight="1" x14ac:dyDescent="0.25">
      <c r="A121" s="20" t="s">
        <v>241</v>
      </c>
      <c r="B121" s="20" t="s">
        <v>285</v>
      </c>
      <c r="C121" s="20" t="s">
        <v>35</v>
      </c>
      <c r="D121" s="20">
        <v>1724</v>
      </c>
      <c r="E121" s="20" t="s">
        <v>76</v>
      </c>
      <c r="F121" s="21" t="s">
        <v>29</v>
      </c>
      <c r="G121" s="22">
        <v>89517</v>
      </c>
      <c r="H121" s="22">
        <v>15781.847099999999</v>
      </c>
      <c r="I121" s="22">
        <v>14203.66239</v>
      </c>
      <c r="J121" s="22">
        <v>4734.5541299999995</v>
      </c>
      <c r="K121" s="22">
        <v>12625.47768</v>
      </c>
      <c r="L121" s="22">
        <v>1578.18471</v>
      </c>
      <c r="M121" s="22" t="s">
        <v>284</v>
      </c>
      <c r="N121" s="23">
        <v>43181</v>
      </c>
      <c r="O121" s="24">
        <v>2018</v>
      </c>
      <c r="P121" s="22" t="s">
        <v>21</v>
      </c>
      <c r="Q121" s="22" t="s">
        <v>273</v>
      </c>
      <c r="R121" s="22" t="s">
        <v>274</v>
      </c>
      <c r="S121" s="25">
        <v>0.14899999999999999</v>
      </c>
      <c r="T121" s="25">
        <v>0.11799999999999999</v>
      </c>
      <c r="U121" s="25">
        <v>0.188</v>
      </c>
      <c r="V121" s="25">
        <v>2.3E-2</v>
      </c>
      <c r="W121" s="25">
        <v>1.2999999999999999E-2</v>
      </c>
      <c r="X121" s="26">
        <v>0.04</v>
      </c>
    </row>
    <row r="122" spans="1:24" ht="16.5" hidden="1" customHeight="1" x14ac:dyDescent="0.25">
      <c r="A122" s="13" t="s">
        <v>241</v>
      </c>
      <c r="B122" s="13" t="s">
        <v>265</v>
      </c>
      <c r="C122" s="13" t="s">
        <v>18</v>
      </c>
      <c r="D122" s="13">
        <v>1725</v>
      </c>
      <c r="E122" s="13" t="s">
        <v>76</v>
      </c>
      <c r="F122" s="14" t="s">
        <v>29</v>
      </c>
      <c r="G122" s="15">
        <v>75276</v>
      </c>
      <c r="H122" s="15">
        <v>13271.158799999999</v>
      </c>
      <c r="I122" s="15">
        <v>11944.04292</v>
      </c>
      <c r="J122" s="15">
        <v>3981.3476399999995</v>
      </c>
      <c r="K122" s="15">
        <v>10616.92704</v>
      </c>
      <c r="L122" s="15">
        <v>1327.1158800000001</v>
      </c>
      <c r="M122" s="15" t="s">
        <v>264</v>
      </c>
      <c r="N122" s="16">
        <v>43181</v>
      </c>
      <c r="O122" s="17">
        <v>2018</v>
      </c>
      <c r="P122" s="15" t="s">
        <v>21</v>
      </c>
      <c r="Q122" s="15" t="s">
        <v>244</v>
      </c>
      <c r="R122" s="15" t="s">
        <v>245</v>
      </c>
      <c r="S122" s="18">
        <v>8.8999999999999996E-2</v>
      </c>
      <c r="T122" s="18">
        <v>6.5000000000000002E-2</v>
      </c>
      <c r="U122" s="18">
        <v>0.121</v>
      </c>
      <c r="V122" s="18">
        <v>8.0000000000000002E-3</v>
      </c>
      <c r="W122" s="18">
        <v>3.0000000000000001E-3</v>
      </c>
      <c r="X122" s="19">
        <v>2.1000000000000001E-2</v>
      </c>
    </row>
    <row r="123" spans="1:24" ht="16.5" hidden="1" customHeight="1" x14ac:dyDescent="0.25">
      <c r="A123" s="20" t="s">
        <v>241</v>
      </c>
      <c r="B123" s="20" t="s">
        <v>266</v>
      </c>
      <c r="C123" s="20" t="s">
        <v>18</v>
      </c>
      <c r="D123" s="20">
        <v>1726</v>
      </c>
      <c r="E123" s="20" t="s">
        <v>76</v>
      </c>
      <c r="F123" s="21"/>
      <c r="G123" s="22">
        <v>54814</v>
      </c>
      <c r="H123" s="22">
        <v>9663.7081999999991</v>
      </c>
      <c r="I123" s="22">
        <v>8697.337379999999</v>
      </c>
      <c r="J123" s="22">
        <v>2899.1124599999998</v>
      </c>
      <c r="K123" s="22">
        <v>7730.9665599999998</v>
      </c>
      <c r="L123" s="22">
        <v>966.37081999999998</v>
      </c>
      <c r="M123" s="22" t="s">
        <v>264</v>
      </c>
      <c r="N123" s="23">
        <v>43181</v>
      </c>
      <c r="O123" s="24">
        <v>2018</v>
      </c>
      <c r="P123" s="22" t="s">
        <v>21</v>
      </c>
      <c r="Q123" s="22" t="s">
        <v>244</v>
      </c>
      <c r="R123" s="22" t="s">
        <v>245</v>
      </c>
      <c r="S123" s="25">
        <v>8.8999999999999996E-2</v>
      </c>
      <c r="T123" s="25">
        <v>6.5000000000000002E-2</v>
      </c>
      <c r="U123" s="25">
        <v>0.121</v>
      </c>
      <c r="V123" s="25">
        <v>8.0000000000000002E-3</v>
      </c>
      <c r="W123" s="25">
        <v>3.0000000000000001E-3</v>
      </c>
      <c r="X123" s="26">
        <v>2.1000000000000001E-2</v>
      </c>
    </row>
    <row r="124" spans="1:24" ht="16.5" hidden="1" customHeight="1" x14ac:dyDescent="0.25">
      <c r="A124" s="13" t="s">
        <v>241</v>
      </c>
      <c r="B124" s="13" t="s">
        <v>267</v>
      </c>
      <c r="C124" s="13" t="s">
        <v>18</v>
      </c>
      <c r="D124" s="13">
        <v>1727</v>
      </c>
      <c r="E124" s="13" t="s">
        <v>76</v>
      </c>
      <c r="F124" s="14" t="s">
        <v>29</v>
      </c>
      <c r="G124" s="15">
        <v>77984</v>
      </c>
      <c r="H124" s="15">
        <v>13748.579199999998</v>
      </c>
      <c r="I124" s="15">
        <v>12373.721279999998</v>
      </c>
      <c r="J124" s="15">
        <v>4124.5737599999993</v>
      </c>
      <c r="K124" s="15">
        <v>10998.863359999999</v>
      </c>
      <c r="L124" s="15">
        <v>1374.8579199999999</v>
      </c>
      <c r="M124" s="15" t="s">
        <v>264</v>
      </c>
      <c r="N124" s="16">
        <v>43176</v>
      </c>
      <c r="O124" s="17">
        <v>2018</v>
      </c>
      <c r="P124" s="15" t="s">
        <v>21</v>
      </c>
      <c r="Q124" s="15" t="s">
        <v>244</v>
      </c>
      <c r="R124" s="15" t="s">
        <v>245</v>
      </c>
      <c r="S124" s="18">
        <v>8.8999999999999996E-2</v>
      </c>
      <c r="T124" s="18">
        <v>6.5000000000000002E-2</v>
      </c>
      <c r="U124" s="18">
        <v>0.121</v>
      </c>
      <c r="V124" s="18">
        <v>8.0000000000000002E-3</v>
      </c>
      <c r="W124" s="18">
        <v>3.0000000000000001E-3</v>
      </c>
      <c r="X124" s="19">
        <v>2.1000000000000001E-2</v>
      </c>
    </row>
    <row r="125" spans="1:24" ht="16.5" hidden="1" customHeight="1" x14ac:dyDescent="0.25">
      <c r="A125" s="20" t="s">
        <v>241</v>
      </c>
      <c r="B125" s="20" t="s">
        <v>268</v>
      </c>
      <c r="C125" s="20" t="s">
        <v>18</v>
      </c>
      <c r="D125" s="20">
        <v>1728</v>
      </c>
      <c r="E125" s="20" t="s">
        <v>76</v>
      </c>
      <c r="F125" s="21"/>
      <c r="G125" s="22">
        <v>102237</v>
      </c>
      <c r="H125" s="22">
        <v>18024.383099999999</v>
      </c>
      <c r="I125" s="22">
        <v>16221.94479</v>
      </c>
      <c r="J125" s="22">
        <v>5407.3149299999995</v>
      </c>
      <c r="K125" s="22">
        <v>14419.50648</v>
      </c>
      <c r="L125" s="22">
        <v>1802.43831</v>
      </c>
      <c r="M125" s="22" t="s">
        <v>269</v>
      </c>
      <c r="N125" s="23">
        <v>43176</v>
      </c>
      <c r="O125" s="24">
        <v>2018</v>
      </c>
      <c r="P125" s="22" t="s">
        <v>21</v>
      </c>
      <c r="Q125" s="22" t="s">
        <v>244</v>
      </c>
      <c r="R125" s="22" t="s">
        <v>245</v>
      </c>
      <c r="S125" s="25">
        <v>8.8999999999999996E-2</v>
      </c>
      <c r="T125" s="25">
        <v>6.5000000000000002E-2</v>
      </c>
      <c r="U125" s="25">
        <v>0.121</v>
      </c>
      <c r="V125" s="25">
        <v>8.0000000000000002E-3</v>
      </c>
      <c r="W125" s="25">
        <v>3.0000000000000001E-3</v>
      </c>
      <c r="X125" s="26">
        <v>2.1000000000000001E-2</v>
      </c>
    </row>
    <row r="126" spans="1:24" ht="16.5" hidden="1" customHeight="1" x14ac:dyDescent="0.25">
      <c r="A126" s="13" t="s">
        <v>241</v>
      </c>
      <c r="B126" s="13" t="s">
        <v>241</v>
      </c>
      <c r="C126" s="13" t="s">
        <v>18</v>
      </c>
      <c r="D126" s="13">
        <v>1729</v>
      </c>
      <c r="E126" s="13" t="s">
        <v>76</v>
      </c>
      <c r="F126" s="14" t="s">
        <v>29</v>
      </c>
      <c r="G126" s="15">
        <v>41327</v>
      </c>
      <c r="H126" s="15">
        <v>7285.9500999999991</v>
      </c>
      <c r="I126" s="15">
        <v>6557.3550899999991</v>
      </c>
      <c r="J126" s="15">
        <v>2185.7850299999996</v>
      </c>
      <c r="K126" s="15">
        <v>5828.76008</v>
      </c>
      <c r="L126" s="15">
        <v>728.59501</v>
      </c>
      <c r="M126" s="15" t="s">
        <v>264</v>
      </c>
      <c r="N126" s="16">
        <v>43181</v>
      </c>
      <c r="O126" s="17">
        <v>2018</v>
      </c>
      <c r="P126" s="15" t="s">
        <v>21</v>
      </c>
      <c r="Q126" s="15" t="s">
        <v>244</v>
      </c>
      <c r="R126" s="15" t="s">
        <v>245</v>
      </c>
      <c r="S126" s="18">
        <v>8.8999999999999996E-2</v>
      </c>
      <c r="T126" s="18">
        <v>6.5000000000000002E-2</v>
      </c>
      <c r="U126" s="18">
        <v>0.121</v>
      </c>
      <c r="V126" s="18">
        <v>8.0000000000000002E-3</v>
      </c>
      <c r="W126" s="18">
        <v>3.0000000000000001E-3</v>
      </c>
      <c r="X126" s="19">
        <v>2.1000000000000001E-2</v>
      </c>
    </row>
    <row r="127" spans="1:24" ht="16.5" hidden="1" customHeight="1" x14ac:dyDescent="0.25">
      <c r="A127" s="20" t="s">
        <v>241</v>
      </c>
      <c r="B127" s="20" t="s">
        <v>286</v>
      </c>
      <c r="C127" s="20" t="s">
        <v>35</v>
      </c>
      <c r="D127" s="20">
        <v>1730</v>
      </c>
      <c r="E127" s="20" t="s">
        <v>76</v>
      </c>
      <c r="F127" s="21"/>
      <c r="G127" s="22">
        <v>97948</v>
      </c>
      <c r="H127" s="22">
        <v>17268.232399999997</v>
      </c>
      <c r="I127" s="22">
        <v>15541.409159999997</v>
      </c>
      <c r="J127" s="22">
        <v>5180.4697199999991</v>
      </c>
      <c r="K127" s="22">
        <v>13814.585919999998</v>
      </c>
      <c r="L127" s="22">
        <v>1726.8232399999997</v>
      </c>
      <c r="M127" s="22" t="s">
        <v>243</v>
      </c>
      <c r="N127" s="23">
        <v>43181</v>
      </c>
      <c r="O127" s="24">
        <v>2018</v>
      </c>
      <c r="P127" s="22" t="s">
        <v>21</v>
      </c>
      <c r="Q127" s="22" t="s">
        <v>273</v>
      </c>
      <c r="R127" s="22" t="s">
        <v>274</v>
      </c>
      <c r="S127" s="25">
        <v>0.14899999999999999</v>
      </c>
      <c r="T127" s="25">
        <v>0.11799999999999999</v>
      </c>
      <c r="U127" s="25">
        <v>0.188</v>
      </c>
      <c r="V127" s="25">
        <v>2.3E-2</v>
      </c>
      <c r="W127" s="25">
        <v>1.2999999999999999E-2</v>
      </c>
      <c r="X127" s="26">
        <v>0.04</v>
      </c>
    </row>
    <row r="128" spans="1:24" ht="16.5" hidden="1" customHeight="1" x14ac:dyDescent="0.25">
      <c r="A128" s="13" t="s">
        <v>241</v>
      </c>
      <c r="B128" s="13" t="s">
        <v>270</v>
      </c>
      <c r="C128" s="13" t="s">
        <v>18</v>
      </c>
      <c r="D128" s="13">
        <v>1731</v>
      </c>
      <c r="E128" s="13" t="s">
        <v>76</v>
      </c>
      <c r="F128" s="14"/>
      <c r="G128" s="15">
        <v>55741</v>
      </c>
      <c r="H128" s="15">
        <v>9827.1382999999987</v>
      </c>
      <c r="I128" s="15">
        <v>8844.4244699999999</v>
      </c>
      <c r="J128" s="15">
        <v>2948.1414899999995</v>
      </c>
      <c r="K128" s="15">
        <v>7861.7106399999993</v>
      </c>
      <c r="L128" s="15">
        <v>982.71382999999992</v>
      </c>
      <c r="M128" s="15" t="s">
        <v>243</v>
      </c>
      <c r="N128" s="16">
        <v>43176</v>
      </c>
      <c r="O128" s="17">
        <v>2018</v>
      </c>
      <c r="P128" s="15" t="s">
        <v>21</v>
      </c>
      <c r="Q128" s="15" t="s">
        <v>244</v>
      </c>
      <c r="R128" s="15" t="s">
        <v>245</v>
      </c>
      <c r="S128" s="18">
        <v>8.8999999999999996E-2</v>
      </c>
      <c r="T128" s="18">
        <v>6.5000000000000002E-2</v>
      </c>
      <c r="U128" s="18">
        <v>0.121</v>
      </c>
      <c r="V128" s="18">
        <v>8.0000000000000002E-3</v>
      </c>
      <c r="W128" s="18">
        <v>3.0000000000000001E-3</v>
      </c>
      <c r="X128" s="19">
        <v>2.1000000000000001E-2</v>
      </c>
    </row>
    <row r="129" spans="1:24" ht="16.5" hidden="1" customHeight="1" x14ac:dyDescent="0.25">
      <c r="A129" s="20" t="s">
        <v>74</v>
      </c>
      <c r="B129" s="20" t="s">
        <v>75</v>
      </c>
      <c r="C129" s="20" t="s">
        <v>44</v>
      </c>
      <c r="D129" s="20">
        <v>1801</v>
      </c>
      <c r="E129" s="20" t="s">
        <v>76</v>
      </c>
      <c r="F129" s="21"/>
      <c r="G129" s="22">
        <v>224061</v>
      </c>
      <c r="H129" s="22">
        <v>39501.954299999998</v>
      </c>
      <c r="I129" s="22">
        <v>35551.758869999998</v>
      </c>
      <c r="J129" s="22">
        <v>11850.586289999999</v>
      </c>
      <c r="K129" s="22">
        <v>31601.563439999998</v>
      </c>
      <c r="L129" s="22">
        <v>3950.1954299999998</v>
      </c>
      <c r="M129" s="22" t="s">
        <v>77</v>
      </c>
      <c r="N129" s="23">
        <v>42675</v>
      </c>
      <c r="O129" s="24">
        <v>2016</v>
      </c>
      <c r="P129" s="22" t="s">
        <v>78</v>
      </c>
      <c r="Q129" s="22" t="s">
        <v>79</v>
      </c>
      <c r="R129" s="22" t="s">
        <v>80</v>
      </c>
      <c r="S129" s="25">
        <v>0.252</v>
      </c>
      <c r="T129" s="25">
        <v>0.21099999999999999</v>
      </c>
      <c r="U129" s="25">
        <v>0.29899999999999999</v>
      </c>
      <c r="V129" s="25">
        <v>0.05</v>
      </c>
      <c r="W129" s="25">
        <v>3.2000000000000001E-2</v>
      </c>
      <c r="X129" s="26">
        <v>7.6999999999999999E-2</v>
      </c>
    </row>
    <row r="130" spans="1:24" ht="16.5" hidden="1" customHeight="1" x14ac:dyDescent="0.25">
      <c r="A130" s="13" t="s">
        <v>74</v>
      </c>
      <c r="B130" s="13" t="s">
        <v>81</v>
      </c>
      <c r="C130" s="13" t="s">
        <v>44</v>
      </c>
      <c r="D130" s="13">
        <v>1802</v>
      </c>
      <c r="E130" s="13" t="s">
        <v>76</v>
      </c>
      <c r="F130" s="14"/>
      <c r="G130" s="15">
        <v>171578</v>
      </c>
      <c r="H130" s="15">
        <v>30249.201399999998</v>
      </c>
      <c r="I130" s="15">
        <v>27224.28126</v>
      </c>
      <c r="J130" s="15">
        <v>9074.7604199999987</v>
      </c>
      <c r="K130" s="15">
        <v>24199.361120000001</v>
      </c>
      <c r="L130" s="15">
        <v>3024.9201400000002</v>
      </c>
      <c r="M130" s="15" t="s">
        <v>82</v>
      </c>
      <c r="N130" s="16">
        <v>42675</v>
      </c>
      <c r="O130" s="17">
        <v>2016</v>
      </c>
      <c r="P130" s="15" t="s">
        <v>78</v>
      </c>
      <c r="Q130" s="15" t="s">
        <v>79</v>
      </c>
      <c r="R130" s="15" t="s">
        <v>80</v>
      </c>
      <c r="S130" s="18">
        <v>0.252</v>
      </c>
      <c r="T130" s="18">
        <v>0.21099999999999999</v>
      </c>
      <c r="U130" s="18">
        <v>0.29899999999999999</v>
      </c>
      <c r="V130" s="18">
        <v>0.05</v>
      </c>
      <c r="W130" s="18">
        <v>3.2000000000000001E-2</v>
      </c>
      <c r="X130" s="19">
        <v>7.6999999999999999E-2</v>
      </c>
    </row>
    <row r="131" spans="1:24" ht="16.5" hidden="1" customHeight="1" x14ac:dyDescent="0.25">
      <c r="A131" s="20" t="s">
        <v>74</v>
      </c>
      <c r="B131" s="20" t="s">
        <v>83</v>
      </c>
      <c r="C131" s="20" t="s">
        <v>44</v>
      </c>
      <c r="D131" s="20">
        <v>1803</v>
      </c>
      <c r="E131" s="20" t="s">
        <v>76</v>
      </c>
      <c r="F131" s="21"/>
      <c r="G131" s="22">
        <v>3929</v>
      </c>
      <c r="H131" s="22">
        <v>692.68269999999995</v>
      </c>
      <c r="I131" s="22">
        <v>623.41442999999992</v>
      </c>
      <c r="J131" s="22">
        <v>207.80480999999997</v>
      </c>
      <c r="K131" s="22">
        <v>554.14616000000001</v>
      </c>
      <c r="L131" s="22">
        <v>69.268270000000001</v>
      </c>
      <c r="M131" s="22" t="s">
        <v>82</v>
      </c>
      <c r="N131" s="23">
        <v>42675</v>
      </c>
      <c r="O131" s="24">
        <v>2016</v>
      </c>
      <c r="P131" s="22" t="s">
        <v>78</v>
      </c>
      <c r="Q131" s="22" t="s">
        <v>79</v>
      </c>
      <c r="R131" s="22" t="s">
        <v>80</v>
      </c>
      <c r="S131" s="25">
        <v>0.252</v>
      </c>
      <c r="T131" s="25">
        <v>0.21099999999999999</v>
      </c>
      <c r="U131" s="25">
        <v>0.29899999999999999</v>
      </c>
      <c r="V131" s="25">
        <v>0.05</v>
      </c>
      <c r="W131" s="25">
        <v>3.2000000000000001E-2</v>
      </c>
      <c r="X131" s="26">
        <v>7.6999999999999999E-2</v>
      </c>
    </row>
    <row r="132" spans="1:24" ht="16.5" hidden="1" customHeight="1" x14ac:dyDescent="0.25">
      <c r="A132" s="13" t="s">
        <v>74</v>
      </c>
      <c r="B132" s="13" t="s">
        <v>84</v>
      </c>
      <c r="C132" s="13" t="s">
        <v>44</v>
      </c>
      <c r="D132" s="13">
        <v>1804</v>
      </c>
      <c r="E132" s="13" t="s">
        <v>76</v>
      </c>
      <c r="F132" s="14"/>
      <c r="G132" s="15">
        <v>9529</v>
      </c>
      <c r="H132" s="15">
        <v>1679.9626999999998</v>
      </c>
      <c r="I132" s="15">
        <v>1511.9664299999999</v>
      </c>
      <c r="J132" s="15">
        <v>503.98880999999994</v>
      </c>
      <c r="K132" s="15">
        <v>1343.9701599999999</v>
      </c>
      <c r="L132" s="15">
        <v>167.99626999999998</v>
      </c>
      <c r="M132" s="15" t="s">
        <v>82</v>
      </c>
      <c r="N132" s="16">
        <v>42675</v>
      </c>
      <c r="O132" s="17">
        <v>2016</v>
      </c>
      <c r="P132" s="15" t="s">
        <v>78</v>
      </c>
      <c r="Q132" s="15" t="s">
        <v>79</v>
      </c>
      <c r="R132" s="15" t="s">
        <v>80</v>
      </c>
      <c r="S132" s="18">
        <v>0.252</v>
      </c>
      <c r="T132" s="18">
        <v>0.21099999999999999</v>
      </c>
      <c r="U132" s="18">
        <v>0.29899999999999999</v>
      </c>
      <c r="V132" s="18">
        <v>0.05</v>
      </c>
      <c r="W132" s="18">
        <v>3.2000000000000001E-2</v>
      </c>
      <c r="X132" s="19">
        <v>7.6999999999999999E-2</v>
      </c>
    </row>
    <row r="133" spans="1:24" ht="16.5" hidden="1" customHeight="1" x14ac:dyDescent="0.25">
      <c r="A133" s="20" t="s">
        <v>74</v>
      </c>
      <c r="B133" s="20" t="s">
        <v>85</v>
      </c>
      <c r="C133" s="20" t="s">
        <v>44</v>
      </c>
      <c r="D133" s="20">
        <v>1805</v>
      </c>
      <c r="E133" s="20" t="s">
        <v>76</v>
      </c>
      <c r="F133" s="21"/>
      <c r="G133" s="22">
        <v>61204</v>
      </c>
      <c r="H133" s="22">
        <v>10790.2652</v>
      </c>
      <c r="I133" s="22">
        <v>9711.2386800000004</v>
      </c>
      <c r="J133" s="22">
        <v>3237.0795599999997</v>
      </c>
      <c r="K133" s="22">
        <v>8632.2121600000009</v>
      </c>
      <c r="L133" s="22">
        <v>1079.0265200000001</v>
      </c>
      <c r="M133" s="22" t="s">
        <v>82</v>
      </c>
      <c r="N133" s="23">
        <v>42675</v>
      </c>
      <c r="O133" s="24">
        <v>2016</v>
      </c>
      <c r="P133" s="22" t="s">
        <v>78</v>
      </c>
      <c r="Q133" s="22" t="s">
        <v>79</v>
      </c>
      <c r="R133" s="22" t="s">
        <v>80</v>
      </c>
      <c r="S133" s="25">
        <v>0.252</v>
      </c>
      <c r="T133" s="25">
        <v>0.21099999999999999</v>
      </c>
      <c r="U133" s="25">
        <v>0.29899999999999999</v>
      </c>
      <c r="V133" s="25">
        <v>0.05</v>
      </c>
      <c r="W133" s="25">
        <v>3.2000000000000001E-2</v>
      </c>
      <c r="X133" s="26">
        <v>7.6999999999999999E-2</v>
      </c>
    </row>
    <row r="134" spans="1:24" ht="16.5" hidden="1" customHeight="1" x14ac:dyDescent="0.25">
      <c r="A134" s="13" t="s">
        <v>74</v>
      </c>
      <c r="B134" s="13" t="s">
        <v>86</v>
      </c>
      <c r="C134" s="13" t="s">
        <v>44</v>
      </c>
      <c r="D134" s="13">
        <v>1806</v>
      </c>
      <c r="E134" s="13" t="s">
        <v>76</v>
      </c>
      <c r="F134" s="14"/>
      <c r="G134" s="15">
        <v>119096</v>
      </c>
      <c r="H134" s="15">
        <v>20996.624799999998</v>
      </c>
      <c r="I134" s="15">
        <v>18896.962319999999</v>
      </c>
      <c r="J134" s="15">
        <v>6298.987439999999</v>
      </c>
      <c r="K134" s="15">
        <v>16797.29984</v>
      </c>
      <c r="L134" s="15">
        <v>2099.66248</v>
      </c>
      <c r="M134" s="15" t="s">
        <v>77</v>
      </c>
      <c r="N134" s="16">
        <v>42675</v>
      </c>
      <c r="O134" s="17">
        <v>2016</v>
      </c>
      <c r="P134" s="15" t="s">
        <v>78</v>
      </c>
      <c r="Q134" s="15" t="s">
        <v>79</v>
      </c>
      <c r="R134" s="15" t="s">
        <v>80</v>
      </c>
      <c r="S134" s="18">
        <v>0.252</v>
      </c>
      <c r="T134" s="18">
        <v>0.21099999999999999</v>
      </c>
      <c r="U134" s="18">
        <v>0.29899999999999999</v>
      </c>
      <c r="V134" s="18">
        <v>0.05</v>
      </c>
      <c r="W134" s="18">
        <v>3.2000000000000001E-2</v>
      </c>
      <c r="X134" s="19">
        <v>7.6999999999999999E-2</v>
      </c>
    </row>
    <row r="135" spans="1:24" ht="16.5" hidden="1" customHeight="1" x14ac:dyDescent="0.25">
      <c r="A135" s="20" t="s">
        <v>74</v>
      </c>
      <c r="B135" s="20" t="s">
        <v>87</v>
      </c>
      <c r="C135" s="20" t="s">
        <v>44</v>
      </c>
      <c r="D135" s="20">
        <v>1807</v>
      </c>
      <c r="E135" s="20" t="s">
        <v>76</v>
      </c>
      <c r="F135" s="21" t="s">
        <v>29</v>
      </c>
      <c r="G135" s="22">
        <v>153759</v>
      </c>
      <c r="H135" s="22">
        <v>27107.711699999996</v>
      </c>
      <c r="I135" s="22">
        <v>24396.940529999996</v>
      </c>
      <c r="J135" s="22">
        <v>8132.3135099999981</v>
      </c>
      <c r="K135" s="22">
        <v>21686.16936</v>
      </c>
      <c r="L135" s="22">
        <v>2710.77117</v>
      </c>
      <c r="M135" s="22" t="s">
        <v>82</v>
      </c>
      <c r="N135" s="23">
        <v>42675</v>
      </c>
      <c r="O135" s="24">
        <v>2016</v>
      </c>
      <c r="P135" s="22" t="s">
        <v>78</v>
      </c>
      <c r="Q135" s="22" t="s">
        <v>79</v>
      </c>
      <c r="R135" s="22" t="s">
        <v>80</v>
      </c>
      <c r="S135" s="25">
        <v>0.252</v>
      </c>
      <c r="T135" s="25">
        <v>0.21099999999999999</v>
      </c>
      <c r="U135" s="25">
        <v>0.29899999999999999</v>
      </c>
      <c r="V135" s="25">
        <v>0.05</v>
      </c>
      <c r="W135" s="25">
        <v>3.2000000000000001E-2</v>
      </c>
      <c r="X135" s="26">
        <v>7.6999999999999999E-2</v>
      </c>
    </row>
    <row r="136" spans="1:24" ht="16.5" hidden="1" customHeight="1" x14ac:dyDescent="0.25">
      <c r="A136" s="13" t="s">
        <v>74</v>
      </c>
      <c r="B136" s="13" t="s">
        <v>88</v>
      </c>
      <c r="C136" s="13" t="s">
        <v>44</v>
      </c>
      <c r="D136" s="13">
        <v>1808</v>
      </c>
      <c r="E136" s="13" t="s">
        <v>76</v>
      </c>
      <c r="F136" s="14" t="s">
        <v>29</v>
      </c>
      <c r="G136" s="15">
        <v>61152</v>
      </c>
      <c r="H136" s="15">
        <v>10781.097599999999</v>
      </c>
      <c r="I136" s="15">
        <v>9702.9878399999998</v>
      </c>
      <c r="J136" s="15">
        <v>3234.3292799999995</v>
      </c>
      <c r="K136" s="15">
        <v>8624.8780800000004</v>
      </c>
      <c r="L136" s="15">
        <v>1078.1097600000001</v>
      </c>
      <c r="M136" s="15" t="s">
        <v>77</v>
      </c>
      <c r="N136" s="16">
        <v>42675</v>
      </c>
      <c r="O136" s="17">
        <v>2016</v>
      </c>
      <c r="P136" s="15" t="s">
        <v>78</v>
      </c>
      <c r="Q136" s="15" t="s">
        <v>79</v>
      </c>
      <c r="R136" s="15" t="s">
        <v>80</v>
      </c>
      <c r="S136" s="18">
        <v>0.252</v>
      </c>
      <c r="T136" s="18">
        <v>0.21099999999999999</v>
      </c>
      <c r="U136" s="18">
        <v>0.29899999999999999</v>
      </c>
      <c r="V136" s="18">
        <v>0.05</v>
      </c>
      <c r="W136" s="18">
        <v>3.2000000000000001E-2</v>
      </c>
      <c r="X136" s="19">
        <v>7.6999999999999999E-2</v>
      </c>
    </row>
    <row r="137" spans="1:24" ht="16.5" hidden="1" customHeight="1" x14ac:dyDescent="0.25">
      <c r="A137" s="20" t="s">
        <v>74</v>
      </c>
      <c r="B137" s="20" t="s">
        <v>89</v>
      </c>
      <c r="C137" s="20" t="s">
        <v>44</v>
      </c>
      <c r="D137" s="20">
        <v>1809</v>
      </c>
      <c r="E137" s="20" t="s">
        <v>76</v>
      </c>
      <c r="F137" s="21" t="s">
        <v>29</v>
      </c>
      <c r="G137" s="22">
        <v>99818</v>
      </c>
      <c r="H137" s="22">
        <v>17597.913399999998</v>
      </c>
      <c r="I137" s="22">
        <v>15838.122059999998</v>
      </c>
      <c r="J137" s="22">
        <v>5279.3740199999993</v>
      </c>
      <c r="K137" s="22">
        <v>14078.330719999998</v>
      </c>
      <c r="L137" s="22">
        <v>1759.7913399999998</v>
      </c>
      <c r="M137" s="22" t="s">
        <v>90</v>
      </c>
      <c r="N137" s="23">
        <v>42675</v>
      </c>
      <c r="O137" s="24">
        <v>2016</v>
      </c>
      <c r="P137" s="22" t="s">
        <v>78</v>
      </c>
      <c r="Q137" s="22" t="s">
        <v>79</v>
      </c>
      <c r="R137" s="22" t="s">
        <v>80</v>
      </c>
      <c r="S137" s="25">
        <v>0.252</v>
      </c>
      <c r="T137" s="25">
        <v>0.21099999999999999</v>
      </c>
      <c r="U137" s="25">
        <v>0.29899999999999999</v>
      </c>
      <c r="V137" s="25">
        <v>0.05</v>
      </c>
      <c r="W137" s="25">
        <v>3.2000000000000001E-2</v>
      </c>
      <c r="X137" s="26">
        <v>7.6999999999999999E-2</v>
      </c>
    </row>
    <row r="138" spans="1:24" ht="16.5" hidden="1" customHeight="1" x14ac:dyDescent="0.25">
      <c r="A138" s="13" t="s">
        <v>74</v>
      </c>
      <c r="B138" s="13" t="s">
        <v>91</v>
      </c>
      <c r="C138" s="13" t="s">
        <v>44</v>
      </c>
      <c r="D138" s="13">
        <v>1810</v>
      </c>
      <c r="E138" s="13" t="s">
        <v>76</v>
      </c>
      <c r="F138" s="14" t="s">
        <v>29</v>
      </c>
      <c r="G138" s="15">
        <v>262946</v>
      </c>
      <c r="H138" s="15">
        <v>46357.379799999995</v>
      </c>
      <c r="I138" s="15">
        <v>41721.641819999997</v>
      </c>
      <c r="J138" s="15">
        <v>13907.213939999998</v>
      </c>
      <c r="K138" s="15">
        <v>37085.903839999999</v>
      </c>
      <c r="L138" s="15">
        <v>4635.7379799999999</v>
      </c>
      <c r="M138" s="15" t="s">
        <v>90</v>
      </c>
      <c r="N138" s="16">
        <v>42675</v>
      </c>
      <c r="O138" s="17">
        <v>2016</v>
      </c>
      <c r="P138" s="15" t="s">
        <v>78</v>
      </c>
      <c r="Q138" s="15" t="s">
        <v>79</v>
      </c>
      <c r="R138" s="15" t="s">
        <v>80</v>
      </c>
      <c r="S138" s="18">
        <v>0.252</v>
      </c>
      <c r="T138" s="18">
        <v>0.21099999999999999</v>
      </c>
      <c r="U138" s="18">
        <v>0.29899999999999999</v>
      </c>
      <c r="V138" s="18">
        <v>0.05</v>
      </c>
      <c r="W138" s="18">
        <v>3.2000000000000001E-2</v>
      </c>
      <c r="X138" s="19">
        <v>7.6999999999999999E-2</v>
      </c>
    </row>
    <row r="139" spans="1:24" ht="16.5" hidden="1" customHeight="1" x14ac:dyDescent="0.25">
      <c r="A139" s="20" t="s">
        <v>74</v>
      </c>
      <c r="B139" s="20" t="s">
        <v>92</v>
      </c>
      <c r="C139" s="20" t="s">
        <v>44</v>
      </c>
      <c r="D139" s="20">
        <v>1811</v>
      </c>
      <c r="E139" s="20" t="s">
        <v>76</v>
      </c>
      <c r="F139" s="21" t="s">
        <v>29</v>
      </c>
      <c r="G139" s="22">
        <v>16663</v>
      </c>
      <c r="H139" s="22">
        <v>2937.6868999999997</v>
      </c>
      <c r="I139" s="22">
        <v>2643.9182099999998</v>
      </c>
      <c r="J139" s="22">
        <v>881.30606999999986</v>
      </c>
      <c r="K139" s="22">
        <v>2350.1495199999999</v>
      </c>
      <c r="L139" s="22">
        <v>293.76868999999999</v>
      </c>
      <c r="M139" s="22" t="s">
        <v>93</v>
      </c>
      <c r="N139" s="23">
        <v>42675</v>
      </c>
      <c r="O139" s="24">
        <v>2016</v>
      </c>
      <c r="P139" s="22" t="s">
        <v>78</v>
      </c>
      <c r="Q139" s="22" t="s">
        <v>79</v>
      </c>
      <c r="R139" s="22" t="s">
        <v>80</v>
      </c>
      <c r="S139" s="25">
        <v>0.252</v>
      </c>
      <c r="T139" s="25">
        <v>0.21099999999999999</v>
      </c>
      <c r="U139" s="25">
        <v>0.29899999999999999</v>
      </c>
      <c r="V139" s="25">
        <v>0.05</v>
      </c>
      <c r="W139" s="25">
        <v>3.2000000000000001E-2</v>
      </c>
      <c r="X139" s="26">
        <v>7.6999999999999999E-2</v>
      </c>
    </row>
    <row r="140" spans="1:24" ht="16.5" hidden="1" customHeight="1" x14ac:dyDescent="0.25">
      <c r="A140" s="13" t="s">
        <v>74</v>
      </c>
      <c r="B140" s="13" t="s">
        <v>94</v>
      </c>
      <c r="C140" s="13" t="s">
        <v>44</v>
      </c>
      <c r="D140" s="13">
        <v>1812</v>
      </c>
      <c r="E140" s="13" t="s">
        <v>76</v>
      </c>
      <c r="F140" s="14" t="s">
        <v>29</v>
      </c>
      <c r="G140" s="15">
        <v>74621</v>
      </c>
      <c r="H140" s="15">
        <v>13155.682299999999</v>
      </c>
      <c r="I140" s="15">
        <v>11840.11407</v>
      </c>
      <c r="J140" s="15">
        <v>3946.7046899999996</v>
      </c>
      <c r="K140" s="15">
        <v>10524.545839999999</v>
      </c>
      <c r="L140" s="15">
        <v>1315.5682299999999</v>
      </c>
      <c r="M140" s="15" t="s">
        <v>93</v>
      </c>
      <c r="N140" s="16">
        <v>42675</v>
      </c>
      <c r="O140" s="17">
        <v>2016</v>
      </c>
      <c r="P140" s="15" t="s">
        <v>78</v>
      </c>
      <c r="Q140" s="15" t="s">
        <v>79</v>
      </c>
      <c r="R140" s="15" t="s">
        <v>80</v>
      </c>
      <c r="S140" s="18">
        <v>0.252</v>
      </c>
      <c r="T140" s="18">
        <v>0.21099999999999999</v>
      </c>
      <c r="U140" s="18">
        <v>0.29899999999999999</v>
      </c>
      <c r="V140" s="18">
        <v>0.05</v>
      </c>
      <c r="W140" s="18">
        <v>3.2000000000000001E-2</v>
      </c>
      <c r="X140" s="19">
        <v>7.6999999999999999E-2</v>
      </c>
    </row>
    <row r="141" spans="1:24" ht="16.5" hidden="1" customHeight="1" x14ac:dyDescent="0.25">
      <c r="A141" s="20" t="s">
        <v>74</v>
      </c>
      <c r="B141" s="20" t="s">
        <v>95</v>
      </c>
      <c r="C141" s="20" t="s">
        <v>44</v>
      </c>
      <c r="D141" s="20">
        <v>1813</v>
      </c>
      <c r="E141" s="20" t="s">
        <v>76</v>
      </c>
      <c r="F141" s="21" t="s">
        <v>29</v>
      </c>
      <c r="G141" s="22">
        <v>239385</v>
      </c>
      <c r="H141" s="22">
        <v>42203.575499999999</v>
      </c>
      <c r="I141" s="22">
        <v>37983.217949999998</v>
      </c>
      <c r="J141" s="22">
        <v>12661.07265</v>
      </c>
      <c r="K141" s="22">
        <v>33762.860399999998</v>
      </c>
      <c r="L141" s="22">
        <v>4220.3575499999997</v>
      </c>
      <c r="M141" s="22" t="s">
        <v>90</v>
      </c>
      <c r="N141" s="23">
        <v>42675</v>
      </c>
      <c r="O141" s="24">
        <v>2016</v>
      </c>
      <c r="P141" s="22" t="s">
        <v>78</v>
      </c>
      <c r="Q141" s="22" t="s">
        <v>79</v>
      </c>
      <c r="R141" s="22" t="s">
        <v>80</v>
      </c>
      <c r="S141" s="25">
        <v>0.252</v>
      </c>
      <c r="T141" s="25">
        <v>0.21099999999999999</v>
      </c>
      <c r="U141" s="25">
        <v>0.29899999999999999</v>
      </c>
      <c r="V141" s="25">
        <v>0.05</v>
      </c>
      <c r="W141" s="25">
        <v>3.2000000000000001E-2</v>
      </c>
      <c r="X141" s="26">
        <v>7.6999999999999999E-2</v>
      </c>
    </row>
    <row r="142" spans="1:24" ht="16.5" hidden="1" customHeight="1" x14ac:dyDescent="0.25">
      <c r="A142" s="13" t="s">
        <v>74</v>
      </c>
      <c r="B142" s="13" t="s">
        <v>96</v>
      </c>
      <c r="C142" s="13" t="s">
        <v>44</v>
      </c>
      <c r="D142" s="13">
        <v>1814</v>
      </c>
      <c r="E142" s="13" t="s">
        <v>76</v>
      </c>
      <c r="F142" s="14"/>
      <c r="G142" s="15">
        <v>21897</v>
      </c>
      <c r="H142" s="15">
        <v>3860.4410999999996</v>
      </c>
      <c r="I142" s="15">
        <v>3474.3969899999997</v>
      </c>
      <c r="J142" s="15">
        <v>1158.1323299999999</v>
      </c>
      <c r="K142" s="15">
        <v>3088.3528799999999</v>
      </c>
      <c r="L142" s="15">
        <v>386.04410999999999</v>
      </c>
      <c r="M142" s="15" t="s">
        <v>97</v>
      </c>
      <c r="N142" s="16">
        <v>42675</v>
      </c>
      <c r="O142" s="17">
        <v>2016</v>
      </c>
      <c r="P142" s="15" t="s">
        <v>78</v>
      </c>
      <c r="Q142" s="15" t="s">
        <v>79</v>
      </c>
      <c r="R142" s="15" t="s">
        <v>80</v>
      </c>
      <c r="S142" s="18">
        <v>0.252</v>
      </c>
      <c r="T142" s="18">
        <v>0.21099999999999999</v>
      </c>
      <c r="U142" s="18">
        <v>0.29899999999999999</v>
      </c>
      <c r="V142" s="18">
        <v>0.05</v>
      </c>
      <c r="W142" s="18">
        <v>3.2000000000000001E-2</v>
      </c>
      <c r="X142" s="19">
        <v>7.6999999999999999E-2</v>
      </c>
    </row>
    <row r="143" spans="1:24" ht="16.5" hidden="1" customHeight="1" x14ac:dyDescent="0.25">
      <c r="A143" s="20" t="s">
        <v>74</v>
      </c>
      <c r="B143" s="20" t="s">
        <v>98</v>
      </c>
      <c r="C143" s="20" t="s">
        <v>44</v>
      </c>
      <c r="D143" s="20">
        <v>1815</v>
      </c>
      <c r="E143" s="20" t="s">
        <v>76</v>
      </c>
      <c r="F143" s="21" t="s">
        <v>29</v>
      </c>
      <c r="G143" s="22">
        <v>125070</v>
      </c>
      <c r="H143" s="22">
        <v>22049.840999999997</v>
      </c>
      <c r="I143" s="22">
        <v>19844.856899999999</v>
      </c>
      <c r="J143" s="22">
        <v>6614.952299999999</v>
      </c>
      <c r="K143" s="22">
        <v>17639.872799999997</v>
      </c>
      <c r="L143" s="22">
        <v>2204.9840999999997</v>
      </c>
      <c r="M143" s="22" t="s">
        <v>99</v>
      </c>
      <c r="N143" s="23">
        <v>42675</v>
      </c>
      <c r="O143" s="24">
        <v>2016</v>
      </c>
      <c r="P143" s="22" t="s">
        <v>78</v>
      </c>
      <c r="Q143" s="22" t="s">
        <v>79</v>
      </c>
      <c r="R143" s="22" t="s">
        <v>80</v>
      </c>
      <c r="S143" s="25">
        <v>0.252</v>
      </c>
      <c r="T143" s="25">
        <v>0.21099999999999999</v>
      </c>
      <c r="U143" s="25">
        <v>0.29899999999999999</v>
      </c>
      <c r="V143" s="25">
        <v>0.05</v>
      </c>
      <c r="W143" s="25">
        <v>3.2000000000000001E-2</v>
      </c>
      <c r="X143" s="26">
        <v>7.6999999999999999E-2</v>
      </c>
    </row>
    <row r="144" spans="1:24" ht="16.5" hidden="1" customHeight="1" x14ac:dyDescent="0.25">
      <c r="A144" s="13" t="s">
        <v>74</v>
      </c>
      <c r="B144" s="13" t="s">
        <v>100</v>
      </c>
      <c r="C144" s="13" t="s">
        <v>44</v>
      </c>
      <c r="D144" s="13">
        <v>1816</v>
      </c>
      <c r="E144" s="13" t="s">
        <v>76</v>
      </c>
      <c r="F144" s="14" t="s">
        <v>29</v>
      </c>
      <c r="G144" s="15">
        <v>96388</v>
      </c>
      <c r="H144" s="15">
        <v>16993.204399999999</v>
      </c>
      <c r="I144" s="15">
        <v>15293.883959999999</v>
      </c>
      <c r="J144" s="15">
        <v>5097.9613199999994</v>
      </c>
      <c r="K144" s="15">
        <v>13594.56352</v>
      </c>
      <c r="L144" s="15">
        <v>1699.32044</v>
      </c>
      <c r="M144" s="15" t="s">
        <v>99</v>
      </c>
      <c r="N144" s="16">
        <v>42675</v>
      </c>
      <c r="O144" s="17">
        <v>2016</v>
      </c>
      <c r="P144" s="15" t="s">
        <v>78</v>
      </c>
      <c r="Q144" s="15" t="s">
        <v>79</v>
      </c>
      <c r="R144" s="15" t="s">
        <v>80</v>
      </c>
      <c r="S144" s="18">
        <v>0.252</v>
      </c>
      <c r="T144" s="18">
        <v>0.21099999999999999</v>
      </c>
      <c r="U144" s="18">
        <v>0.29899999999999999</v>
      </c>
      <c r="V144" s="18">
        <v>0.05</v>
      </c>
      <c r="W144" s="18">
        <v>3.2000000000000001E-2</v>
      </c>
      <c r="X144" s="19">
        <v>7.6999999999999999E-2</v>
      </c>
    </row>
    <row r="145" spans="1:24" ht="16.5" hidden="1" customHeight="1" x14ac:dyDescent="0.25">
      <c r="A145" s="20" t="s">
        <v>74</v>
      </c>
      <c r="B145" s="20" t="s">
        <v>101</v>
      </c>
      <c r="C145" s="20" t="s">
        <v>44</v>
      </c>
      <c r="D145" s="20">
        <v>1817</v>
      </c>
      <c r="E145" s="20" t="s">
        <v>76</v>
      </c>
      <c r="F145" s="21" t="s">
        <v>29</v>
      </c>
      <c r="G145" s="22">
        <v>413406</v>
      </c>
      <c r="H145" s="22">
        <v>72883.477799999993</v>
      </c>
      <c r="I145" s="22">
        <v>65595.130019999997</v>
      </c>
      <c r="J145" s="22">
        <v>21865.043339999997</v>
      </c>
      <c r="K145" s="22">
        <v>58306.78224</v>
      </c>
      <c r="L145" s="22">
        <v>7288.3477800000001</v>
      </c>
      <c r="M145" s="22" t="s">
        <v>99</v>
      </c>
      <c r="N145" s="23">
        <v>42675</v>
      </c>
      <c r="O145" s="24">
        <v>2016</v>
      </c>
      <c r="P145" s="22" t="s">
        <v>78</v>
      </c>
      <c r="Q145" s="22" t="s">
        <v>79</v>
      </c>
      <c r="R145" s="22" t="s">
        <v>80</v>
      </c>
      <c r="S145" s="25">
        <v>0.252</v>
      </c>
      <c r="T145" s="25">
        <v>0.21099999999999999</v>
      </c>
      <c r="U145" s="25">
        <v>0.29899999999999999</v>
      </c>
      <c r="V145" s="25">
        <v>0.05</v>
      </c>
      <c r="W145" s="25">
        <v>3.2000000000000001E-2</v>
      </c>
      <c r="X145" s="26">
        <v>7.6999999999999999E-2</v>
      </c>
    </row>
    <row r="146" spans="1:24" ht="16.5" hidden="1" customHeight="1" x14ac:dyDescent="0.25">
      <c r="A146" s="13" t="s">
        <v>74</v>
      </c>
      <c r="B146" s="13" t="s">
        <v>102</v>
      </c>
      <c r="C146" s="13" t="s">
        <v>44</v>
      </c>
      <c r="D146" s="13">
        <v>1818</v>
      </c>
      <c r="E146" s="13" t="s">
        <v>76</v>
      </c>
      <c r="F146" s="14"/>
      <c r="G146" s="15">
        <v>72309</v>
      </c>
      <c r="H146" s="15">
        <v>12748.0767</v>
      </c>
      <c r="I146" s="15">
        <v>11473.269029999999</v>
      </c>
      <c r="J146" s="15">
        <v>3824.4230099999995</v>
      </c>
      <c r="K146" s="15">
        <v>10198.461360000001</v>
      </c>
      <c r="L146" s="15">
        <v>1274.8076700000001</v>
      </c>
      <c r="M146" s="15" t="s">
        <v>103</v>
      </c>
      <c r="N146" s="16">
        <v>42675</v>
      </c>
      <c r="O146" s="17">
        <v>2016</v>
      </c>
      <c r="P146" s="15" t="s">
        <v>78</v>
      </c>
      <c r="Q146" s="15" t="s">
        <v>79</v>
      </c>
      <c r="R146" s="15" t="s">
        <v>80</v>
      </c>
      <c r="S146" s="18">
        <v>0.252</v>
      </c>
      <c r="T146" s="18">
        <v>0.21099999999999999</v>
      </c>
      <c r="U146" s="18">
        <v>0.29899999999999999</v>
      </c>
      <c r="V146" s="18">
        <v>0.05</v>
      </c>
      <c r="W146" s="18">
        <v>3.2000000000000001E-2</v>
      </c>
      <c r="X146" s="19">
        <v>7.6999999999999999E-2</v>
      </c>
    </row>
    <row r="147" spans="1:24" ht="16.5" hidden="1" customHeight="1" x14ac:dyDescent="0.25">
      <c r="A147" s="20" t="s">
        <v>74</v>
      </c>
      <c r="B147" s="20" t="s">
        <v>104</v>
      </c>
      <c r="C147" s="20" t="s">
        <v>44</v>
      </c>
      <c r="D147" s="20">
        <v>1819</v>
      </c>
      <c r="E147" s="20" t="s">
        <v>76</v>
      </c>
      <c r="F147" s="21"/>
      <c r="G147" s="22">
        <v>48091</v>
      </c>
      <c r="H147" s="22">
        <v>8478.443299999999</v>
      </c>
      <c r="I147" s="22">
        <v>7630.5989699999991</v>
      </c>
      <c r="J147" s="22">
        <v>2543.5329899999997</v>
      </c>
      <c r="K147" s="22">
        <v>6782.7546399999992</v>
      </c>
      <c r="L147" s="22">
        <v>847.8443299999999</v>
      </c>
      <c r="M147" s="22" t="s">
        <v>103</v>
      </c>
      <c r="N147" s="23">
        <v>42675</v>
      </c>
      <c r="O147" s="24">
        <v>2016</v>
      </c>
      <c r="P147" s="22" t="s">
        <v>78</v>
      </c>
      <c r="Q147" s="22" t="s">
        <v>79</v>
      </c>
      <c r="R147" s="22" t="s">
        <v>80</v>
      </c>
      <c r="S147" s="25">
        <v>0.252</v>
      </c>
      <c r="T147" s="25">
        <v>0.21099999999999999</v>
      </c>
      <c r="U147" s="25">
        <v>0.29899999999999999</v>
      </c>
      <c r="V147" s="25">
        <v>0.05</v>
      </c>
      <c r="W147" s="25">
        <v>3.2000000000000001E-2</v>
      </c>
      <c r="X147" s="26">
        <v>7.6999999999999999E-2</v>
      </c>
    </row>
    <row r="148" spans="1:24" ht="16.5" hidden="1" customHeight="1" x14ac:dyDescent="0.25">
      <c r="A148" s="13" t="s">
        <v>74</v>
      </c>
      <c r="B148" s="13" t="s">
        <v>105</v>
      </c>
      <c r="C148" s="13" t="s">
        <v>44</v>
      </c>
      <c r="D148" s="13">
        <v>1820</v>
      </c>
      <c r="E148" s="13" t="s">
        <v>76</v>
      </c>
      <c r="F148" s="14" t="s">
        <v>29</v>
      </c>
      <c r="G148" s="15">
        <v>39521</v>
      </c>
      <c r="H148" s="15">
        <v>6967.5522999999994</v>
      </c>
      <c r="I148" s="15">
        <v>6270.7970699999996</v>
      </c>
      <c r="J148" s="15">
        <v>2090.2656899999997</v>
      </c>
      <c r="K148" s="15">
        <v>5574.0418399999999</v>
      </c>
      <c r="L148" s="15">
        <v>696.75522999999998</v>
      </c>
      <c r="M148" s="15" t="s">
        <v>106</v>
      </c>
      <c r="N148" s="16">
        <v>42675</v>
      </c>
      <c r="O148" s="17">
        <v>2016</v>
      </c>
      <c r="P148" s="15" t="s">
        <v>78</v>
      </c>
      <c r="Q148" s="15" t="s">
        <v>79</v>
      </c>
      <c r="R148" s="15" t="s">
        <v>80</v>
      </c>
      <c r="S148" s="18">
        <v>0.252</v>
      </c>
      <c r="T148" s="18">
        <v>0.21099999999999999</v>
      </c>
      <c r="U148" s="18">
        <v>0.29899999999999999</v>
      </c>
      <c r="V148" s="18">
        <v>0.05</v>
      </c>
      <c r="W148" s="18">
        <v>3.2000000000000001E-2</v>
      </c>
      <c r="X148" s="19">
        <v>7.6999999999999999E-2</v>
      </c>
    </row>
    <row r="149" spans="1:24" ht="16.5" hidden="1" customHeight="1" x14ac:dyDescent="0.25">
      <c r="A149" s="20" t="s">
        <v>74</v>
      </c>
      <c r="B149" s="20" t="s">
        <v>107</v>
      </c>
      <c r="C149" s="20" t="s">
        <v>44</v>
      </c>
      <c r="D149" s="20">
        <v>1821</v>
      </c>
      <c r="E149" s="20" t="s">
        <v>76</v>
      </c>
      <c r="F149" s="21"/>
      <c r="G149" s="22">
        <v>82280</v>
      </c>
      <c r="H149" s="22">
        <v>14505.963999999998</v>
      </c>
      <c r="I149" s="22">
        <v>13055.367599999998</v>
      </c>
      <c r="J149" s="22">
        <v>4351.7891999999993</v>
      </c>
      <c r="K149" s="22">
        <v>11604.771199999999</v>
      </c>
      <c r="L149" s="22">
        <v>1450.5963999999999</v>
      </c>
      <c r="M149" s="22" t="s">
        <v>97</v>
      </c>
      <c r="N149" s="23">
        <v>42675</v>
      </c>
      <c r="O149" s="24">
        <v>2016</v>
      </c>
      <c r="P149" s="22" t="s">
        <v>78</v>
      </c>
      <c r="Q149" s="22" t="s">
        <v>79</v>
      </c>
      <c r="R149" s="22" t="s">
        <v>80</v>
      </c>
      <c r="S149" s="25">
        <v>0.252</v>
      </c>
      <c r="T149" s="25">
        <v>0.21099999999999999</v>
      </c>
      <c r="U149" s="25">
        <v>0.29899999999999999</v>
      </c>
      <c r="V149" s="25">
        <v>0.05</v>
      </c>
      <c r="W149" s="25">
        <v>3.2000000000000001E-2</v>
      </c>
      <c r="X149" s="26">
        <v>7.6999999999999999E-2</v>
      </c>
    </row>
    <row r="150" spans="1:24" ht="16.5" hidden="1" customHeight="1" x14ac:dyDescent="0.25">
      <c r="A150" s="13" t="s">
        <v>74</v>
      </c>
      <c r="B150" s="13" t="s">
        <v>108</v>
      </c>
      <c r="C150" s="13" t="s">
        <v>44</v>
      </c>
      <c r="D150" s="13">
        <v>1822</v>
      </c>
      <c r="E150" s="13" t="s">
        <v>76</v>
      </c>
      <c r="F150" s="14"/>
      <c r="G150" s="15">
        <v>33130</v>
      </c>
      <c r="H150" s="15">
        <v>5840.8189999999995</v>
      </c>
      <c r="I150" s="15">
        <v>5256.7370999999994</v>
      </c>
      <c r="J150" s="15">
        <v>1752.2456999999997</v>
      </c>
      <c r="K150" s="15">
        <v>4672.6552000000001</v>
      </c>
      <c r="L150" s="15">
        <v>584.08190000000002</v>
      </c>
      <c r="M150" s="15" t="s">
        <v>97</v>
      </c>
      <c r="N150" s="16">
        <v>42675</v>
      </c>
      <c r="O150" s="17">
        <v>2016</v>
      </c>
      <c r="P150" s="15" t="s">
        <v>78</v>
      </c>
      <c r="Q150" s="15" t="s">
        <v>79</v>
      </c>
      <c r="R150" s="15" t="s">
        <v>80</v>
      </c>
      <c r="S150" s="18">
        <v>0.252</v>
      </c>
      <c r="T150" s="18">
        <v>0.21099999999999999</v>
      </c>
      <c r="U150" s="18">
        <v>0.29899999999999999</v>
      </c>
      <c r="V150" s="18">
        <v>0.05</v>
      </c>
      <c r="W150" s="18">
        <v>3.2000000000000001E-2</v>
      </c>
      <c r="X150" s="19">
        <v>7.6999999999999999E-2</v>
      </c>
    </row>
    <row r="151" spans="1:24" ht="16.5" hidden="1" customHeight="1" x14ac:dyDescent="0.25">
      <c r="A151" s="20" t="s">
        <v>74</v>
      </c>
      <c r="B151" s="20" t="s">
        <v>109</v>
      </c>
      <c r="C151" s="20" t="s">
        <v>44</v>
      </c>
      <c r="D151" s="20">
        <v>1823</v>
      </c>
      <c r="E151" s="20" t="s">
        <v>76</v>
      </c>
      <c r="F151" s="21"/>
      <c r="G151" s="22">
        <v>60934</v>
      </c>
      <c r="H151" s="22">
        <v>10742.664199999999</v>
      </c>
      <c r="I151" s="22">
        <v>9668.3977799999993</v>
      </c>
      <c r="J151" s="22">
        <v>3222.7992599999998</v>
      </c>
      <c r="K151" s="22">
        <v>8594.1313599999994</v>
      </c>
      <c r="L151" s="22">
        <v>1074.2664199999999</v>
      </c>
      <c r="M151" s="22" t="s">
        <v>97</v>
      </c>
      <c r="N151" s="23">
        <v>42675</v>
      </c>
      <c r="O151" s="24">
        <v>2016</v>
      </c>
      <c r="P151" s="22" t="s">
        <v>78</v>
      </c>
      <c r="Q151" s="22" t="s">
        <v>79</v>
      </c>
      <c r="R151" s="22" t="s">
        <v>80</v>
      </c>
      <c r="S151" s="25">
        <v>0.252</v>
      </c>
      <c r="T151" s="25">
        <v>0.21099999999999999</v>
      </c>
      <c r="U151" s="25">
        <v>0.29899999999999999</v>
      </c>
      <c r="V151" s="25">
        <v>0.05</v>
      </c>
      <c r="W151" s="25">
        <v>3.2000000000000001E-2</v>
      </c>
      <c r="X151" s="26">
        <v>7.6999999999999999E-2</v>
      </c>
    </row>
    <row r="152" spans="1:24" ht="16.5" hidden="1" customHeight="1" x14ac:dyDescent="0.25">
      <c r="A152" s="13" t="s">
        <v>74</v>
      </c>
      <c r="B152" s="13" t="s">
        <v>110</v>
      </c>
      <c r="C152" s="13" t="s">
        <v>44</v>
      </c>
      <c r="D152" s="13">
        <v>1824</v>
      </c>
      <c r="E152" s="13" t="s">
        <v>76</v>
      </c>
      <c r="F152" s="14" t="s">
        <v>29</v>
      </c>
      <c r="G152" s="15">
        <v>284436</v>
      </c>
      <c r="H152" s="15">
        <v>50146.066799999993</v>
      </c>
      <c r="I152" s="15">
        <v>45131.460119999996</v>
      </c>
      <c r="J152" s="15">
        <v>15043.820039999997</v>
      </c>
      <c r="K152" s="15">
        <v>40116.853439999999</v>
      </c>
      <c r="L152" s="15">
        <v>5014.6066799999999</v>
      </c>
      <c r="M152" s="15" t="s">
        <v>111</v>
      </c>
      <c r="N152" s="16">
        <v>42675</v>
      </c>
      <c r="O152" s="17">
        <v>2016</v>
      </c>
      <c r="P152" s="15" t="s">
        <v>78</v>
      </c>
      <c r="Q152" s="15" t="s">
        <v>79</v>
      </c>
      <c r="R152" s="15" t="s">
        <v>80</v>
      </c>
      <c r="S152" s="18">
        <v>0.252</v>
      </c>
      <c r="T152" s="18">
        <v>0.21099999999999999</v>
      </c>
      <c r="U152" s="18">
        <v>0.29899999999999999</v>
      </c>
      <c r="V152" s="18">
        <v>0.05</v>
      </c>
      <c r="W152" s="18">
        <v>3.2000000000000001E-2</v>
      </c>
      <c r="X152" s="19">
        <v>7.6999999999999999E-2</v>
      </c>
    </row>
    <row r="153" spans="1:24" ht="16.5" hidden="1" customHeight="1" x14ac:dyDescent="0.25">
      <c r="A153" s="20" t="s">
        <v>74</v>
      </c>
      <c r="B153" s="20" t="s">
        <v>112</v>
      </c>
      <c r="C153" s="20" t="s">
        <v>44</v>
      </c>
      <c r="D153" s="20">
        <v>1825</v>
      </c>
      <c r="E153" s="20" t="s">
        <v>76</v>
      </c>
      <c r="F153" s="21" t="s">
        <v>29</v>
      </c>
      <c r="G153" s="22">
        <v>129050</v>
      </c>
      <c r="H153" s="22">
        <v>22751.514999999999</v>
      </c>
      <c r="I153" s="22">
        <v>20476.363499999999</v>
      </c>
      <c r="J153" s="22">
        <v>6825.4544999999998</v>
      </c>
      <c r="K153" s="22">
        <v>18201.212</v>
      </c>
      <c r="L153" s="22">
        <v>2275.1514999999999</v>
      </c>
      <c r="M153" s="22" t="s">
        <v>111</v>
      </c>
      <c r="N153" s="23">
        <v>42675</v>
      </c>
      <c r="O153" s="24">
        <v>2016</v>
      </c>
      <c r="P153" s="22" t="s">
        <v>78</v>
      </c>
      <c r="Q153" s="22" t="s">
        <v>79</v>
      </c>
      <c r="R153" s="22" t="s">
        <v>80</v>
      </c>
      <c r="S153" s="25">
        <v>0.252</v>
      </c>
      <c r="T153" s="25">
        <v>0.21099999999999999</v>
      </c>
      <c r="U153" s="25">
        <v>0.29899999999999999</v>
      </c>
      <c r="V153" s="25">
        <v>0.05</v>
      </c>
      <c r="W153" s="25">
        <v>3.2000000000000001E-2</v>
      </c>
      <c r="X153" s="26">
        <v>7.6999999999999999E-2</v>
      </c>
    </row>
    <row r="154" spans="1:24" ht="16.5" hidden="1" customHeight="1" x14ac:dyDescent="0.25">
      <c r="A154" s="13" t="s">
        <v>74</v>
      </c>
      <c r="B154" s="13" t="s">
        <v>113</v>
      </c>
      <c r="C154" s="13" t="s">
        <v>44</v>
      </c>
      <c r="D154" s="13">
        <v>1826</v>
      </c>
      <c r="E154" s="13" t="s">
        <v>76</v>
      </c>
      <c r="F154" s="14" t="s">
        <v>29</v>
      </c>
      <c r="G154" s="15">
        <v>80869</v>
      </c>
      <c r="H154" s="15">
        <v>14257.204699999998</v>
      </c>
      <c r="I154" s="15">
        <v>12831.484229999998</v>
      </c>
      <c r="J154" s="15">
        <v>4277.1614099999997</v>
      </c>
      <c r="K154" s="15">
        <v>11405.76376</v>
      </c>
      <c r="L154" s="15">
        <v>1425.72047</v>
      </c>
      <c r="M154" s="15" t="s">
        <v>106</v>
      </c>
      <c r="N154" s="16">
        <v>42675</v>
      </c>
      <c r="O154" s="17">
        <v>2016</v>
      </c>
      <c r="P154" s="15" t="s">
        <v>78</v>
      </c>
      <c r="Q154" s="15" t="s">
        <v>79</v>
      </c>
      <c r="R154" s="15" t="s">
        <v>80</v>
      </c>
      <c r="S154" s="18">
        <v>0.252</v>
      </c>
      <c r="T154" s="18">
        <v>0.21099999999999999</v>
      </c>
      <c r="U154" s="18">
        <v>0.29899999999999999</v>
      </c>
      <c r="V154" s="18">
        <v>0.05</v>
      </c>
      <c r="W154" s="18">
        <v>3.2000000000000001E-2</v>
      </c>
      <c r="X154" s="19">
        <v>7.6999999999999999E-2</v>
      </c>
    </row>
    <row r="155" spans="1:24" ht="16.5" hidden="1" customHeight="1" x14ac:dyDescent="0.25">
      <c r="A155" s="20" t="s">
        <v>205</v>
      </c>
      <c r="B155" s="20" t="s">
        <v>206</v>
      </c>
      <c r="C155" s="20" t="s">
        <v>44</v>
      </c>
      <c r="D155" s="20">
        <v>1901</v>
      </c>
      <c r="E155" s="20" t="s">
        <v>19</v>
      </c>
      <c r="F155" s="21"/>
      <c r="G155" s="22">
        <v>9859</v>
      </c>
      <c r="H155" s="22">
        <v>1738.1416999999999</v>
      </c>
      <c r="I155" s="22">
        <v>1564.32753</v>
      </c>
      <c r="J155" s="22">
        <v>521.44250999999997</v>
      </c>
      <c r="K155" s="22">
        <v>1390.5133599999999</v>
      </c>
      <c r="L155" s="22">
        <v>173.81416999999999</v>
      </c>
      <c r="M155" s="22" t="s">
        <v>207</v>
      </c>
      <c r="N155" s="23">
        <v>42675</v>
      </c>
      <c r="O155" s="24">
        <v>2016</v>
      </c>
      <c r="P155" s="22" t="s">
        <v>78</v>
      </c>
      <c r="Q155" s="22" t="s">
        <v>208</v>
      </c>
      <c r="R155" s="22" t="s">
        <v>209</v>
      </c>
      <c r="S155" s="25">
        <v>0.20300000000000001</v>
      </c>
      <c r="T155" s="25">
        <v>0.153</v>
      </c>
      <c r="U155" s="25">
        <v>0.26400000000000001</v>
      </c>
      <c r="V155" s="25">
        <v>2.1000000000000001E-2</v>
      </c>
      <c r="W155" s="25">
        <v>1.0999999999999999E-2</v>
      </c>
      <c r="X155" s="26">
        <v>0.04</v>
      </c>
    </row>
    <row r="156" spans="1:24" ht="16.5" hidden="1" customHeight="1" x14ac:dyDescent="0.25">
      <c r="A156" s="13" t="s">
        <v>205</v>
      </c>
      <c r="B156" s="13" t="s">
        <v>210</v>
      </c>
      <c r="C156" s="13" t="s">
        <v>44</v>
      </c>
      <c r="D156" s="13">
        <v>1902</v>
      </c>
      <c r="E156" s="13" t="s">
        <v>19</v>
      </c>
      <c r="F156" s="14"/>
      <c r="G156" s="15">
        <v>6899</v>
      </c>
      <c r="H156" s="15">
        <v>1216.2936999999999</v>
      </c>
      <c r="I156" s="15">
        <v>1094.6643300000001</v>
      </c>
      <c r="J156" s="15">
        <v>364.88810999999998</v>
      </c>
      <c r="K156" s="15">
        <v>973.03495999999996</v>
      </c>
      <c r="L156" s="15">
        <v>121.62936999999999</v>
      </c>
      <c r="M156" s="15" t="s">
        <v>207</v>
      </c>
      <c r="N156" s="16">
        <v>42675</v>
      </c>
      <c r="O156" s="17">
        <v>2016</v>
      </c>
      <c r="P156" s="15" t="s">
        <v>78</v>
      </c>
      <c r="Q156" s="15" t="s">
        <v>208</v>
      </c>
      <c r="R156" s="15" t="s">
        <v>209</v>
      </c>
      <c r="S156" s="18">
        <v>0.20300000000000001</v>
      </c>
      <c r="T156" s="18">
        <v>0.153</v>
      </c>
      <c r="U156" s="18">
        <v>0.26400000000000001</v>
      </c>
      <c r="V156" s="18">
        <v>2.1000000000000001E-2</v>
      </c>
      <c r="W156" s="18">
        <v>1.0999999999999999E-2</v>
      </c>
      <c r="X156" s="19">
        <v>0.04</v>
      </c>
    </row>
    <row r="157" spans="1:24" ht="16.5" hidden="1" customHeight="1" x14ac:dyDescent="0.25">
      <c r="A157" s="20" t="s">
        <v>205</v>
      </c>
      <c r="B157" s="20" t="s">
        <v>211</v>
      </c>
      <c r="C157" s="20" t="s">
        <v>44</v>
      </c>
      <c r="D157" s="20">
        <v>1903</v>
      </c>
      <c r="E157" s="20" t="s">
        <v>19</v>
      </c>
      <c r="F157" s="21" t="s">
        <v>29</v>
      </c>
      <c r="G157" s="22">
        <v>3300</v>
      </c>
      <c r="H157" s="22">
        <v>581.79</v>
      </c>
      <c r="I157" s="22">
        <v>523.61099999999999</v>
      </c>
      <c r="J157" s="22">
        <v>174.53699999999998</v>
      </c>
      <c r="K157" s="22">
        <v>465.43200000000002</v>
      </c>
      <c r="L157" s="22">
        <v>58.179000000000002</v>
      </c>
      <c r="M157" s="22" t="s">
        <v>207</v>
      </c>
      <c r="N157" s="23">
        <v>42675</v>
      </c>
      <c r="O157" s="24">
        <v>2016</v>
      </c>
      <c r="P157" s="22" t="s">
        <v>78</v>
      </c>
      <c r="Q157" s="22" t="s">
        <v>208</v>
      </c>
      <c r="R157" s="22" t="s">
        <v>209</v>
      </c>
      <c r="S157" s="25">
        <v>0.20300000000000001</v>
      </c>
      <c r="T157" s="25">
        <v>0.153</v>
      </c>
      <c r="U157" s="25">
        <v>0.26400000000000001</v>
      </c>
      <c r="V157" s="25">
        <v>2.1000000000000001E-2</v>
      </c>
      <c r="W157" s="25">
        <v>1.0999999999999999E-2</v>
      </c>
      <c r="X157" s="26">
        <v>0.04</v>
      </c>
    </row>
    <row r="158" spans="1:24" ht="16.5" hidden="1" customHeight="1" x14ac:dyDescent="0.25">
      <c r="A158" s="13" t="s">
        <v>205</v>
      </c>
      <c r="B158" s="13" t="s">
        <v>212</v>
      </c>
      <c r="C158" s="13" t="s">
        <v>44</v>
      </c>
      <c r="D158" s="13">
        <v>1904</v>
      </c>
      <c r="E158" s="13" t="s">
        <v>19</v>
      </c>
      <c r="F158" s="14" t="s">
        <v>29</v>
      </c>
      <c r="G158" s="15">
        <v>2273</v>
      </c>
      <c r="H158" s="15">
        <v>400.72989999999999</v>
      </c>
      <c r="I158" s="15">
        <v>360.65690999999998</v>
      </c>
      <c r="J158" s="15">
        <v>120.21896999999998</v>
      </c>
      <c r="K158" s="15">
        <v>320.58392000000003</v>
      </c>
      <c r="L158" s="15">
        <v>40.072990000000004</v>
      </c>
      <c r="M158" s="15" t="s">
        <v>207</v>
      </c>
      <c r="N158" s="16">
        <v>42675</v>
      </c>
      <c r="O158" s="17">
        <v>2016</v>
      </c>
      <c r="P158" s="15" t="s">
        <v>78</v>
      </c>
      <c r="Q158" s="15" t="s">
        <v>208</v>
      </c>
      <c r="R158" s="15" t="s">
        <v>209</v>
      </c>
      <c r="S158" s="18">
        <v>0.20300000000000001</v>
      </c>
      <c r="T158" s="18">
        <v>0.153</v>
      </c>
      <c r="U158" s="18">
        <v>0.26400000000000001</v>
      </c>
      <c r="V158" s="18">
        <v>2.1000000000000001E-2</v>
      </c>
      <c r="W158" s="18">
        <v>1.0999999999999999E-2</v>
      </c>
      <c r="X158" s="19">
        <v>0.04</v>
      </c>
    </row>
    <row r="159" spans="1:24" ht="16.5" hidden="1" customHeight="1" x14ac:dyDescent="0.25">
      <c r="A159" s="20" t="s">
        <v>205</v>
      </c>
      <c r="B159" s="20" t="s">
        <v>213</v>
      </c>
      <c r="C159" s="20" t="s">
        <v>44</v>
      </c>
      <c r="D159" s="20">
        <v>1905</v>
      </c>
      <c r="E159" s="20" t="s">
        <v>19</v>
      </c>
      <c r="F159" s="21" t="s">
        <v>29</v>
      </c>
      <c r="G159" s="22">
        <v>3809</v>
      </c>
      <c r="H159" s="22">
        <v>671.52669999999989</v>
      </c>
      <c r="I159" s="22">
        <v>604.37402999999995</v>
      </c>
      <c r="J159" s="22">
        <v>201.45800999999997</v>
      </c>
      <c r="K159" s="22">
        <v>537.22135999999989</v>
      </c>
      <c r="L159" s="22">
        <v>67.152669999999986</v>
      </c>
      <c r="M159" s="22" t="s">
        <v>207</v>
      </c>
      <c r="N159" s="23">
        <v>42675</v>
      </c>
      <c r="O159" s="24">
        <v>2016</v>
      </c>
      <c r="P159" s="22" t="s">
        <v>78</v>
      </c>
      <c r="Q159" s="22" t="s">
        <v>208</v>
      </c>
      <c r="R159" s="22" t="s">
        <v>209</v>
      </c>
      <c r="S159" s="25">
        <v>0.20300000000000001</v>
      </c>
      <c r="T159" s="25">
        <v>0.153</v>
      </c>
      <c r="U159" s="25">
        <v>0.26400000000000001</v>
      </c>
      <c r="V159" s="25">
        <v>2.1000000000000001E-2</v>
      </c>
      <c r="W159" s="25">
        <v>1.0999999999999999E-2</v>
      </c>
      <c r="X159" s="26">
        <v>0.04</v>
      </c>
    </row>
    <row r="160" spans="1:24" ht="16.5" hidden="1" customHeight="1" x14ac:dyDescent="0.25">
      <c r="A160" s="13" t="s">
        <v>205</v>
      </c>
      <c r="B160" s="13" t="s">
        <v>214</v>
      </c>
      <c r="C160" s="13" t="s">
        <v>44</v>
      </c>
      <c r="D160" s="13">
        <v>1906</v>
      </c>
      <c r="E160" s="13" t="s">
        <v>19</v>
      </c>
      <c r="F160" s="14" t="s">
        <v>29</v>
      </c>
      <c r="G160" s="15">
        <v>9315</v>
      </c>
      <c r="H160" s="15">
        <v>1642.2344999999998</v>
      </c>
      <c r="I160" s="15">
        <v>1478.0110499999998</v>
      </c>
      <c r="J160" s="15">
        <v>492.67034999999993</v>
      </c>
      <c r="K160" s="15">
        <v>1313.7875999999999</v>
      </c>
      <c r="L160" s="15">
        <v>164.22344999999999</v>
      </c>
      <c r="M160" s="15" t="s">
        <v>215</v>
      </c>
      <c r="N160" s="16">
        <v>42675</v>
      </c>
      <c r="O160" s="17">
        <v>2016</v>
      </c>
      <c r="P160" s="15" t="s">
        <v>78</v>
      </c>
      <c r="Q160" s="15" t="s">
        <v>208</v>
      </c>
      <c r="R160" s="15" t="s">
        <v>209</v>
      </c>
      <c r="S160" s="18">
        <v>0.20300000000000001</v>
      </c>
      <c r="T160" s="18">
        <v>0.153</v>
      </c>
      <c r="U160" s="18">
        <v>0.26400000000000001</v>
      </c>
      <c r="V160" s="18">
        <v>2.1000000000000001E-2</v>
      </c>
      <c r="W160" s="18">
        <v>1.0999999999999999E-2</v>
      </c>
      <c r="X160" s="19">
        <v>0.04</v>
      </c>
    </row>
    <row r="161" spans="1:24" ht="16.5" hidden="1" customHeight="1" x14ac:dyDescent="0.25">
      <c r="A161" s="20" t="s">
        <v>205</v>
      </c>
      <c r="B161" s="20" t="s">
        <v>216</v>
      </c>
      <c r="C161" s="20" t="s">
        <v>44</v>
      </c>
      <c r="D161" s="20">
        <v>1907</v>
      </c>
      <c r="E161" s="20" t="s">
        <v>19</v>
      </c>
      <c r="F161" s="21"/>
      <c r="G161" s="22">
        <v>98083</v>
      </c>
      <c r="H161" s="22">
        <v>17292.032899999998</v>
      </c>
      <c r="I161" s="22">
        <v>15562.829609999999</v>
      </c>
      <c r="J161" s="22">
        <v>5187.6098699999993</v>
      </c>
      <c r="K161" s="22">
        <v>13833.626319999999</v>
      </c>
      <c r="L161" s="22">
        <v>1729.2032899999999</v>
      </c>
      <c r="M161" s="22" t="s">
        <v>215</v>
      </c>
      <c r="N161" s="23">
        <v>42675</v>
      </c>
      <c r="O161" s="24">
        <v>2016</v>
      </c>
      <c r="P161" s="22" t="s">
        <v>78</v>
      </c>
      <c r="Q161" s="22" t="s">
        <v>208</v>
      </c>
      <c r="R161" s="22" t="s">
        <v>209</v>
      </c>
      <c r="S161" s="25">
        <v>0.20300000000000001</v>
      </c>
      <c r="T161" s="25">
        <v>0.153</v>
      </c>
      <c r="U161" s="25">
        <v>0.26400000000000001</v>
      </c>
      <c r="V161" s="25">
        <v>2.1000000000000001E-2</v>
      </c>
      <c r="W161" s="25">
        <v>1.0999999999999999E-2</v>
      </c>
      <c r="X161" s="26">
        <v>0.04</v>
      </c>
    </row>
    <row r="162" spans="1:24" ht="16.5" hidden="1" customHeight="1" x14ac:dyDescent="0.25">
      <c r="A162" s="13" t="s">
        <v>205</v>
      </c>
      <c r="B162" s="13" t="s">
        <v>217</v>
      </c>
      <c r="C162" s="13" t="s">
        <v>44</v>
      </c>
      <c r="D162" s="13">
        <v>1908</v>
      </c>
      <c r="E162" s="13" t="s">
        <v>19</v>
      </c>
      <c r="F162" s="14"/>
      <c r="G162" s="15">
        <v>75910</v>
      </c>
      <c r="H162" s="15">
        <v>13382.932999999999</v>
      </c>
      <c r="I162" s="15">
        <v>12044.6397</v>
      </c>
      <c r="J162" s="15">
        <v>4014.8798999999995</v>
      </c>
      <c r="K162" s="15">
        <v>10706.3464</v>
      </c>
      <c r="L162" s="15">
        <v>1338.2933</v>
      </c>
      <c r="M162" s="15" t="s">
        <v>215</v>
      </c>
      <c r="N162" s="16">
        <v>42675</v>
      </c>
      <c r="O162" s="17">
        <v>2016</v>
      </c>
      <c r="P162" s="15" t="s">
        <v>78</v>
      </c>
      <c r="Q162" s="15" t="s">
        <v>208</v>
      </c>
      <c r="R162" s="15" t="s">
        <v>209</v>
      </c>
      <c r="S162" s="18">
        <v>0.20300000000000001</v>
      </c>
      <c r="T162" s="18">
        <v>0.153</v>
      </c>
      <c r="U162" s="18">
        <v>0.26400000000000001</v>
      </c>
      <c r="V162" s="18">
        <v>2.1000000000000001E-2</v>
      </c>
      <c r="W162" s="18">
        <v>1.0999999999999999E-2</v>
      </c>
      <c r="X162" s="19">
        <v>0.04</v>
      </c>
    </row>
    <row r="163" spans="1:24" ht="16.5" hidden="1" customHeight="1" x14ac:dyDescent="0.25">
      <c r="A163" s="20" t="s">
        <v>205</v>
      </c>
      <c r="B163" s="20" t="s">
        <v>218</v>
      </c>
      <c r="C163" s="20" t="s">
        <v>44</v>
      </c>
      <c r="D163" s="20">
        <v>1909</v>
      </c>
      <c r="E163" s="20" t="s">
        <v>19</v>
      </c>
      <c r="F163" s="21"/>
      <c r="G163" s="22">
        <v>35794</v>
      </c>
      <c r="H163" s="22">
        <v>6310.4821999999995</v>
      </c>
      <c r="I163" s="22">
        <v>5679.4339799999998</v>
      </c>
      <c r="J163" s="22">
        <v>1893.1446599999997</v>
      </c>
      <c r="K163" s="22">
        <v>5048.3857600000001</v>
      </c>
      <c r="L163" s="22">
        <v>631.04822000000001</v>
      </c>
      <c r="M163" s="22" t="s">
        <v>215</v>
      </c>
      <c r="N163" s="23">
        <v>42675</v>
      </c>
      <c r="O163" s="24">
        <v>2016</v>
      </c>
      <c r="P163" s="22" t="s">
        <v>78</v>
      </c>
      <c r="Q163" s="22" t="s">
        <v>208</v>
      </c>
      <c r="R163" s="22" t="s">
        <v>209</v>
      </c>
      <c r="S163" s="25">
        <v>0.20300000000000001</v>
      </c>
      <c r="T163" s="25">
        <v>0.153</v>
      </c>
      <c r="U163" s="25">
        <v>0.26400000000000001</v>
      </c>
      <c r="V163" s="25">
        <v>2.1000000000000001E-2</v>
      </c>
      <c r="W163" s="25">
        <v>1.0999999999999999E-2</v>
      </c>
      <c r="X163" s="26">
        <v>0.04</v>
      </c>
    </row>
    <row r="164" spans="1:24" ht="16.5" hidden="1" customHeight="1" x14ac:dyDescent="0.25">
      <c r="A164" s="13" t="s">
        <v>205</v>
      </c>
      <c r="B164" s="13" t="s">
        <v>219</v>
      </c>
      <c r="C164" s="13" t="s">
        <v>44</v>
      </c>
      <c r="D164" s="13">
        <v>1910</v>
      </c>
      <c r="E164" s="13" t="s">
        <v>19</v>
      </c>
      <c r="F164" s="14" t="s">
        <v>29</v>
      </c>
      <c r="G164" s="15">
        <v>159138</v>
      </c>
      <c r="H164" s="15">
        <v>28056.029399999996</v>
      </c>
      <c r="I164" s="15">
        <v>25250.426459999995</v>
      </c>
      <c r="J164" s="15">
        <v>8416.8088199999984</v>
      </c>
      <c r="K164" s="15">
        <v>22444.823519999998</v>
      </c>
      <c r="L164" s="15">
        <v>2805.6029399999998</v>
      </c>
      <c r="M164" s="15" t="s">
        <v>215</v>
      </c>
      <c r="N164" s="16">
        <v>42675</v>
      </c>
      <c r="O164" s="17">
        <v>2016</v>
      </c>
      <c r="P164" s="15" t="s">
        <v>78</v>
      </c>
      <c r="Q164" s="15" t="s">
        <v>208</v>
      </c>
      <c r="R164" s="15" t="s">
        <v>209</v>
      </c>
      <c r="S164" s="18">
        <v>0.20300000000000001</v>
      </c>
      <c r="T164" s="18">
        <v>0.153</v>
      </c>
      <c r="U164" s="18">
        <v>0.26400000000000001</v>
      </c>
      <c r="V164" s="18">
        <v>2.1000000000000001E-2</v>
      </c>
      <c r="W164" s="18">
        <v>1.0999999999999999E-2</v>
      </c>
      <c r="X164" s="19">
        <v>0.04</v>
      </c>
    </row>
    <row r="165" spans="1:24" ht="16.5" hidden="1" customHeight="1" x14ac:dyDescent="0.25">
      <c r="A165" s="20" t="s">
        <v>205</v>
      </c>
      <c r="B165" s="20" t="s">
        <v>220</v>
      </c>
      <c r="C165" s="20" t="s">
        <v>44</v>
      </c>
      <c r="D165" s="20">
        <v>1911</v>
      </c>
      <c r="E165" s="20" t="s">
        <v>19</v>
      </c>
      <c r="F165" s="21"/>
      <c r="G165" s="22">
        <v>155611</v>
      </c>
      <c r="H165" s="22">
        <v>27434.219299999997</v>
      </c>
      <c r="I165" s="22">
        <v>24690.797369999997</v>
      </c>
      <c r="J165" s="22">
        <v>8230.2657899999995</v>
      </c>
      <c r="K165" s="22">
        <v>21947.37544</v>
      </c>
      <c r="L165" s="22">
        <v>2743.42193</v>
      </c>
      <c r="M165" s="22" t="s">
        <v>215</v>
      </c>
      <c r="N165" s="23">
        <v>42675</v>
      </c>
      <c r="O165" s="24">
        <v>2016</v>
      </c>
      <c r="P165" s="22" t="s">
        <v>78</v>
      </c>
      <c r="Q165" s="22" t="s">
        <v>208</v>
      </c>
      <c r="R165" s="22" t="s">
        <v>209</v>
      </c>
      <c r="S165" s="25">
        <v>0.20300000000000001</v>
      </c>
      <c r="T165" s="25">
        <v>0.153</v>
      </c>
      <c r="U165" s="25">
        <v>0.26400000000000001</v>
      </c>
      <c r="V165" s="25">
        <v>2.1000000000000001E-2</v>
      </c>
      <c r="W165" s="25">
        <v>1.0999999999999999E-2</v>
      </c>
      <c r="X165" s="26">
        <v>0.04</v>
      </c>
    </row>
    <row r="166" spans="1:24" ht="16.5" hidden="1" customHeight="1" x14ac:dyDescent="0.25">
      <c r="A166" s="13" t="s">
        <v>205</v>
      </c>
      <c r="B166" s="13" t="s">
        <v>221</v>
      </c>
      <c r="C166" s="13" t="s">
        <v>44</v>
      </c>
      <c r="D166" s="13">
        <v>1912</v>
      </c>
      <c r="E166" s="13" t="s">
        <v>19</v>
      </c>
      <c r="F166" s="14"/>
      <c r="G166" s="15">
        <v>19362</v>
      </c>
      <c r="H166" s="15">
        <v>3413.5205999999998</v>
      </c>
      <c r="I166" s="15">
        <v>3072.1685400000001</v>
      </c>
      <c r="J166" s="15">
        <v>1024.0561799999998</v>
      </c>
      <c r="K166" s="15">
        <v>2730.81648</v>
      </c>
      <c r="L166" s="15">
        <v>341.35205999999999</v>
      </c>
      <c r="M166" s="15" t="s">
        <v>215</v>
      </c>
      <c r="N166" s="16">
        <v>42675</v>
      </c>
      <c r="O166" s="17">
        <v>2016</v>
      </c>
      <c r="P166" s="15" t="s">
        <v>78</v>
      </c>
      <c r="Q166" s="15" t="s">
        <v>208</v>
      </c>
      <c r="R166" s="15" t="s">
        <v>209</v>
      </c>
      <c r="S166" s="18">
        <v>0.20300000000000001</v>
      </c>
      <c r="T166" s="18">
        <v>0.153</v>
      </c>
      <c r="U166" s="18">
        <v>0.26400000000000001</v>
      </c>
      <c r="V166" s="18">
        <v>2.1000000000000001E-2</v>
      </c>
      <c r="W166" s="18">
        <v>1.0999999999999999E-2</v>
      </c>
      <c r="X166" s="19">
        <v>0.04</v>
      </c>
    </row>
    <row r="167" spans="1:24" ht="16.5" hidden="1" customHeight="1" x14ac:dyDescent="0.25">
      <c r="A167" s="20" t="s">
        <v>205</v>
      </c>
      <c r="B167" s="20" t="s">
        <v>222</v>
      </c>
      <c r="C167" s="20" t="s">
        <v>44</v>
      </c>
      <c r="D167" s="20">
        <v>1913</v>
      </c>
      <c r="E167" s="20" t="s">
        <v>19</v>
      </c>
      <c r="F167" s="21"/>
      <c r="G167" s="22">
        <v>69562</v>
      </c>
      <c r="H167" s="22">
        <v>12263.780599999998</v>
      </c>
      <c r="I167" s="22">
        <v>11037.402539999999</v>
      </c>
      <c r="J167" s="22">
        <v>3679.1341799999996</v>
      </c>
      <c r="K167" s="22">
        <v>9811.0244799999982</v>
      </c>
      <c r="L167" s="22">
        <v>1226.3780599999998</v>
      </c>
      <c r="M167" s="22" t="s">
        <v>223</v>
      </c>
      <c r="N167" s="23">
        <v>42675</v>
      </c>
      <c r="O167" s="24">
        <v>2016</v>
      </c>
      <c r="P167" s="22" t="s">
        <v>78</v>
      </c>
      <c r="Q167" s="22" t="s">
        <v>208</v>
      </c>
      <c r="R167" s="22" t="s">
        <v>209</v>
      </c>
      <c r="S167" s="25">
        <v>0.20300000000000001</v>
      </c>
      <c r="T167" s="25">
        <v>0.153</v>
      </c>
      <c r="U167" s="25">
        <v>0.26400000000000001</v>
      </c>
      <c r="V167" s="25">
        <v>2.1000000000000001E-2</v>
      </c>
      <c r="W167" s="25">
        <v>1.0999999999999999E-2</v>
      </c>
      <c r="X167" s="26">
        <v>0.04</v>
      </c>
    </row>
    <row r="168" spans="1:24" ht="16.5" hidden="1" customHeight="1" x14ac:dyDescent="0.25">
      <c r="A168" s="13" t="s">
        <v>205</v>
      </c>
      <c r="B168" s="13" t="s">
        <v>224</v>
      </c>
      <c r="C168" s="13" t="s">
        <v>44</v>
      </c>
      <c r="D168" s="13">
        <v>1914</v>
      </c>
      <c r="E168" s="13" t="s">
        <v>19</v>
      </c>
      <c r="F168" s="14"/>
      <c r="G168" s="15">
        <v>35746</v>
      </c>
      <c r="H168" s="15">
        <v>6302.0197999999991</v>
      </c>
      <c r="I168" s="15">
        <v>5671.8178199999993</v>
      </c>
      <c r="J168" s="15">
        <v>1890.6059399999997</v>
      </c>
      <c r="K168" s="15">
        <v>5041.6158399999995</v>
      </c>
      <c r="L168" s="15">
        <v>630.20197999999993</v>
      </c>
      <c r="M168" s="15" t="s">
        <v>223</v>
      </c>
      <c r="N168" s="16">
        <v>42675</v>
      </c>
      <c r="O168" s="17">
        <v>2016</v>
      </c>
      <c r="P168" s="15" t="s">
        <v>78</v>
      </c>
      <c r="Q168" s="15" t="s">
        <v>208</v>
      </c>
      <c r="R168" s="15" t="s">
        <v>209</v>
      </c>
      <c r="S168" s="18">
        <v>0.20300000000000001</v>
      </c>
      <c r="T168" s="18">
        <v>0.153</v>
      </c>
      <c r="U168" s="18">
        <v>0.26400000000000001</v>
      </c>
      <c r="V168" s="18">
        <v>2.1000000000000001E-2</v>
      </c>
      <c r="W168" s="18">
        <v>1.0999999999999999E-2</v>
      </c>
      <c r="X168" s="19">
        <v>0.04</v>
      </c>
    </row>
    <row r="169" spans="1:24" ht="16.5" hidden="1" customHeight="1" x14ac:dyDescent="0.25">
      <c r="A169" s="20" t="s">
        <v>205</v>
      </c>
      <c r="B169" s="20" t="s">
        <v>225</v>
      </c>
      <c r="C169" s="20" t="s">
        <v>44</v>
      </c>
      <c r="D169" s="20">
        <v>1915</v>
      </c>
      <c r="E169" s="20" t="s">
        <v>19</v>
      </c>
      <c r="F169" s="21"/>
      <c r="G169" s="22">
        <v>112873</v>
      </c>
      <c r="H169" s="22">
        <v>19899.509899999997</v>
      </c>
      <c r="I169" s="22">
        <v>17909.55891</v>
      </c>
      <c r="J169" s="22">
        <v>5969.852969999999</v>
      </c>
      <c r="K169" s="22">
        <v>15919.607919999999</v>
      </c>
      <c r="L169" s="22">
        <v>1989.9509899999998</v>
      </c>
      <c r="M169" s="22" t="s">
        <v>223</v>
      </c>
      <c r="N169" s="23">
        <v>42675</v>
      </c>
      <c r="O169" s="24">
        <v>2016</v>
      </c>
      <c r="P169" s="22" t="s">
        <v>78</v>
      </c>
      <c r="Q169" s="22" t="s">
        <v>208</v>
      </c>
      <c r="R169" s="22" t="s">
        <v>209</v>
      </c>
      <c r="S169" s="25">
        <v>0.20300000000000001</v>
      </c>
      <c r="T169" s="25">
        <v>0.153</v>
      </c>
      <c r="U169" s="25">
        <v>0.26400000000000001</v>
      </c>
      <c r="V169" s="25">
        <v>2.1000000000000001E-2</v>
      </c>
      <c r="W169" s="25">
        <v>1.0999999999999999E-2</v>
      </c>
      <c r="X169" s="26">
        <v>0.04</v>
      </c>
    </row>
    <row r="170" spans="1:24" ht="16.5" hidden="1" customHeight="1" x14ac:dyDescent="0.25">
      <c r="A170" s="13" t="s">
        <v>205</v>
      </c>
      <c r="B170" s="13" t="s">
        <v>226</v>
      </c>
      <c r="C170" s="13" t="s">
        <v>44</v>
      </c>
      <c r="D170" s="13">
        <v>1916</v>
      </c>
      <c r="E170" s="13" t="s">
        <v>19</v>
      </c>
      <c r="F170" s="14"/>
      <c r="G170" s="15">
        <v>42312</v>
      </c>
      <c r="H170" s="15">
        <v>7459.605599999999</v>
      </c>
      <c r="I170" s="15">
        <v>6713.6450399999994</v>
      </c>
      <c r="J170" s="15">
        <v>2237.8816799999995</v>
      </c>
      <c r="K170" s="15">
        <v>5967.6844799999999</v>
      </c>
      <c r="L170" s="15">
        <v>745.96055999999999</v>
      </c>
      <c r="M170" s="15" t="s">
        <v>223</v>
      </c>
      <c r="N170" s="16">
        <v>42675</v>
      </c>
      <c r="O170" s="17">
        <v>2016</v>
      </c>
      <c r="P170" s="15" t="s">
        <v>78</v>
      </c>
      <c r="Q170" s="15" t="s">
        <v>208</v>
      </c>
      <c r="R170" s="15" t="s">
        <v>209</v>
      </c>
      <c r="S170" s="18">
        <v>0.20300000000000001</v>
      </c>
      <c r="T170" s="18">
        <v>0.153</v>
      </c>
      <c r="U170" s="18">
        <v>0.26400000000000001</v>
      </c>
      <c r="V170" s="18">
        <v>2.1000000000000001E-2</v>
      </c>
      <c r="W170" s="18">
        <v>1.0999999999999999E-2</v>
      </c>
      <c r="X170" s="19">
        <v>0.04</v>
      </c>
    </row>
    <row r="171" spans="1:24" ht="16.5" hidden="1" customHeight="1" x14ac:dyDescent="0.25">
      <c r="A171" s="20" t="s">
        <v>205</v>
      </c>
      <c r="B171" s="20" t="s">
        <v>227</v>
      </c>
      <c r="C171" s="20" t="s">
        <v>44</v>
      </c>
      <c r="D171" s="20">
        <v>1917</v>
      </c>
      <c r="E171" s="20" t="s">
        <v>19</v>
      </c>
      <c r="F171" s="21" t="s">
        <v>29</v>
      </c>
      <c r="G171" s="22">
        <v>75360</v>
      </c>
      <c r="H171" s="22">
        <v>13285.967999999999</v>
      </c>
      <c r="I171" s="22">
        <v>11957.3712</v>
      </c>
      <c r="J171" s="22">
        <v>3985.7903999999994</v>
      </c>
      <c r="K171" s="22">
        <v>10628.7744</v>
      </c>
      <c r="L171" s="22">
        <v>1328.5968</v>
      </c>
      <c r="M171" s="22" t="s">
        <v>223</v>
      </c>
      <c r="N171" s="23">
        <v>42675</v>
      </c>
      <c r="O171" s="24">
        <v>2016</v>
      </c>
      <c r="P171" s="22" t="s">
        <v>78</v>
      </c>
      <c r="Q171" s="22" t="s">
        <v>208</v>
      </c>
      <c r="R171" s="22" t="s">
        <v>209</v>
      </c>
      <c r="S171" s="25">
        <v>0.20300000000000001</v>
      </c>
      <c r="T171" s="25">
        <v>0.153</v>
      </c>
      <c r="U171" s="25">
        <v>0.26400000000000001</v>
      </c>
      <c r="V171" s="25">
        <v>2.1000000000000001E-2</v>
      </c>
      <c r="W171" s="25">
        <v>1.0999999999999999E-2</v>
      </c>
      <c r="X171" s="26">
        <v>0.04</v>
      </c>
    </row>
    <row r="172" spans="1:24" ht="16.5" hidden="1" customHeight="1" x14ac:dyDescent="0.25">
      <c r="A172" s="13" t="s">
        <v>205</v>
      </c>
      <c r="B172" s="13" t="s">
        <v>228</v>
      </c>
      <c r="C172" s="13" t="s">
        <v>44</v>
      </c>
      <c r="D172" s="13">
        <v>1918</v>
      </c>
      <c r="E172" s="13" t="s">
        <v>19</v>
      </c>
      <c r="F172" s="14"/>
      <c r="G172" s="15">
        <v>66982</v>
      </c>
      <c r="H172" s="15">
        <v>11808.926599999999</v>
      </c>
      <c r="I172" s="15">
        <v>10628.033939999999</v>
      </c>
      <c r="J172" s="15">
        <v>3542.6779799999995</v>
      </c>
      <c r="K172" s="15">
        <v>9447.1412799999998</v>
      </c>
      <c r="L172" s="15">
        <v>1180.89266</v>
      </c>
      <c r="M172" s="15" t="s">
        <v>229</v>
      </c>
      <c r="N172" s="16">
        <v>42675</v>
      </c>
      <c r="O172" s="17">
        <v>2016</v>
      </c>
      <c r="P172" s="15" t="s">
        <v>78</v>
      </c>
      <c r="Q172" s="15" t="s">
        <v>208</v>
      </c>
      <c r="R172" s="15" t="s">
        <v>209</v>
      </c>
      <c r="S172" s="18">
        <v>0.20300000000000001</v>
      </c>
      <c r="T172" s="18">
        <v>0.153</v>
      </c>
      <c r="U172" s="18">
        <v>0.26400000000000001</v>
      </c>
      <c r="V172" s="18">
        <v>2.1000000000000001E-2</v>
      </c>
      <c r="W172" s="18">
        <v>1.0999999999999999E-2</v>
      </c>
      <c r="X172" s="19">
        <v>0.04</v>
      </c>
    </row>
    <row r="173" spans="1:24" ht="16.5" hidden="1" customHeight="1" x14ac:dyDescent="0.25">
      <c r="A173" s="20" t="s">
        <v>205</v>
      </c>
      <c r="B173" s="20" t="s">
        <v>230</v>
      </c>
      <c r="C173" s="20" t="s">
        <v>44</v>
      </c>
      <c r="D173" s="20">
        <v>1919</v>
      </c>
      <c r="E173" s="20" t="s">
        <v>19</v>
      </c>
      <c r="F173" s="21"/>
      <c r="G173" s="22">
        <v>43089</v>
      </c>
      <c r="H173" s="22">
        <v>7596.5906999999997</v>
      </c>
      <c r="I173" s="22">
        <v>6836.93163</v>
      </c>
      <c r="J173" s="22">
        <v>2278.97721</v>
      </c>
      <c r="K173" s="22">
        <v>6077.2725600000003</v>
      </c>
      <c r="L173" s="22">
        <v>759.65907000000004</v>
      </c>
      <c r="M173" s="22" t="s">
        <v>229</v>
      </c>
      <c r="N173" s="23">
        <v>42675</v>
      </c>
      <c r="O173" s="24">
        <v>2016</v>
      </c>
      <c r="P173" s="22" t="s">
        <v>78</v>
      </c>
      <c r="Q173" s="22" t="s">
        <v>208</v>
      </c>
      <c r="R173" s="22" t="s">
        <v>209</v>
      </c>
      <c r="S173" s="25">
        <v>0.20300000000000001</v>
      </c>
      <c r="T173" s="25">
        <v>0.153</v>
      </c>
      <c r="U173" s="25">
        <v>0.26400000000000001</v>
      </c>
      <c r="V173" s="25">
        <v>2.1000000000000001E-2</v>
      </c>
      <c r="W173" s="25">
        <v>1.0999999999999999E-2</v>
      </c>
      <c r="X173" s="26">
        <v>0.04</v>
      </c>
    </row>
    <row r="174" spans="1:24" ht="16.5" hidden="1" customHeight="1" x14ac:dyDescent="0.25">
      <c r="A174" s="13" t="s">
        <v>205</v>
      </c>
      <c r="B174" s="13" t="s">
        <v>231</v>
      </c>
      <c r="C174" s="13" t="s">
        <v>44</v>
      </c>
      <c r="D174" s="13">
        <v>1920</v>
      </c>
      <c r="E174" s="13" t="s">
        <v>19</v>
      </c>
      <c r="F174" s="14" t="s">
        <v>29</v>
      </c>
      <c r="G174" s="15">
        <v>13140</v>
      </c>
      <c r="H174" s="15">
        <v>2316.5819999999999</v>
      </c>
      <c r="I174" s="15">
        <v>2084.9238</v>
      </c>
      <c r="J174" s="15">
        <v>694.9745999999999</v>
      </c>
      <c r="K174" s="15">
        <v>1853.2655999999999</v>
      </c>
      <c r="L174" s="15">
        <v>231.65819999999999</v>
      </c>
      <c r="M174" s="15" t="s">
        <v>229</v>
      </c>
      <c r="N174" s="16">
        <v>42675</v>
      </c>
      <c r="O174" s="17">
        <v>2016</v>
      </c>
      <c r="P174" s="15" t="s">
        <v>78</v>
      </c>
      <c r="Q174" s="15" t="s">
        <v>208</v>
      </c>
      <c r="R174" s="15" t="s">
        <v>209</v>
      </c>
      <c r="S174" s="18">
        <v>0.20300000000000001</v>
      </c>
      <c r="T174" s="18">
        <v>0.153</v>
      </c>
      <c r="U174" s="18">
        <v>0.26400000000000001</v>
      </c>
      <c r="V174" s="18">
        <v>2.1000000000000001E-2</v>
      </c>
      <c r="W174" s="18">
        <v>1.0999999999999999E-2</v>
      </c>
      <c r="X174" s="19">
        <v>0.04</v>
      </c>
    </row>
    <row r="175" spans="1:24" ht="16.5" hidden="1" customHeight="1" x14ac:dyDescent="0.25">
      <c r="A175" s="20" t="s">
        <v>205</v>
      </c>
      <c r="B175" s="20" t="s">
        <v>232</v>
      </c>
      <c r="C175" s="20" t="s">
        <v>44</v>
      </c>
      <c r="D175" s="20">
        <v>1921</v>
      </c>
      <c r="E175" s="20" t="s">
        <v>19</v>
      </c>
      <c r="F175" s="21" t="s">
        <v>29</v>
      </c>
      <c r="G175" s="22">
        <v>30400</v>
      </c>
      <c r="H175" s="22">
        <v>5359.5199999999995</v>
      </c>
      <c r="I175" s="22">
        <v>4823.5679999999993</v>
      </c>
      <c r="J175" s="22">
        <v>1607.8559999999998</v>
      </c>
      <c r="K175" s="22">
        <v>4287.616</v>
      </c>
      <c r="L175" s="22">
        <v>535.952</v>
      </c>
      <c r="M175" s="22" t="s">
        <v>229</v>
      </c>
      <c r="N175" s="23">
        <v>42675</v>
      </c>
      <c r="O175" s="24">
        <v>2016</v>
      </c>
      <c r="P175" s="22" t="s">
        <v>78</v>
      </c>
      <c r="Q175" s="22" t="s">
        <v>208</v>
      </c>
      <c r="R175" s="22" t="s">
        <v>209</v>
      </c>
      <c r="S175" s="25">
        <v>0.20300000000000001</v>
      </c>
      <c r="T175" s="25">
        <v>0.153</v>
      </c>
      <c r="U175" s="25">
        <v>0.26400000000000001</v>
      </c>
      <c r="V175" s="25">
        <v>2.1000000000000001E-2</v>
      </c>
      <c r="W175" s="25">
        <v>1.0999999999999999E-2</v>
      </c>
      <c r="X175" s="26">
        <v>0.04</v>
      </c>
    </row>
    <row r="176" spans="1:24" ht="16.5" hidden="1" customHeight="1" x14ac:dyDescent="0.25">
      <c r="A176" s="13" t="s">
        <v>205</v>
      </c>
      <c r="B176" s="13" t="s">
        <v>233</v>
      </c>
      <c r="C176" s="13" t="s">
        <v>44</v>
      </c>
      <c r="D176" s="13">
        <v>1922</v>
      </c>
      <c r="E176" s="13" t="s">
        <v>19</v>
      </c>
      <c r="F176" s="14" t="s">
        <v>29</v>
      </c>
      <c r="G176" s="15">
        <v>27976</v>
      </c>
      <c r="H176" s="15">
        <v>4932.1687999999995</v>
      </c>
      <c r="I176" s="15">
        <v>4438.9519199999995</v>
      </c>
      <c r="J176" s="15">
        <v>1479.6506399999998</v>
      </c>
      <c r="K176" s="15">
        <v>3945.7350399999996</v>
      </c>
      <c r="L176" s="15">
        <v>493.21687999999995</v>
      </c>
      <c r="M176" s="15" t="s">
        <v>229</v>
      </c>
      <c r="N176" s="16">
        <v>42675</v>
      </c>
      <c r="O176" s="17">
        <v>2016</v>
      </c>
      <c r="P176" s="15" t="s">
        <v>78</v>
      </c>
      <c r="Q176" s="15" t="s">
        <v>208</v>
      </c>
      <c r="R176" s="15" t="s">
        <v>209</v>
      </c>
      <c r="S176" s="18">
        <v>0.20300000000000001</v>
      </c>
      <c r="T176" s="18">
        <v>0.153</v>
      </c>
      <c r="U176" s="18">
        <v>0.26400000000000001</v>
      </c>
      <c r="V176" s="18">
        <v>2.1000000000000001E-2</v>
      </c>
      <c r="W176" s="18">
        <v>1.0999999999999999E-2</v>
      </c>
      <c r="X176" s="19">
        <v>0.04</v>
      </c>
    </row>
    <row r="177" spans="1:24" ht="16.5" hidden="1" customHeight="1" x14ac:dyDescent="0.25">
      <c r="A177" s="20" t="s">
        <v>205</v>
      </c>
      <c r="B177" s="20" t="s">
        <v>234</v>
      </c>
      <c r="C177" s="20" t="s">
        <v>44</v>
      </c>
      <c r="D177" s="20">
        <v>1923</v>
      </c>
      <c r="E177" s="20" t="s">
        <v>19</v>
      </c>
      <c r="F177" s="21" t="s">
        <v>29</v>
      </c>
      <c r="G177" s="22">
        <v>15068</v>
      </c>
      <c r="H177" s="22">
        <v>2656.4883999999997</v>
      </c>
      <c r="I177" s="22">
        <v>2390.8395599999999</v>
      </c>
      <c r="J177" s="22">
        <v>796.94651999999985</v>
      </c>
      <c r="K177" s="22">
        <v>2125.1907200000001</v>
      </c>
      <c r="L177" s="22">
        <v>265.64884000000001</v>
      </c>
      <c r="M177" s="22" t="s">
        <v>223</v>
      </c>
      <c r="N177" s="23">
        <v>42675</v>
      </c>
      <c r="O177" s="24">
        <v>2016</v>
      </c>
      <c r="P177" s="22" t="s">
        <v>78</v>
      </c>
      <c r="Q177" s="22" t="s">
        <v>208</v>
      </c>
      <c r="R177" s="22" t="s">
        <v>209</v>
      </c>
      <c r="S177" s="25">
        <v>0.20300000000000001</v>
      </c>
      <c r="T177" s="25">
        <v>0.153</v>
      </c>
      <c r="U177" s="25">
        <v>0.26400000000000001</v>
      </c>
      <c r="V177" s="25">
        <v>2.1000000000000001E-2</v>
      </c>
      <c r="W177" s="25">
        <v>1.0999999999999999E-2</v>
      </c>
      <c r="X177" s="26">
        <v>0.04</v>
      </c>
    </row>
    <row r="178" spans="1:24" ht="16.5" hidden="1" customHeight="1" x14ac:dyDescent="0.25">
      <c r="A178" s="13" t="s">
        <v>205</v>
      </c>
      <c r="B178" s="13" t="s">
        <v>235</v>
      </c>
      <c r="C178" s="13" t="s">
        <v>44</v>
      </c>
      <c r="D178" s="13">
        <v>1924</v>
      </c>
      <c r="E178" s="13" t="s">
        <v>19</v>
      </c>
      <c r="F178" s="14" t="s">
        <v>29</v>
      </c>
      <c r="G178" s="15">
        <v>39282</v>
      </c>
      <c r="H178" s="15">
        <v>6925.4165999999996</v>
      </c>
      <c r="I178" s="15">
        <v>6232.8749399999997</v>
      </c>
      <c r="J178" s="15">
        <v>2077.6249799999996</v>
      </c>
      <c r="K178" s="15">
        <v>5540.3332799999998</v>
      </c>
      <c r="L178" s="15">
        <v>692.54165999999998</v>
      </c>
      <c r="M178" s="15" t="s">
        <v>223</v>
      </c>
      <c r="N178" s="16">
        <v>42675</v>
      </c>
      <c r="O178" s="17">
        <v>2016</v>
      </c>
      <c r="P178" s="15" t="s">
        <v>78</v>
      </c>
      <c r="Q178" s="15" t="s">
        <v>208</v>
      </c>
      <c r="R178" s="15" t="s">
        <v>209</v>
      </c>
      <c r="S178" s="18">
        <v>0.20300000000000001</v>
      </c>
      <c r="T178" s="18">
        <v>0.153</v>
      </c>
      <c r="U178" s="18">
        <v>0.26400000000000001</v>
      </c>
      <c r="V178" s="18">
        <v>2.1000000000000001E-2</v>
      </c>
      <c r="W178" s="18">
        <v>1.0999999999999999E-2</v>
      </c>
      <c r="X178" s="19">
        <v>0.04</v>
      </c>
    </row>
    <row r="179" spans="1:24" ht="16.5" hidden="1" customHeight="1" x14ac:dyDescent="0.25">
      <c r="A179" s="20" t="s">
        <v>205</v>
      </c>
      <c r="B179" s="20" t="s">
        <v>236</v>
      </c>
      <c r="C179" s="20" t="s">
        <v>44</v>
      </c>
      <c r="D179" s="20">
        <v>1925</v>
      </c>
      <c r="E179" s="20" t="s">
        <v>19</v>
      </c>
      <c r="F179" s="21"/>
      <c r="G179" s="22">
        <v>26644</v>
      </c>
      <c r="H179" s="22">
        <v>4697.3371999999999</v>
      </c>
      <c r="I179" s="22">
        <v>4227.6034799999998</v>
      </c>
      <c r="J179" s="22">
        <v>1409.2011599999998</v>
      </c>
      <c r="K179" s="22">
        <v>3757.86976</v>
      </c>
      <c r="L179" s="22">
        <v>469.73372000000001</v>
      </c>
      <c r="M179" s="22" t="s">
        <v>223</v>
      </c>
      <c r="N179" s="23">
        <v>42675</v>
      </c>
      <c r="O179" s="24">
        <v>2016</v>
      </c>
      <c r="P179" s="22" t="s">
        <v>78</v>
      </c>
      <c r="Q179" s="22" t="s">
        <v>208</v>
      </c>
      <c r="R179" s="22" t="s">
        <v>209</v>
      </c>
      <c r="S179" s="25">
        <v>0.20300000000000001</v>
      </c>
      <c r="T179" s="25">
        <v>0.153</v>
      </c>
      <c r="U179" s="25">
        <v>0.26400000000000001</v>
      </c>
      <c r="V179" s="25">
        <v>2.1000000000000001E-2</v>
      </c>
      <c r="W179" s="25">
        <v>1.0999999999999999E-2</v>
      </c>
      <c r="X179" s="26">
        <v>0.04</v>
      </c>
    </row>
    <row r="180" spans="1:24" ht="16.5" hidden="1" customHeight="1" x14ac:dyDescent="0.25">
      <c r="A180" s="13" t="s">
        <v>205</v>
      </c>
      <c r="B180" s="13" t="s">
        <v>237</v>
      </c>
      <c r="C180" s="13" t="s">
        <v>44</v>
      </c>
      <c r="D180" s="13">
        <v>1926</v>
      </c>
      <c r="E180" s="13" t="s">
        <v>19</v>
      </c>
      <c r="F180" s="14" t="s">
        <v>29</v>
      </c>
      <c r="G180" s="15">
        <v>22514</v>
      </c>
      <c r="H180" s="15">
        <v>3969.2181999999998</v>
      </c>
      <c r="I180" s="15">
        <v>3572.2963799999998</v>
      </c>
      <c r="J180" s="15">
        <v>1190.7654599999998</v>
      </c>
      <c r="K180" s="15">
        <v>3175.3745600000002</v>
      </c>
      <c r="L180" s="15">
        <v>396.92182000000003</v>
      </c>
      <c r="M180" s="15" t="s">
        <v>223</v>
      </c>
      <c r="N180" s="16">
        <v>42675</v>
      </c>
      <c r="O180" s="17">
        <v>2016</v>
      </c>
      <c r="P180" s="15" t="s">
        <v>78</v>
      </c>
      <c r="Q180" s="15" t="s">
        <v>208</v>
      </c>
      <c r="R180" s="15" t="s">
        <v>209</v>
      </c>
      <c r="S180" s="18">
        <v>0.20300000000000001</v>
      </c>
      <c r="T180" s="18">
        <v>0.153</v>
      </c>
      <c r="U180" s="18">
        <v>0.26400000000000001</v>
      </c>
      <c r="V180" s="18">
        <v>2.1000000000000001E-2</v>
      </c>
      <c r="W180" s="18">
        <v>1.0999999999999999E-2</v>
      </c>
      <c r="X180" s="19">
        <v>0.04</v>
      </c>
    </row>
    <row r="181" spans="1:24" ht="16.5" hidden="1" customHeight="1" x14ac:dyDescent="0.25">
      <c r="A181" s="20" t="s">
        <v>205</v>
      </c>
      <c r="B181" s="20" t="s">
        <v>238</v>
      </c>
      <c r="C181" s="20" t="s">
        <v>44</v>
      </c>
      <c r="D181" s="20">
        <v>1927</v>
      </c>
      <c r="E181" s="20" t="s">
        <v>19</v>
      </c>
      <c r="F181" s="21"/>
      <c r="G181" s="22">
        <v>282023</v>
      </c>
      <c r="H181" s="22">
        <v>49720.654899999994</v>
      </c>
      <c r="I181" s="22">
        <v>44748.589409999993</v>
      </c>
      <c r="J181" s="22">
        <v>14916.196469999997</v>
      </c>
      <c r="K181" s="22">
        <v>39776.52392</v>
      </c>
      <c r="L181" s="22">
        <v>4972.06549</v>
      </c>
      <c r="M181" s="22" t="s">
        <v>239</v>
      </c>
      <c r="N181" s="23">
        <v>42675</v>
      </c>
      <c r="O181" s="24">
        <v>2016</v>
      </c>
      <c r="P181" s="22" t="s">
        <v>78</v>
      </c>
      <c r="Q181" s="22" t="s">
        <v>208</v>
      </c>
      <c r="R181" s="22" t="s">
        <v>209</v>
      </c>
      <c r="S181" s="25">
        <v>0.20300000000000001</v>
      </c>
      <c r="T181" s="25">
        <v>0.153</v>
      </c>
      <c r="U181" s="25">
        <v>0.26400000000000001</v>
      </c>
      <c r="V181" s="25">
        <v>2.1000000000000001E-2</v>
      </c>
      <c r="W181" s="25">
        <v>1.0999999999999999E-2</v>
      </c>
      <c r="X181" s="26">
        <v>0.04</v>
      </c>
    </row>
    <row r="182" spans="1:24" ht="16.5" hidden="1" customHeight="1" x14ac:dyDescent="0.25">
      <c r="A182" s="13" t="s">
        <v>205</v>
      </c>
      <c r="B182" s="13" t="s">
        <v>240</v>
      </c>
      <c r="C182" s="13" t="s">
        <v>44</v>
      </c>
      <c r="D182" s="13">
        <v>1928</v>
      </c>
      <c r="E182" s="13" t="s">
        <v>19</v>
      </c>
      <c r="F182" s="14" t="s">
        <v>29</v>
      </c>
      <c r="G182" s="15">
        <v>28571</v>
      </c>
      <c r="H182" s="15">
        <v>5037.0672999999997</v>
      </c>
      <c r="I182" s="15">
        <v>4533.3605699999998</v>
      </c>
      <c r="J182" s="15">
        <v>1511.1201899999999</v>
      </c>
      <c r="K182" s="15">
        <v>4029.6538399999999</v>
      </c>
      <c r="L182" s="15">
        <v>503.70672999999999</v>
      </c>
      <c r="M182" s="15" t="s">
        <v>229</v>
      </c>
      <c r="N182" s="16">
        <v>42675</v>
      </c>
      <c r="O182" s="17">
        <v>2016</v>
      </c>
      <c r="P182" s="15" t="s">
        <v>78</v>
      </c>
      <c r="Q182" s="15" t="s">
        <v>208</v>
      </c>
      <c r="R182" s="15" t="s">
        <v>209</v>
      </c>
      <c r="S182" s="18">
        <v>0.20300000000000001</v>
      </c>
      <c r="T182" s="18">
        <v>0.153</v>
      </c>
      <c r="U182" s="18">
        <v>0.26400000000000001</v>
      </c>
      <c r="V182" s="18">
        <v>2.1000000000000001E-2</v>
      </c>
      <c r="W182" s="18">
        <v>1.0999999999999999E-2</v>
      </c>
      <c r="X182" s="19">
        <v>0.04</v>
      </c>
    </row>
    <row r="183" spans="1:24" ht="16.5" hidden="1" customHeight="1" x14ac:dyDescent="0.25">
      <c r="A183" s="20" t="s">
        <v>181</v>
      </c>
      <c r="B183" s="20" t="s">
        <v>182</v>
      </c>
      <c r="C183" s="20" t="s">
        <v>183</v>
      </c>
      <c r="D183" s="20">
        <v>2001</v>
      </c>
      <c r="E183" s="20" t="s">
        <v>45</v>
      </c>
      <c r="F183" s="21"/>
      <c r="G183" s="22">
        <v>224062</v>
      </c>
      <c r="H183" s="22">
        <v>39502.130599999997</v>
      </c>
      <c r="I183" s="22">
        <v>35551.917539999995</v>
      </c>
      <c r="J183" s="22">
        <v>11850.639179999998</v>
      </c>
      <c r="K183" s="22">
        <v>31601.70448</v>
      </c>
      <c r="L183" s="22">
        <v>3950.21306</v>
      </c>
      <c r="M183" s="22" t="s">
        <v>184</v>
      </c>
      <c r="N183" s="23">
        <v>43222</v>
      </c>
      <c r="O183" s="24">
        <v>2018</v>
      </c>
      <c r="P183" s="22" t="s">
        <v>21</v>
      </c>
      <c r="Q183" s="22" t="s">
        <v>185</v>
      </c>
      <c r="R183" s="22" t="s">
        <v>186</v>
      </c>
      <c r="S183" s="25">
        <v>5.8999999999999997E-2</v>
      </c>
      <c r="T183" s="25">
        <v>3.7999999999999999E-2</v>
      </c>
      <c r="U183" s="25">
        <v>9.1999999999999998E-2</v>
      </c>
      <c r="V183" s="25">
        <v>1.0999999999999999E-2</v>
      </c>
      <c r="W183" s="25">
        <v>3.0000000000000001E-3</v>
      </c>
      <c r="X183" s="26">
        <v>3.5999999999999997E-2</v>
      </c>
    </row>
    <row r="184" spans="1:24" s="5" customFormat="1" ht="16.5" hidden="1" customHeight="1" x14ac:dyDescent="0.25">
      <c r="A184" s="13" t="s">
        <v>181</v>
      </c>
      <c r="B184" s="13" t="s">
        <v>187</v>
      </c>
      <c r="C184" s="13" t="s">
        <v>183</v>
      </c>
      <c r="D184" s="13">
        <v>2002</v>
      </c>
      <c r="E184" s="13" t="s">
        <v>45</v>
      </c>
      <c r="F184" s="14" t="s">
        <v>29</v>
      </c>
      <c r="G184" s="15">
        <v>138899</v>
      </c>
      <c r="H184" s="15">
        <v>24487.893699999997</v>
      </c>
      <c r="I184" s="15">
        <v>22039.104329999998</v>
      </c>
      <c r="J184" s="15">
        <v>7346.3681099999985</v>
      </c>
      <c r="K184" s="15">
        <v>19590.31496</v>
      </c>
      <c r="L184" s="15">
        <v>2448.78937</v>
      </c>
      <c r="M184" s="15" t="s">
        <v>188</v>
      </c>
      <c r="N184" s="16">
        <v>43222</v>
      </c>
      <c r="O184" s="17">
        <v>2018</v>
      </c>
      <c r="P184" s="15" t="s">
        <v>21</v>
      </c>
      <c r="Q184" s="15" t="s">
        <v>185</v>
      </c>
      <c r="R184" s="15" t="s">
        <v>186</v>
      </c>
      <c r="S184" s="18">
        <v>5.8999999999999997E-2</v>
      </c>
      <c r="T184" s="18">
        <v>3.7999999999999999E-2</v>
      </c>
      <c r="U184" s="18">
        <v>9.1999999999999998E-2</v>
      </c>
      <c r="V184" s="18">
        <v>1.0999999999999999E-2</v>
      </c>
      <c r="W184" s="18">
        <v>3.0000000000000001E-3</v>
      </c>
      <c r="X184" s="19">
        <v>3.5999999999999997E-2</v>
      </c>
    </row>
    <row r="185" spans="1:24" s="5" customFormat="1" ht="16.5" hidden="1" customHeight="1" x14ac:dyDescent="0.25">
      <c r="A185" s="20" t="s">
        <v>181</v>
      </c>
      <c r="B185" s="20" t="s">
        <v>197</v>
      </c>
      <c r="C185" s="20" t="s">
        <v>198</v>
      </c>
      <c r="D185" s="20">
        <v>2003</v>
      </c>
      <c r="E185" s="20" t="s">
        <v>45</v>
      </c>
      <c r="F185" s="21" t="s">
        <v>29</v>
      </c>
      <c r="G185" s="22">
        <v>100576</v>
      </c>
      <c r="H185" s="22">
        <v>17731.548799999997</v>
      </c>
      <c r="I185" s="22">
        <v>15958.393919999997</v>
      </c>
      <c r="J185" s="22">
        <v>5319.4646399999992</v>
      </c>
      <c r="K185" s="22">
        <v>14185.239039999999</v>
      </c>
      <c r="L185" s="22">
        <v>1773.1548799999998</v>
      </c>
      <c r="M185" s="22" t="s">
        <v>188</v>
      </c>
      <c r="N185" s="23">
        <v>43217</v>
      </c>
      <c r="O185" s="24">
        <v>2018</v>
      </c>
      <c r="P185" s="22" t="s">
        <v>21</v>
      </c>
      <c r="Q185" s="22" t="s">
        <v>199</v>
      </c>
      <c r="R185" s="22" t="s">
        <v>200</v>
      </c>
      <c r="S185" s="25">
        <v>0.10100000000000001</v>
      </c>
      <c r="T185" s="25">
        <v>7.0999999999999994E-2</v>
      </c>
      <c r="U185" s="25">
        <v>0.14000000000000001</v>
      </c>
      <c r="V185" s="25">
        <v>1.6E-2</v>
      </c>
      <c r="W185" s="25">
        <v>8.9999999999999993E-3</v>
      </c>
      <c r="X185" s="26">
        <v>2.9000000000000001E-2</v>
      </c>
    </row>
    <row r="186" spans="1:24" s="5" customFormat="1" ht="16.5" hidden="1" customHeight="1" x14ac:dyDescent="0.25">
      <c r="A186" s="13" t="s">
        <v>181</v>
      </c>
      <c r="B186" s="13" t="s">
        <v>189</v>
      </c>
      <c r="C186" s="13" t="s">
        <v>183</v>
      </c>
      <c r="D186" s="13">
        <v>2004</v>
      </c>
      <c r="E186" s="13" t="s">
        <v>45</v>
      </c>
      <c r="F186" s="14"/>
      <c r="G186" s="15">
        <v>86699</v>
      </c>
      <c r="H186" s="15">
        <v>15285.033699999998</v>
      </c>
      <c r="I186" s="15">
        <v>13756.530329999998</v>
      </c>
      <c r="J186" s="15">
        <v>4585.5101099999993</v>
      </c>
      <c r="K186" s="15">
        <v>12228.026959999999</v>
      </c>
      <c r="L186" s="15">
        <v>1528.5033699999999</v>
      </c>
      <c r="M186" s="15" t="s">
        <v>190</v>
      </c>
      <c r="N186" s="16">
        <v>43222</v>
      </c>
      <c r="O186" s="17">
        <v>2018</v>
      </c>
      <c r="P186" s="15" t="s">
        <v>21</v>
      </c>
      <c r="Q186" s="15" t="s">
        <v>185</v>
      </c>
      <c r="R186" s="15" t="s">
        <v>186</v>
      </c>
      <c r="S186" s="18">
        <v>5.8999999999999997E-2</v>
      </c>
      <c r="T186" s="18">
        <v>3.7999999999999999E-2</v>
      </c>
      <c r="U186" s="18">
        <v>9.1999999999999998E-2</v>
      </c>
      <c r="V186" s="18">
        <v>1.0999999999999999E-2</v>
      </c>
      <c r="W186" s="18">
        <v>3.0000000000000001E-3</v>
      </c>
      <c r="X186" s="19">
        <v>3.5999999999999997E-2</v>
      </c>
    </row>
    <row r="187" spans="1:24" s="5" customFormat="1" ht="16.5" hidden="1" customHeight="1" x14ac:dyDescent="0.25">
      <c r="A187" s="20" t="s">
        <v>181</v>
      </c>
      <c r="B187" s="20" t="s">
        <v>201</v>
      </c>
      <c r="C187" s="20" t="s">
        <v>198</v>
      </c>
      <c r="D187" s="20">
        <v>2005</v>
      </c>
      <c r="E187" s="20" t="s">
        <v>45</v>
      </c>
      <c r="F187" s="21" t="s">
        <v>29</v>
      </c>
      <c r="G187" s="22">
        <v>243119</v>
      </c>
      <c r="H187" s="22">
        <v>42861.879699999998</v>
      </c>
      <c r="I187" s="22">
        <v>38575.691729999999</v>
      </c>
      <c r="J187" s="22">
        <v>12858.563909999999</v>
      </c>
      <c r="K187" s="22">
        <v>34289.50376</v>
      </c>
      <c r="L187" s="22">
        <v>4286.18797</v>
      </c>
      <c r="M187" s="22" t="s">
        <v>202</v>
      </c>
      <c r="N187" s="23">
        <v>43217</v>
      </c>
      <c r="O187" s="24">
        <v>2018</v>
      </c>
      <c r="P187" s="22" t="s">
        <v>21</v>
      </c>
      <c r="Q187" s="22" t="s">
        <v>199</v>
      </c>
      <c r="R187" s="22" t="s">
        <v>200</v>
      </c>
      <c r="S187" s="25">
        <v>0.10100000000000001</v>
      </c>
      <c r="T187" s="25">
        <v>7.0999999999999994E-2</v>
      </c>
      <c r="U187" s="25">
        <v>0.14000000000000001</v>
      </c>
      <c r="V187" s="25">
        <v>1.6E-2</v>
      </c>
      <c r="W187" s="25">
        <v>8.9999999999999993E-3</v>
      </c>
      <c r="X187" s="26">
        <v>2.9000000000000001E-2</v>
      </c>
    </row>
    <row r="188" spans="1:24" s="5" customFormat="1" ht="16.5" hidden="1" customHeight="1" x14ac:dyDescent="0.25">
      <c r="A188" s="13" t="s">
        <v>181</v>
      </c>
      <c r="B188" s="13" t="s">
        <v>203</v>
      </c>
      <c r="C188" s="13" t="s">
        <v>198</v>
      </c>
      <c r="D188" s="13">
        <v>2006</v>
      </c>
      <c r="E188" s="13" t="s">
        <v>45</v>
      </c>
      <c r="F188" s="14" t="s">
        <v>29</v>
      </c>
      <c r="G188" s="15">
        <v>275137</v>
      </c>
      <c r="H188" s="15">
        <v>48506.653099999996</v>
      </c>
      <c r="I188" s="15">
        <v>43655.987789999999</v>
      </c>
      <c r="J188" s="15">
        <v>14551.995929999999</v>
      </c>
      <c r="K188" s="15">
        <v>38805.322479999995</v>
      </c>
      <c r="L188" s="15">
        <v>4850.6653099999994</v>
      </c>
      <c r="M188" s="15" t="s">
        <v>202</v>
      </c>
      <c r="N188" s="16">
        <v>43217</v>
      </c>
      <c r="O188" s="17">
        <v>2018</v>
      </c>
      <c r="P188" s="15" t="s">
        <v>21</v>
      </c>
      <c r="Q188" s="15" t="s">
        <v>199</v>
      </c>
      <c r="R188" s="15" t="s">
        <v>200</v>
      </c>
      <c r="S188" s="18">
        <v>0.10100000000000001</v>
      </c>
      <c r="T188" s="18">
        <v>7.0999999999999994E-2</v>
      </c>
      <c r="U188" s="18">
        <v>0.14000000000000001</v>
      </c>
      <c r="V188" s="18">
        <v>1.6E-2</v>
      </c>
      <c r="W188" s="18">
        <v>8.9999999999999993E-3</v>
      </c>
      <c r="X188" s="19">
        <v>2.9000000000000001E-2</v>
      </c>
    </row>
    <row r="189" spans="1:24" s="5" customFormat="1" ht="16.5" hidden="1" customHeight="1" x14ac:dyDescent="0.25">
      <c r="A189" s="20" t="s">
        <v>181</v>
      </c>
      <c r="B189" s="20" t="s">
        <v>204</v>
      </c>
      <c r="C189" s="20" t="s">
        <v>198</v>
      </c>
      <c r="D189" s="20">
        <v>2007</v>
      </c>
      <c r="E189" s="20" t="s">
        <v>45</v>
      </c>
      <c r="F189" s="21" t="s">
        <v>29</v>
      </c>
      <c r="G189" s="22">
        <v>263145</v>
      </c>
      <c r="H189" s="22">
        <v>46392.463499999998</v>
      </c>
      <c r="I189" s="22">
        <v>41753.217149999997</v>
      </c>
      <c r="J189" s="22">
        <v>13917.739049999998</v>
      </c>
      <c r="K189" s="22">
        <v>37113.970800000003</v>
      </c>
      <c r="L189" s="22">
        <v>4639.2463500000003</v>
      </c>
      <c r="M189" s="22" t="s">
        <v>202</v>
      </c>
      <c r="N189" s="23">
        <v>43217</v>
      </c>
      <c r="O189" s="24">
        <v>2018</v>
      </c>
      <c r="P189" s="22" t="s">
        <v>21</v>
      </c>
      <c r="Q189" s="22" t="s">
        <v>199</v>
      </c>
      <c r="R189" s="22" t="s">
        <v>200</v>
      </c>
      <c r="S189" s="25">
        <v>0.10100000000000001</v>
      </c>
      <c r="T189" s="25">
        <v>7.0999999999999994E-2</v>
      </c>
      <c r="U189" s="25">
        <v>0.14000000000000001</v>
      </c>
      <c r="V189" s="25">
        <v>1.6E-2</v>
      </c>
      <c r="W189" s="25">
        <v>8.9999999999999993E-3</v>
      </c>
      <c r="X189" s="26">
        <v>2.9000000000000001E-2</v>
      </c>
    </row>
    <row r="190" spans="1:24" s="5" customFormat="1" ht="16.5" hidden="1" customHeight="1" x14ac:dyDescent="0.25">
      <c r="A190" s="13" t="s">
        <v>181</v>
      </c>
      <c r="B190" s="13" t="s">
        <v>191</v>
      </c>
      <c r="C190" s="13" t="s">
        <v>183</v>
      </c>
      <c r="D190" s="13">
        <v>2008</v>
      </c>
      <c r="E190" s="13" t="s">
        <v>45</v>
      </c>
      <c r="F190" s="14"/>
      <c r="G190" s="15">
        <v>295027</v>
      </c>
      <c r="H190" s="15">
        <v>52013.260099999992</v>
      </c>
      <c r="I190" s="15">
        <v>46811.934089999995</v>
      </c>
      <c r="J190" s="15">
        <v>15603.978029999997</v>
      </c>
      <c r="K190" s="15">
        <v>41610.608079999998</v>
      </c>
      <c r="L190" s="15">
        <v>5201.3260099999998</v>
      </c>
      <c r="M190" s="15" t="s">
        <v>192</v>
      </c>
      <c r="N190" s="16">
        <v>43222</v>
      </c>
      <c r="O190" s="17">
        <v>2018</v>
      </c>
      <c r="P190" s="15" t="s">
        <v>21</v>
      </c>
      <c r="Q190" s="15" t="s">
        <v>185</v>
      </c>
      <c r="R190" s="15" t="s">
        <v>186</v>
      </c>
      <c r="S190" s="18">
        <v>5.8999999999999997E-2</v>
      </c>
      <c r="T190" s="18">
        <v>3.7999999999999999E-2</v>
      </c>
      <c r="U190" s="18">
        <v>9.1999999999999998E-2</v>
      </c>
      <c r="V190" s="18">
        <v>1.0999999999999999E-2</v>
      </c>
      <c r="W190" s="18">
        <v>3.0000000000000001E-3</v>
      </c>
      <c r="X190" s="19">
        <v>3.5999999999999997E-2</v>
      </c>
    </row>
    <row r="191" spans="1:24" s="5" customFormat="1" ht="16.5" hidden="1" customHeight="1" x14ac:dyDescent="0.25">
      <c r="A191" s="20" t="s">
        <v>181</v>
      </c>
      <c r="B191" s="20" t="s">
        <v>193</v>
      </c>
      <c r="C191" s="20" t="s">
        <v>183</v>
      </c>
      <c r="D191" s="20">
        <v>2009</v>
      </c>
      <c r="E191" s="20" t="s">
        <v>45</v>
      </c>
      <c r="F191" s="21"/>
      <c r="G191" s="22">
        <v>94240</v>
      </c>
      <c r="H191" s="22">
        <v>16614.511999999999</v>
      </c>
      <c r="I191" s="22">
        <v>14953.060799999999</v>
      </c>
      <c r="J191" s="22">
        <v>4984.3535999999995</v>
      </c>
      <c r="K191" s="22">
        <v>13291.6096</v>
      </c>
      <c r="L191" s="22">
        <v>1661.4512</v>
      </c>
      <c r="M191" s="22" t="s">
        <v>184</v>
      </c>
      <c r="N191" s="23">
        <v>43222</v>
      </c>
      <c r="O191" s="24">
        <v>2018</v>
      </c>
      <c r="P191" s="22" t="s">
        <v>21</v>
      </c>
      <c r="Q191" s="22" t="s">
        <v>185</v>
      </c>
      <c r="R191" s="22" t="s">
        <v>186</v>
      </c>
      <c r="S191" s="25">
        <v>5.8999999999999997E-2</v>
      </c>
      <c r="T191" s="25">
        <v>3.7999999999999999E-2</v>
      </c>
      <c r="U191" s="25">
        <v>9.1999999999999998E-2</v>
      </c>
      <c r="V191" s="25">
        <v>1.0999999999999999E-2</v>
      </c>
      <c r="W191" s="25">
        <v>3.0000000000000001E-3</v>
      </c>
      <c r="X191" s="26">
        <v>3.5999999999999997E-2</v>
      </c>
    </row>
    <row r="192" spans="1:24" s="5" customFormat="1" ht="16.5" hidden="1" customHeight="1" x14ac:dyDescent="0.25">
      <c r="A192" s="13" t="s">
        <v>181</v>
      </c>
      <c r="B192" s="13" t="s">
        <v>194</v>
      </c>
      <c r="C192" s="13" t="s">
        <v>183</v>
      </c>
      <c r="D192" s="13">
        <v>2010</v>
      </c>
      <c r="E192" s="13" t="s">
        <v>45</v>
      </c>
      <c r="F192" s="14"/>
      <c r="G192" s="15">
        <v>184030</v>
      </c>
      <c r="H192" s="15">
        <v>32444.488999999998</v>
      </c>
      <c r="I192" s="15">
        <v>29200.040099999998</v>
      </c>
      <c r="J192" s="15">
        <v>9733.3466999999982</v>
      </c>
      <c r="K192" s="15">
        <v>25955.591199999999</v>
      </c>
      <c r="L192" s="15">
        <v>3244.4488999999999</v>
      </c>
      <c r="M192" s="15" t="s">
        <v>190</v>
      </c>
      <c r="N192" s="16">
        <v>43222</v>
      </c>
      <c r="O192" s="17">
        <v>2018</v>
      </c>
      <c r="P192" s="15" t="s">
        <v>21</v>
      </c>
      <c r="Q192" s="15" t="s">
        <v>185</v>
      </c>
      <c r="R192" s="15" t="s">
        <v>186</v>
      </c>
      <c r="S192" s="18">
        <v>5.8999999999999997E-2</v>
      </c>
      <c r="T192" s="18">
        <v>3.7999999999999999E-2</v>
      </c>
      <c r="U192" s="18">
        <v>9.1999999999999998E-2</v>
      </c>
      <c r="V192" s="18">
        <v>1.0999999999999999E-2</v>
      </c>
      <c r="W192" s="18">
        <v>3.0000000000000001E-3</v>
      </c>
      <c r="X192" s="19">
        <v>3.5999999999999997E-2</v>
      </c>
    </row>
    <row r="193" spans="1:24" s="5" customFormat="1" ht="16.5" hidden="1" customHeight="1" x14ac:dyDescent="0.25">
      <c r="A193" s="20" t="s">
        <v>181</v>
      </c>
      <c r="B193" s="20" t="s">
        <v>195</v>
      </c>
      <c r="C193" s="20" t="s">
        <v>183</v>
      </c>
      <c r="D193" s="20">
        <v>2011</v>
      </c>
      <c r="E193" s="20" t="s">
        <v>45</v>
      </c>
      <c r="F193" s="21" t="s">
        <v>29</v>
      </c>
      <c r="G193" s="22">
        <v>192342</v>
      </c>
      <c r="H193" s="22">
        <v>33909.8946</v>
      </c>
      <c r="I193" s="22">
        <v>30518.905139999999</v>
      </c>
      <c r="J193" s="22">
        <v>10172.96838</v>
      </c>
      <c r="K193" s="22">
        <v>27127.915680000002</v>
      </c>
      <c r="L193" s="22">
        <v>3390.9894600000002</v>
      </c>
      <c r="M193" s="22" t="s">
        <v>188</v>
      </c>
      <c r="N193" s="23">
        <v>43222</v>
      </c>
      <c r="O193" s="24">
        <v>2018</v>
      </c>
      <c r="P193" s="22" t="s">
        <v>21</v>
      </c>
      <c r="Q193" s="22" t="s">
        <v>185</v>
      </c>
      <c r="R193" s="22" t="s">
        <v>186</v>
      </c>
      <c r="S193" s="25">
        <v>5.8999999999999997E-2</v>
      </c>
      <c r="T193" s="25">
        <v>3.7999999999999999E-2</v>
      </c>
      <c r="U193" s="25">
        <v>9.1999999999999998E-2</v>
      </c>
      <c r="V193" s="25">
        <v>1.0999999999999999E-2</v>
      </c>
      <c r="W193" s="25">
        <v>3.0000000000000001E-3</v>
      </c>
      <c r="X193" s="26">
        <v>3.5999999999999997E-2</v>
      </c>
    </row>
    <row r="194" spans="1:24" s="5" customFormat="1" ht="16.5" hidden="1" customHeight="1" x14ac:dyDescent="0.25">
      <c r="A194" s="13" t="s">
        <v>181</v>
      </c>
      <c r="B194" s="13" t="s">
        <v>196</v>
      </c>
      <c r="C194" s="13" t="s">
        <v>183</v>
      </c>
      <c r="D194" s="13">
        <v>2012</v>
      </c>
      <c r="E194" s="13" t="s">
        <v>45</v>
      </c>
      <c r="F194" s="14" t="s">
        <v>29</v>
      </c>
      <c r="G194" s="15">
        <v>78953</v>
      </c>
      <c r="H194" s="15">
        <v>13919.4139</v>
      </c>
      <c r="I194" s="15">
        <v>12527.47251</v>
      </c>
      <c r="J194" s="15">
        <v>4175.8241699999999</v>
      </c>
      <c r="K194" s="15">
        <v>11135.53112</v>
      </c>
      <c r="L194" s="15">
        <v>1391.94139</v>
      </c>
      <c r="M194" s="15" t="s">
        <v>188</v>
      </c>
      <c r="N194" s="16">
        <v>43222</v>
      </c>
      <c r="O194" s="17">
        <v>2018</v>
      </c>
      <c r="P194" s="15" t="s">
        <v>21</v>
      </c>
      <c r="Q194" s="15" t="s">
        <v>185</v>
      </c>
      <c r="R194" s="15" t="s">
        <v>186</v>
      </c>
      <c r="S194" s="18">
        <v>5.8999999999999997E-2</v>
      </c>
      <c r="T194" s="18">
        <v>3.7999999999999999E-2</v>
      </c>
      <c r="U194" s="18">
        <v>9.1999999999999998E-2</v>
      </c>
      <c r="V194" s="18">
        <v>1.0999999999999999E-2</v>
      </c>
      <c r="W194" s="18">
        <v>3.0000000000000001E-3</v>
      </c>
      <c r="X194" s="19">
        <v>3.5999999999999997E-2</v>
      </c>
    </row>
    <row r="195" spans="1:24" s="5" customFormat="1" ht="16.5" customHeight="1" x14ac:dyDescent="0.25">
      <c r="A195" s="20" t="s">
        <v>384</v>
      </c>
      <c r="B195" s="20" t="s">
        <v>389</v>
      </c>
      <c r="C195" s="20" t="s">
        <v>390</v>
      </c>
      <c r="D195" s="20">
        <v>2101</v>
      </c>
      <c r="E195" s="20" t="s">
        <v>19</v>
      </c>
      <c r="F195" s="21"/>
      <c r="G195" s="22">
        <v>14013</v>
      </c>
      <c r="H195" s="22">
        <v>2470.4919</v>
      </c>
      <c r="I195" s="22">
        <v>2223.4427100000003</v>
      </c>
      <c r="J195" s="22">
        <v>741.14756999999997</v>
      </c>
      <c r="K195" s="22">
        <v>1976.3935200000001</v>
      </c>
      <c r="L195" s="22">
        <v>247.04919000000001</v>
      </c>
      <c r="M195" s="22" t="s">
        <v>391</v>
      </c>
      <c r="N195" s="23">
        <v>42754</v>
      </c>
      <c r="O195" s="24">
        <v>2017</v>
      </c>
      <c r="P195" s="22" t="s">
        <v>291</v>
      </c>
      <c r="Q195" s="22" t="s">
        <v>392</v>
      </c>
      <c r="R195" s="22" t="s">
        <v>393</v>
      </c>
      <c r="S195" s="25">
        <v>6.2E-2</v>
      </c>
      <c r="T195" s="25">
        <v>4.2999999999999997E-2</v>
      </c>
      <c r="U195" s="25">
        <v>8.8999999999999996E-2</v>
      </c>
      <c r="V195" s="25">
        <v>7.0000000000000001E-3</v>
      </c>
      <c r="W195" s="25">
        <v>2E-3</v>
      </c>
      <c r="X195" s="26">
        <v>2.4E-2</v>
      </c>
    </row>
    <row r="196" spans="1:24" s="5" customFormat="1" ht="16.5" customHeight="1" x14ac:dyDescent="0.25">
      <c r="A196" s="13" t="s">
        <v>384</v>
      </c>
      <c r="B196" s="13" t="s">
        <v>394</v>
      </c>
      <c r="C196" s="13" t="s">
        <v>390</v>
      </c>
      <c r="D196" s="13">
        <v>2102</v>
      </c>
      <c r="E196" s="13" t="s">
        <v>19</v>
      </c>
      <c r="F196" s="14"/>
      <c r="G196" s="15">
        <v>13715</v>
      </c>
      <c r="H196" s="15">
        <v>2417.9544999999998</v>
      </c>
      <c r="I196" s="15">
        <v>2176.1590499999998</v>
      </c>
      <c r="J196" s="15">
        <v>725.38634999999988</v>
      </c>
      <c r="K196" s="15">
        <v>1934.3635999999999</v>
      </c>
      <c r="L196" s="15">
        <v>241.79544999999999</v>
      </c>
      <c r="M196" s="15" t="s">
        <v>391</v>
      </c>
      <c r="N196" s="16">
        <v>42754</v>
      </c>
      <c r="O196" s="17">
        <v>2017</v>
      </c>
      <c r="P196" s="15" t="s">
        <v>291</v>
      </c>
      <c r="Q196" s="15" t="s">
        <v>392</v>
      </c>
      <c r="R196" s="15" t="s">
        <v>393</v>
      </c>
      <c r="S196" s="18">
        <v>6.2E-2</v>
      </c>
      <c r="T196" s="18">
        <v>4.2999999999999997E-2</v>
      </c>
      <c r="U196" s="18">
        <v>8.8999999999999996E-2</v>
      </c>
      <c r="V196" s="18">
        <v>7.0000000000000001E-3</v>
      </c>
      <c r="W196" s="18">
        <v>2E-3</v>
      </c>
      <c r="X196" s="19">
        <v>2.4E-2</v>
      </c>
    </row>
    <row r="197" spans="1:24" s="5" customFormat="1" ht="16.5" customHeight="1" x14ac:dyDescent="0.25">
      <c r="A197" s="20" t="s">
        <v>384</v>
      </c>
      <c r="B197" s="20" t="s">
        <v>395</v>
      </c>
      <c r="C197" s="20" t="s">
        <v>390</v>
      </c>
      <c r="D197" s="20">
        <v>2103</v>
      </c>
      <c r="E197" s="20" t="s">
        <v>19</v>
      </c>
      <c r="F197" s="21"/>
      <c r="G197" s="22">
        <v>23034</v>
      </c>
      <c r="H197" s="22">
        <v>4060.8941999999997</v>
      </c>
      <c r="I197" s="22">
        <v>3654.8047799999999</v>
      </c>
      <c r="J197" s="22">
        <v>1218.2682599999998</v>
      </c>
      <c r="K197" s="22">
        <v>3248.7153600000001</v>
      </c>
      <c r="L197" s="22">
        <v>406.08942000000002</v>
      </c>
      <c r="M197" s="22" t="s">
        <v>391</v>
      </c>
      <c r="N197" s="23">
        <v>42754</v>
      </c>
      <c r="O197" s="24">
        <v>2017</v>
      </c>
      <c r="P197" s="22" t="s">
        <v>291</v>
      </c>
      <c r="Q197" s="22" t="s">
        <v>392</v>
      </c>
      <c r="R197" s="22" t="s">
        <v>393</v>
      </c>
      <c r="S197" s="25">
        <v>6.2E-2</v>
      </c>
      <c r="T197" s="25">
        <v>4.2999999999999997E-2</v>
      </c>
      <c r="U197" s="25">
        <v>8.8999999999999996E-2</v>
      </c>
      <c r="V197" s="25">
        <v>7.0000000000000001E-3</v>
      </c>
      <c r="W197" s="25">
        <v>2E-3</v>
      </c>
      <c r="X197" s="26">
        <v>2.4E-2</v>
      </c>
    </row>
    <row r="198" spans="1:24" s="5" customFormat="1" ht="16.5" customHeight="1" x14ac:dyDescent="0.25">
      <c r="A198" s="13" t="s">
        <v>384</v>
      </c>
      <c r="B198" s="13" t="s">
        <v>396</v>
      </c>
      <c r="C198" s="13" t="s">
        <v>390</v>
      </c>
      <c r="D198" s="13">
        <v>2104</v>
      </c>
      <c r="E198" s="13" t="s">
        <v>19</v>
      </c>
      <c r="F198" s="14"/>
      <c r="G198" s="15">
        <v>14466</v>
      </c>
      <c r="H198" s="15">
        <v>2550.3557999999998</v>
      </c>
      <c r="I198" s="15">
        <v>2295.3202200000001</v>
      </c>
      <c r="J198" s="15">
        <v>765.10673999999995</v>
      </c>
      <c r="K198" s="15">
        <v>2040.2846399999999</v>
      </c>
      <c r="L198" s="15">
        <v>255.03557999999998</v>
      </c>
      <c r="M198" s="15" t="s">
        <v>391</v>
      </c>
      <c r="N198" s="16">
        <v>42754</v>
      </c>
      <c r="O198" s="17">
        <v>2017</v>
      </c>
      <c r="P198" s="15" t="s">
        <v>291</v>
      </c>
      <c r="Q198" s="15" t="s">
        <v>392</v>
      </c>
      <c r="R198" s="15" t="s">
        <v>393</v>
      </c>
      <c r="S198" s="18">
        <v>6.2E-2</v>
      </c>
      <c r="T198" s="18">
        <v>4.2999999999999997E-2</v>
      </c>
      <c r="U198" s="18">
        <v>8.8999999999999996E-2</v>
      </c>
      <c r="V198" s="18">
        <v>7.0000000000000001E-3</v>
      </c>
      <c r="W198" s="18">
        <v>2E-3</v>
      </c>
      <c r="X198" s="19">
        <v>2.4E-2</v>
      </c>
    </row>
    <row r="199" spans="1:24" s="5" customFormat="1" ht="16.5" customHeight="1" x14ac:dyDescent="0.25">
      <c r="A199" s="20" t="s">
        <v>384</v>
      </c>
      <c r="B199" s="20" t="s">
        <v>397</v>
      </c>
      <c r="C199" s="20" t="s">
        <v>390</v>
      </c>
      <c r="D199" s="20">
        <v>2105</v>
      </c>
      <c r="E199" s="20" t="s">
        <v>19</v>
      </c>
      <c r="F199" s="21"/>
      <c r="G199" s="22">
        <v>44417</v>
      </c>
      <c r="H199" s="22">
        <v>7830.7170999999989</v>
      </c>
      <c r="I199" s="22">
        <v>7047.6453899999988</v>
      </c>
      <c r="J199" s="22">
        <v>2349.2151299999996</v>
      </c>
      <c r="K199" s="22">
        <v>6264.5736799999995</v>
      </c>
      <c r="L199" s="22">
        <v>783.07170999999994</v>
      </c>
      <c r="M199" s="22" t="s">
        <v>398</v>
      </c>
      <c r="N199" s="23">
        <v>42754</v>
      </c>
      <c r="O199" s="24">
        <v>2017</v>
      </c>
      <c r="P199" s="22" t="s">
        <v>291</v>
      </c>
      <c r="Q199" s="22" t="s">
        <v>392</v>
      </c>
      <c r="R199" s="22" t="s">
        <v>393</v>
      </c>
      <c r="S199" s="25">
        <v>6.2E-2</v>
      </c>
      <c r="T199" s="25">
        <v>4.2999999999999997E-2</v>
      </c>
      <c r="U199" s="25">
        <v>8.8999999999999996E-2</v>
      </c>
      <c r="V199" s="25">
        <v>7.0000000000000001E-3</v>
      </c>
      <c r="W199" s="25">
        <v>2E-3</v>
      </c>
      <c r="X199" s="26">
        <v>2.4E-2</v>
      </c>
    </row>
    <row r="200" spans="1:24" s="5" customFormat="1" ht="16.5" customHeight="1" x14ac:dyDescent="0.25">
      <c r="A200" s="13" t="s">
        <v>384</v>
      </c>
      <c r="B200" s="13" t="s">
        <v>399</v>
      </c>
      <c r="C200" s="13" t="s">
        <v>390</v>
      </c>
      <c r="D200" s="13">
        <v>2106</v>
      </c>
      <c r="E200" s="13" t="s">
        <v>19</v>
      </c>
      <c r="F200" s="14"/>
      <c r="G200" s="15">
        <v>32434</v>
      </c>
      <c r="H200" s="15">
        <v>5718.1141999999991</v>
      </c>
      <c r="I200" s="15">
        <v>5146.3027799999991</v>
      </c>
      <c r="J200" s="15">
        <v>1715.4342599999998</v>
      </c>
      <c r="K200" s="15">
        <v>4574.4913599999991</v>
      </c>
      <c r="L200" s="15">
        <v>571.81141999999988</v>
      </c>
      <c r="M200" s="15" t="s">
        <v>398</v>
      </c>
      <c r="N200" s="16">
        <v>42754</v>
      </c>
      <c r="O200" s="17">
        <v>2017</v>
      </c>
      <c r="P200" s="15" t="s">
        <v>291</v>
      </c>
      <c r="Q200" s="15" t="s">
        <v>392</v>
      </c>
      <c r="R200" s="15" t="s">
        <v>393</v>
      </c>
      <c r="S200" s="18">
        <v>6.2E-2</v>
      </c>
      <c r="T200" s="18">
        <v>4.2999999999999997E-2</v>
      </c>
      <c r="U200" s="18">
        <v>8.8999999999999996E-2</v>
      </c>
      <c r="V200" s="18">
        <v>7.0000000000000001E-3</v>
      </c>
      <c r="W200" s="18">
        <v>2E-3</v>
      </c>
      <c r="X200" s="19">
        <v>2.4E-2</v>
      </c>
    </row>
    <row r="201" spans="1:24" s="5" customFormat="1" ht="16.5" customHeight="1" x14ac:dyDescent="0.25">
      <c r="A201" s="20" t="s">
        <v>384</v>
      </c>
      <c r="B201" s="20" t="s">
        <v>400</v>
      </c>
      <c r="C201" s="20" t="s">
        <v>390</v>
      </c>
      <c r="D201" s="20">
        <v>2107</v>
      </c>
      <c r="E201" s="20" t="s">
        <v>19</v>
      </c>
      <c r="F201" s="21"/>
      <c r="G201" s="22">
        <v>65867</v>
      </c>
      <c r="H201" s="22">
        <v>11612.352099999998</v>
      </c>
      <c r="I201" s="22">
        <v>10451.116889999999</v>
      </c>
      <c r="J201" s="22">
        <v>3483.7056299999995</v>
      </c>
      <c r="K201" s="22">
        <v>9289.8816799999986</v>
      </c>
      <c r="L201" s="22">
        <v>1161.2352099999998</v>
      </c>
      <c r="M201" s="22" t="s">
        <v>398</v>
      </c>
      <c r="N201" s="23">
        <v>42754</v>
      </c>
      <c r="O201" s="24">
        <v>2017</v>
      </c>
      <c r="P201" s="22" t="s">
        <v>291</v>
      </c>
      <c r="Q201" s="22" t="s">
        <v>392</v>
      </c>
      <c r="R201" s="22" t="s">
        <v>393</v>
      </c>
      <c r="S201" s="25">
        <v>6.2E-2</v>
      </c>
      <c r="T201" s="25">
        <v>4.2999999999999997E-2</v>
      </c>
      <c r="U201" s="25">
        <v>8.8999999999999996E-2</v>
      </c>
      <c r="V201" s="25">
        <v>7.0000000000000001E-3</v>
      </c>
      <c r="W201" s="25">
        <v>2E-3</v>
      </c>
      <c r="X201" s="26">
        <v>2.4E-2</v>
      </c>
    </row>
    <row r="202" spans="1:24" s="5" customFormat="1" ht="16.5" customHeight="1" x14ac:dyDescent="0.25">
      <c r="A202" s="13" t="s">
        <v>384</v>
      </c>
      <c r="B202" s="13" t="s">
        <v>401</v>
      </c>
      <c r="C202" s="13" t="s">
        <v>390</v>
      </c>
      <c r="D202" s="13">
        <v>2108</v>
      </c>
      <c r="E202" s="13" t="s">
        <v>19</v>
      </c>
      <c r="F202" s="14"/>
      <c r="G202" s="15">
        <v>45672</v>
      </c>
      <c r="H202" s="15">
        <v>8051.9735999999994</v>
      </c>
      <c r="I202" s="15">
        <v>7246.7762399999992</v>
      </c>
      <c r="J202" s="15">
        <v>2415.5920799999999</v>
      </c>
      <c r="K202" s="15">
        <v>6441.57888</v>
      </c>
      <c r="L202" s="15">
        <v>805.19736</v>
      </c>
      <c r="M202" s="15" t="s">
        <v>402</v>
      </c>
      <c r="N202" s="16">
        <v>42754</v>
      </c>
      <c r="O202" s="17">
        <v>2017</v>
      </c>
      <c r="P202" s="15" t="s">
        <v>291</v>
      </c>
      <c r="Q202" s="15" t="s">
        <v>392</v>
      </c>
      <c r="R202" s="15" t="s">
        <v>393</v>
      </c>
      <c r="S202" s="18">
        <v>6.2E-2</v>
      </c>
      <c r="T202" s="18">
        <v>4.2999999999999997E-2</v>
      </c>
      <c r="U202" s="18">
        <v>8.8999999999999996E-2</v>
      </c>
      <c r="V202" s="18">
        <v>7.0000000000000001E-3</v>
      </c>
      <c r="W202" s="18">
        <v>2E-3</v>
      </c>
      <c r="X202" s="19">
        <v>2.4E-2</v>
      </c>
    </row>
    <row r="203" spans="1:24" s="5" customFormat="1" ht="16.5" customHeight="1" x14ac:dyDescent="0.25">
      <c r="A203" s="20" t="s">
        <v>384</v>
      </c>
      <c r="B203" s="20" t="s">
        <v>403</v>
      </c>
      <c r="C203" s="20" t="s">
        <v>390</v>
      </c>
      <c r="D203" s="20">
        <v>2109</v>
      </c>
      <c r="E203" s="20" t="s">
        <v>19</v>
      </c>
      <c r="F203" s="21"/>
      <c r="G203" s="22">
        <v>58245</v>
      </c>
      <c r="H203" s="22">
        <v>10268.593499999999</v>
      </c>
      <c r="I203" s="22">
        <v>9241.7341500000002</v>
      </c>
      <c r="J203" s="22">
        <v>3080.5780499999996</v>
      </c>
      <c r="K203" s="22">
        <v>8214.8747999999996</v>
      </c>
      <c r="L203" s="22">
        <v>1026.8593499999999</v>
      </c>
      <c r="M203" s="22" t="s">
        <v>402</v>
      </c>
      <c r="N203" s="23">
        <v>42754</v>
      </c>
      <c r="O203" s="24">
        <v>2017</v>
      </c>
      <c r="P203" s="22" t="s">
        <v>291</v>
      </c>
      <c r="Q203" s="22" t="s">
        <v>392</v>
      </c>
      <c r="R203" s="22" t="s">
        <v>393</v>
      </c>
      <c r="S203" s="25">
        <v>6.2E-2</v>
      </c>
      <c r="T203" s="25">
        <v>4.2999999999999997E-2</v>
      </c>
      <c r="U203" s="25">
        <v>8.8999999999999996E-2</v>
      </c>
      <c r="V203" s="25">
        <v>7.0000000000000001E-3</v>
      </c>
      <c r="W203" s="25">
        <v>2E-3</v>
      </c>
      <c r="X203" s="26">
        <v>2.4E-2</v>
      </c>
    </row>
    <row r="204" spans="1:24" ht="16.5" customHeight="1" x14ac:dyDescent="0.25">
      <c r="A204" s="13" t="s">
        <v>384</v>
      </c>
      <c r="B204" s="13" t="s">
        <v>404</v>
      </c>
      <c r="C204" s="13" t="s">
        <v>390</v>
      </c>
      <c r="D204" s="13">
        <v>2110</v>
      </c>
      <c r="E204" s="13" t="s">
        <v>19</v>
      </c>
      <c r="F204" s="14"/>
      <c r="G204" s="15">
        <v>59628</v>
      </c>
      <c r="H204" s="15">
        <v>10512.416399999998</v>
      </c>
      <c r="I204" s="15">
        <v>9461.1747599999981</v>
      </c>
      <c r="J204" s="15">
        <v>3153.7249199999992</v>
      </c>
      <c r="K204" s="15">
        <v>8409.9331199999997</v>
      </c>
      <c r="L204" s="15">
        <v>1051.24164</v>
      </c>
      <c r="M204" s="15" t="s">
        <v>402</v>
      </c>
      <c r="N204" s="16">
        <v>42754</v>
      </c>
      <c r="O204" s="17">
        <v>2017</v>
      </c>
      <c r="P204" s="15" t="s">
        <v>291</v>
      </c>
      <c r="Q204" s="15" t="s">
        <v>392</v>
      </c>
      <c r="R204" s="15" t="s">
        <v>393</v>
      </c>
      <c r="S204" s="18">
        <v>6.2E-2</v>
      </c>
      <c r="T204" s="18">
        <v>4.2999999999999997E-2</v>
      </c>
      <c r="U204" s="18">
        <v>8.8999999999999996E-2</v>
      </c>
      <c r="V204" s="18">
        <v>7.0000000000000001E-3</v>
      </c>
      <c r="W204" s="18">
        <v>2E-3</v>
      </c>
      <c r="X204" s="19">
        <v>2.4E-2</v>
      </c>
    </row>
    <row r="205" spans="1:24" ht="16.5" customHeight="1" x14ac:dyDescent="0.25">
      <c r="A205" s="20" t="s">
        <v>384</v>
      </c>
      <c r="B205" s="20" t="s">
        <v>405</v>
      </c>
      <c r="C205" s="20" t="s">
        <v>390</v>
      </c>
      <c r="D205" s="20">
        <v>2111</v>
      </c>
      <c r="E205" s="20" t="s">
        <v>19</v>
      </c>
      <c r="F205" s="21"/>
      <c r="G205" s="22">
        <v>18861</v>
      </c>
      <c r="H205" s="22">
        <v>3325.1942999999997</v>
      </c>
      <c r="I205" s="22">
        <v>2992.6748699999998</v>
      </c>
      <c r="J205" s="22">
        <v>997.55828999999983</v>
      </c>
      <c r="K205" s="22">
        <v>2660.15544</v>
      </c>
      <c r="L205" s="22">
        <v>332.51943</v>
      </c>
      <c r="M205" s="22" t="s">
        <v>402</v>
      </c>
      <c r="N205" s="23">
        <v>42754</v>
      </c>
      <c r="O205" s="24">
        <v>2017</v>
      </c>
      <c r="P205" s="22" t="s">
        <v>291</v>
      </c>
      <c r="Q205" s="22" t="s">
        <v>392</v>
      </c>
      <c r="R205" s="22" t="s">
        <v>393</v>
      </c>
      <c r="S205" s="25">
        <v>6.2E-2</v>
      </c>
      <c r="T205" s="25">
        <v>4.2999999999999997E-2</v>
      </c>
      <c r="U205" s="25">
        <v>8.8999999999999996E-2</v>
      </c>
      <c r="V205" s="25">
        <v>7.0000000000000001E-3</v>
      </c>
      <c r="W205" s="25">
        <v>2E-3</v>
      </c>
      <c r="X205" s="26">
        <v>2.4E-2</v>
      </c>
    </row>
    <row r="206" spans="1:24" ht="16.5" customHeight="1" x14ac:dyDescent="0.25">
      <c r="A206" s="13" t="s">
        <v>384</v>
      </c>
      <c r="B206" s="13" t="s">
        <v>406</v>
      </c>
      <c r="C206" s="13" t="s">
        <v>390</v>
      </c>
      <c r="D206" s="13">
        <v>2112</v>
      </c>
      <c r="E206" s="13" t="s">
        <v>19</v>
      </c>
      <c r="F206" s="14"/>
      <c r="G206" s="15">
        <v>49328</v>
      </c>
      <c r="H206" s="15">
        <v>8696.5263999999988</v>
      </c>
      <c r="I206" s="15">
        <v>7826.8737599999995</v>
      </c>
      <c r="J206" s="15">
        <v>2608.9579199999994</v>
      </c>
      <c r="K206" s="15">
        <v>6957.2211199999992</v>
      </c>
      <c r="L206" s="15">
        <v>869.65263999999991</v>
      </c>
      <c r="M206" s="15" t="s">
        <v>407</v>
      </c>
      <c r="N206" s="16">
        <v>42754</v>
      </c>
      <c r="O206" s="17">
        <v>2017</v>
      </c>
      <c r="P206" s="15" t="s">
        <v>291</v>
      </c>
      <c r="Q206" s="15" t="s">
        <v>392</v>
      </c>
      <c r="R206" s="15" t="s">
        <v>393</v>
      </c>
      <c r="S206" s="18">
        <v>6.2E-2</v>
      </c>
      <c r="T206" s="18">
        <v>4.2999999999999997E-2</v>
      </c>
      <c r="U206" s="18">
        <v>8.8999999999999996E-2</v>
      </c>
      <c r="V206" s="18">
        <v>7.0000000000000001E-3</v>
      </c>
      <c r="W206" s="18">
        <v>2E-3</v>
      </c>
      <c r="X206" s="19">
        <v>2.4E-2</v>
      </c>
    </row>
    <row r="207" spans="1:24" ht="16.5" customHeight="1" x14ac:dyDescent="0.25">
      <c r="A207" s="20" t="s">
        <v>384</v>
      </c>
      <c r="B207" s="20" t="s">
        <v>408</v>
      </c>
      <c r="C207" s="20" t="s">
        <v>390</v>
      </c>
      <c r="D207" s="20">
        <v>2113</v>
      </c>
      <c r="E207" s="20" t="s">
        <v>19</v>
      </c>
      <c r="F207" s="21" t="s">
        <v>29</v>
      </c>
      <c r="G207" s="22">
        <v>53467</v>
      </c>
      <c r="H207" s="22">
        <v>9426.2320999999993</v>
      </c>
      <c r="I207" s="22">
        <v>8483.6088899999995</v>
      </c>
      <c r="J207" s="22">
        <v>2827.8696299999997</v>
      </c>
      <c r="K207" s="22">
        <v>7540.9856799999998</v>
      </c>
      <c r="L207" s="22">
        <v>942.62320999999997</v>
      </c>
      <c r="M207" s="22" t="s">
        <v>407</v>
      </c>
      <c r="N207" s="23">
        <v>42754</v>
      </c>
      <c r="O207" s="24">
        <v>2017</v>
      </c>
      <c r="P207" s="22" t="s">
        <v>291</v>
      </c>
      <c r="Q207" s="22" t="s">
        <v>392</v>
      </c>
      <c r="R207" s="22" t="s">
        <v>393</v>
      </c>
      <c r="S207" s="25">
        <v>6.2E-2</v>
      </c>
      <c r="T207" s="25">
        <v>4.2999999999999997E-2</v>
      </c>
      <c r="U207" s="25">
        <v>8.8999999999999996E-2</v>
      </c>
      <c r="V207" s="25">
        <v>7.0000000000000001E-3</v>
      </c>
      <c r="W207" s="25">
        <v>2E-3</v>
      </c>
      <c r="X207" s="26">
        <v>2.4E-2</v>
      </c>
    </row>
    <row r="208" spans="1:24" ht="16.5" customHeight="1" x14ac:dyDescent="0.25">
      <c r="A208" s="13" t="s">
        <v>384</v>
      </c>
      <c r="B208" s="13" t="s">
        <v>409</v>
      </c>
      <c r="C208" s="13" t="s">
        <v>390</v>
      </c>
      <c r="D208" s="13">
        <v>2114</v>
      </c>
      <c r="E208" s="13" t="s">
        <v>19</v>
      </c>
      <c r="F208" s="14" t="s">
        <v>29</v>
      </c>
      <c r="G208" s="15">
        <v>42234</v>
      </c>
      <c r="H208" s="15">
        <v>7445.8541999999998</v>
      </c>
      <c r="I208" s="15">
        <v>6701.2687800000003</v>
      </c>
      <c r="J208" s="15">
        <v>2233.7562599999997</v>
      </c>
      <c r="K208" s="15">
        <v>5956.68336</v>
      </c>
      <c r="L208" s="15">
        <v>744.58542</v>
      </c>
      <c r="M208" s="15" t="s">
        <v>407</v>
      </c>
      <c r="N208" s="16">
        <v>42754</v>
      </c>
      <c r="O208" s="17">
        <v>2017</v>
      </c>
      <c r="P208" s="15" t="s">
        <v>291</v>
      </c>
      <c r="Q208" s="15" t="s">
        <v>392</v>
      </c>
      <c r="R208" s="15" t="s">
        <v>393</v>
      </c>
      <c r="S208" s="18">
        <v>6.2E-2</v>
      </c>
      <c r="T208" s="18">
        <v>4.2999999999999997E-2</v>
      </c>
      <c r="U208" s="18">
        <v>8.8999999999999996E-2</v>
      </c>
      <c r="V208" s="18">
        <v>7.0000000000000001E-3</v>
      </c>
      <c r="W208" s="18">
        <v>2E-3</v>
      </c>
      <c r="X208" s="19">
        <v>2.4E-2</v>
      </c>
    </row>
    <row r="209" spans="1:24" ht="16.5" customHeight="1" x14ac:dyDescent="0.25">
      <c r="A209" s="20" t="s">
        <v>384</v>
      </c>
      <c r="B209" s="20" t="s">
        <v>410</v>
      </c>
      <c r="C209" s="20" t="s">
        <v>390</v>
      </c>
      <c r="D209" s="20">
        <v>2115</v>
      </c>
      <c r="E209" s="20" t="s">
        <v>19</v>
      </c>
      <c r="F209" s="21" t="s">
        <v>29</v>
      </c>
      <c r="G209" s="22">
        <v>38807</v>
      </c>
      <c r="H209" s="22">
        <v>6841.6740999999993</v>
      </c>
      <c r="I209" s="22">
        <v>6157.5066899999993</v>
      </c>
      <c r="J209" s="22">
        <v>2052.5022299999996</v>
      </c>
      <c r="K209" s="22">
        <v>5473.3392800000001</v>
      </c>
      <c r="L209" s="22">
        <v>684.16741000000002</v>
      </c>
      <c r="M209" s="22" t="s">
        <v>407</v>
      </c>
      <c r="N209" s="23">
        <v>42754</v>
      </c>
      <c r="O209" s="24">
        <v>2017</v>
      </c>
      <c r="P209" s="22" t="s">
        <v>291</v>
      </c>
      <c r="Q209" s="22" t="s">
        <v>392</v>
      </c>
      <c r="R209" s="22" t="s">
        <v>393</v>
      </c>
      <c r="S209" s="25">
        <v>6.2E-2</v>
      </c>
      <c r="T209" s="25">
        <v>4.2999999999999997E-2</v>
      </c>
      <c r="U209" s="25">
        <v>8.8999999999999996E-2</v>
      </c>
      <c r="V209" s="25">
        <v>7.0000000000000001E-3</v>
      </c>
      <c r="W209" s="25">
        <v>2E-3</v>
      </c>
      <c r="X209" s="26">
        <v>2.4E-2</v>
      </c>
    </row>
    <row r="210" spans="1:24" ht="16.5" customHeight="1" x14ac:dyDescent="0.25">
      <c r="A210" s="13" t="s">
        <v>384</v>
      </c>
      <c r="B210" s="13" t="s">
        <v>385</v>
      </c>
      <c r="C210" s="13" t="s">
        <v>35</v>
      </c>
      <c r="D210" s="13">
        <v>2116</v>
      </c>
      <c r="E210" s="13" t="s">
        <v>19</v>
      </c>
      <c r="F210" s="14"/>
      <c r="G210" s="15">
        <v>58932</v>
      </c>
      <c r="H210" s="15">
        <v>10389.711599999999</v>
      </c>
      <c r="I210" s="15">
        <v>9350.7404399999996</v>
      </c>
      <c r="J210" s="15">
        <v>3116.9134799999997</v>
      </c>
      <c r="K210" s="15">
        <v>8311.7692799999986</v>
      </c>
      <c r="L210" s="15">
        <v>1038.9711599999998</v>
      </c>
      <c r="M210" s="15" t="s">
        <v>386</v>
      </c>
      <c r="N210" s="16">
        <v>42761</v>
      </c>
      <c r="O210" s="17">
        <v>2017</v>
      </c>
      <c r="P210" s="15" t="s">
        <v>291</v>
      </c>
      <c r="Q210" s="15" t="s">
        <v>387</v>
      </c>
      <c r="R210" s="15" t="s">
        <v>310</v>
      </c>
      <c r="S210" s="18">
        <v>8.5000000000000006E-2</v>
      </c>
      <c r="T210" s="18">
        <v>0.05</v>
      </c>
      <c r="U210" s="18">
        <v>0.14099999999999999</v>
      </c>
      <c r="V210" s="18">
        <v>7.0000000000000001E-3</v>
      </c>
      <c r="W210" s="18">
        <v>3.0000000000000001E-3</v>
      </c>
      <c r="X210" s="19">
        <v>1.7999999999999999E-2</v>
      </c>
    </row>
    <row r="211" spans="1:24" ht="16.5" customHeight="1" x14ac:dyDescent="0.25">
      <c r="A211" s="20" t="s">
        <v>384</v>
      </c>
      <c r="B211" s="20" t="s">
        <v>388</v>
      </c>
      <c r="C211" s="20" t="s">
        <v>35</v>
      </c>
      <c r="D211" s="20">
        <v>2117</v>
      </c>
      <c r="E211" s="20" t="s">
        <v>19</v>
      </c>
      <c r="F211" s="21"/>
      <c r="G211" s="22">
        <v>32761</v>
      </c>
      <c r="H211" s="22">
        <v>5775.7642999999998</v>
      </c>
      <c r="I211" s="22">
        <v>5198.1878699999997</v>
      </c>
      <c r="J211" s="22">
        <v>1732.72929</v>
      </c>
      <c r="K211" s="22">
        <v>4620.6114399999997</v>
      </c>
      <c r="L211" s="22">
        <v>577.57642999999996</v>
      </c>
      <c r="M211" s="22" t="s">
        <v>386</v>
      </c>
      <c r="N211" s="23">
        <v>42761</v>
      </c>
      <c r="O211" s="24">
        <v>2017</v>
      </c>
      <c r="P211" s="22" t="s">
        <v>291</v>
      </c>
      <c r="Q211" s="22" t="s">
        <v>387</v>
      </c>
      <c r="R211" s="22" t="s">
        <v>310</v>
      </c>
      <c r="S211" s="25">
        <v>8.5000000000000006E-2</v>
      </c>
      <c r="T211" s="25">
        <v>0.05</v>
      </c>
      <c r="U211" s="25">
        <v>0.14099999999999999</v>
      </c>
      <c r="V211" s="25">
        <v>7.0000000000000001E-3</v>
      </c>
      <c r="W211" s="25">
        <v>3.0000000000000001E-3</v>
      </c>
      <c r="X211" s="26">
        <v>1.7999999999999999E-2</v>
      </c>
    </row>
    <row r="212" spans="1:24" ht="16.5" hidden="1" customHeight="1" x14ac:dyDescent="0.25">
      <c r="A212" s="13" t="s">
        <v>331</v>
      </c>
      <c r="B212" s="13" t="s">
        <v>345</v>
      </c>
      <c r="C212" s="13" t="s">
        <v>35</v>
      </c>
      <c r="D212" s="13">
        <v>2201</v>
      </c>
      <c r="E212" s="13" t="s">
        <v>116</v>
      </c>
      <c r="F212" s="14" t="s">
        <v>29</v>
      </c>
      <c r="G212" s="15">
        <v>14154</v>
      </c>
      <c r="H212" s="15">
        <v>2495.3501999999999</v>
      </c>
      <c r="I212" s="15">
        <v>2245.8151800000001</v>
      </c>
      <c r="J212" s="15">
        <v>748.60505999999998</v>
      </c>
      <c r="K212" s="15">
        <v>1996.28016</v>
      </c>
      <c r="L212" s="15">
        <v>249.53502</v>
      </c>
      <c r="M212" s="15" t="s">
        <v>333</v>
      </c>
      <c r="N212" s="16">
        <v>42523</v>
      </c>
      <c r="O212" s="17">
        <v>2016</v>
      </c>
      <c r="P212" s="15" t="s">
        <v>334</v>
      </c>
      <c r="Q212" s="15" t="s">
        <v>346</v>
      </c>
      <c r="R212" s="15" t="s">
        <v>347</v>
      </c>
      <c r="S212" s="18">
        <v>8.6999999999999994E-2</v>
      </c>
      <c r="T212" s="18">
        <v>6.4000000000000001E-2</v>
      </c>
      <c r="U212" s="18">
        <v>0.11899999999999999</v>
      </c>
      <c r="V212" s="18">
        <v>2.5999999999999999E-2</v>
      </c>
      <c r="W212" s="18">
        <v>1.4999999999999999E-2</v>
      </c>
      <c r="X212" s="19">
        <v>4.4999999999999998E-2</v>
      </c>
    </row>
    <row r="213" spans="1:24" ht="16.5" hidden="1" customHeight="1" x14ac:dyDescent="0.25">
      <c r="A213" s="20" t="s">
        <v>331</v>
      </c>
      <c r="B213" s="20" t="s">
        <v>332</v>
      </c>
      <c r="C213" s="20" t="s">
        <v>18</v>
      </c>
      <c r="D213" s="20">
        <v>2202</v>
      </c>
      <c r="E213" s="20" t="s">
        <v>116</v>
      </c>
      <c r="F213" s="21" t="s">
        <v>29</v>
      </c>
      <c r="G213" s="22">
        <v>37670</v>
      </c>
      <c r="H213" s="22">
        <v>6641.2209999999995</v>
      </c>
      <c r="I213" s="22">
        <v>5977.0989</v>
      </c>
      <c r="J213" s="22">
        <v>1992.3662999999997</v>
      </c>
      <c r="K213" s="22">
        <v>5312.9768000000004</v>
      </c>
      <c r="L213" s="22">
        <v>664.12210000000005</v>
      </c>
      <c r="M213" s="22" t="s">
        <v>333</v>
      </c>
      <c r="N213" s="23">
        <v>42521</v>
      </c>
      <c r="O213" s="24">
        <v>2016</v>
      </c>
      <c r="P213" s="22" t="s">
        <v>334</v>
      </c>
      <c r="Q213" s="22" t="s">
        <v>335</v>
      </c>
      <c r="R213" s="22" t="s">
        <v>336</v>
      </c>
      <c r="S213" s="25">
        <v>9.9000000000000005E-2</v>
      </c>
      <c r="T213" s="25">
        <v>7.3999999999999996E-2</v>
      </c>
      <c r="U213" s="25">
        <v>0.13</v>
      </c>
      <c r="V213" s="25">
        <v>7.0000000000000001E-3</v>
      </c>
      <c r="W213" s="25">
        <v>2E-3</v>
      </c>
      <c r="X213" s="26">
        <v>2.1999999999999999E-2</v>
      </c>
    </row>
    <row r="214" spans="1:24" ht="16.5" hidden="1" customHeight="1" x14ac:dyDescent="0.25">
      <c r="A214" s="13" t="s">
        <v>331</v>
      </c>
      <c r="B214" s="13" t="s">
        <v>337</v>
      </c>
      <c r="C214" s="13" t="s">
        <v>18</v>
      </c>
      <c r="D214" s="13">
        <v>2203</v>
      </c>
      <c r="E214" s="13" t="s">
        <v>116</v>
      </c>
      <c r="F214" s="14" t="s">
        <v>29</v>
      </c>
      <c r="G214" s="15">
        <v>84748</v>
      </c>
      <c r="H214" s="15">
        <v>14941.072399999999</v>
      </c>
      <c r="I214" s="15">
        <v>13446.96516</v>
      </c>
      <c r="J214" s="15">
        <v>4482.3217199999999</v>
      </c>
      <c r="K214" s="15">
        <v>11952.85792</v>
      </c>
      <c r="L214" s="15">
        <v>1494.10724</v>
      </c>
      <c r="M214" s="15" t="s">
        <v>333</v>
      </c>
      <c r="N214" s="16">
        <v>42521</v>
      </c>
      <c r="O214" s="17">
        <v>2016</v>
      </c>
      <c r="P214" s="15" t="s">
        <v>334</v>
      </c>
      <c r="Q214" s="15" t="s">
        <v>335</v>
      </c>
      <c r="R214" s="15" t="s">
        <v>336</v>
      </c>
      <c r="S214" s="18">
        <v>9.9000000000000005E-2</v>
      </c>
      <c r="T214" s="18">
        <v>7.3999999999999996E-2</v>
      </c>
      <c r="U214" s="18">
        <v>0.13</v>
      </c>
      <c r="V214" s="18">
        <v>7.0000000000000001E-3</v>
      </c>
      <c r="W214" s="18">
        <v>2E-3</v>
      </c>
      <c r="X214" s="19">
        <v>2.1999999999999999E-2</v>
      </c>
    </row>
    <row r="215" spans="1:24" ht="16.5" hidden="1" customHeight="1" x14ac:dyDescent="0.25">
      <c r="A215" s="20" t="s">
        <v>331</v>
      </c>
      <c r="B215" s="20" t="s">
        <v>338</v>
      </c>
      <c r="C215" s="20" t="s">
        <v>18</v>
      </c>
      <c r="D215" s="20">
        <v>2204</v>
      </c>
      <c r="E215" s="20" t="s">
        <v>116</v>
      </c>
      <c r="F215" s="21" t="s">
        <v>29</v>
      </c>
      <c r="G215" s="22">
        <v>31584</v>
      </c>
      <c r="H215" s="22">
        <v>5568.2591999999995</v>
      </c>
      <c r="I215" s="22">
        <v>5011.4332799999993</v>
      </c>
      <c r="J215" s="22">
        <v>1670.4777599999998</v>
      </c>
      <c r="K215" s="22">
        <v>4454.60736</v>
      </c>
      <c r="L215" s="22">
        <v>556.82592</v>
      </c>
      <c r="M215" s="22" t="s">
        <v>339</v>
      </c>
      <c r="N215" s="23">
        <v>42521</v>
      </c>
      <c r="O215" s="24">
        <v>2016</v>
      </c>
      <c r="P215" s="22" t="s">
        <v>334</v>
      </c>
      <c r="Q215" s="22" t="s">
        <v>335</v>
      </c>
      <c r="R215" s="22" t="s">
        <v>336</v>
      </c>
      <c r="S215" s="25">
        <v>9.9000000000000005E-2</v>
      </c>
      <c r="T215" s="25">
        <v>7.3999999999999996E-2</v>
      </c>
      <c r="U215" s="25">
        <v>0.13</v>
      </c>
      <c r="V215" s="25">
        <v>7.0000000000000001E-3</v>
      </c>
      <c r="W215" s="25">
        <v>2E-3</v>
      </c>
      <c r="X215" s="26">
        <v>2.1999999999999999E-2</v>
      </c>
    </row>
    <row r="216" spans="1:24" ht="16.5" hidden="1" customHeight="1" x14ac:dyDescent="0.25">
      <c r="A216" s="13" t="s">
        <v>331</v>
      </c>
      <c r="B216" s="13" t="s">
        <v>340</v>
      </c>
      <c r="C216" s="13" t="s">
        <v>18</v>
      </c>
      <c r="D216" s="13">
        <v>2205</v>
      </c>
      <c r="E216" s="13" t="s">
        <v>116</v>
      </c>
      <c r="F216" s="14" t="s">
        <v>29</v>
      </c>
      <c r="G216" s="15">
        <v>58491</v>
      </c>
      <c r="H216" s="15">
        <v>10311.963299999999</v>
      </c>
      <c r="I216" s="15">
        <v>9280.7669700000006</v>
      </c>
      <c r="J216" s="15">
        <v>3093.5889899999997</v>
      </c>
      <c r="K216" s="15">
        <v>8249.5706399999999</v>
      </c>
      <c r="L216" s="15">
        <v>1031.19633</v>
      </c>
      <c r="M216" s="15" t="s">
        <v>339</v>
      </c>
      <c r="N216" s="16">
        <v>42521</v>
      </c>
      <c r="O216" s="17">
        <v>2016</v>
      </c>
      <c r="P216" s="15" t="s">
        <v>334</v>
      </c>
      <c r="Q216" s="15" t="s">
        <v>335</v>
      </c>
      <c r="R216" s="15" t="s">
        <v>336</v>
      </c>
      <c r="S216" s="18">
        <v>9.9000000000000005E-2</v>
      </c>
      <c r="T216" s="18">
        <v>7.3999999999999996E-2</v>
      </c>
      <c r="U216" s="18">
        <v>0.13</v>
      </c>
      <c r="V216" s="18">
        <v>7.0000000000000001E-3</v>
      </c>
      <c r="W216" s="18">
        <v>2E-3</v>
      </c>
      <c r="X216" s="19">
        <v>2.1999999999999999E-2</v>
      </c>
    </row>
    <row r="217" spans="1:24" ht="16.5" hidden="1" customHeight="1" x14ac:dyDescent="0.25">
      <c r="A217" s="20" t="s">
        <v>331</v>
      </c>
      <c r="B217" s="20" t="s">
        <v>348</v>
      </c>
      <c r="C217" s="20" t="s">
        <v>35</v>
      </c>
      <c r="D217" s="20">
        <v>2206</v>
      </c>
      <c r="E217" s="20" t="s">
        <v>116</v>
      </c>
      <c r="F217" s="21" t="s">
        <v>29</v>
      </c>
      <c r="G217" s="22">
        <v>12952</v>
      </c>
      <c r="H217" s="22">
        <v>2283.4375999999997</v>
      </c>
      <c r="I217" s="22">
        <v>2055.09384</v>
      </c>
      <c r="J217" s="22">
        <v>685.03127999999992</v>
      </c>
      <c r="K217" s="22">
        <v>1826.7500799999998</v>
      </c>
      <c r="L217" s="22">
        <v>228.34375999999997</v>
      </c>
      <c r="M217" s="22" t="s">
        <v>339</v>
      </c>
      <c r="N217" s="23">
        <v>42523</v>
      </c>
      <c r="O217" s="24">
        <v>2016</v>
      </c>
      <c r="P217" s="22" t="s">
        <v>334</v>
      </c>
      <c r="Q217" s="22" t="s">
        <v>346</v>
      </c>
      <c r="R217" s="22" t="s">
        <v>347</v>
      </c>
      <c r="S217" s="25">
        <v>8.6999999999999994E-2</v>
      </c>
      <c r="T217" s="25">
        <v>6.4000000000000001E-2</v>
      </c>
      <c r="U217" s="25">
        <v>0.11899999999999999</v>
      </c>
      <c r="V217" s="25">
        <v>2.5999999999999999E-2</v>
      </c>
      <c r="W217" s="25">
        <v>1.4999999999999999E-2</v>
      </c>
      <c r="X217" s="26">
        <v>4.4999999999999998E-2</v>
      </c>
    </row>
    <row r="218" spans="1:24" ht="16.5" hidden="1" customHeight="1" x14ac:dyDescent="0.25">
      <c r="A218" s="13" t="s">
        <v>331</v>
      </c>
      <c r="B218" s="13" t="s">
        <v>349</v>
      </c>
      <c r="C218" s="13" t="s">
        <v>35</v>
      </c>
      <c r="D218" s="13">
        <v>2207</v>
      </c>
      <c r="E218" s="13" t="s">
        <v>116</v>
      </c>
      <c r="F218" s="14" t="s">
        <v>29</v>
      </c>
      <c r="G218" s="15">
        <v>35957</v>
      </c>
      <c r="H218" s="15">
        <v>6339.2190999999993</v>
      </c>
      <c r="I218" s="15">
        <v>5705.2971899999993</v>
      </c>
      <c r="J218" s="15">
        <v>1901.7657299999996</v>
      </c>
      <c r="K218" s="15">
        <v>5071.3752800000002</v>
      </c>
      <c r="L218" s="15">
        <v>633.92191000000003</v>
      </c>
      <c r="M218" s="15" t="s">
        <v>342</v>
      </c>
      <c r="N218" s="16">
        <v>42523</v>
      </c>
      <c r="O218" s="17">
        <v>2016</v>
      </c>
      <c r="P218" s="15" t="s">
        <v>334</v>
      </c>
      <c r="Q218" s="15" t="s">
        <v>346</v>
      </c>
      <c r="R218" s="15" t="s">
        <v>347</v>
      </c>
      <c r="S218" s="18">
        <v>8.6999999999999994E-2</v>
      </c>
      <c r="T218" s="18">
        <v>6.4000000000000001E-2</v>
      </c>
      <c r="U218" s="18">
        <v>0.11899999999999999</v>
      </c>
      <c r="V218" s="18">
        <v>2.5999999999999999E-2</v>
      </c>
      <c r="W218" s="18">
        <v>1.4999999999999999E-2</v>
      </c>
      <c r="X218" s="19">
        <v>4.4999999999999998E-2</v>
      </c>
    </row>
    <row r="219" spans="1:24" ht="16.5" hidden="1" customHeight="1" x14ac:dyDescent="0.25">
      <c r="A219" s="20" t="s">
        <v>331</v>
      </c>
      <c r="B219" s="20" t="s">
        <v>341</v>
      </c>
      <c r="C219" s="20" t="s">
        <v>18</v>
      </c>
      <c r="D219" s="20">
        <v>2208</v>
      </c>
      <c r="E219" s="20" t="s">
        <v>116</v>
      </c>
      <c r="F219" s="21"/>
      <c r="G219" s="22">
        <v>40215</v>
      </c>
      <c r="H219" s="22">
        <v>7089.9044999999996</v>
      </c>
      <c r="I219" s="22">
        <v>6380.9140499999994</v>
      </c>
      <c r="J219" s="22">
        <v>2126.9713499999998</v>
      </c>
      <c r="K219" s="22">
        <v>5671.9236000000001</v>
      </c>
      <c r="L219" s="22">
        <v>708.99045000000001</v>
      </c>
      <c r="M219" s="22" t="s">
        <v>342</v>
      </c>
      <c r="N219" s="23">
        <v>42521</v>
      </c>
      <c r="O219" s="24">
        <v>2016</v>
      </c>
      <c r="P219" s="22" t="s">
        <v>334</v>
      </c>
      <c r="Q219" s="22" t="s">
        <v>335</v>
      </c>
      <c r="R219" s="22" t="s">
        <v>336</v>
      </c>
      <c r="S219" s="25">
        <v>9.9000000000000005E-2</v>
      </c>
      <c r="T219" s="25">
        <v>7.3999999999999996E-2</v>
      </c>
      <c r="U219" s="25">
        <v>0.13</v>
      </c>
      <c r="V219" s="25">
        <v>7.0000000000000001E-3</v>
      </c>
      <c r="W219" s="25">
        <v>2E-3</v>
      </c>
      <c r="X219" s="26">
        <v>2.1999999999999999E-2</v>
      </c>
    </row>
    <row r="220" spans="1:24" ht="16.5" hidden="1" customHeight="1" x14ac:dyDescent="0.25">
      <c r="A220" s="13" t="s">
        <v>331</v>
      </c>
      <c r="B220" s="13" t="s">
        <v>343</v>
      </c>
      <c r="C220" s="13" t="s">
        <v>18</v>
      </c>
      <c r="D220" s="13">
        <v>2209</v>
      </c>
      <c r="E220" s="13" t="s">
        <v>116</v>
      </c>
      <c r="F220" s="14" t="s">
        <v>29</v>
      </c>
      <c r="G220" s="15">
        <v>55776</v>
      </c>
      <c r="H220" s="15">
        <v>9833.3087999999989</v>
      </c>
      <c r="I220" s="15">
        <v>8849.9779199999994</v>
      </c>
      <c r="J220" s="15">
        <v>2949.9926399999995</v>
      </c>
      <c r="K220" s="15">
        <v>7866.6470399999998</v>
      </c>
      <c r="L220" s="15">
        <v>983.33087999999998</v>
      </c>
      <c r="M220" s="15" t="s">
        <v>342</v>
      </c>
      <c r="N220" s="16">
        <v>42521</v>
      </c>
      <c r="O220" s="17">
        <v>2016</v>
      </c>
      <c r="P220" s="15" t="s">
        <v>334</v>
      </c>
      <c r="Q220" s="15" t="s">
        <v>335</v>
      </c>
      <c r="R220" s="15" t="s">
        <v>336</v>
      </c>
      <c r="S220" s="18">
        <v>9.9000000000000005E-2</v>
      </c>
      <c r="T220" s="18">
        <v>7.3999999999999996E-2</v>
      </c>
      <c r="U220" s="18">
        <v>0.13</v>
      </c>
      <c r="V220" s="18">
        <v>7.0000000000000001E-3</v>
      </c>
      <c r="W220" s="18">
        <v>2E-3</v>
      </c>
      <c r="X220" s="19">
        <v>2.1999999999999999E-2</v>
      </c>
    </row>
    <row r="221" spans="1:24" ht="16.5" hidden="1" customHeight="1" x14ac:dyDescent="0.25">
      <c r="A221" s="20" t="s">
        <v>331</v>
      </c>
      <c r="B221" s="20" t="s">
        <v>344</v>
      </c>
      <c r="C221" s="20" t="s">
        <v>18</v>
      </c>
      <c r="D221" s="20">
        <v>2210</v>
      </c>
      <c r="E221" s="20" t="s">
        <v>116</v>
      </c>
      <c r="F221" s="21" t="s">
        <v>29</v>
      </c>
      <c r="G221" s="22">
        <v>108859</v>
      </c>
      <c r="H221" s="22">
        <v>19191.841699999997</v>
      </c>
      <c r="I221" s="22">
        <v>17272.657529999997</v>
      </c>
      <c r="J221" s="22">
        <v>5757.5525099999986</v>
      </c>
      <c r="K221" s="22">
        <v>15353.473359999998</v>
      </c>
      <c r="L221" s="22">
        <v>1919.1841699999998</v>
      </c>
      <c r="M221" s="22" t="s">
        <v>333</v>
      </c>
      <c r="N221" s="23">
        <v>42521</v>
      </c>
      <c r="O221" s="24">
        <v>2016</v>
      </c>
      <c r="P221" s="22" t="s">
        <v>334</v>
      </c>
      <c r="Q221" s="22" t="s">
        <v>335</v>
      </c>
      <c r="R221" s="22" t="s">
        <v>336</v>
      </c>
      <c r="S221" s="25">
        <v>9.9000000000000005E-2</v>
      </c>
      <c r="T221" s="25">
        <v>7.3999999999999996E-2</v>
      </c>
      <c r="U221" s="25">
        <v>0.13</v>
      </c>
      <c r="V221" s="25">
        <v>7.0000000000000001E-3</v>
      </c>
      <c r="W221" s="25">
        <v>2E-3</v>
      </c>
      <c r="X221" s="26">
        <v>2.1999999999999999E-2</v>
      </c>
    </row>
    <row r="222" spans="1:24" ht="16.5" hidden="1" customHeight="1" x14ac:dyDescent="0.25">
      <c r="A222" s="13" t="s">
        <v>331</v>
      </c>
      <c r="B222" s="13" t="s">
        <v>350</v>
      </c>
      <c r="C222" s="13" t="s">
        <v>35</v>
      </c>
      <c r="D222" s="13">
        <v>2211</v>
      </c>
      <c r="E222" s="13" t="s">
        <v>116</v>
      </c>
      <c r="F222" s="14"/>
      <c r="G222" s="15">
        <v>236870</v>
      </c>
      <c r="H222" s="15">
        <v>41760.180999999997</v>
      </c>
      <c r="I222" s="15">
        <v>37584.162899999996</v>
      </c>
      <c r="J222" s="15">
        <v>12528.054299999998</v>
      </c>
      <c r="K222" s="15">
        <v>33408.144800000002</v>
      </c>
      <c r="L222" s="15">
        <v>4176.0181000000002</v>
      </c>
      <c r="M222" s="15" t="s">
        <v>351</v>
      </c>
      <c r="N222" s="16">
        <v>42523</v>
      </c>
      <c r="O222" s="17">
        <v>2016</v>
      </c>
      <c r="P222" s="15" t="s">
        <v>334</v>
      </c>
      <c r="Q222" s="15" t="s">
        <v>346</v>
      </c>
      <c r="R222" s="15" t="s">
        <v>347</v>
      </c>
      <c r="S222" s="18">
        <v>8.6999999999999994E-2</v>
      </c>
      <c r="T222" s="18">
        <v>6.4000000000000001E-2</v>
      </c>
      <c r="U222" s="18">
        <v>0.11899999999999999</v>
      </c>
      <c r="V222" s="18">
        <v>2.5999999999999999E-2</v>
      </c>
      <c r="W222" s="18">
        <v>1.4999999999999999E-2</v>
      </c>
      <c r="X222" s="19">
        <v>4.4999999999999998E-2</v>
      </c>
    </row>
    <row r="223" spans="1:24" ht="16.5" hidden="1" customHeight="1" x14ac:dyDescent="0.25">
      <c r="A223" s="20" t="s">
        <v>331</v>
      </c>
      <c r="B223" s="20" t="s">
        <v>352</v>
      </c>
      <c r="C223" s="20" t="s">
        <v>35</v>
      </c>
      <c r="D223" s="20">
        <v>2212</v>
      </c>
      <c r="E223" s="20" t="s">
        <v>116</v>
      </c>
      <c r="F223" s="21"/>
      <c r="G223" s="22">
        <v>93303</v>
      </c>
      <c r="H223" s="22">
        <v>16449.318899999998</v>
      </c>
      <c r="I223" s="22">
        <v>14804.387009999999</v>
      </c>
      <c r="J223" s="22">
        <v>4934.7956699999995</v>
      </c>
      <c r="K223" s="22">
        <v>13159.455119999999</v>
      </c>
      <c r="L223" s="22">
        <v>1644.9318899999998</v>
      </c>
      <c r="M223" s="22" t="s">
        <v>351</v>
      </c>
      <c r="N223" s="23">
        <v>42523</v>
      </c>
      <c r="O223" s="24">
        <v>2016</v>
      </c>
      <c r="P223" s="22" t="s">
        <v>334</v>
      </c>
      <c r="Q223" s="22" t="s">
        <v>346</v>
      </c>
      <c r="R223" s="22" t="s">
        <v>347</v>
      </c>
      <c r="S223" s="25">
        <v>8.6999999999999994E-2</v>
      </c>
      <c r="T223" s="25">
        <v>6.4000000000000001E-2</v>
      </c>
      <c r="U223" s="25">
        <v>0.11899999999999999</v>
      </c>
      <c r="V223" s="25">
        <v>2.5999999999999999E-2</v>
      </c>
      <c r="W223" s="25">
        <v>1.4999999999999999E-2</v>
      </c>
      <c r="X223" s="26">
        <v>4.4999999999999998E-2</v>
      </c>
    </row>
    <row r="224" spans="1:24" ht="16.5" hidden="1" customHeight="1" x14ac:dyDescent="0.25">
      <c r="A224" s="13" t="s">
        <v>331</v>
      </c>
      <c r="B224" s="13" t="s">
        <v>353</v>
      </c>
      <c r="C224" s="13" t="s">
        <v>35</v>
      </c>
      <c r="D224" s="13">
        <v>2213</v>
      </c>
      <c r="E224" s="13" t="s">
        <v>116</v>
      </c>
      <c r="F224" s="14" t="s">
        <v>29</v>
      </c>
      <c r="G224" s="15">
        <v>26752</v>
      </c>
      <c r="H224" s="15">
        <v>4716.3775999999998</v>
      </c>
      <c r="I224" s="15">
        <v>4244.7398400000002</v>
      </c>
      <c r="J224" s="15">
        <v>1414.91328</v>
      </c>
      <c r="K224" s="15">
        <v>3773.1020800000001</v>
      </c>
      <c r="L224" s="15">
        <v>471.63776000000001</v>
      </c>
      <c r="M224" s="15" t="s">
        <v>354</v>
      </c>
      <c r="N224" s="16">
        <v>42523</v>
      </c>
      <c r="O224" s="17">
        <v>2016</v>
      </c>
      <c r="P224" s="15" t="s">
        <v>334</v>
      </c>
      <c r="Q224" s="15" t="s">
        <v>346</v>
      </c>
      <c r="R224" s="15" t="s">
        <v>347</v>
      </c>
      <c r="S224" s="18">
        <v>8.6999999999999994E-2</v>
      </c>
      <c r="T224" s="18">
        <v>6.4000000000000001E-2</v>
      </c>
      <c r="U224" s="18">
        <v>0.11899999999999999</v>
      </c>
      <c r="V224" s="18">
        <v>2.5999999999999999E-2</v>
      </c>
      <c r="W224" s="18">
        <v>1.4999999999999999E-2</v>
      </c>
      <c r="X224" s="19">
        <v>4.4999999999999998E-2</v>
      </c>
    </row>
    <row r="225" spans="1:24" ht="16.5" hidden="1" customHeight="1" x14ac:dyDescent="0.25">
      <c r="A225" s="20" t="s">
        <v>331</v>
      </c>
      <c r="B225" s="20" t="s">
        <v>355</v>
      </c>
      <c r="C225" s="20" t="s">
        <v>35</v>
      </c>
      <c r="D225" s="20">
        <v>2214</v>
      </c>
      <c r="E225" s="20" t="s">
        <v>116</v>
      </c>
      <c r="F225" s="21" t="s">
        <v>29</v>
      </c>
      <c r="G225" s="22">
        <v>49152</v>
      </c>
      <c r="H225" s="22">
        <v>8665.4975999999988</v>
      </c>
      <c r="I225" s="22">
        <v>7798.9478399999989</v>
      </c>
      <c r="J225" s="22">
        <v>2599.6492799999996</v>
      </c>
      <c r="K225" s="22">
        <v>6932.398079999999</v>
      </c>
      <c r="L225" s="22">
        <v>866.54975999999988</v>
      </c>
      <c r="M225" s="22" t="s">
        <v>354</v>
      </c>
      <c r="N225" s="23">
        <v>42523</v>
      </c>
      <c r="O225" s="24">
        <v>2016</v>
      </c>
      <c r="P225" s="22" t="s">
        <v>334</v>
      </c>
      <c r="Q225" s="22" t="s">
        <v>346</v>
      </c>
      <c r="R225" s="22" t="s">
        <v>347</v>
      </c>
      <c r="S225" s="25">
        <v>8.6999999999999994E-2</v>
      </c>
      <c r="T225" s="25">
        <v>6.4000000000000001E-2</v>
      </c>
      <c r="U225" s="25">
        <v>0.11899999999999999</v>
      </c>
      <c r="V225" s="25">
        <v>2.5999999999999999E-2</v>
      </c>
      <c r="W225" s="25">
        <v>1.4999999999999999E-2</v>
      </c>
      <c r="X225" s="26">
        <v>4.4999999999999998E-2</v>
      </c>
    </row>
    <row r="226" spans="1:24" ht="16.5" hidden="1" customHeight="1" x14ac:dyDescent="0.25">
      <c r="A226" s="13" t="s">
        <v>331</v>
      </c>
      <c r="B226" s="13" t="s">
        <v>356</v>
      </c>
      <c r="C226" s="13" t="s">
        <v>35</v>
      </c>
      <c r="D226" s="13">
        <v>2215</v>
      </c>
      <c r="E226" s="13" t="s">
        <v>116</v>
      </c>
      <c r="F226" s="14"/>
      <c r="G226" s="15">
        <v>94918</v>
      </c>
      <c r="H226" s="15">
        <v>16734.043399999999</v>
      </c>
      <c r="I226" s="15">
        <v>15060.63906</v>
      </c>
      <c r="J226" s="15">
        <v>5020.2130199999992</v>
      </c>
      <c r="K226" s="15">
        <v>13387.23472</v>
      </c>
      <c r="L226" s="15">
        <v>1673.40434</v>
      </c>
      <c r="M226" s="15" t="s">
        <v>351</v>
      </c>
      <c r="N226" s="16">
        <v>42523</v>
      </c>
      <c r="O226" s="17">
        <v>2016</v>
      </c>
      <c r="P226" s="15" t="s">
        <v>334</v>
      </c>
      <c r="Q226" s="15" t="s">
        <v>346</v>
      </c>
      <c r="R226" s="15" t="s">
        <v>347</v>
      </c>
      <c r="S226" s="18">
        <v>8.6999999999999994E-2</v>
      </c>
      <c r="T226" s="18">
        <v>6.4000000000000001E-2</v>
      </c>
      <c r="U226" s="18">
        <v>0.11899999999999999</v>
      </c>
      <c r="V226" s="18">
        <v>2.5999999999999999E-2</v>
      </c>
      <c r="W226" s="18">
        <v>1.4999999999999999E-2</v>
      </c>
      <c r="X226" s="19">
        <v>4.4999999999999998E-2</v>
      </c>
    </row>
    <row r="227" spans="1:24" ht="16.5" hidden="1" customHeight="1" x14ac:dyDescent="0.25">
      <c r="A227" s="20" t="s">
        <v>357</v>
      </c>
      <c r="B227" s="20" t="s">
        <v>369</v>
      </c>
      <c r="C227" s="20" t="s">
        <v>370</v>
      </c>
      <c r="D227" s="20">
        <v>2301</v>
      </c>
      <c r="E227" s="20" t="s">
        <v>45</v>
      </c>
      <c r="F227" s="21"/>
      <c r="G227" s="22">
        <v>160794</v>
      </c>
      <c r="H227" s="22">
        <v>28347.982199999999</v>
      </c>
      <c r="I227" s="22">
        <v>25513.183979999998</v>
      </c>
      <c r="J227" s="22">
        <v>8504.3946599999999</v>
      </c>
      <c r="K227" s="22">
        <v>22678.385760000001</v>
      </c>
      <c r="L227" s="22">
        <v>2834.7982200000001</v>
      </c>
      <c r="M227" s="22" t="s">
        <v>371</v>
      </c>
      <c r="N227" s="23">
        <v>43216</v>
      </c>
      <c r="O227" s="24">
        <v>2018</v>
      </c>
      <c r="P227" s="22" t="s">
        <v>21</v>
      </c>
      <c r="Q227" s="22" t="s">
        <v>372</v>
      </c>
      <c r="R227" s="22" t="s">
        <v>373</v>
      </c>
      <c r="S227" s="25">
        <v>7.0000000000000007E-2</v>
      </c>
      <c r="T227" s="25">
        <v>4.7E-2</v>
      </c>
      <c r="U227" s="25">
        <v>0.10299999999999999</v>
      </c>
      <c r="V227" s="25">
        <v>8.0000000000000002E-3</v>
      </c>
      <c r="W227" s="25">
        <v>3.0000000000000001E-3</v>
      </c>
      <c r="X227" s="26">
        <v>2.4E-2</v>
      </c>
    </row>
    <row r="228" spans="1:24" ht="16.5" hidden="1" customHeight="1" x14ac:dyDescent="0.25">
      <c r="A228" s="13" t="s">
        <v>357</v>
      </c>
      <c r="B228" s="13" t="s">
        <v>374</v>
      </c>
      <c r="C228" s="13" t="s">
        <v>370</v>
      </c>
      <c r="D228" s="13">
        <v>2302</v>
      </c>
      <c r="E228" s="13" t="s">
        <v>45</v>
      </c>
      <c r="F228" s="14"/>
      <c r="G228" s="15">
        <v>91648</v>
      </c>
      <c r="H228" s="15">
        <v>16157.542399999998</v>
      </c>
      <c r="I228" s="15">
        <v>14541.788159999998</v>
      </c>
      <c r="J228" s="15">
        <v>4847.2627199999997</v>
      </c>
      <c r="K228" s="15">
        <v>12926.03392</v>
      </c>
      <c r="L228" s="15">
        <v>1615.75424</v>
      </c>
      <c r="M228" s="15" t="s">
        <v>371</v>
      </c>
      <c r="N228" s="16">
        <v>43216</v>
      </c>
      <c r="O228" s="17">
        <v>2018</v>
      </c>
      <c r="P228" s="15" t="s">
        <v>21</v>
      </c>
      <c r="Q228" s="15" t="s">
        <v>372</v>
      </c>
      <c r="R228" s="15" t="s">
        <v>373</v>
      </c>
      <c r="S228" s="18">
        <v>7.0000000000000007E-2</v>
      </c>
      <c r="T228" s="18">
        <v>4.7E-2</v>
      </c>
      <c r="U228" s="18">
        <v>0.10299999999999999</v>
      </c>
      <c r="V228" s="18">
        <v>8.0000000000000002E-3</v>
      </c>
      <c r="W228" s="18">
        <v>3.0000000000000001E-3</v>
      </c>
      <c r="X228" s="19">
        <v>2.4E-2</v>
      </c>
    </row>
    <row r="229" spans="1:24" ht="16.5" hidden="1" customHeight="1" x14ac:dyDescent="0.25">
      <c r="A229" s="20" t="s">
        <v>357</v>
      </c>
      <c r="B229" s="20" t="s">
        <v>375</v>
      </c>
      <c r="C229" s="20" t="s">
        <v>370</v>
      </c>
      <c r="D229" s="20">
        <v>2303</v>
      </c>
      <c r="E229" s="20" t="s">
        <v>45</v>
      </c>
      <c r="F229" s="21"/>
      <c r="G229" s="22">
        <v>53950</v>
      </c>
      <c r="H229" s="22">
        <v>9511.3849999999984</v>
      </c>
      <c r="I229" s="22">
        <v>8560.2464999999993</v>
      </c>
      <c r="J229" s="22">
        <v>2853.4154999999996</v>
      </c>
      <c r="K229" s="22">
        <v>7609.1079999999993</v>
      </c>
      <c r="L229" s="22">
        <v>951.13849999999991</v>
      </c>
      <c r="M229" s="22" t="s">
        <v>371</v>
      </c>
      <c r="N229" s="23">
        <v>43216</v>
      </c>
      <c r="O229" s="24">
        <v>2018</v>
      </c>
      <c r="P229" s="22" t="s">
        <v>21</v>
      </c>
      <c r="Q229" s="22" t="s">
        <v>372</v>
      </c>
      <c r="R229" s="22" t="s">
        <v>373</v>
      </c>
      <c r="S229" s="25">
        <v>7.0000000000000007E-2</v>
      </c>
      <c r="T229" s="25">
        <v>4.7E-2</v>
      </c>
      <c r="U229" s="25">
        <v>0.10299999999999999</v>
      </c>
      <c r="V229" s="25">
        <v>8.0000000000000002E-3</v>
      </c>
      <c r="W229" s="25">
        <v>3.0000000000000001E-3</v>
      </c>
      <c r="X229" s="26">
        <v>2.4E-2</v>
      </c>
    </row>
    <row r="230" spans="1:24" ht="16.5" hidden="1" customHeight="1" x14ac:dyDescent="0.25">
      <c r="A230" s="13" t="s">
        <v>357</v>
      </c>
      <c r="B230" s="13" t="s">
        <v>376</v>
      </c>
      <c r="C230" s="13" t="s">
        <v>370</v>
      </c>
      <c r="D230" s="13">
        <v>2304</v>
      </c>
      <c r="E230" s="13" t="s">
        <v>45</v>
      </c>
      <c r="F230" s="14"/>
      <c r="G230" s="15">
        <v>113607</v>
      </c>
      <c r="H230" s="15">
        <v>20028.914099999998</v>
      </c>
      <c r="I230" s="15">
        <v>18026.022689999998</v>
      </c>
      <c r="J230" s="15">
        <v>6008.6742299999996</v>
      </c>
      <c r="K230" s="15">
        <v>16023.13128</v>
      </c>
      <c r="L230" s="15">
        <v>2002.89141</v>
      </c>
      <c r="M230" s="15" t="s">
        <v>371</v>
      </c>
      <c r="N230" s="16">
        <v>43216</v>
      </c>
      <c r="O230" s="17">
        <v>2018</v>
      </c>
      <c r="P230" s="15" t="s">
        <v>21</v>
      </c>
      <c r="Q230" s="15" t="s">
        <v>372</v>
      </c>
      <c r="R230" s="15" t="s">
        <v>373</v>
      </c>
      <c r="S230" s="18">
        <v>7.0000000000000007E-2</v>
      </c>
      <c r="T230" s="18">
        <v>4.7E-2</v>
      </c>
      <c r="U230" s="18">
        <v>0.10299999999999999</v>
      </c>
      <c r="V230" s="18">
        <v>8.0000000000000002E-3</v>
      </c>
      <c r="W230" s="18">
        <v>3.0000000000000001E-3</v>
      </c>
      <c r="X230" s="19">
        <v>2.4E-2</v>
      </c>
    </row>
    <row r="231" spans="1:24" ht="16.5" hidden="1" customHeight="1" x14ac:dyDescent="0.25">
      <c r="A231" s="20" t="s">
        <v>357</v>
      </c>
      <c r="B231" s="20" t="s">
        <v>377</v>
      </c>
      <c r="C231" s="20" t="s">
        <v>370</v>
      </c>
      <c r="D231" s="20">
        <v>2305</v>
      </c>
      <c r="E231" s="20" t="s">
        <v>45</v>
      </c>
      <c r="F231" s="21"/>
      <c r="G231" s="22">
        <v>354679</v>
      </c>
      <c r="H231" s="22">
        <v>62529.907699999996</v>
      </c>
      <c r="I231" s="22">
        <v>56276.916929999999</v>
      </c>
      <c r="J231" s="22">
        <v>18758.972309999997</v>
      </c>
      <c r="K231" s="22">
        <v>50023.926160000003</v>
      </c>
      <c r="L231" s="22">
        <v>6252.9907700000003</v>
      </c>
      <c r="M231" s="22" t="s">
        <v>378</v>
      </c>
      <c r="N231" s="23">
        <v>43216</v>
      </c>
      <c r="O231" s="24">
        <v>2018</v>
      </c>
      <c r="P231" s="22" t="s">
        <v>21</v>
      </c>
      <c r="Q231" s="22" t="s">
        <v>372</v>
      </c>
      <c r="R231" s="22" t="s">
        <v>373</v>
      </c>
      <c r="S231" s="25">
        <v>7.0000000000000007E-2</v>
      </c>
      <c r="T231" s="25">
        <v>4.7E-2</v>
      </c>
      <c r="U231" s="25">
        <v>0.10299999999999999</v>
      </c>
      <c r="V231" s="25">
        <v>8.0000000000000002E-3</v>
      </c>
      <c r="W231" s="25">
        <v>3.0000000000000001E-3</v>
      </c>
      <c r="X231" s="26">
        <v>2.4E-2</v>
      </c>
    </row>
    <row r="232" spans="1:24" ht="16.5" hidden="1" customHeight="1" x14ac:dyDescent="0.25">
      <c r="A232" s="13" t="s">
        <v>357</v>
      </c>
      <c r="B232" s="13" t="s">
        <v>379</v>
      </c>
      <c r="C232" s="13" t="s">
        <v>370</v>
      </c>
      <c r="D232" s="13">
        <v>2306</v>
      </c>
      <c r="E232" s="13" t="s">
        <v>45</v>
      </c>
      <c r="F232" s="14"/>
      <c r="G232" s="15">
        <v>39588</v>
      </c>
      <c r="H232" s="15">
        <v>6979.3643999999995</v>
      </c>
      <c r="I232" s="15">
        <v>6281.42796</v>
      </c>
      <c r="J232" s="15">
        <v>2093.8093199999998</v>
      </c>
      <c r="K232" s="15">
        <v>5583.4915199999996</v>
      </c>
      <c r="L232" s="15">
        <v>697.93643999999995</v>
      </c>
      <c r="M232" s="15" t="s">
        <v>378</v>
      </c>
      <c r="N232" s="16">
        <v>43216</v>
      </c>
      <c r="O232" s="17">
        <v>2018</v>
      </c>
      <c r="P232" s="15" t="s">
        <v>21</v>
      </c>
      <c r="Q232" s="15" t="s">
        <v>372</v>
      </c>
      <c r="R232" s="15" t="s">
        <v>373</v>
      </c>
      <c r="S232" s="18">
        <v>7.0000000000000007E-2</v>
      </c>
      <c r="T232" s="18">
        <v>4.7E-2</v>
      </c>
      <c r="U232" s="18">
        <v>0.10299999999999999</v>
      </c>
      <c r="V232" s="18">
        <v>8.0000000000000002E-3</v>
      </c>
      <c r="W232" s="18">
        <v>3.0000000000000001E-3</v>
      </c>
      <c r="X232" s="19">
        <v>2.4E-2</v>
      </c>
    </row>
    <row r="233" spans="1:24" ht="16.5" hidden="1" customHeight="1" x14ac:dyDescent="0.25">
      <c r="A233" s="20" t="s">
        <v>357</v>
      </c>
      <c r="B233" s="20" t="s">
        <v>358</v>
      </c>
      <c r="C233" s="20" t="s">
        <v>359</v>
      </c>
      <c r="D233" s="20">
        <v>2307</v>
      </c>
      <c r="E233" s="20" t="s">
        <v>45</v>
      </c>
      <c r="F233" s="21"/>
      <c r="G233" s="22">
        <v>127914</v>
      </c>
      <c r="H233" s="22">
        <v>22551.2382</v>
      </c>
      <c r="I233" s="22">
        <v>20296.114379999999</v>
      </c>
      <c r="J233" s="22">
        <v>6765.3714599999994</v>
      </c>
      <c r="K233" s="22">
        <v>18040.990560000002</v>
      </c>
      <c r="L233" s="22">
        <v>2255.1238200000003</v>
      </c>
      <c r="M233" s="22" t="s">
        <v>360</v>
      </c>
      <c r="N233" s="23">
        <v>43216</v>
      </c>
      <c r="O233" s="24">
        <v>2018</v>
      </c>
      <c r="P233" s="22" t="s">
        <v>21</v>
      </c>
      <c r="Q233" s="22" t="s">
        <v>361</v>
      </c>
      <c r="R233" s="22" t="s">
        <v>362</v>
      </c>
      <c r="S233" s="25">
        <v>5.6000000000000001E-2</v>
      </c>
      <c r="T233" s="25">
        <v>3.9E-2</v>
      </c>
      <c r="U233" s="25">
        <v>0.08</v>
      </c>
      <c r="V233" s="25">
        <v>2E-3</v>
      </c>
      <c r="W233" s="25">
        <v>0</v>
      </c>
      <c r="X233" s="26">
        <v>1.4E-2</v>
      </c>
    </row>
    <row r="234" spans="1:24" ht="16.5" hidden="1" customHeight="1" x14ac:dyDescent="0.25">
      <c r="A234" s="13" t="s">
        <v>357</v>
      </c>
      <c r="B234" s="13" t="s">
        <v>363</v>
      </c>
      <c r="C234" s="13" t="s">
        <v>359</v>
      </c>
      <c r="D234" s="13">
        <v>2308</v>
      </c>
      <c r="E234" s="13" t="s">
        <v>45</v>
      </c>
      <c r="F234" s="14"/>
      <c r="G234" s="15">
        <v>106096</v>
      </c>
      <c r="H234" s="15">
        <v>18704.7248</v>
      </c>
      <c r="I234" s="15">
        <v>16834.25232</v>
      </c>
      <c r="J234" s="15">
        <v>5611.4174400000002</v>
      </c>
      <c r="K234" s="15">
        <v>14963.779840000001</v>
      </c>
      <c r="L234" s="15">
        <v>1870.4724800000001</v>
      </c>
      <c r="M234" s="15" t="s">
        <v>360</v>
      </c>
      <c r="N234" s="16">
        <v>43225</v>
      </c>
      <c r="O234" s="17">
        <v>2018</v>
      </c>
      <c r="P234" s="15" t="s">
        <v>21</v>
      </c>
      <c r="Q234" s="15" t="s">
        <v>361</v>
      </c>
      <c r="R234" s="15" t="s">
        <v>362</v>
      </c>
      <c r="S234" s="18">
        <v>5.6000000000000001E-2</v>
      </c>
      <c r="T234" s="18">
        <v>3.9E-2</v>
      </c>
      <c r="U234" s="18">
        <v>0.08</v>
      </c>
      <c r="V234" s="18">
        <v>2E-3</v>
      </c>
      <c r="W234" s="18">
        <v>0</v>
      </c>
      <c r="X234" s="19">
        <v>1.4E-2</v>
      </c>
    </row>
    <row r="235" spans="1:24" ht="16.5" hidden="1" customHeight="1" x14ac:dyDescent="0.25">
      <c r="A235" s="20" t="s">
        <v>357</v>
      </c>
      <c r="B235" s="20" t="s">
        <v>364</v>
      </c>
      <c r="C235" s="20" t="s">
        <v>359</v>
      </c>
      <c r="D235" s="20">
        <v>2309</v>
      </c>
      <c r="E235" s="20" t="s">
        <v>45</v>
      </c>
      <c r="F235" s="21"/>
      <c r="G235" s="22">
        <v>75319</v>
      </c>
      <c r="H235" s="22">
        <v>13278.739699999998</v>
      </c>
      <c r="I235" s="22">
        <v>11950.86573</v>
      </c>
      <c r="J235" s="22">
        <v>3983.6219099999994</v>
      </c>
      <c r="K235" s="22">
        <v>10622.991759999999</v>
      </c>
      <c r="L235" s="22">
        <v>1327.8739699999999</v>
      </c>
      <c r="M235" s="22" t="s">
        <v>360</v>
      </c>
      <c r="N235" s="23">
        <v>43225</v>
      </c>
      <c r="O235" s="24">
        <v>2018</v>
      </c>
      <c r="P235" s="22" t="s">
        <v>21</v>
      </c>
      <c r="Q235" s="22" t="s">
        <v>361</v>
      </c>
      <c r="R235" s="22" t="s">
        <v>362</v>
      </c>
      <c r="S235" s="25">
        <v>5.6000000000000001E-2</v>
      </c>
      <c r="T235" s="25">
        <v>3.9E-2</v>
      </c>
      <c r="U235" s="25">
        <v>0.08</v>
      </c>
      <c r="V235" s="25">
        <v>2E-3</v>
      </c>
      <c r="W235" s="25">
        <v>0</v>
      </c>
      <c r="X235" s="26">
        <v>1.4E-2</v>
      </c>
    </row>
    <row r="236" spans="1:24" ht="16.5" hidden="1" customHeight="1" x14ac:dyDescent="0.25">
      <c r="A236" s="13" t="s">
        <v>357</v>
      </c>
      <c r="B236" s="13" t="s">
        <v>365</v>
      </c>
      <c r="C236" s="13" t="s">
        <v>359</v>
      </c>
      <c r="D236" s="13">
        <v>2310</v>
      </c>
      <c r="E236" s="13" t="s">
        <v>45</v>
      </c>
      <c r="F236" s="14" t="s">
        <v>29</v>
      </c>
      <c r="G236" s="15">
        <v>102575</v>
      </c>
      <c r="H236" s="15">
        <v>18083.9725</v>
      </c>
      <c r="I236" s="15">
        <v>16275.57525</v>
      </c>
      <c r="J236" s="15">
        <v>5425.19175</v>
      </c>
      <c r="K236" s="15">
        <v>14467.178</v>
      </c>
      <c r="L236" s="15">
        <v>1808.39725</v>
      </c>
      <c r="M236" s="15" t="s">
        <v>366</v>
      </c>
      <c r="N236" s="16">
        <v>43225</v>
      </c>
      <c r="O236" s="17">
        <v>2018</v>
      </c>
      <c r="P236" s="15" t="s">
        <v>21</v>
      </c>
      <c r="Q236" s="15" t="s">
        <v>361</v>
      </c>
      <c r="R236" s="15" t="s">
        <v>362</v>
      </c>
      <c r="S236" s="18">
        <v>5.6000000000000001E-2</v>
      </c>
      <c r="T236" s="18">
        <v>3.9E-2</v>
      </c>
      <c r="U236" s="18">
        <v>0.08</v>
      </c>
      <c r="V236" s="18">
        <v>2E-3</v>
      </c>
      <c r="W236" s="18">
        <v>0</v>
      </c>
      <c r="X236" s="19">
        <v>1.4E-2</v>
      </c>
    </row>
    <row r="237" spans="1:24" ht="16.5" hidden="1" customHeight="1" x14ac:dyDescent="0.25">
      <c r="A237" s="20" t="s">
        <v>357</v>
      </c>
      <c r="B237" s="20" t="s">
        <v>367</v>
      </c>
      <c r="C237" s="20" t="s">
        <v>359</v>
      </c>
      <c r="D237" s="20">
        <v>2311</v>
      </c>
      <c r="E237" s="20" t="s">
        <v>45</v>
      </c>
      <c r="F237" s="21" t="s">
        <v>29</v>
      </c>
      <c r="G237" s="22">
        <v>43490</v>
      </c>
      <c r="H237" s="22">
        <v>7667.2869999999994</v>
      </c>
      <c r="I237" s="22">
        <v>6900.5582999999997</v>
      </c>
      <c r="J237" s="22">
        <v>2300.1860999999999</v>
      </c>
      <c r="K237" s="22">
        <v>6133.8296</v>
      </c>
      <c r="L237" s="22">
        <v>766.7287</v>
      </c>
      <c r="M237" s="22" t="s">
        <v>366</v>
      </c>
      <c r="N237" s="23">
        <v>43225</v>
      </c>
      <c r="O237" s="24">
        <v>2018</v>
      </c>
      <c r="P237" s="22" t="s">
        <v>21</v>
      </c>
      <c r="Q237" s="22" t="s">
        <v>361</v>
      </c>
      <c r="R237" s="22" t="s">
        <v>362</v>
      </c>
      <c r="S237" s="25">
        <v>5.6000000000000001E-2</v>
      </c>
      <c r="T237" s="25">
        <v>3.9E-2</v>
      </c>
      <c r="U237" s="25">
        <v>0.08</v>
      </c>
      <c r="V237" s="25">
        <v>2E-3</v>
      </c>
      <c r="W237" s="25">
        <v>0</v>
      </c>
      <c r="X237" s="26">
        <v>1.4E-2</v>
      </c>
    </row>
    <row r="238" spans="1:24" ht="16.5" hidden="1" customHeight="1" x14ac:dyDescent="0.25">
      <c r="A238" s="13" t="s">
        <v>357</v>
      </c>
      <c r="B238" s="13" t="s">
        <v>380</v>
      </c>
      <c r="C238" s="13" t="s">
        <v>370</v>
      </c>
      <c r="D238" s="13">
        <v>2312</v>
      </c>
      <c r="E238" s="13" t="s">
        <v>45</v>
      </c>
      <c r="F238" s="14"/>
      <c r="G238" s="15">
        <v>30046</v>
      </c>
      <c r="H238" s="15">
        <v>5297.1097999999993</v>
      </c>
      <c r="I238" s="15">
        <v>4767.3988199999994</v>
      </c>
      <c r="J238" s="15">
        <v>1589.1329399999997</v>
      </c>
      <c r="K238" s="15">
        <v>4237.6878399999996</v>
      </c>
      <c r="L238" s="15">
        <v>529.71097999999995</v>
      </c>
      <c r="M238" s="15" t="s">
        <v>378</v>
      </c>
      <c r="N238" s="16">
        <v>43216</v>
      </c>
      <c r="O238" s="17">
        <v>2018</v>
      </c>
      <c r="P238" s="15" t="s">
        <v>21</v>
      </c>
      <c r="Q238" s="15" t="s">
        <v>372</v>
      </c>
      <c r="R238" s="15" t="s">
        <v>373</v>
      </c>
      <c r="S238" s="18">
        <v>7.0000000000000007E-2</v>
      </c>
      <c r="T238" s="18">
        <v>4.7E-2</v>
      </c>
      <c r="U238" s="18">
        <v>0.10299999999999999</v>
      </c>
      <c r="V238" s="18">
        <v>8.0000000000000002E-3</v>
      </c>
      <c r="W238" s="18">
        <v>3.0000000000000001E-3</v>
      </c>
      <c r="X238" s="19">
        <v>2.4E-2</v>
      </c>
    </row>
    <row r="239" spans="1:24" ht="16.5" hidden="1" customHeight="1" x14ac:dyDescent="0.25">
      <c r="A239" s="20" t="s">
        <v>357</v>
      </c>
      <c r="B239" s="20" t="s">
        <v>381</v>
      </c>
      <c r="C239" s="20" t="s">
        <v>370</v>
      </c>
      <c r="D239" s="20">
        <v>2313</v>
      </c>
      <c r="E239" s="20" t="s">
        <v>45</v>
      </c>
      <c r="F239" s="21"/>
      <c r="G239" s="22">
        <v>46083</v>
      </c>
      <c r="H239" s="22">
        <v>8124.4328999999989</v>
      </c>
      <c r="I239" s="22">
        <v>7311.9896099999987</v>
      </c>
      <c r="J239" s="22">
        <v>2437.3298699999996</v>
      </c>
      <c r="K239" s="22">
        <v>6499.5463199999995</v>
      </c>
      <c r="L239" s="22">
        <v>812.44328999999993</v>
      </c>
      <c r="M239" s="22" t="s">
        <v>378</v>
      </c>
      <c r="N239" s="23">
        <v>43216</v>
      </c>
      <c r="O239" s="24">
        <v>2018</v>
      </c>
      <c r="P239" s="22" t="s">
        <v>21</v>
      </c>
      <c r="Q239" s="22" t="s">
        <v>372</v>
      </c>
      <c r="R239" s="22" t="s">
        <v>373</v>
      </c>
      <c r="S239" s="25">
        <v>7.0000000000000007E-2</v>
      </c>
      <c r="T239" s="25">
        <v>4.7E-2</v>
      </c>
      <c r="U239" s="25">
        <v>0.10299999999999999</v>
      </c>
      <c r="V239" s="25">
        <v>8.0000000000000002E-3</v>
      </c>
      <c r="W239" s="25">
        <v>3.0000000000000001E-3</v>
      </c>
      <c r="X239" s="26">
        <v>2.4E-2</v>
      </c>
    </row>
    <row r="240" spans="1:24" ht="16.5" hidden="1" customHeight="1" x14ac:dyDescent="0.25">
      <c r="A240" s="13" t="s">
        <v>357</v>
      </c>
      <c r="B240" s="13" t="s">
        <v>368</v>
      </c>
      <c r="C240" s="13" t="s">
        <v>359</v>
      </c>
      <c r="D240" s="13">
        <v>2314</v>
      </c>
      <c r="E240" s="13" t="s">
        <v>45</v>
      </c>
      <c r="F240" s="14" t="s">
        <v>29</v>
      </c>
      <c r="G240" s="15">
        <v>20943</v>
      </c>
      <c r="H240" s="15">
        <v>3692.2508999999995</v>
      </c>
      <c r="I240" s="15">
        <v>3323.0258099999996</v>
      </c>
      <c r="J240" s="15">
        <v>1107.6752699999997</v>
      </c>
      <c r="K240" s="15">
        <v>2953.8007199999997</v>
      </c>
      <c r="L240" s="15">
        <v>369.22508999999997</v>
      </c>
      <c r="M240" s="15" t="s">
        <v>366</v>
      </c>
      <c r="N240" s="16">
        <v>43225</v>
      </c>
      <c r="O240" s="17">
        <v>2018</v>
      </c>
      <c r="P240" s="15" t="s">
        <v>21</v>
      </c>
      <c r="Q240" s="15" t="s">
        <v>361</v>
      </c>
      <c r="R240" s="15" t="s">
        <v>362</v>
      </c>
      <c r="S240" s="18">
        <v>5.6000000000000001E-2</v>
      </c>
      <c r="T240" s="18">
        <v>3.9E-2</v>
      </c>
      <c r="U240" s="18">
        <v>0.08</v>
      </c>
      <c r="V240" s="18">
        <v>2E-3</v>
      </c>
      <c r="W240" s="18">
        <v>0</v>
      </c>
      <c r="X240" s="19">
        <v>1.4E-2</v>
      </c>
    </row>
    <row r="241" spans="1:24" ht="16.5" hidden="1" customHeight="1" x14ac:dyDescent="0.25">
      <c r="A241" s="20" t="s">
        <v>357</v>
      </c>
      <c r="B241" s="20" t="s">
        <v>382</v>
      </c>
      <c r="C241" s="20" t="s">
        <v>370</v>
      </c>
      <c r="D241" s="20">
        <v>2315</v>
      </c>
      <c r="E241" s="20" t="s">
        <v>45</v>
      </c>
      <c r="F241" s="21"/>
      <c r="G241" s="22">
        <v>38182</v>
      </c>
      <c r="H241" s="22">
        <v>6731.4865999999993</v>
      </c>
      <c r="I241" s="22">
        <v>6058.3379399999994</v>
      </c>
      <c r="J241" s="22">
        <v>2019.4459799999997</v>
      </c>
      <c r="K241" s="22">
        <v>5385.1892799999996</v>
      </c>
      <c r="L241" s="22">
        <v>673.14865999999995</v>
      </c>
      <c r="M241" s="22" t="s">
        <v>378</v>
      </c>
      <c r="N241" s="23">
        <v>43216</v>
      </c>
      <c r="O241" s="24">
        <v>2018</v>
      </c>
      <c r="P241" s="22" t="s">
        <v>21</v>
      </c>
      <c r="Q241" s="22" t="s">
        <v>372</v>
      </c>
      <c r="R241" s="22" t="s">
        <v>373</v>
      </c>
      <c r="S241" s="25">
        <v>7.0000000000000007E-2</v>
      </c>
      <c r="T241" s="25">
        <v>4.7E-2</v>
      </c>
      <c r="U241" s="25">
        <v>0.10299999999999999</v>
      </c>
      <c r="V241" s="25">
        <v>8.0000000000000002E-3</v>
      </c>
      <c r="W241" s="25">
        <v>3.0000000000000001E-3</v>
      </c>
      <c r="X241" s="26">
        <v>2.4E-2</v>
      </c>
    </row>
    <row r="242" spans="1:24" ht="16.5" hidden="1" customHeight="1" x14ac:dyDescent="0.25">
      <c r="A242" s="13" t="s">
        <v>357</v>
      </c>
      <c r="B242" s="13" t="s">
        <v>383</v>
      </c>
      <c r="C242" s="13" t="s">
        <v>370</v>
      </c>
      <c r="D242" s="13">
        <v>2316</v>
      </c>
      <c r="E242" s="13" t="s">
        <v>45</v>
      </c>
      <c r="F242" s="14"/>
      <c r="G242" s="15">
        <v>65046</v>
      </c>
      <c r="H242" s="15">
        <v>11467.609799999998</v>
      </c>
      <c r="I242" s="15">
        <v>10320.848819999999</v>
      </c>
      <c r="J242" s="15">
        <v>3440.2829399999996</v>
      </c>
      <c r="K242" s="15">
        <v>9174.0878399999983</v>
      </c>
      <c r="L242" s="15">
        <v>1146.7609799999998</v>
      </c>
      <c r="M242" s="15" t="s">
        <v>378</v>
      </c>
      <c r="N242" s="16">
        <v>43216</v>
      </c>
      <c r="O242" s="17">
        <v>2018</v>
      </c>
      <c r="P242" s="15" t="s">
        <v>21</v>
      </c>
      <c r="Q242" s="15" t="s">
        <v>372</v>
      </c>
      <c r="R242" s="15" t="s">
        <v>373</v>
      </c>
      <c r="S242" s="18">
        <v>7.0000000000000007E-2</v>
      </c>
      <c r="T242" s="18">
        <v>4.7E-2</v>
      </c>
      <c r="U242" s="18">
        <v>0.10299999999999999</v>
      </c>
      <c r="V242" s="18">
        <v>8.0000000000000002E-3</v>
      </c>
      <c r="W242" s="18">
        <v>3.0000000000000001E-3</v>
      </c>
      <c r="X242" s="19">
        <v>2.4E-2</v>
      </c>
    </row>
    <row r="243" spans="1:24" ht="16.5" hidden="1" customHeight="1" x14ac:dyDescent="0.25">
      <c r="A243" s="20" t="s">
        <v>455</v>
      </c>
      <c r="B243" s="20" t="s">
        <v>456</v>
      </c>
      <c r="C243" s="20" t="s">
        <v>44</v>
      </c>
      <c r="D243" s="20">
        <v>2401</v>
      </c>
      <c r="E243" s="27" t="s">
        <v>19</v>
      </c>
      <c r="F243" s="21" t="s">
        <v>29</v>
      </c>
      <c r="G243" s="22">
        <v>144666</v>
      </c>
      <c r="H243" s="22">
        <v>25504.615799999996</v>
      </c>
      <c r="I243" s="22">
        <v>22954.154219999997</v>
      </c>
      <c r="J243" s="22">
        <v>7651.3847399999986</v>
      </c>
      <c r="K243" s="22">
        <v>20403.692639999997</v>
      </c>
      <c r="L243" s="22">
        <v>2550.4615799999997</v>
      </c>
      <c r="M243" s="22" t="s">
        <v>457</v>
      </c>
      <c r="N243" s="23">
        <v>43424</v>
      </c>
      <c r="O243" s="24">
        <v>2018</v>
      </c>
      <c r="P243" s="22" t="s">
        <v>21</v>
      </c>
      <c r="Q243" s="22" t="s">
        <v>458</v>
      </c>
      <c r="R243" s="22" t="s">
        <v>459</v>
      </c>
      <c r="S243" s="25">
        <v>0.155</v>
      </c>
      <c r="T243" s="25">
        <v>0.113</v>
      </c>
      <c r="U243" s="25">
        <v>0.21</v>
      </c>
      <c r="V243" s="25">
        <v>2.1000000000000001E-2</v>
      </c>
      <c r="W243" s="25">
        <v>0.01</v>
      </c>
      <c r="X243" s="26">
        <v>4.2999999999999997E-2</v>
      </c>
    </row>
    <row r="244" spans="1:24" ht="16.5" hidden="1" customHeight="1" x14ac:dyDescent="0.25">
      <c r="A244" s="13" t="s">
        <v>455</v>
      </c>
      <c r="B244" s="13" t="s">
        <v>460</v>
      </c>
      <c r="C244" s="13" t="s">
        <v>44</v>
      </c>
      <c r="D244" s="13">
        <v>2402</v>
      </c>
      <c r="E244" s="28" t="s">
        <v>19</v>
      </c>
      <c r="F244" s="14" t="s">
        <v>29</v>
      </c>
      <c r="G244" s="15">
        <v>177151</v>
      </c>
      <c r="H244" s="15">
        <v>31231.721299999997</v>
      </c>
      <c r="I244" s="15">
        <v>28108.549169999998</v>
      </c>
      <c r="J244" s="15">
        <v>9369.5163899999989</v>
      </c>
      <c r="K244" s="15">
        <v>24985.377039999999</v>
      </c>
      <c r="L244" s="15">
        <v>3123.1721299999999</v>
      </c>
      <c r="M244" s="15" t="s">
        <v>457</v>
      </c>
      <c r="N244" s="16">
        <v>43424</v>
      </c>
      <c r="O244" s="17">
        <v>2018</v>
      </c>
      <c r="P244" s="15" t="s">
        <v>21</v>
      </c>
      <c r="Q244" s="15" t="s">
        <v>458</v>
      </c>
      <c r="R244" s="15" t="s">
        <v>459</v>
      </c>
      <c r="S244" s="18">
        <v>0.155</v>
      </c>
      <c r="T244" s="18">
        <v>0.113</v>
      </c>
      <c r="U244" s="18">
        <v>0.21</v>
      </c>
      <c r="V244" s="18">
        <v>2.1000000000000001E-2</v>
      </c>
      <c r="W244" s="18">
        <v>0.01</v>
      </c>
      <c r="X244" s="19">
        <v>4.2999999999999997E-2</v>
      </c>
    </row>
    <row r="245" spans="1:24" ht="16.5" hidden="1" customHeight="1" x14ac:dyDescent="0.25">
      <c r="A245" s="20" t="s">
        <v>455</v>
      </c>
      <c r="B245" s="20" t="s">
        <v>461</v>
      </c>
      <c r="C245" s="20" t="s">
        <v>44</v>
      </c>
      <c r="D245" s="20">
        <v>2403</v>
      </c>
      <c r="E245" s="27" t="s">
        <v>19</v>
      </c>
      <c r="F245" s="21"/>
      <c r="G245" s="22">
        <v>170905</v>
      </c>
      <c r="H245" s="22">
        <v>30130.551499999998</v>
      </c>
      <c r="I245" s="22">
        <v>27117.496349999998</v>
      </c>
      <c r="J245" s="22">
        <v>9039.1654499999986</v>
      </c>
      <c r="K245" s="22">
        <v>24104.441200000001</v>
      </c>
      <c r="L245" s="22">
        <v>3013.0551500000001</v>
      </c>
      <c r="M245" s="22" t="s">
        <v>462</v>
      </c>
      <c r="N245" s="23">
        <v>43424</v>
      </c>
      <c r="O245" s="24">
        <v>2018</v>
      </c>
      <c r="P245" s="22" t="s">
        <v>21</v>
      </c>
      <c r="Q245" s="22" t="s">
        <v>458</v>
      </c>
      <c r="R245" s="22" t="s">
        <v>459</v>
      </c>
      <c r="S245" s="25">
        <v>0.155</v>
      </c>
      <c r="T245" s="25">
        <v>0.113</v>
      </c>
      <c r="U245" s="25">
        <v>0.21</v>
      </c>
      <c r="V245" s="25">
        <v>2.1000000000000001E-2</v>
      </c>
      <c r="W245" s="25">
        <v>0.01</v>
      </c>
      <c r="X245" s="26">
        <v>4.2999999999999997E-2</v>
      </c>
    </row>
    <row r="246" spans="1:24" ht="16.5" hidden="1" customHeight="1" x14ac:dyDescent="0.25">
      <c r="A246" s="13" t="s">
        <v>455</v>
      </c>
      <c r="B246" s="13" t="s">
        <v>463</v>
      </c>
      <c r="C246" s="13" t="s">
        <v>44</v>
      </c>
      <c r="D246" s="13">
        <v>2404</v>
      </c>
      <c r="E246" s="28" t="s">
        <v>19</v>
      </c>
      <c r="F246" s="14"/>
      <c r="G246" s="15">
        <v>130293</v>
      </c>
      <c r="H246" s="15">
        <v>22970.655899999998</v>
      </c>
      <c r="I246" s="15">
        <v>20673.59031</v>
      </c>
      <c r="J246" s="15">
        <v>6891.1967699999996</v>
      </c>
      <c r="K246" s="15">
        <v>18376.524719999998</v>
      </c>
      <c r="L246" s="15">
        <v>2297.0655899999997</v>
      </c>
      <c r="M246" s="15" t="s">
        <v>464</v>
      </c>
      <c r="N246" s="16">
        <v>43424</v>
      </c>
      <c r="O246" s="17">
        <v>2018</v>
      </c>
      <c r="P246" s="15" t="s">
        <v>21</v>
      </c>
      <c r="Q246" s="15" t="s">
        <v>458</v>
      </c>
      <c r="R246" s="15" t="s">
        <v>459</v>
      </c>
      <c r="S246" s="18">
        <v>0.155</v>
      </c>
      <c r="T246" s="18">
        <v>0.113</v>
      </c>
      <c r="U246" s="18">
        <v>0.21</v>
      </c>
      <c r="V246" s="18">
        <v>2.1000000000000001E-2</v>
      </c>
      <c r="W246" s="18">
        <v>0.01</v>
      </c>
      <c r="X246" s="19">
        <v>4.2999999999999997E-2</v>
      </c>
    </row>
    <row r="247" spans="1:24" ht="16.5" hidden="1" customHeight="1" x14ac:dyDescent="0.25">
      <c r="A247" s="20" t="s">
        <v>455</v>
      </c>
      <c r="B247" s="20" t="s">
        <v>465</v>
      </c>
      <c r="C247" s="20" t="s">
        <v>44</v>
      </c>
      <c r="D247" s="20">
        <v>2405</v>
      </c>
      <c r="E247" s="27" t="s">
        <v>19</v>
      </c>
      <c r="F247" s="21"/>
      <c r="G247" s="22">
        <v>91444</v>
      </c>
      <c r="H247" s="22">
        <v>16121.577199999998</v>
      </c>
      <c r="I247" s="22">
        <v>14509.419479999999</v>
      </c>
      <c r="J247" s="22">
        <v>4836.4731599999996</v>
      </c>
      <c r="K247" s="22">
        <v>12897.261759999999</v>
      </c>
      <c r="L247" s="22">
        <v>1612.1577199999999</v>
      </c>
      <c r="M247" s="22" t="s">
        <v>466</v>
      </c>
      <c r="N247" s="23">
        <v>43424</v>
      </c>
      <c r="O247" s="24">
        <v>2018</v>
      </c>
      <c r="P247" s="22" t="s">
        <v>21</v>
      </c>
      <c r="Q247" s="22" t="s">
        <v>458</v>
      </c>
      <c r="R247" s="22" t="s">
        <v>459</v>
      </c>
      <c r="S247" s="25">
        <v>0.155</v>
      </c>
      <c r="T247" s="25">
        <v>0.113</v>
      </c>
      <c r="U247" s="25">
        <v>0.21</v>
      </c>
      <c r="V247" s="25">
        <v>2.1000000000000001E-2</v>
      </c>
      <c r="W247" s="25">
        <v>0.01</v>
      </c>
      <c r="X247" s="26">
        <v>4.2999999999999997E-2</v>
      </c>
    </row>
    <row r="248" spans="1:24" ht="16.5" hidden="1" customHeight="1" x14ac:dyDescent="0.25">
      <c r="A248" s="13" t="s">
        <v>455</v>
      </c>
      <c r="B248" s="13" t="s">
        <v>467</v>
      </c>
      <c r="C248" s="13" t="s">
        <v>44</v>
      </c>
      <c r="D248" s="13">
        <v>2406</v>
      </c>
      <c r="E248" s="28" t="s">
        <v>19</v>
      </c>
      <c r="F248" s="14" t="s">
        <v>29</v>
      </c>
      <c r="G248" s="15">
        <v>80680</v>
      </c>
      <c r="H248" s="15">
        <v>14223.883999999998</v>
      </c>
      <c r="I248" s="15">
        <v>12801.495599999998</v>
      </c>
      <c r="J248" s="15">
        <v>4267.1651999999995</v>
      </c>
      <c r="K248" s="15">
        <v>11379.107199999999</v>
      </c>
      <c r="L248" s="15">
        <v>1422.3883999999998</v>
      </c>
      <c r="M248" s="15" t="s">
        <v>466</v>
      </c>
      <c r="N248" s="16">
        <v>43424</v>
      </c>
      <c r="O248" s="17">
        <v>2018</v>
      </c>
      <c r="P248" s="15" t="s">
        <v>21</v>
      </c>
      <c r="Q248" s="15" t="s">
        <v>458</v>
      </c>
      <c r="R248" s="15" t="s">
        <v>459</v>
      </c>
      <c r="S248" s="18">
        <v>0.155</v>
      </c>
      <c r="T248" s="18">
        <v>0.113</v>
      </c>
      <c r="U248" s="18">
        <v>0.21</v>
      </c>
      <c r="V248" s="18">
        <v>2.1000000000000001E-2</v>
      </c>
      <c r="W248" s="18">
        <v>0.01</v>
      </c>
      <c r="X248" s="19">
        <v>4.2999999999999997E-2</v>
      </c>
    </row>
    <row r="249" spans="1:24" ht="16.5" hidden="1" customHeight="1" x14ac:dyDescent="0.25">
      <c r="A249" s="20" t="s">
        <v>455</v>
      </c>
      <c r="B249" s="20" t="s">
        <v>468</v>
      </c>
      <c r="C249" s="20" t="s">
        <v>44</v>
      </c>
      <c r="D249" s="20">
        <v>2407</v>
      </c>
      <c r="E249" s="27" t="s">
        <v>19</v>
      </c>
      <c r="F249" s="21"/>
      <c r="G249" s="22">
        <v>129552</v>
      </c>
      <c r="H249" s="22">
        <v>22840.017599999999</v>
      </c>
      <c r="I249" s="22">
        <v>20556.01584</v>
      </c>
      <c r="J249" s="22">
        <v>6852.0052799999994</v>
      </c>
      <c r="K249" s="22">
        <v>18272.014080000001</v>
      </c>
      <c r="L249" s="22">
        <v>2284.0017600000001</v>
      </c>
      <c r="M249" s="22" t="s">
        <v>469</v>
      </c>
      <c r="N249" s="23">
        <v>43424</v>
      </c>
      <c r="O249" s="24">
        <v>2018</v>
      </c>
      <c r="P249" s="22" t="s">
        <v>21</v>
      </c>
      <c r="Q249" s="22" t="s">
        <v>458</v>
      </c>
      <c r="R249" s="22" t="s">
        <v>459</v>
      </c>
      <c r="S249" s="25">
        <v>0.155</v>
      </c>
      <c r="T249" s="25">
        <v>0.113</v>
      </c>
      <c r="U249" s="25">
        <v>0.21</v>
      </c>
      <c r="V249" s="25">
        <v>2.1000000000000001E-2</v>
      </c>
      <c r="W249" s="25">
        <v>0.01</v>
      </c>
      <c r="X249" s="26">
        <v>4.2999999999999997E-2</v>
      </c>
    </row>
    <row r="250" spans="1:24" ht="16.5" hidden="1" customHeight="1" x14ac:dyDescent="0.25">
      <c r="A250" s="13" t="s">
        <v>455</v>
      </c>
      <c r="B250" s="13" t="s">
        <v>470</v>
      </c>
      <c r="C250" s="13" t="s">
        <v>44</v>
      </c>
      <c r="D250" s="13">
        <v>2408</v>
      </c>
      <c r="E250" s="28" t="s">
        <v>19</v>
      </c>
      <c r="F250" s="14" t="s">
        <v>29</v>
      </c>
      <c r="G250" s="15">
        <v>72617</v>
      </c>
      <c r="H250" s="15">
        <v>12802.3771</v>
      </c>
      <c r="I250" s="15">
        <v>11522.13939</v>
      </c>
      <c r="J250" s="15">
        <v>3840.7131299999996</v>
      </c>
      <c r="K250" s="15">
        <v>10241.901680000001</v>
      </c>
      <c r="L250" s="15">
        <v>1280.2377100000001</v>
      </c>
      <c r="M250" s="15" t="s">
        <v>466</v>
      </c>
      <c r="N250" s="16">
        <v>43424</v>
      </c>
      <c r="O250" s="17">
        <v>2018</v>
      </c>
      <c r="P250" s="15" t="s">
        <v>21</v>
      </c>
      <c r="Q250" s="15" t="s">
        <v>458</v>
      </c>
      <c r="R250" s="15" t="s">
        <v>459</v>
      </c>
      <c r="S250" s="18">
        <v>0.155</v>
      </c>
      <c r="T250" s="18">
        <v>0.113</v>
      </c>
      <c r="U250" s="18">
        <v>0.21</v>
      </c>
      <c r="V250" s="18">
        <v>2.1000000000000001E-2</v>
      </c>
      <c r="W250" s="18">
        <v>0.01</v>
      </c>
      <c r="X250" s="19">
        <v>4.2999999999999997E-2</v>
      </c>
    </row>
    <row r="251" spans="1:24" ht="16.5" hidden="1" customHeight="1" x14ac:dyDescent="0.25">
      <c r="A251" s="20" t="s">
        <v>471</v>
      </c>
      <c r="B251" s="20" t="s">
        <v>472</v>
      </c>
      <c r="C251" s="20" t="s">
        <v>18</v>
      </c>
      <c r="D251" s="20">
        <v>2501</v>
      </c>
      <c r="E251" s="27" t="s">
        <v>19</v>
      </c>
      <c r="F251" s="21"/>
      <c r="G251" s="22">
        <v>77336</v>
      </c>
      <c r="H251" s="22">
        <v>13634.336799999999</v>
      </c>
      <c r="I251" s="22">
        <v>12270.903119999999</v>
      </c>
      <c r="J251" s="22">
        <v>4090.3010399999994</v>
      </c>
      <c r="K251" s="22">
        <v>10907.469440000001</v>
      </c>
      <c r="L251" s="22">
        <v>1363.4336800000001</v>
      </c>
      <c r="M251" s="22" t="s">
        <v>473</v>
      </c>
      <c r="N251" s="23">
        <v>43321</v>
      </c>
      <c r="O251" s="24">
        <v>2018</v>
      </c>
      <c r="P251" s="22" t="s">
        <v>21</v>
      </c>
      <c r="Q251" s="22" t="s">
        <v>474</v>
      </c>
      <c r="R251" s="22" t="s">
        <v>475</v>
      </c>
      <c r="S251" s="25">
        <v>0.12</v>
      </c>
      <c r="T251" s="25">
        <v>8.7999999999999995E-2</v>
      </c>
      <c r="U251" s="25">
        <v>0.161</v>
      </c>
      <c r="V251" s="25">
        <v>2.8000000000000001E-2</v>
      </c>
      <c r="W251" s="25">
        <v>1.6E-2</v>
      </c>
      <c r="X251" s="26">
        <v>4.9000000000000002E-2</v>
      </c>
    </row>
    <row r="252" spans="1:24" ht="16.5" hidden="1" customHeight="1" x14ac:dyDescent="0.25">
      <c r="A252" s="13" t="s">
        <v>471</v>
      </c>
      <c r="B252" s="13" t="s">
        <v>476</v>
      </c>
      <c r="C252" s="13" t="s">
        <v>18</v>
      </c>
      <c r="D252" s="13">
        <v>2502</v>
      </c>
      <c r="E252" s="28" t="s">
        <v>19</v>
      </c>
      <c r="F252" s="14"/>
      <c r="G252" s="15">
        <v>104880</v>
      </c>
      <c r="H252" s="15">
        <v>18490.343999999997</v>
      </c>
      <c r="I252" s="15">
        <v>16641.309599999997</v>
      </c>
      <c r="J252" s="15">
        <v>5547.1031999999987</v>
      </c>
      <c r="K252" s="15">
        <v>14792.275199999998</v>
      </c>
      <c r="L252" s="15">
        <v>1849.0343999999998</v>
      </c>
      <c r="M252" s="15" t="s">
        <v>473</v>
      </c>
      <c r="N252" s="16">
        <v>43321</v>
      </c>
      <c r="O252" s="17">
        <v>2018</v>
      </c>
      <c r="P252" s="15" t="s">
        <v>21</v>
      </c>
      <c r="Q252" s="15" t="s">
        <v>474</v>
      </c>
      <c r="R252" s="15" t="s">
        <v>475</v>
      </c>
      <c r="S252" s="18">
        <v>0.12</v>
      </c>
      <c r="T252" s="18">
        <v>8.7999999999999995E-2</v>
      </c>
      <c r="U252" s="18">
        <v>0.161</v>
      </c>
      <c r="V252" s="18">
        <v>2.8000000000000001E-2</v>
      </c>
      <c r="W252" s="18">
        <v>1.6E-2</v>
      </c>
      <c r="X252" s="19">
        <v>4.9000000000000002E-2</v>
      </c>
    </row>
    <row r="253" spans="1:24" ht="16.5" hidden="1" customHeight="1" x14ac:dyDescent="0.25">
      <c r="A253" s="20" t="s">
        <v>471</v>
      </c>
      <c r="B253" s="20" t="s">
        <v>477</v>
      </c>
      <c r="C253" s="20" t="s">
        <v>18</v>
      </c>
      <c r="D253" s="20">
        <v>2503</v>
      </c>
      <c r="E253" s="27" t="s">
        <v>19</v>
      </c>
      <c r="F253" s="21"/>
      <c r="G253" s="22">
        <v>55565</v>
      </c>
      <c r="H253" s="22">
        <v>9796.1094999999987</v>
      </c>
      <c r="I253" s="22">
        <v>8816.4985499999984</v>
      </c>
      <c r="J253" s="22">
        <v>2938.8328499999993</v>
      </c>
      <c r="K253" s="22">
        <v>7836.8875999999991</v>
      </c>
      <c r="L253" s="22">
        <v>979.61094999999989</v>
      </c>
      <c r="M253" s="22" t="s">
        <v>473</v>
      </c>
      <c r="N253" s="23">
        <v>43321</v>
      </c>
      <c r="O253" s="24">
        <v>2018</v>
      </c>
      <c r="P253" s="22" t="s">
        <v>21</v>
      </c>
      <c r="Q253" s="22" t="s">
        <v>474</v>
      </c>
      <c r="R253" s="22" t="s">
        <v>475</v>
      </c>
      <c r="S253" s="25">
        <v>0.12</v>
      </c>
      <c r="T253" s="25">
        <v>8.7999999999999995E-2</v>
      </c>
      <c r="U253" s="25">
        <v>0.161</v>
      </c>
      <c r="V253" s="25">
        <v>2.8000000000000001E-2</v>
      </c>
      <c r="W253" s="25">
        <v>1.6E-2</v>
      </c>
      <c r="X253" s="26">
        <v>4.9000000000000002E-2</v>
      </c>
    </row>
    <row r="254" spans="1:24" ht="16.5" hidden="1" customHeight="1" x14ac:dyDescent="0.25">
      <c r="A254" s="13" t="s">
        <v>471</v>
      </c>
      <c r="B254" s="13" t="s">
        <v>478</v>
      </c>
      <c r="C254" s="13" t="s">
        <v>18</v>
      </c>
      <c r="D254" s="13">
        <v>2504</v>
      </c>
      <c r="E254" s="28" t="s">
        <v>19</v>
      </c>
      <c r="F254" s="14"/>
      <c r="G254" s="15">
        <v>53464</v>
      </c>
      <c r="H254" s="15">
        <v>9425.7031999999999</v>
      </c>
      <c r="I254" s="15">
        <v>8483.132880000001</v>
      </c>
      <c r="J254" s="15">
        <v>2827.7109599999999</v>
      </c>
      <c r="K254" s="15">
        <v>7540.5625600000003</v>
      </c>
      <c r="L254" s="15">
        <v>942.57032000000004</v>
      </c>
      <c r="M254" s="15" t="s">
        <v>473</v>
      </c>
      <c r="N254" s="16">
        <v>43321</v>
      </c>
      <c r="O254" s="17">
        <v>2018</v>
      </c>
      <c r="P254" s="15" t="s">
        <v>21</v>
      </c>
      <c r="Q254" s="15" t="s">
        <v>474</v>
      </c>
      <c r="R254" s="15" t="s">
        <v>475</v>
      </c>
      <c r="S254" s="18">
        <v>0.12</v>
      </c>
      <c r="T254" s="18">
        <v>8.7999999999999995E-2</v>
      </c>
      <c r="U254" s="18">
        <v>0.161</v>
      </c>
      <c r="V254" s="18">
        <v>2.8000000000000001E-2</v>
      </c>
      <c r="W254" s="18">
        <v>1.6E-2</v>
      </c>
      <c r="X254" s="19">
        <v>4.9000000000000002E-2</v>
      </c>
    </row>
    <row r="255" spans="1:24" ht="16.5" hidden="1" customHeight="1" x14ac:dyDescent="0.25">
      <c r="A255" s="20" t="s">
        <v>471</v>
      </c>
      <c r="B255" s="20" t="s">
        <v>479</v>
      </c>
      <c r="C255" s="20" t="s">
        <v>18</v>
      </c>
      <c r="D255" s="20">
        <v>2505</v>
      </c>
      <c r="E255" s="27" t="s">
        <v>19</v>
      </c>
      <c r="F255" s="21"/>
      <c r="G255" s="22">
        <v>59521</v>
      </c>
      <c r="H255" s="22">
        <v>10493.552299999999</v>
      </c>
      <c r="I255" s="22">
        <v>9444.1970700000002</v>
      </c>
      <c r="J255" s="22">
        <v>3148.0656899999999</v>
      </c>
      <c r="K255" s="22">
        <v>8394.8418399999991</v>
      </c>
      <c r="L255" s="22">
        <v>1049.3552299999999</v>
      </c>
      <c r="M255" s="22" t="s">
        <v>473</v>
      </c>
      <c r="N255" s="23">
        <v>43321</v>
      </c>
      <c r="O255" s="24">
        <v>2018</v>
      </c>
      <c r="P255" s="22" t="s">
        <v>21</v>
      </c>
      <c r="Q255" s="22" t="s">
        <v>474</v>
      </c>
      <c r="R255" s="22" t="s">
        <v>475</v>
      </c>
      <c r="S255" s="25">
        <v>0.12</v>
      </c>
      <c r="T255" s="25">
        <v>8.7999999999999995E-2</v>
      </c>
      <c r="U255" s="25">
        <v>0.161</v>
      </c>
      <c r="V255" s="25">
        <v>2.8000000000000001E-2</v>
      </c>
      <c r="W255" s="25">
        <v>1.6E-2</v>
      </c>
      <c r="X255" s="26">
        <v>4.9000000000000002E-2</v>
      </c>
    </row>
    <row r="256" spans="1:24" ht="16.5" hidden="1" customHeight="1" x14ac:dyDescent="0.25">
      <c r="A256" s="13" t="s">
        <v>471</v>
      </c>
      <c r="B256" s="13" t="s">
        <v>480</v>
      </c>
      <c r="C256" s="13" t="s">
        <v>18</v>
      </c>
      <c r="D256" s="13">
        <v>2506</v>
      </c>
      <c r="E256" s="28" t="s">
        <v>19</v>
      </c>
      <c r="F256" s="14"/>
      <c r="G256" s="15">
        <v>39987</v>
      </c>
      <c r="H256" s="15">
        <v>7049.7080999999998</v>
      </c>
      <c r="I256" s="15">
        <v>6344.73729</v>
      </c>
      <c r="J256" s="15">
        <v>2114.9124299999999</v>
      </c>
      <c r="K256" s="15">
        <v>5639.7664800000002</v>
      </c>
      <c r="L256" s="15">
        <v>704.97081000000003</v>
      </c>
      <c r="M256" s="15" t="s">
        <v>473</v>
      </c>
      <c r="N256" s="16">
        <v>43321</v>
      </c>
      <c r="O256" s="17">
        <v>2018</v>
      </c>
      <c r="P256" s="15" t="s">
        <v>21</v>
      </c>
      <c r="Q256" s="15" t="s">
        <v>474</v>
      </c>
      <c r="R256" s="15" t="s">
        <v>475</v>
      </c>
      <c r="S256" s="18">
        <v>0.12</v>
      </c>
      <c r="T256" s="18">
        <v>8.7999999999999995E-2</v>
      </c>
      <c r="U256" s="18">
        <v>0.161</v>
      </c>
      <c r="V256" s="18">
        <v>2.8000000000000001E-2</v>
      </c>
      <c r="W256" s="18">
        <v>1.6E-2</v>
      </c>
      <c r="X256" s="19">
        <v>4.9000000000000002E-2</v>
      </c>
    </row>
    <row r="257" spans="1:24" ht="16.5" hidden="1" customHeight="1" x14ac:dyDescent="0.25">
      <c r="A257" s="20" t="s">
        <v>471</v>
      </c>
      <c r="B257" s="20" t="s">
        <v>481</v>
      </c>
      <c r="C257" s="20" t="s">
        <v>18</v>
      </c>
      <c r="D257" s="20">
        <v>2507</v>
      </c>
      <c r="E257" s="27" t="s">
        <v>19</v>
      </c>
      <c r="F257" s="21" t="s">
        <v>29</v>
      </c>
      <c r="G257" s="22">
        <v>62123</v>
      </c>
      <c r="H257" s="22">
        <v>10952.284899999999</v>
      </c>
      <c r="I257" s="22">
        <v>9857.0564099999992</v>
      </c>
      <c r="J257" s="22">
        <v>3285.6854699999994</v>
      </c>
      <c r="K257" s="22">
        <v>8761.8279199999997</v>
      </c>
      <c r="L257" s="22">
        <v>1095.22849</v>
      </c>
      <c r="M257" s="22" t="s">
        <v>482</v>
      </c>
      <c r="N257" s="23">
        <v>43321</v>
      </c>
      <c r="O257" s="24">
        <v>2018</v>
      </c>
      <c r="P257" s="22" t="s">
        <v>21</v>
      </c>
      <c r="Q257" s="22" t="s">
        <v>474</v>
      </c>
      <c r="R257" s="22" t="s">
        <v>475</v>
      </c>
      <c r="S257" s="25">
        <v>0.12</v>
      </c>
      <c r="T257" s="25">
        <v>8.7999999999999995E-2</v>
      </c>
      <c r="U257" s="25">
        <v>0.161</v>
      </c>
      <c r="V257" s="25">
        <v>2.8000000000000001E-2</v>
      </c>
      <c r="W257" s="25">
        <v>1.6E-2</v>
      </c>
      <c r="X257" s="26">
        <v>4.9000000000000002E-2</v>
      </c>
    </row>
    <row r="258" spans="1:24" ht="16.5" hidden="1" customHeight="1" x14ac:dyDescent="0.25">
      <c r="A258" s="13" t="s">
        <v>471</v>
      </c>
      <c r="B258" s="13" t="s">
        <v>483</v>
      </c>
      <c r="C258" s="13" t="s">
        <v>35</v>
      </c>
      <c r="D258" s="13">
        <v>2508</v>
      </c>
      <c r="E258" s="28" t="s">
        <v>19</v>
      </c>
      <c r="F258" s="14" t="s">
        <v>29</v>
      </c>
      <c r="G258" s="15">
        <v>40094</v>
      </c>
      <c r="H258" s="15">
        <v>7068.5721999999996</v>
      </c>
      <c r="I258" s="15">
        <v>6361.7149799999997</v>
      </c>
      <c r="J258" s="15">
        <v>2120.5716599999996</v>
      </c>
      <c r="K258" s="15">
        <v>5654.8577599999999</v>
      </c>
      <c r="L258" s="15">
        <v>706.85721999999998</v>
      </c>
      <c r="M258" s="15" t="s">
        <v>482</v>
      </c>
      <c r="N258" s="16">
        <v>43317</v>
      </c>
      <c r="O258" s="17">
        <v>2018</v>
      </c>
      <c r="P258" s="15" t="s">
        <v>21</v>
      </c>
      <c r="Q258" s="15" t="s">
        <v>484</v>
      </c>
      <c r="R258" s="15" t="s">
        <v>485</v>
      </c>
      <c r="S258" s="18">
        <v>0.222</v>
      </c>
      <c r="T258" s="18">
        <v>0.17</v>
      </c>
      <c r="U258" s="18">
        <v>0.28299999999999997</v>
      </c>
      <c r="V258" s="18">
        <v>3.5999999999999997E-2</v>
      </c>
      <c r="W258" s="18">
        <v>2.1999999999999999E-2</v>
      </c>
      <c r="X258" s="19">
        <v>5.8999999999999997E-2</v>
      </c>
    </row>
    <row r="259" spans="1:24" ht="16.5" hidden="1" customHeight="1" x14ac:dyDescent="0.25">
      <c r="A259" s="20" t="s">
        <v>471</v>
      </c>
      <c r="B259" s="20" t="s">
        <v>486</v>
      </c>
      <c r="C259" s="20" t="s">
        <v>35</v>
      </c>
      <c r="D259" s="20">
        <v>2509</v>
      </c>
      <c r="E259" s="27" t="s">
        <v>19</v>
      </c>
      <c r="F259" s="21" t="s">
        <v>29</v>
      </c>
      <c r="G259" s="22">
        <v>37439</v>
      </c>
      <c r="H259" s="22">
        <v>6600.4956999999995</v>
      </c>
      <c r="I259" s="22">
        <v>5940.4461299999994</v>
      </c>
      <c r="J259" s="22">
        <v>1980.1487099999997</v>
      </c>
      <c r="K259" s="22">
        <v>5280.3965600000001</v>
      </c>
      <c r="L259" s="22">
        <v>660.04957000000002</v>
      </c>
      <c r="M259" s="22" t="s">
        <v>482</v>
      </c>
      <c r="N259" s="23">
        <v>43317</v>
      </c>
      <c r="O259" s="24">
        <v>2018</v>
      </c>
      <c r="P259" s="22" t="s">
        <v>21</v>
      </c>
      <c r="Q259" s="22" t="s">
        <v>484</v>
      </c>
      <c r="R259" s="22" t="s">
        <v>485</v>
      </c>
      <c r="S259" s="25">
        <v>0.222</v>
      </c>
      <c r="T259" s="25">
        <v>0.17</v>
      </c>
      <c r="U259" s="25">
        <v>0.28299999999999997</v>
      </c>
      <c r="V259" s="25">
        <v>3.5999999999999997E-2</v>
      </c>
      <c r="W259" s="25">
        <v>2.1999999999999999E-2</v>
      </c>
      <c r="X259" s="26">
        <v>5.8999999999999997E-2</v>
      </c>
    </row>
    <row r="260" spans="1:24" ht="16.5" hidden="1" customHeight="1" x14ac:dyDescent="0.25">
      <c r="A260" s="13" t="s">
        <v>471</v>
      </c>
      <c r="B260" s="13" t="s">
        <v>487</v>
      </c>
      <c r="C260" s="13" t="s">
        <v>18</v>
      </c>
      <c r="D260" s="13">
        <v>2510</v>
      </c>
      <c r="E260" s="28" t="s">
        <v>19</v>
      </c>
      <c r="F260" s="14" t="s">
        <v>29</v>
      </c>
      <c r="G260" s="15">
        <v>126388</v>
      </c>
      <c r="H260" s="15">
        <v>22282.204399999999</v>
      </c>
      <c r="I260" s="15">
        <v>20053.983959999998</v>
      </c>
      <c r="J260" s="15">
        <v>6684.6613199999993</v>
      </c>
      <c r="K260" s="15">
        <v>17825.76352</v>
      </c>
      <c r="L260" s="15">
        <v>2228.2204400000001</v>
      </c>
      <c r="M260" s="15" t="s">
        <v>488</v>
      </c>
      <c r="N260" s="16">
        <v>43321</v>
      </c>
      <c r="O260" s="17">
        <v>2018</v>
      </c>
      <c r="P260" s="15" t="s">
        <v>21</v>
      </c>
      <c r="Q260" s="15" t="s">
        <v>474</v>
      </c>
      <c r="R260" s="15" t="s">
        <v>475</v>
      </c>
      <c r="S260" s="18">
        <v>0.12</v>
      </c>
      <c r="T260" s="18">
        <v>8.7999999999999995E-2</v>
      </c>
      <c r="U260" s="18">
        <v>0.161</v>
      </c>
      <c r="V260" s="18">
        <v>2.8000000000000001E-2</v>
      </c>
      <c r="W260" s="18">
        <v>1.6E-2</v>
      </c>
      <c r="X260" s="19">
        <v>4.9000000000000002E-2</v>
      </c>
    </row>
    <row r="261" spans="1:24" ht="16.5" hidden="1" customHeight="1" x14ac:dyDescent="0.25">
      <c r="A261" s="20" t="s">
        <v>471</v>
      </c>
      <c r="B261" s="20" t="s">
        <v>489</v>
      </c>
      <c r="C261" s="20" t="s">
        <v>35</v>
      </c>
      <c r="D261" s="20">
        <v>2511</v>
      </c>
      <c r="E261" s="27" t="s">
        <v>19</v>
      </c>
      <c r="F261" s="21"/>
      <c r="G261" s="22">
        <v>66342</v>
      </c>
      <c r="H261" s="22">
        <v>11696.094599999999</v>
      </c>
      <c r="I261" s="22">
        <v>10526.485139999999</v>
      </c>
      <c r="J261" s="22">
        <v>3508.8283799999995</v>
      </c>
      <c r="K261" s="22">
        <v>9356.8756799999992</v>
      </c>
      <c r="L261" s="22">
        <v>1169.6094599999999</v>
      </c>
      <c r="M261" s="22" t="s">
        <v>490</v>
      </c>
      <c r="N261" s="23">
        <v>43317</v>
      </c>
      <c r="O261" s="24">
        <v>2018</v>
      </c>
      <c r="P261" s="22" t="s">
        <v>21</v>
      </c>
      <c r="Q261" s="22" t="s">
        <v>484</v>
      </c>
      <c r="R261" s="22" t="s">
        <v>485</v>
      </c>
      <c r="S261" s="25">
        <v>0.222</v>
      </c>
      <c r="T261" s="25">
        <v>0.17</v>
      </c>
      <c r="U261" s="25">
        <v>0.28299999999999997</v>
      </c>
      <c r="V261" s="25">
        <v>3.5999999999999997E-2</v>
      </c>
      <c r="W261" s="25">
        <v>2.1999999999999999E-2</v>
      </c>
      <c r="X261" s="26">
        <v>5.8999999999999997E-2</v>
      </c>
    </row>
    <row r="262" spans="1:24" ht="16.5" hidden="1" customHeight="1" x14ac:dyDescent="0.25">
      <c r="A262" s="13" t="s">
        <v>471</v>
      </c>
      <c r="B262" s="13" t="s">
        <v>491</v>
      </c>
      <c r="C262" s="13" t="s">
        <v>18</v>
      </c>
      <c r="D262" s="13">
        <v>2512</v>
      </c>
      <c r="E262" s="28" t="s">
        <v>19</v>
      </c>
      <c r="F262" s="14" t="s">
        <v>29</v>
      </c>
      <c r="G262" s="15">
        <v>83840</v>
      </c>
      <c r="H262" s="15">
        <v>14780.991999999998</v>
      </c>
      <c r="I262" s="15">
        <v>13302.8928</v>
      </c>
      <c r="J262" s="15">
        <v>4434.297599999999</v>
      </c>
      <c r="K262" s="15">
        <v>11824.793599999999</v>
      </c>
      <c r="L262" s="15">
        <v>1478.0991999999999</v>
      </c>
      <c r="M262" s="15" t="s">
        <v>488</v>
      </c>
      <c r="N262" s="16">
        <v>43321</v>
      </c>
      <c r="O262" s="17">
        <v>2018</v>
      </c>
      <c r="P262" s="15" t="s">
        <v>21</v>
      </c>
      <c r="Q262" s="15" t="s">
        <v>474</v>
      </c>
      <c r="R262" s="15" t="s">
        <v>475</v>
      </c>
      <c r="S262" s="18">
        <v>0.12</v>
      </c>
      <c r="T262" s="18">
        <v>8.7999999999999995E-2</v>
      </c>
      <c r="U262" s="18">
        <v>0.161</v>
      </c>
      <c r="V262" s="18">
        <v>2.8000000000000001E-2</v>
      </c>
      <c r="W262" s="18">
        <v>1.6E-2</v>
      </c>
      <c r="X262" s="19">
        <v>4.9000000000000002E-2</v>
      </c>
    </row>
    <row r="263" spans="1:24" ht="16.5" hidden="1" customHeight="1" x14ac:dyDescent="0.25">
      <c r="A263" s="20" t="s">
        <v>471</v>
      </c>
      <c r="B263" s="20" t="s">
        <v>492</v>
      </c>
      <c r="C263" s="20" t="s">
        <v>35</v>
      </c>
      <c r="D263" s="20">
        <v>2513</v>
      </c>
      <c r="E263" s="27" t="s">
        <v>19</v>
      </c>
      <c r="F263" s="21"/>
      <c r="G263" s="22">
        <v>71844</v>
      </c>
      <c r="H263" s="22">
        <v>12666.097199999998</v>
      </c>
      <c r="I263" s="22">
        <v>11399.487479999998</v>
      </c>
      <c r="J263" s="22">
        <v>3799.8291599999993</v>
      </c>
      <c r="K263" s="22">
        <v>10132.877759999999</v>
      </c>
      <c r="L263" s="22">
        <v>1266.6097199999999</v>
      </c>
      <c r="M263" s="22" t="s">
        <v>490</v>
      </c>
      <c r="N263" s="23">
        <v>43317</v>
      </c>
      <c r="O263" s="24">
        <v>2018</v>
      </c>
      <c r="P263" s="22" t="s">
        <v>21</v>
      </c>
      <c r="Q263" s="22" t="s">
        <v>484</v>
      </c>
      <c r="R263" s="22" t="s">
        <v>485</v>
      </c>
      <c r="S263" s="25">
        <v>0.222</v>
      </c>
      <c r="T263" s="25">
        <v>0.17</v>
      </c>
      <c r="U263" s="25">
        <v>0.28299999999999997</v>
      </c>
      <c r="V263" s="25">
        <v>3.5999999999999997E-2</v>
      </c>
      <c r="W263" s="25">
        <v>2.1999999999999999E-2</v>
      </c>
      <c r="X263" s="26">
        <v>5.8999999999999997E-2</v>
      </c>
    </row>
    <row r="264" spans="1:24" ht="16.5" hidden="1" customHeight="1" x14ac:dyDescent="0.25">
      <c r="A264" s="13" t="s">
        <v>471</v>
      </c>
      <c r="B264" s="13" t="s">
        <v>493</v>
      </c>
      <c r="C264" s="13" t="s">
        <v>35</v>
      </c>
      <c r="D264" s="13">
        <v>2514</v>
      </c>
      <c r="E264" s="28" t="s">
        <v>19</v>
      </c>
      <c r="F264" s="14" t="s">
        <v>29</v>
      </c>
      <c r="G264" s="15">
        <v>34852</v>
      </c>
      <c r="H264" s="15">
        <v>6144.4075999999995</v>
      </c>
      <c r="I264" s="15">
        <v>5529.96684</v>
      </c>
      <c r="J264" s="15">
        <v>1843.3222799999999</v>
      </c>
      <c r="K264" s="15">
        <v>4915.5260799999996</v>
      </c>
      <c r="L264" s="15">
        <v>614.44075999999995</v>
      </c>
      <c r="M264" s="15" t="s">
        <v>494</v>
      </c>
      <c r="N264" s="16">
        <v>43317</v>
      </c>
      <c r="O264" s="17">
        <v>2018</v>
      </c>
      <c r="P264" s="15" t="s">
        <v>21</v>
      </c>
      <c r="Q264" s="15" t="s">
        <v>484</v>
      </c>
      <c r="R264" s="15" t="s">
        <v>485</v>
      </c>
      <c r="S264" s="18">
        <v>0.222</v>
      </c>
      <c r="T264" s="18">
        <v>0.17</v>
      </c>
      <c r="U264" s="18">
        <v>0.28299999999999997</v>
      </c>
      <c r="V264" s="18">
        <v>3.5999999999999997E-2</v>
      </c>
      <c r="W264" s="18">
        <v>2.1999999999999999E-2</v>
      </c>
      <c r="X264" s="19">
        <v>5.8999999999999997E-2</v>
      </c>
    </row>
    <row r="265" spans="1:24" ht="16.5" hidden="1" customHeight="1" x14ac:dyDescent="0.25">
      <c r="A265" s="20" t="s">
        <v>471</v>
      </c>
      <c r="B265" s="20" t="s">
        <v>495</v>
      </c>
      <c r="C265" s="20" t="s">
        <v>35</v>
      </c>
      <c r="D265" s="20">
        <v>2515</v>
      </c>
      <c r="E265" s="27" t="s">
        <v>19</v>
      </c>
      <c r="F265" s="21" t="s">
        <v>29</v>
      </c>
      <c r="G265" s="22">
        <v>144544</v>
      </c>
      <c r="H265" s="22">
        <v>25483.107199999999</v>
      </c>
      <c r="I265" s="22">
        <v>22934.796480000001</v>
      </c>
      <c r="J265" s="22">
        <v>7644.9321599999994</v>
      </c>
      <c r="K265" s="22">
        <v>20386.48576</v>
      </c>
      <c r="L265" s="22">
        <v>2548.3107199999999</v>
      </c>
      <c r="M265" s="22" t="s">
        <v>494</v>
      </c>
      <c r="N265" s="23">
        <v>43317</v>
      </c>
      <c r="O265" s="24">
        <v>2018</v>
      </c>
      <c r="P265" s="22" t="s">
        <v>21</v>
      </c>
      <c r="Q265" s="22" t="s">
        <v>484</v>
      </c>
      <c r="R265" s="22" t="s">
        <v>485</v>
      </c>
      <c r="S265" s="25">
        <v>0.222</v>
      </c>
      <c r="T265" s="25">
        <v>0.17</v>
      </c>
      <c r="U265" s="25">
        <v>0.28299999999999997</v>
      </c>
      <c r="V265" s="25">
        <v>3.5999999999999997E-2</v>
      </c>
      <c r="W265" s="25">
        <v>2.1999999999999999E-2</v>
      </c>
      <c r="X265" s="26">
        <v>5.8999999999999997E-2</v>
      </c>
    </row>
    <row r="266" spans="1:24" ht="16.5" hidden="1" customHeight="1" x14ac:dyDescent="0.25">
      <c r="A266" s="13" t="s">
        <v>496</v>
      </c>
      <c r="B266" s="13" t="s">
        <v>497</v>
      </c>
      <c r="C266" s="13" t="s">
        <v>498</v>
      </c>
      <c r="D266" s="13">
        <v>2601</v>
      </c>
      <c r="E266" s="28" t="s">
        <v>45</v>
      </c>
      <c r="F266" s="14"/>
      <c r="G266" s="15">
        <v>26462</v>
      </c>
      <c r="H266" s="15">
        <v>4665.2505999999994</v>
      </c>
      <c r="I266" s="15">
        <v>4198.7255399999995</v>
      </c>
      <c r="J266" s="15">
        <v>1399.5751799999998</v>
      </c>
      <c r="K266" s="15">
        <v>3732.2004799999995</v>
      </c>
      <c r="L266" s="15">
        <v>466.52505999999994</v>
      </c>
      <c r="M266" s="15" t="s">
        <v>499</v>
      </c>
      <c r="N266" s="16">
        <v>43314</v>
      </c>
      <c r="O266" s="17">
        <v>2018</v>
      </c>
      <c r="P266" s="15" t="s">
        <v>21</v>
      </c>
      <c r="Q266" s="15" t="s">
        <v>500</v>
      </c>
      <c r="R266" s="15" t="s">
        <v>501</v>
      </c>
      <c r="S266" s="18">
        <v>0.1</v>
      </c>
      <c r="T266" s="18">
        <v>7.3999999999999996E-2</v>
      </c>
      <c r="U266" s="18">
        <v>0.13300000000000001</v>
      </c>
      <c r="V266" s="18">
        <v>1.0999999999999999E-2</v>
      </c>
      <c r="W266" s="18">
        <v>4.0000000000000001E-3</v>
      </c>
      <c r="X266" s="19">
        <v>2.8000000000000001E-2</v>
      </c>
    </row>
    <row r="267" spans="1:24" ht="16.5" hidden="1" customHeight="1" x14ac:dyDescent="0.25">
      <c r="A267" s="20" t="s">
        <v>496</v>
      </c>
      <c r="B267" s="20" t="s">
        <v>502</v>
      </c>
      <c r="C267" s="20" t="s">
        <v>498</v>
      </c>
      <c r="D267" s="20">
        <v>2602</v>
      </c>
      <c r="E267" s="27" t="s">
        <v>45</v>
      </c>
      <c r="F267" s="21"/>
      <c r="G267" s="22">
        <v>8380</v>
      </c>
      <c r="H267" s="22">
        <v>1477.3939999999998</v>
      </c>
      <c r="I267" s="22">
        <v>1329.6545999999998</v>
      </c>
      <c r="J267" s="22">
        <v>443.21819999999991</v>
      </c>
      <c r="K267" s="22">
        <v>1181.9151999999999</v>
      </c>
      <c r="L267" s="22">
        <v>147.73939999999999</v>
      </c>
      <c r="M267" s="22" t="s">
        <v>499</v>
      </c>
      <c r="N267" s="23">
        <v>43314</v>
      </c>
      <c r="O267" s="24">
        <v>2018</v>
      </c>
      <c r="P267" s="22" t="s">
        <v>21</v>
      </c>
      <c r="Q267" s="22" t="s">
        <v>500</v>
      </c>
      <c r="R267" s="22" t="s">
        <v>501</v>
      </c>
      <c r="S267" s="25">
        <v>0.1</v>
      </c>
      <c r="T267" s="25">
        <v>7.3999999999999996E-2</v>
      </c>
      <c r="U267" s="25">
        <v>0.13300000000000001</v>
      </c>
      <c r="V267" s="25">
        <v>1.0999999999999999E-2</v>
      </c>
      <c r="W267" s="25">
        <v>4.0000000000000001E-3</v>
      </c>
      <c r="X267" s="26">
        <v>2.8000000000000001E-2</v>
      </c>
    </row>
    <row r="268" spans="1:24" ht="16.5" hidden="1" customHeight="1" x14ac:dyDescent="0.25">
      <c r="A268" s="13" t="s">
        <v>496</v>
      </c>
      <c r="B268" s="13" t="s">
        <v>503</v>
      </c>
      <c r="C268" s="13" t="s">
        <v>498</v>
      </c>
      <c r="D268" s="13">
        <v>2603</v>
      </c>
      <c r="E268" s="28" t="s">
        <v>45</v>
      </c>
      <c r="F268" s="14"/>
      <c r="G268" s="15">
        <v>15162</v>
      </c>
      <c r="H268" s="15">
        <v>2673.0605999999998</v>
      </c>
      <c r="I268" s="15">
        <v>2405.7545399999999</v>
      </c>
      <c r="J268" s="15">
        <v>801.91817999999989</v>
      </c>
      <c r="K268" s="15">
        <v>2138.44848</v>
      </c>
      <c r="L268" s="15">
        <v>267.30606</v>
      </c>
      <c r="M268" s="15" t="s">
        <v>499</v>
      </c>
      <c r="N268" s="16">
        <v>43314</v>
      </c>
      <c r="O268" s="17">
        <v>2018</v>
      </c>
      <c r="P268" s="15" t="s">
        <v>21</v>
      </c>
      <c r="Q268" s="15" t="s">
        <v>500</v>
      </c>
      <c r="R268" s="15" t="s">
        <v>501</v>
      </c>
      <c r="S268" s="18">
        <v>0.1</v>
      </c>
      <c r="T268" s="18">
        <v>7.3999999999999996E-2</v>
      </c>
      <c r="U268" s="18">
        <v>0.13300000000000001</v>
      </c>
      <c r="V268" s="18">
        <v>1.0999999999999999E-2</v>
      </c>
      <c r="W268" s="18">
        <v>4.0000000000000001E-3</v>
      </c>
      <c r="X268" s="19">
        <v>2.8000000000000001E-2</v>
      </c>
    </row>
    <row r="269" spans="1:24" ht="16.5" hidden="1" customHeight="1" x14ac:dyDescent="0.25">
      <c r="A269" s="20" t="s">
        <v>496</v>
      </c>
      <c r="B269" s="20" t="s">
        <v>504</v>
      </c>
      <c r="C269" s="20" t="s">
        <v>498</v>
      </c>
      <c r="D269" s="20">
        <v>2604</v>
      </c>
      <c r="E269" s="27" t="s">
        <v>45</v>
      </c>
      <c r="F269" s="21"/>
      <c r="G269" s="22">
        <v>10686</v>
      </c>
      <c r="H269" s="22">
        <v>1883.9417999999998</v>
      </c>
      <c r="I269" s="22">
        <v>1695.5476199999998</v>
      </c>
      <c r="J269" s="22">
        <v>565.1825399999999</v>
      </c>
      <c r="K269" s="22">
        <v>1507.15344</v>
      </c>
      <c r="L269" s="22">
        <v>188.39418000000001</v>
      </c>
      <c r="M269" s="22" t="s">
        <v>505</v>
      </c>
      <c r="N269" s="23">
        <v>43314</v>
      </c>
      <c r="O269" s="24">
        <v>2018</v>
      </c>
      <c r="P269" s="22" t="s">
        <v>21</v>
      </c>
      <c r="Q269" s="22" t="s">
        <v>500</v>
      </c>
      <c r="R269" s="22" t="s">
        <v>501</v>
      </c>
      <c r="S269" s="25">
        <v>0.1</v>
      </c>
      <c r="T269" s="25">
        <v>7.3999999999999996E-2</v>
      </c>
      <c r="U269" s="25">
        <v>0.13300000000000001</v>
      </c>
      <c r="V269" s="25">
        <v>1.0999999999999999E-2</v>
      </c>
      <c r="W269" s="25">
        <v>4.0000000000000001E-3</v>
      </c>
      <c r="X269" s="26">
        <v>2.8000000000000001E-2</v>
      </c>
    </row>
    <row r="270" spans="1:24" ht="16.5" hidden="1" customHeight="1" x14ac:dyDescent="0.25">
      <c r="A270" s="13" t="s">
        <v>496</v>
      </c>
      <c r="B270" s="13" t="s">
        <v>506</v>
      </c>
      <c r="C270" s="13" t="s">
        <v>498</v>
      </c>
      <c r="D270" s="13">
        <v>2605</v>
      </c>
      <c r="E270" s="28" t="s">
        <v>45</v>
      </c>
      <c r="F270" s="14"/>
      <c r="G270" s="15">
        <v>26515</v>
      </c>
      <c r="H270" s="15">
        <v>4674.5944999999992</v>
      </c>
      <c r="I270" s="15">
        <v>4207.1350499999999</v>
      </c>
      <c r="J270" s="15">
        <v>1402.3783499999997</v>
      </c>
      <c r="K270" s="15">
        <v>3739.6755999999996</v>
      </c>
      <c r="L270" s="15">
        <v>467.45944999999995</v>
      </c>
      <c r="M270" s="15" t="s">
        <v>505</v>
      </c>
      <c r="N270" s="16">
        <v>43314</v>
      </c>
      <c r="O270" s="17">
        <v>2018</v>
      </c>
      <c r="P270" s="15" t="s">
        <v>21</v>
      </c>
      <c r="Q270" s="15" t="s">
        <v>500</v>
      </c>
      <c r="R270" s="15" t="s">
        <v>501</v>
      </c>
      <c r="S270" s="18">
        <v>0.1</v>
      </c>
      <c r="T270" s="18">
        <v>7.3999999999999996E-2</v>
      </c>
      <c r="U270" s="18">
        <v>0.13300000000000001</v>
      </c>
      <c r="V270" s="18">
        <v>1.0999999999999999E-2</v>
      </c>
      <c r="W270" s="18">
        <v>4.0000000000000001E-3</v>
      </c>
      <c r="X270" s="19">
        <v>2.8000000000000001E-2</v>
      </c>
    </row>
    <row r="271" spans="1:24" ht="16.5" hidden="1" customHeight="1" x14ac:dyDescent="0.25">
      <c r="A271" s="20" t="s">
        <v>496</v>
      </c>
      <c r="B271" s="20" t="s">
        <v>507</v>
      </c>
      <c r="C271" s="20" t="s">
        <v>498</v>
      </c>
      <c r="D271" s="20">
        <v>2606</v>
      </c>
      <c r="E271" s="27" t="s">
        <v>45</v>
      </c>
      <c r="F271" s="21"/>
      <c r="G271" s="22">
        <v>32300</v>
      </c>
      <c r="H271" s="22">
        <v>5694.49</v>
      </c>
      <c r="I271" s="22">
        <v>5125.0410000000002</v>
      </c>
      <c r="J271" s="22">
        <v>1708.347</v>
      </c>
      <c r="K271" s="22">
        <v>4555.5919999999996</v>
      </c>
      <c r="L271" s="22">
        <v>569.44899999999996</v>
      </c>
      <c r="M271" s="22" t="s">
        <v>505</v>
      </c>
      <c r="N271" s="23">
        <v>43314</v>
      </c>
      <c r="O271" s="24">
        <v>2018</v>
      </c>
      <c r="P271" s="22" t="s">
        <v>21</v>
      </c>
      <c r="Q271" s="22" t="s">
        <v>500</v>
      </c>
      <c r="R271" s="22" t="s">
        <v>501</v>
      </c>
      <c r="S271" s="25">
        <v>0.1</v>
      </c>
      <c r="T271" s="25">
        <v>7.3999999999999996E-2</v>
      </c>
      <c r="U271" s="25">
        <v>0.13300000000000001</v>
      </c>
      <c r="V271" s="25">
        <v>1.0999999999999999E-2</v>
      </c>
      <c r="W271" s="25">
        <v>4.0000000000000001E-3</v>
      </c>
      <c r="X271" s="26">
        <v>2.8000000000000001E-2</v>
      </c>
    </row>
    <row r="272" spans="1:24" ht="16.5" hidden="1" customHeight="1" x14ac:dyDescent="0.25">
      <c r="A272" s="13" t="s">
        <v>496</v>
      </c>
      <c r="B272" s="13" t="s">
        <v>508</v>
      </c>
      <c r="C272" s="13" t="s">
        <v>498</v>
      </c>
      <c r="D272" s="13">
        <v>2607</v>
      </c>
      <c r="E272" s="28" t="s">
        <v>45</v>
      </c>
      <c r="F272" s="14"/>
      <c r="G272" s="15">
        <v>35334</v>
      </c>
      <c r="H272" s="15">
        <v>6229.3841999999995</v>
      </c>
      <c r="I272" s="15">
        <v>5606.44578</v>
      </c>
      <c r="J272" s="15">
        <v>1868.8152599999999</v>
      </c>
      <c r="K272" s="15">
        <v>4983.5073599999996</v>
      </c>
      <c r="L272" s="15">
        <v>622.93841999999995</v>
      </c>
      <c r="M272" s="15" t="s">
        <v>509</v>
      </c>
      <c r="N272" s="16">
        <v>43314</v>
      </c>
      <c r="O272" s="17">
        <v>2018</v>
      </c>
      <c r="P272" s="15" t="s">
        <v>21</v>
      </c>
      <c r="Q272" s="15" t="s">
        <v>500</v>
      </c>
      <c r="R272" s="15" t="s">
        <v>501</v>
      </c>
      <c r="S272" s="18">
        <v>0.1</v>
      </c>
      <c r="T272" s="18">
        <v>7.3999999999999996E-2</v>
      </c>
      <c r="U272" s="18">
        <v>0.13300000000000001</v>
      </c>
      <c r="V272" s="18">
        <v>1.0999999999999999E-2</v>
      </c>
      <c r="W272" s="18">
        <v>4.0000000000000001E-3</v>
      </c>
      <c r="X272" s="19">
        <v>2.8000000000000001E-2</v>
      </c>
    </row>
    <row r="273" spans="1:24" ht="16.5" hidden="1" customHeight="1" x14ac:dyDescent="0.25">
      <c r="A273" s="20" t="s">
        <v>496</v>
      </c>
      <c r="B273" s="20" t="s">
        <v>510</v>
      </c>
      <c r="C273" s="20" t="s">
        <v>498</v>
      </c>
      <c r="D273" s="20">
        <v>2608</v>
      </c>
      <c r="E273" s="27" t="s">
        <v>45</v>
      </c>
      <c r="F273" s="21"/>
      <c r="G273" s="22">
        <v>16193</v>
      </c>
      <c r="H273" s="22">
        <v>2854.8258999999998</v>
      </c>
      <c r="I273" s="22">
        <v>2569.3433099999997</v>
      </c>
      <c r="J273" s="22">
        <v>856.44776999999988</v>
      </c>
      <c r="K273" s="22">
        <v>2283.8607200000001</v>
      </c>
      <c r="L273" s="22">
        <v>285.48259000000002</v>
      </c>
      <c r="M273" s="22" t="s">
        <v>509</v>
      </c>
      <c r="N273" s="23">
        <v>43314</v>
      </c>
      <c r="O273" s="24">
        <v>2018</v>
      </c>
      <c r="P273" s="22" t="s">
        <v>21</v>
      </c>
      <c r="Q273" s="22" t="s">
        <v>500</v>
      </c>
      <c r="R273" s="22" t="s">
        <v>501</v>
      </c>
      <c r="S273" s="25">
        <v>0.1</v>
      </c>
      <c r="T273" s="25">
        <v>7.3999999999999996E-2</v>
      </c>
      <c r="U273" s="25">
        <v>0.13300000000000001</v>
      </c>
      <c r="V273" s="25">
        <v>1.0999999999999999E-2</v>
      </c>
      <c r="W273" s="25">
        <v>4.0000000000000001E-3</v>
      </c>
      <c r="X273" s="26">
        <v>2.8000000000000001E-2</v>
      </c>
    </row>
    <row r="274" spans="1:24" ht="16.5" hidden="1" customHeight="1" x14ac:dyDescent="0.25">
      <c r="A274" s="13" t="s">
        <v>496</v>
      </c>
      <c r="B274" s="13" t="s">
        <v>511</v>
      </c>
      <c r="C274" s="13" t="s">
        <v>498</v>
      </c>
      <c r="D274" s="13">
        <v>2609</v>
      </c>
      <c r="E274" s="28" t="s">
        <v>45</v>
      </c>
      <c r="F274" s="14"/>
      <c r="G274" s="15">
        <v>56801</v>
      </c>
      <c r="H274" s="15">
        <v>10014.016299999999</v>
      </c>
      <c r="I274" s="15">
        <v>9012.614669999999</v>
      </c>
      <c r="J274" s="15">
        <v>3004.2048899999995</v>
      </c>
      <c r="K274" s="15">
        <v>8011.2130399999996</v>
      </c>
      <c r="L274" s="15">
        <v>1001.40163</v>
      </c>
      <c r="M274" s="15" t="s">
        <v>509</v>
      </c>
      <c r="N274" s="16">
        <v>43314</v>
      </c>
      <c r="O274" s="17">
        <v>2018</v>
      </c>
      <c r="P274" s="15" t="s">
        <v>21</v>
      </c>
      <c r="Q274" s="15" t="s">
        <v>500</v>
      </c>
      <c r="R274" s="15" t="s">
        <v>501</v>
      </c>
      <c r="S274" s="18">
        <v>0.1</v>
      </c>
      <c r="T274" s="18">
        <v>7.3999999999999996E-2</v>
      </c>
      <c r="U274" s="18">
        <v>0.13300000000000001</v>
      </c>
      <c r="V274" s="18">
        <v>1.0999999999999999E-2</v>
      </c>
      <c r="W274" s="18">
        <v>4.0000000000000001E-3</v>
      </c>
      <c r="X274" s="19">
        <v>2.8000000000000001E-2</v>
      </c>
    </row>
    <row r="275" spans="1:24" ht="16.5" hidden="1" customHeight="1" x14ac:dyDescent="0.25">
      <c r="A275" s="20" t="s">
        <v>496</v>
      </c>
      <c r="B275" s="20" t="s">
        <v>512</v>
      </c>
      <c r="C275" s="20" t="s">
        <v>498</v>
      </c>
      <c r="D275" s="20">
        <v>2610</v>
      </c>
      <c r="E275" s="27" t="s">
        <v>45</v>
      </c>
      <c r="F275" s="21"/>
      <c r="G275" s="22">
        <v>24772</v>
      </c>
      <c r="H275" s="22">
        <v>4367.3035999999993</v>
      </c>
      <c r="I275" s="22">
        <v>3930.5732399999993</v>
      </c>
      <c r="J275" s="22">
        <v>1310.1910799999998</v>
      </c>
      <c r="K275" s="22">
        <v>3493.8428799999997</v>
      </c>
      <c r="L275" s="22">
        <v>436.73035999999996</v>
      </c>
      <c r="M275" s="22" t="s">
        <v>509</v>
      </c>
      <c r="N275" s="23">
        <v>43314</v>
      </c>
      <c r="O275" s="24">
        <v>2018</v>
      </c>
      <c r="P275" s="22" t="s">
        <v>21</v>
      </c>
      <c r="Q275" s="22" t="s">
        <v>500</v>
      </c>
      <c r="R275" s="22" t="s">
        <v>501</v>
      </c>
      <c r="S275" s="25">
        <v>0.1</v>
      </c>
      <c r="T275" s="25">
        <v>7.3999999999999996E-2</v>
      </c>
      <c r="U275" s="25">
        <v>0.13300000000000001</v>
      </c>
      <c r="V275" s="25">
        <v>1.0999999999999999E-2</v>
      </c>
      <c r="W275" s="25">
        <v>4.0000000000000001E-3</v>
      </c>
      <c r="X275" s="26">
        <v>2.8000000000000001E-2</v>
      </c>
    </row>
    <row r="276" spans="1:24" ht="16.5" hidden="1" customHeight="1" x14ac:dyDescent="0.25">
      <c r="A276" s="13" t="s">
        <v>496</v>
      </c>
      <c r="B276" s="13" t="s">
        <v>513</v>
      </c>
      <c r="C276" s="13" t="s">
        <v>498</v>
      </c>
      <c r="D276" s="13">
        <v>2611</v>
      </c>
      <c r="E276" s="28" t="s">
        <v>45</v>
      </c>
      <c r="F276" s="14"/>
      <c r="G276" s="15">
        <v>20596</v>
      </c>
      <c r="H276" s="15">
        <v>3631.0747999999999</v>
      </c>
      <c r="I276" s="15">
        <v>3267.9673199999997</v>
      </c>
      <c r="J276" s="15">
        <v>1089.3224399999999</v>
      </c>
      <c r="K276" s="15">
        <v>2904.8598400000001</v>
      </c>
      <c r="L276" s="15">
        <v>363.10748000000001</v>
      </c>
      <c r="M276" s="15" t="s">
        <v>509</v>
      </c>
      <c r="N276" s="16">
        <v>43314</v>
      </c>
      <c r="O276" s="17">
        <v>2018</v>
      </c>
      <c r="P276" s="15" t="s">
        <v>21</v>
      </c>
      <c r="Q276" s="15" t="s">
        <v>500</v>
      </c>
      <c r="R276" s="15" t="s">
        <v>501</v>
      </c>
      <c r="S276" s="18">
        <v>0.1</v>
      </c>
      <c r="T276" s="18">
        <v>7.3999999999999996E-2</v>
      </c>
      <c r="U276" s="18">
        <v>0.13300000000000001</v>
      </c>
      <c r="V276" s="18">
        <v>1.0999999999999999E-2</v>
      </c>
      <c r="W276" s="18">
        <v>4.0000000000000001E-3</v>
      </c>
      <c r="X276" s="19">
        <v>2.8000000000000001E-2</v>
      </c>
    </row>
    <row r="277" spans="1:24" ht="16.5" hidden="1" customHeight="1" x14ac:dyDescent="0.25">
      <c r="A277" s="20" t="s">
        <v>496</v>
      </c>
      <c r="B277" s="20" t="s">
        <v>514</v>
      </c>
      <c r="C277" s="20" t="s">
        <v>445</v>
      </c>
      <c r="D277" s="20">
        <v>2612</v>
      </c>
      <c r="E277" s="27" t="s">
        <v>45</v>
      </c>
      <c r="F277" s="21"/>
      <c r="G277" s="22">
        <v>116724</v>
      </c>
      <c r="H277" s="22">
        <v>20578.441199999997</v>
      </c>
      <c r="I277" s="22">
        <v>18520.59708</v>
      </c>
      <c r="J277" s="22">
        <v>6173.5323599999992</v>
      </c>
      <c r="K277" s="22">
        <v>16462.752959999998</v>
      </c>
      <c r="L277" s="22">
        <v>2057.8441199999997</v>
      </c>
      <c r="M277" s="22" t="s">
        <v>515</v>
      </c>
      <c r="N277" s="23">
        <v>43314</v>
      </c>
      <c r="O277" s="24">
        <v>2018</v>
      </c>
      <c r="P277" s="22" t="s">
        <v>21</v>
      </c>
      <c r="Q277" s="22" t="s">
        <v>516</v>
      </c>
      <c r="R277" s="22" t="s">
        <v>517</v>
      </c>
      <c r="S277" s="25">
        <v>0.10100000000000001</v>
      </c>
      <c r="T277" s="25">
        <v>7.8E-2</v>
      </c>
      <c r="U277" s="25">
        <v>0.13</v>
      </c>
      <c r="V277" s="25">
        <v>0.01</v>
      </c>
      <c r="W277" s="25">
        <v>5.0000000000000001E-3</v>
      </c>
      <c r="X277" s="26">
        <v>2.3E-2</v>
      </c>
    </row>
    <row r="278" spans="1:24" ht="16.5" hidden="1" customHeight="1" x14ac:dyDescent="0.25">
      <c r="A278" s="13" t="s">
        <v>496</v>
      </c>
      <c r="B278" s="13" t="s">
        <v>496</v>
      </c>
      <c r="C278" s="13" t="s">
        <v>498</v>
      </c>
      <c r="D278" s="13">
        <v>2613</v>
      </c>
      <c r="E278" s="28" t="s">
        <v>45</v>
      </c>
      <c r="F278" s="14"/>
      <c r="G278" s="15">
        <v>85619</v>
      </c>
      <c r="H278" s="15">
        <v>15094.6297</v>
      </c>
      <c r="I278" s="15">
        <v>13585.166729999999</v>
      </c>
      <c r="J278" s="15">
        <v>4528.3889099999997</v>
      </c>
      <c r="K278" s="15">
        <v>12075.70376</v>
      </c>
      <c r="L278" s="15">
        <v>1509.46297</v>
      </c>
      <c r="M278" s="15" t="s">
        <v>518</v>
      </c>
      <c r="N278" s="16">
        <v>43318</v>
      </c>
      <c r="O278" s="17">
        <v>2018</v>
      </c>
      <c r="P278" s="15" t="s">
        <v>21</v>
      </c>
      <c r="Q278" s="15" t="s">
        <v>500</v>
      </c>
      <c r="R278" s="15" t="s">
        <v>501</v>
      </c>
      <c r="S278" s="18">
        <v>0.1</v>
      </c>
      <c r="T278" s="18">
        <v>7.3999999999999996E-2</v>
      </c>
      <c r="U278" s="18">
        <v>0.13300000000000001</v>
      </c>
      <c r="V278" s="18">
        <v>1.0999999999999999E-2</v>
      </c>
      <c r="W278" s="18">
        <v>4.0000000000000001E-3</v>
      </c>
      <c r="X278" s="19">
        <v>2.8000000000000001E-2</v>
      </c>
    </row>
    <row r="279" spans="1:24" ht="16.5" hidden="1" customHeight="1" x14ac:dyDescent="0.25">
      <c r="A279" s="20" t="s">
        <v>496</v>
      </c>
      <c r="B279" s="20" t="s">
        <v>519</v>
      </c>
      <c r="C279" s="20" t="s">
        <v>498</v>
      </c>
      <c r="D279" s="20">
        <v>2614</v>
      </c>
      <c r="E279" s="27" t="s">
        <v>45</v>
      </c>
      <c r="F279" s="21"/>
      <c r="G279" s="22">
        <v>20090</v>
      </c>
      <c r="H279" s="22">
        <v>3541.8669999999997</v>
      </c>
      <c r="I279" s="22">
        <v>3187.6803</v>
      </c>
      <c r="J279" s="22">
        <v>1062.5600999999999</v>
      </c>
      <c r="K279" s="22">
        <v>2833.4935999999998</v>
      </c>
      <c r="L279" s="22">
        <v>354.18669999999997</v>
      </c>
      <c r="M279" s="22" t="s">
        <v>509</v>
      </c>
      <c r="N279" s="23">
        <v>43314</v>
      </c>
      <c r="O279" s="24">
        <v>2018</v>
      </c>
      <c r="P279" s="22" t="s">
        <v>21</v>
      </c>
      <c r="Q279" s="22" t="s">
        <v>500</v>
      </c>
      <c r="R279" s="22" t="s">
        <v>501</v>
      </c>
      <c r="S279" s="25">
        <v>0.1</v>
      </c>
      <c r="T279" s="25">
        <v>7.3999999999999996E-2</v>
      </c>
      <c r="U279" s="25">
        <v>0.13300000000000001</v>
      </c>
      <c r="V279" s="25">
        <v>1.0999999999999999E-2</v>
      </c>
      <c r="W279" s="25">
        <v>4.0000000000000001E-3</v>
      </c>
      <c r="X279" s="26">
        <v>2.8000000000000001E-2</v>
      </c>
    </row>
    <row r="280" spans="1:24" ht="16.5" hidden="1" customHeight="1" x14ac:dyDescent="0.25">
      <c r="A280" s="13" t="s">
        <v>520</v>
      </c>
      <c r="B280" s="13" t="s">
        <v>521</v>
      </c>
      <c r="C280" s="13" t="s">
        <v>18</v>
      </c>
      <c r="D280" s="13">
        <v>2701</v>
      </c>
      <c r="E280" s="28" t="s">
        <v>76</v>
      </c>
      <c r="F280" s="14"/>
      <c r="G280" s="15">
        <v>56207</v>
      </c>
      <c r="H280" s="15">
        <v>9909.2940999999992</v>
      </c>
      <c r="I280" s="15">
        <v>8918.3646900000003</v>
      </c>
      <c r="J280" s="15">
        <v>2972.7882299999997</v>
      </c>
      <c r="K280" s="15">
        <v>7927.4352799999997</v>
      </c>
      <c r="L280" s="15">
        <v>990.92940999999996</v>
      </c>
      <c r="M280" s="15" t="s">
        <v>522</v>
      </c>
      <c r="N280" s="16">
        <v>43374</v>
      </c>
      <c r="O280" s="17">
        <v>2018</v>
      </c>
      <c r="P280" s="15" t="s">
        <v>21</v>
      </c>
      <c r="Q280" s="15" t="s">
        <v>523</v>
      </c>
      <c r="R280" s="15" t="s">
        <v>524</v>
      </c>
      <c r="S280" s="18">
        <v>5.5E-2</v>
      </c>
      <c r="T280" s="18">
        <v>3.3000000000000002E-2</v>
      </c>
      <c r="U280" s="18">
        <v>0.09</v>
      </c>
      <c r="V280" s="18">
        <v>6.0000000000000001E-3</v>
      </c>
      <c r="W280" s="18">
        <v>2E-3</v>
      </c>
      <c r="X280" s="19">
        <v>1.9E-2</v>
      </c>
    </row>
    <row r="281" spans="1:24" ht="16.5" hidden="1" customHeight="1" x14ac:dyDescent="0.25">
      <c r="A281" s="20" t="s">
        <v>520</v>
      </c>
      <c r="B281" s="20" t="s">
        <v>525</v>
      </c>
      <c r="C281" s="20" t="s">
        <v>18</v>
      </c>
      <c r="D281" s="20">
        <v>2702</v>
      </c>
      <c r="E281" s="27" t="s">
        <v>76</v>
      </c>
      <c r="F281" s="21"/>
      <c r="G281" s="22">
        <v>87444</v>
      </c>
      <c r="H281" s="22">
        <v>15416.377199999999</v>
      </c>
      <c r="I281" s="22">
        <v>13874.73948</v>
      </c>
      <c r="J281" s="22">
        <v>4624.9131599999992</v>
      </c>
      <c r="K281" s="22">
        <v>12333.10176</v>
      </c>
      <c r="L281" s="22">
        <v>1541.6377199999999</v>
      </c>
      <c r="M281" s="22" t="s">
        <v>522</v>
      </c>
      <c r="N281" s="23">
        <v>43374</v>
      </c>
      <c r="O281" s="24">
        <v>2018</v>
      </c>
      <c r="P281" s="22" t="s">
        <v>21</v>
      </c>
      <c r="Q281" s="22" t="s">
        <v>523</v>
      </c>
      <c r="R281" s="22" t="s">
        <v>524</v>
      </c>
      <c r="S281" s="25">
        <v>5.5E-2</v>
      </c>
      <c r="T281" s="25">
        <v>3.3000000000000002E-2</v>
      </c>
      <c r="U281" s="25">
        <v>0.09</v>
      </c>
      <c r="V281" s="25">
        <v>6.0000000000000001E-3</v>
      </c>
      <c r="W281" s="25">
        <v>2E-3</v>
      </c>
      <c r="X281" s="26">
        <v>1.9E-2</v>
      </c>
    </row>
    <row r="282" spans="1:24" ht="16.5" hidden="1" customHeight="1" x14ac:dyDescent="0.25">
      <c r="A282" s="13" t="s">
        <v>520</v>
      </c>
      <c r="B282" s="13" t="s">
        <v>526</v>
      </c>
      <c r="C282" s="13" t="s">
        <v>18</v>
      </c>
      <c r="D282" s="13">
        <v>2703</v>
      </c>
      <c r="E282" s="28" t="s">
        <v>76</v>
      </c>
      <c r="F282" s="14" t="s">
        <v>29</v>
      </c>
      <c r="G282" s="15">
        <v>113773</v>
      </c>
      <c r="H282" s="15">
        <v>20058.179899999999</v>
      </c>
      <c r="I282" s="15">
        <v>18052.36191</v>
      </c>
      <c r="J282" s="15">
        <v>6017.4539699999996</v>
      </c>
      <c r="K282" s="15">
        <v>16046.54392</v>
      </c>
      <c r="L282" s="15">
        <v>2005.81799</v>
      </c>
      <c r="M282" s="15" t="s">
        <v>527</v>
      </c>
      <c r="N282" s="16">
        <v>43374</v>
      </c>
      <c r="O282" s="17">
        <v>2018</v>
      </c>
      <c r="P282" s="15" t="s">
        <v>21</v>
      </c>
      <c r="Q282" s="15" t="s">
        <v>523</v>
      </c>
      <c r="R282" s="15" t="s">
        <v>524</v>
      </c>
      <c r="S282" s="18">
        <v>5.5E-2</v>
      </c>
      <c r="T282" s="18">
        <v>3.3000000000000002E-2</v>
      </c>
      <c r="U282" s="18">
        <v>0.09</v>
      </c>
      <c r="V282" s="18">
        <v>6.0000000000000001E-3</v>
      </c>
      <c r="W282" s="18">
        <v>2E-3</v>
      </c>
      <c r="X282" s="19">
        <v>1.9E-2</v>
      </c>
    </row>
    <row r="283" spans="1:24" ht="16.5" hidden="1" customHeight="1" x14ac:dyDescent="0.25">
      <c r="A283" s="20" t="s">
        <v>520</v>
      </c>
      <c r="B283" s="20" t="s">
        <v>528</v>
      </c>
      <c r="C283" s="20" t="s">
        <v>35</v>
      </c>
      <c r="D283" s="20">
        <v>2704</v>
      </c>
      <c r="E283" s="27" t="s">
        <v>76</v>
      </c>
      <c r="F283" s="21"/>
      <c r="G283" s="22">
        <v>105661</v>
      </c>
      <c r="H283" s="22">
        <v>18628.034299999999</v>
      </c>
      <c r="I283" s="22">
        <v>16765.230869999999</v>
      </c>
      <c r="J283" s="22">
        <v>5588.4102899999998</v>
      </c>
      <c r="K283" s="22">
        <v>14902.427439999999</v>
      </c>
      <c r="L283" s="22">
        <v>1862.8034299999999</v>
      </c>
      <c r="M283" s="22" t="s">
        <v>529</v>
      </c>
      <c r="N283" s="23">
        <v>43374</v>
      </c>
      <c r="O283" s="24">
        <v>2018</v>
      </c>
      <c r="P283" s="22" t="s">
        <v>21</v>
      </c>
      <c r="Q283" s="22" t="s">
        <v>530</v>
      </c>
      <c r="R283" s="22" t="s">
        <v>531</v>
      </c>
      <c r="S283" s="25">
        <v>0.11799999999999999</v>
      </c>
      <c r="T283" s="25">
        <v>8.5000000000000006E-2</v>
      </c>
      <c r="U283" s="25">
        <v>0.16200000000000001</v>
      </c>
      <c r="V283" s="25">
        <v>1.2E-2</v>
      </c>
      <c r="W283" s="25">
        <v>4.0000000000000001E-3</v>
      </c>
      <c r="X283" s="26">
        <v>3.3000000000000002E-2</v>
      </c>
    </row>
    <row r="284" spans="1:24" ht="16.5" hidden="1" customHeight="1" x14ac:dyDescent="0.25">
      <c r="A284" s="13" t="s">
        <v>520</v>
      </c>
      <c r="B284" s="13" t="s">
        <v>532</v>
      </c>
      <c r="C284" s="13" t="s">
        <v>35</v>
      </c>
      <c r="D284" s="13">
        <v>2705</v>
      </c>
      <c r="E284" s="28" t="s">
        <v>76</v>
      </c>
      <c r="F284" s="14"/>
      <c r="G284" s="15">
        <v>138925</v>
      </c>
      <c r="H284" s="15">
        <v>24492.477499999997</v>
      </c>
      <c r="I284" s="15">
        <v>22043.229749999999</v>
      </c>
      <c r="J284" s="15">
        <v>7347.7432499999986</v>
      </c>
      <c r="K284" s="15">
        <v>19593.982</v>
      </c>
      <c r="L284" s="15">
        <v>2449.24775</v>
      </c>
      <c r="M284" s="15" t="s">
        <v>533</v>
      </c>
      <c r="N284" s="16">
        <v>43374</v>
      </c>
      <c r="O284" s="17">
        <v>2018</v>
      </c>
      <c r="P284" s="15" t="s">
        <v>21</v>
      </c>
      <c r="Q284" s="15" t="s">
        <v>530</v>
      </c>
      <c r="R284" s="15" t="s">
        <v>531</v>
      </c>
      <c r="S284" s="18">
        <v>0.11799999999999999</v>
      </c>
      <c r="T284" s="18">
        <v>8.5000000000000006E-2</v>
      </c>
      <c r="U284" s="18">
        <v>0.16200000000000001</v>
      </c>
      <c r="V284" s="18">
        <v>1.2E-2</v>
      </c>
      <c r="W284" s="18">
        <v>4.0000000000000001E-3</v>
      </c>
      <c r="X284" s="19">
        <v>3.3000000000000002E-2</v>
      </c>
    </row>
    <row r="285" spans="1:24" ht="16.5" hidden="1" customHeight="1" x14ac:dyDescent="0.25">
      <c r="A285" s="20" t="s">
        <v>520</v>
      </c>
      <c r="B285" s="20" t="s">
        <v>534</v>
      </c>
      <c r="C285" s="20" t="s">
        <v>35</v>
      </c>
      <c r="D285" s="20">
        <v>2706</v>
      </c>
      <c r="E285" s="27" t="s">
        <v>76</v>
      </c>
      <c r="F285" s="21"/>
      <c r="G285" s="22">
        <v>59081</v>
      </c>
      <c r="H285" s="22">
        <v>10415.980299999999</v>
      </c>
      <c r="I285" s="22">
        <v>9374.3822700000001</v>
      </c>
      <c r="J285" s="22">
        <v>3124.7940899999999</v>
      </c>
      <c r="K285" s="22">
        <v>8332.784239999999</v>
      </c>
      <c r="L285" s="22">
        <v>1041.5980299999999</v>
      </c>
      <c r="M285" s="22" t="s">
        <v>535</v>
      </c>
      <c r="N285" s="23">
        <v>43374</v>
      </c>
      <c r="O285" s="24">
        <v>2018</v>
      </c>
      <c r="P285" s="22" t="s">
        <v>21</v>
      </c>
      <c r="Q285" s="22" t="s">
        <v>530</v>
      </c>
      <c r="R285" s="22" t="s">
        <v>531</v>
      </c>
      <c r="S285" s="25">
        <v>0.11799999999999999</v>
      </c>
      <c r="T285" s="25">
        <v>8.5000000000000006E-2</v>
      </c>
      <c r="U285" s="25">
        <v>0.16200000000000001</v>
      </c>
      <c r="V285" s="25">
        <v>1.2E-2</v>
      </c>
      <c r="W285" s="25">
        <v>4.0000000000000001E-3</v>
      </c>
      <c r="X285" s="26">
        <v>3.3000000000000002E-2</v>
      </c>
    </row>
    <row r="286" spans="1:24" ht="16.5" hidden="1" customHeight="1" x14ac:dyDescent="0.25">
      <c r="A286" s="13" t="s">
        <v>520</v>
      </c>
      <c r="B286" s="13" t="s">
        <v>536</v>
      </c>
      <c r="C286" s="13" t="s">
        <v>35</v>
      </c>
      <c r="D286" s="13">
        <v>2707</v>
      </c>
      <c r="E286" s="28" t="s">
        <v>76</v>
      </c>
      <c r="F286" s="14" t="s">
        <v>29</v>
      </c>
      <c r="G286" s="15">
        <v>98500</v>
      </c>
      <c r="H286" s="15">
        <v>17365.55</v>
      </c>
      <c r="I286" s="15">
        <v>15628.994999999999</v>
      </c>
      <c r="J286" s="15">
        <v>5209.665</v>
      </c>
      <c r="K286" s="15">
        <v>13892.44</v>
      </c>
      <c r="L286" s="15">
        <v>1736.5550000000001</v>
      </c>
      <c r="M286" s="15" t="s">
        <v>537</v>
      </c>
      <c r="N286" s="16">
        <v>43374</v>
      </c>
      <c r="O286" s="17">
        <v>2018</v>
      </c>
      <c r="P286" s="15" t="s">
        <v>21</v>
      </c>
      <c r="Q286" s="15" t="s">
        <v>530</v>
      </c>
      <c r="R286" s="15" t="s">
        <v>531</v>
      </c>
      <c r="S286" s="18">
        <v>0.11799999999999999</v>
      </c>
      <c r="T286" s="18">
        <v>8.5000000000000006E-2</v>
      </c>
      <c r="U286" s="18">
        <v>0.16200000000000001</v>
      </c>
      <c r="V286" s="18">
        <v>1.2E-2</v>
      </c>
      <c r="W286" s="18">
        <v>4.0000000000000001E-3</v>
      </c>
      <c r="X286" s="19">
        <v>3.3000000000000002E-2</v>
      </c>
    </row>
    <row r="287" spans="1:24" ht="16.5" hidden="1" customHeight="1" x14ac:dyDescent="0.25">
      <c r="A287" s="20" t="s">
        <v>520</v>
      </c>
      <c r="B287" s="20" t="s">
        <v>538</v>
      </c>
      <c r="C287" s="20" t="s">
        <v>18</v>
      </c>
      <c r="D287" s="20">
        <v>2708</v>
      </c>
      <c r="E287" s="27" t="s">
        <v>76</v>
      </c>
      <c r="F287" s="21"/>
      <c r="G287" s="22">
        <v>34654</v>
      </c>
      <c r="H287" s="22">
        <v>6109.5001999999995</v>
      </c>
      <c r="I287" s="22">
        <v>5498.5501799999993</v>
      </c>
      <c r="J287" s="22">
        <v>1832.8500599999998</v>
      </c>
      <c r="K287" s="22">
        <v>4887.60016</v>
      </c>
      <c r="L287" s="22">
        <v>610.95001999999999</v>
      </c>
      <c r="M287" s="22" t="s">
        <v>535</v>
      </c>
      <c r="N287" s="23">
        <v>43374</v>
      </c>
      <c r="O287" s="24">
        <v>2018</v>
      </c>
      <c r="P287" s="22" t="s">
        <v>21</v>
      </c>
      <c r="Q287" s="22" t="s">
        <v>523</v>
      </c>
      <c r="R287" s="22" t="s">
        <v>524</v>
      </c>
      <c r="S287" s="25">
        <v>5.5E-2</v>
      </c>
      <c r="T287" s="25">
        <v>3.3000000000000002E-2</v>
      </c>
      <c r="U287" s="25">
        <v>0.09</v>
      </c>
      <c r="V287" s="25">
        <v>6.0000000000000001E-3</v>
      </c>
      <c r="W287" s="25">
        <v>2E-3</v>
      </c>
      <c r="X287" s="26">
        <v>1.9E-2</v>
      </c>
    </row>
    <row r="288" spans="1:24" ht="16.5" hidden="1" customHeight="1" x14ac:dyDescent="0.25">
      <c r="A288" s="13" t="s">
        <v>520</v>
      </c>
      <c r="B288" s="13" t="s">
        <v>539</v>
      </c>
      <c r="C288" s="13" t="s">
        <v>18</v>
      </c>
      <c r="D288" s="13">
        <v>2709</v>
      </c>
      <c r="E288" s="28" t="s">
        <v>76</v>
      </c>
      <c r="F288" s="14"/>
      <c r="G288" s="15">
        <v>80266</v>
      </c>
      <c r="H288" s="15">
        <v>14150.895799999998</v>
      </c>
      <c r="I288" s="15">
        <v>12735.806219999999</v>
      </c>
      <c r="J288" s="15">
        <v>4245.2687399999995</v>
      </c>
      <c r="K288" s="15">
        <v>11320.716639999999</v>
      </c>
      <c r="L288" s="15">
        <v>1415.0895799999998</v>
      </c>
      <c r="M288" s="15" t="s">
        <v>535</v>
      </c>
      <c r="N288" s="16">
        <v>43374</v>
      </c>
      <c r="O288" s="17">
        <v>2018</v>
      </c>
      <c r="P288" s="15" t="s">
        <v>21</v>
      </c>
      <c r="Q288" s="15" t="s">
        <v>523</v>
      </c>
      <c r="R288" s="15" t="s">
        <v>524</v>
      </c>
      <c r="S288" s="18">
        <v>5.5E-2</v>
      </c>
      <c r="T288" s="18">
        <v>3.3000000000000002E-2</v>
      </c>
      <c r="U288" s="18">
        <v>0.09</v>
      </c>
      <c r="V288" s="18">
        <v>6.0000000000000001E-3</v>
      </c>
      <c r="W288" s="18">
        <v>2E-3</v>
      </c>
      <c r="X288" s="19">
        <v>1.9E-2</v>
      </c>
    </row>
    <row r="289" spans="1:24" ht="16.5" hidden="1" customHeight="1" x14ac:dyDescent="0.25">
      <c r="A289" s="20" t="s">
        <v>540</v>
      </c>
      <c r="B289" s="20" t="s">
        <v>541</v>
      </c>
      <c r="C289" s="20" t="s">
        <v>44</v>
      </c>
      <c r="D289" s="20">
        <v>2801</v>
      </c>
      <c r="E289" s="27" t="s">
        <v>19</v>
      </c>
      <c r="F289" s="21"/>
      <c r="G289" s="22">
        <v>5863</v>
      </c>
      <c r="H289" s="22">
        <v>1033.6469</v>
      </c>
      <c r="I289" s="22">
        <v>930.28220999999996</v>
      </c>
      <c r="J289" s="22">
        <v>310.09406999999999</v>
      </c>
      <c r="K289" s="22">
        <v>826.91751999999997</v>
      </c>
      <c r="L289" s="22">
        <v>103.36469</v>
      </c>
      <c r="M289" s="22" t="s">
        <v>542</v>
      </c>
      <c r="N289" s="23">
        <v>43296</v>
      </c>
      <c r="O289" s="24">
        <v>2018</v>
      </c>
      <c r="P289" s="22" t="s">
        <v>21</v>
      </c>
      <c r="Q289" s="22" t="s">
        <v>543</v>
      </c>
      <c r="R289" s="22" t="s">
        <v>544</v>
      </c>
      <c r="S289" s="25">
        <v>9.9000000000000005E-2</v>
      </c>
      <c r="T289" s="25">
        <v>8.2000000000000003E-2</v>
      </c>
      <c r="U289" s="25">
        <v>0.11899999999999999</v>
      </c>
      <c r="V289" s="25">
        <v>7.0000000000000001E-3</v>
      </c>
      <c r="W289" s="25">
        <v>3.0000000000000001E-3</v>
      </c>
      <c r="X289" s="26">
        <v>1.7000000000000001E-2</v>
      </c>
    </row>
    <row r="290" spans="1:24" ht="16.5" hidden="1" customHeight="1" x14ac:dyDescent="0.25">
      <c r="A290" s="13" t="s">
        <v>540</v>
      </c>
      <c r="B290" s="13" t="s">
        <v>545</v>
      </c>
      <c r="C290" s="13" t="s">
        <v>44</v>
      </c>
      <c r="D290" s="13">
        <v>2802</v>
      </c>
      <c r="E290" s="28" t="s">
        <v>19</v>
      </c>
      <c r="F290" s="14"/>
      <c r="G290" s="15">
        <v>5181</v>
      </c>
      <c r="H290" s="15">
        <v>913.41029999999989</v>
      </c>
      <c r="I290" s="15">
        <v>822.06926999999996</v>
      </c>
      <c r="J290" s="15">
        <v>274.02308999999997</v>
      </c>
      <c r="K290" s="15">
        <v>730.72823999999991</v>
      </c>
      <c r="L290" s="15">
        <v>91.341029999999989</v>
      </c>
      <c r="M290" s="15" t="s">
        <v>542</v>
      </c>
      <c r="N290" s="16">
        <v>43296</v>
      </c>
      <c r="O290" s="17">
        <v>2018</v>
      </c>
      <c r="P290" s="15" t="s">
        <v>21</v>
      </c>
      <c r="Q290" s="15" t="s">
        <v>543</v>
      </c>
      <c r="R290" s="15" t="s">
        <v>544</v>
      </c>
      <c r="S290" s="18">
        <v>9.9000000000000005E-2</v>
      </c>
      <c r="T290" s="18">
        <v>8.2000000000000003E-2</v>
      </c>
      <c r="U290" s="18">
        <v>0.11899999999999999</v>
      </c>
      <c r="V290" s="18">
        <v>7.0000000000000001E-3</v>
      </c>
      <c r="W290" s="18">
        <v>3.0000000000000001E-3</v>
      </c>
      <c r="X290" s="19">
        <v>1.7000000000000001E-2</v>
      </c>
    </row>
    <row r="291" spans="1:24" ht="16.5" hidden="1" customHeight="1" x14ac:dyDescent="0.25">
      <c r="A291" s="20" t="s">
        <v>540</v>
      </c>
      <c r="B291" s="20" t="s">
        <v>546</v>
      </c>
      <c r="C291" s="20" t="s">
        <v>44</v>
      </c>
      <c r="D291" s="20">
        <v>2803</v>
      </c>
      <c r="E291" s="27" t="s">
        <v>19</v>
      </c>
      <c r="F291" s="21"/>
      <c r="G291" s="22">
        <v>9338</v>
      </c>
      <c r="H291" s="22">
        <v>1646.2893999999999</v>
      </c>
      <c r="I291" s="22">
        <v>1481.6604599999998</v>
      </c>
      <c r="J291" s="22">
        <v>493.88681999999994</v>
      </c>
      <c r="K291" s="22">
        <v>1317.03152</v>
      </c>
      <c r="L291" s="22">
        <v>164.62894</v>
      </c>
      <c r="M291" s="22" t="s">
        <v>547</v>
      </c>
      <c r="N291" s="23">
        <v>43296</v>
      </c>
      <c r="O291" s="24">
        <v>2018</v>
      </c>
      <c r="P291" s="22" t="s">
        <v>21</v>
      </c>
      <c r="Q291" s="22" t="s">
        <v>543</v>
      </c>
      <c r="R291" s="22" t="s">
        <v>544</v>
      </c>
      <c r="S291" s="25">
        <v>9.9000000000000005E-2</v>
      </c>
      <c r="T291" s="25">
        <v>8.2000000000000003E-2</v>
      </c>
      <c r="U291" s="25">
        <v>0.11899999999999999</v>
      </c>
      <c r="V291" s="25">
        <v>7.0000000000000001E-3</v>
      </c>
      <c r="W291" s="25">
        <v>3.0000000000000001E-3</v>
      </c>
      <c r="X291" s="26">
        <v>1.7000000000000001E-2</v>
      </c>
    </row>
    <row r="292" spans="1:24" ht="16.5" hidden="1" customHeight="1" x14ac:dyDescent="0.25">
      <c r="A292" s="13" t="s">
        <v>540</v>
      </c>
      <c r="B292" s="13" t="s">
        <v>548</v>
      </c>
      <c r="C292" s="13" t="s">
        <v>44</v>
      </c>
      <c r="D292" s="13">
        <v>2804</v>
      </c>
      <c r="E292" s="28" t="s">
        <v>19</v>
      </c>
      <c r="F292" s="14"/>
      <c r="G292" s="15">
        <v>55513</v>
      </c>
      <c r="H292" s="15">
        <v>9786.9418999999998</v>
      </c>
      <c r="I292" s="15">
        <v>8808.2477099999996</v>
      </c>
      <c r="J292" s="15">
        <v>2936.08257</v>
      </c>
      <c r="K292" s="15">
        <v>7829.5535200000004</v>
      </c>
      <c r="L292" s="15">
        <v>978.69419000000005</v>
      </c>
      <c r="M292" s="15" t="s">
        <v>547</v>
      </c>
      <c r="N292" s="16">
        <v>43296</v>
      </c>
      <c r="O292" s="17">
        <v>2018</v>
      </c>
      <c r="P292" s="15" t="s">
        <v>21</v>
      </c>
      <c r="Q292" s="15" t="s">
        <v>543</v>
      </c>
      <c r="R292" s="15" t="s">
        <v>544</v>
      </c>
      <c r="S292" s="18">
        <v>9.9000000000000005E-2</v>
      </c>
      <c r="T292" s="18">
        <v>8.2000000000000003E-2</v>
      </c>
      <c r="U292" s="18">
        <v>0.11899999999999999</v>
      </c>
      <c r="V292" s="18">
        <v>7.0000000000000001E-3</v>
      </c>
      <c r="W292" s="18">
        <v>3.0000000000000001E-3</v>
      </c>
      <c r="X292" s="19">
        <v>1.7000000000000001E-2</v>
      </c>
    </row>
    <row r="293" spans="1:24" ht="16.5" hidden="1" customHeight="1" x14ac:dyDescent="0.25">
      <c r="A293" s="20" t="s">
        <v>540</v>
      </c>
      <c r="B293" s="20" t="s">
        <v>549</v>
      </c>
      <c r="C293" s="20" t="s">
        <v>44</v>
      </c>
      <c r="D293" s="20">
        <v>2805</v>
      </c>
      <c r="E293" s="27" t="s">
        <v>19</v>
      </c>
      <c r="F293" s="21"/>
      <c r="G293" s="22">
        <v>9602</v>
      </c>
      <c r="H293" s="22">
        <v>1692.8326</v>
      </c>
      <c r="I293" s="22">
        <v>1523.54934</v>
      </c>
      <c r="J293" s="22">
        <v>507.84977999999995</v>
      </c>
      <c r="K293" s="22">
        <v>1354.2660800000001</v>
      </c>
      <c r="L293" s="22">
        <v>169.28326000000001</v>
      </c>
      <c r="M293" s="22" t="s">
        <v>542</v>
      </c>
      <c r="N293" s="23">
        <v>43296</v>
      </c>
      <c r="O293" s="24">
        <v>2018</v>
      </c>
      <c r="P293" s="22" t="s">
        <v>21</v>
      </c>
      <c r="Q293" s="22" t="s">
        <v>543</v>
      </c>
      <c r="R293" s="22" t="s">
        <v>544</v>
      </c>
      <c r="S293" s="25">
        <v>9.9000000000000005E-2</v>
      </c>
      <c r="T293" s="25">
        <v>8.2000000000000003E-2</v>
      </c>
      <c r="U293" s="25">
        <v>0.11899999999999999</v>
      </c>
      <c r="V293" s="25">
        <v>7.0000000000000001E-3</v>
      </c>
      <c r="W293" s="25">
        <v>3.0000000000000001E-3</v>
      </c>
      <c r="X293" s="26">
        <v>1.7000000000000001E-2</v>
      </c>
    </row>
    <row r="294" spans="1:24" ht="16.5" hidden="1" customHeight="1" x14ac:dyDescent="0.25">
      <c r="A294" s="13" t="s">
        <v>540</v>
      </c>
      <c r="B294" s="13" t="s">
        <v>550</v>
      </c>
      <c r="C294" s="13" t="s">
        <v>44</v>
      </c>
      <c r="D294" s="13">
        <v>2806</v>
      </c>
      <c r="E294" s="28" t="s">
        <v>19</v>
      </c>
      <c r="F294" s="14"/>
      <c r="G294" s="15">
        <v>19310</v>
      </c>
      <c r="H294" s="15">
        <v>3404.3529999999996</v>
      </c>
      <c r="I294" s="15">
        <v>3063.9176999999995</v>
      </c>
      <c r="J294" s="15">
        <v>1021.3058999999998</v>
      </c>
      <c r="K294" s="15">
        <v>2723.4823999999999</v>
      </c>
      <c r="L294" s="15">
        <v>340.43529999999998</v>
      </c>
      <c r="M294" s="15" t="s">
        <v>551</v>
      </c>
      <c r="N294" s="16">
        <v>43296</v>
      </c>
      <c r="O294" s="17">
        <v>2018</v>
      </c>
      <c r="P294" s="15" t="s">
        <v>21</v>
      </c>
      <c r="Q294" s="15" t="s">
        <v>543</v>
      </c>
      <c r="R294" s="15" t="s">
        <v>544</v>
      </c>
      <c r="S294" s="18">
        <v>9.9000000000000005E-2</v>
      </c>
      <c r="T294" s="18">
        <v>8.2000000000000003E-2</v>
      </c>
      <c r="U294" s="18">
        <v>0.11899999999999999</v>
      </c>
      <c r="V294" s="18">
        <v>7.0000000000000001E-3</v>
      </c>
      <c r="W294" s="18">
        <v>3.0000000000000001E-3</v>
      </c>
      <c r="X294" s="19">
        <v>1.7000000000000001E-2</v>
      </c>
    </row>
    <row r="295" spans="1:24" ht="16.5" hidden="1" customHeight="1" x14ac:dyDescent="0.25">
      <c r="A295" s="20" t="s">
        <v>540</v>
      </c>
      <c r="B295" s="20" t="s">
        <v>552</v>
      </c>
      <c r="C295" s="20" t="s">
        <v>44</v>
      </c>
      <c r="D295" s="20">
        <v>2807</v>
      </c>
      <c r="E295" s="27" t="s">
        <v>19</v>
      </c>
      <c r="F295" s="21"/>
      <c r="G295" s="22">
        <v>21595</v>
      </c>
      <c r="H295" s="22">
        <v>3807.1984999999995</v>
      </c>
      <c r="I295" s="22">
        <v>3426.4786499999996</v>
      </c>
      <c r="J295" s="22">
        <v>1142.1595499999999</v>
      </c>
      <c r="K295" s="22">
        <v>3045.7587999999996</v>
      </c>
      <c r="L295" s="22">
        <v>380.71984999999995</v>
      </c>
      <c r="M295" s="22" t="s">
        <v>551</v>
      </c>
      <c r="N295" s="23">
        <v>43296</v>
      </c>
      <c r="O295" s="24">
        <v>2018</v>
      </c>
      <c r="P295" s="22" t="s">
        <v>21</v>
      </c>
      <c r="Q295" s="22" t="s">
        <v>543</v>
      </c>
      <c r="R295" s="22" t="s">
        <v>544</v>
      </c>
      <c r="S295" s="25">
        <v>9.9000000000000005E-2</v>
      </c>
      <c r="T295" s="25">
        <v>8.2000000000000003E-2</v>
      </c>
      <c r="U295" s="25">
        <v>0.11899999999999999</v>
      </c>
      <c r="V295" s="25">
        <v>7.0000000000000001E-3</v>
      </c>
      <c r="W295" s="25">
        <v>3.0000000000000001E-3</v>
      </c>
      <c r="X295" s="26">
        <v>1.7000000000000001E-2</v>
      </c>
    </row>
    <row r="296" spans="1:24" ht="16.5" hidden="1" customHeight="1" x14ac:dyDescent="0.25">
      <c r="A296" s="13" t="s">
        <v>540</v>
      </c>
      <c r="B296" s="13" t="s">
        <v>553</v>
      </c>
      <c r="C296" s="13" t="s">
        <v>44</v>
      </c>
      <c r="D296" s="13">
        <v>2808</v>
      </c>
      <c r="E296" s="28" t="s">
        <v>19</v>
      </c>
      <c r="F296" s="14"/>
      <c r="G296" s="15">
        <v>22045</v>
      </c>
      <c r="H296" s="15">
        <v>3886.5334999999995</v>
      </c>
      <c r="I296" s="15">
        <v>3497.8801499999995</v>
      </c>
      <c r="J296" s="15">
        <v>1165.9600499999999</v>
      </c>
      <c r="K296" s="15">
        <v>3109.2267999999999</v>
      </c>
      <c r="L296" s="15">
        <v>388.65334999999999</v>
      </c>
      <c r="M296" s="15" t="s">
        <v>551</v>
      </c>
      <c r="N296" s="16">
        <v>43296</v>
      </c>
      <c r="O296" s="17">
        <v>2018</v>
      </c>
      <c r="P296" s="15" t="s">
        <v>21</v>
      </c>
      <c r="Q296" s="15" t="s">
        <v>543</v>
      </c>
      <c r="R296" s="15" t="s">
        <v>544</v>
      </c>
      <c r="S296" s="18">
        <v>9.9000000000000005E-2</v>
      </c>
      <c r="T296" s="18">
        <v>8.2000000000000003E-2</v>
      </c>
      <c r="U296" s="18">
        <v>0.11899999999999999</v>
      </c>
      <c r="V296" s="18">
        <v>7.0000000000000001E-3</v>
      </c>
      <c r="W296" s="18">
        <v>3.0000000000000001E-3</v>
      </c>
      <c r="X296" s="19">
        <v>1.7000000000000001E-2</v>
      </c>
    </row>
    <row r="297" spans="1:24" ht="16.5" hidden="1" customHeight="1" x14ac:dyDescent="0.25">
      <c r="A297" s="20" t="s">
        <v>540</v>
      </c>
      <c r="B297" s="20" t="s">
        <v>554</v>
      </c>
      <c r="C297" s="20" t="s">
        <v>44</v>
      </c>
      <c r="D297" s="20">
        <v>2809</v>
      </c>
      <c r="E297" s="27" t="s">
        <v>19</v>
      </c>
      <c r="F297" s="21"/>
      <c r="G297" s="22">
        <v>20880</v>
      </c>
      <c r="H297" s="22">
        <v>3681.1439999999998</v>
      </c>
      <c r="I297" s="22">
        <v>3313.0295999999998</v>
      </c>
      <c r="J297" s="22">
        <v>1104.3431999999998</v>
      </c>
      <c r="K297" s="22">
        <v>2944.9151999999999</v>
      </c>
      <c r="L297" s="22">
        <v>368.11439999999999</v>
      </c>
      <c r="M297" s="22" t="s">
        <v>547</v>
      </c>
      <c r="N297" s="23">
        <v>43296</v>
      </c>
      <c r="O297" s="24">
        <v>2018</v>
      </c>
      <c r="P297" s="22" t="s">
        <v>21</v>
      </c>
      <c r="Q297" s="22" t="s">
        <v>543</v>
      </c>
      <c r="R297" s="22" t="s">
        <v>544</v>
      </c>
      <c r="S297" s="25">
        <v>9.9000000000000005E-2</v>
      </c>
      <c r="T297" s="25">
        <v>8.2000000000000003E-2</v>
      </c>
      <c r="U297" s="25">
        <v>0.11899999999999999</v>
      </c>
      <c r="V297" s="25">
        <v>7.0000000000000001E-3</v>
      </c>
      <c r="W297" s="25">
        <v>3.0000000000000001E-3</v>
      </c>
      <c r="X297" s="26">
        <v>1.7000000000000001E-2</v>
      </c>
    </row>
    <row r="298" spans="1:24" ht="16.5" hidden="1" customHeight="1" x14ac:dyDescent="0.25">
      <c r="A298" s="13" t="s">
        <v>154</v>
      </c>
      <c r="B298" s="13" t="s">
        <v>155</v>
      </c>
      <c r="C298" s="13" t="s">
        <v>44</v>
      </c>
      <c r="D298" s="13">
        <v>2901</v>
      </c>
      <c r="E298" s="13" t="s">
        <v>45</v>
      </c>
      <c r="F298" s="14"/>
      <c r="G298" s="15">
        <v>56573</v>
      </c>
      <c r="H298" s="15">
        <v>9973.8198999999986</v>
      </c>
      <c r="I298" s="15">
        <v>8976.4379099999987</v>
      </c>
      <c r="J298" s="15">
        <v>2992.1459699999996</v>
      </c>
      <c r="K298" s="15">
        <v>7979.0559199999989</v>
      </c>
      <c r="L298" s="15">
        <v>997.38198999999986</v>
      </c>
      <c r="M298" s="15" t="s">
        <v>156</v>
      </c>
      <c r="N298" s="16">
        <v>43202</v>
      </c>
      <c r="O298" s="17">
        <v>2018</v>
      </c>
      <c r="P298" s="15" t="s">
        <v>21</v>
      </c>
      <c r="Q298" s="15" t="s">
        <v>157</v>
      </c>
      <c r="R298" s="15" t="s">
        <v>158</v>
      </c>
      <c r="S298" s="18">
        <v>7.3999999999999996E-2</v>
      </c>
      <c r="T298" s="18">
        <v>5.5E-2</v>
      </c>
      <c r="U298" s="18">
        <v>9.7000000000000003E-2</v>
      </c>
      <c r="V298" s="18">
        <v>7.0000000000000001E-3</v>
      </c>
      <c r="W298" s="18">
        <v>3.0000000000000001E-3</v>
      </c>
      <c r="X298" s="19">
        <v>1.6E-2</v>
      </c>
    </row>
    <row r="299" spans="1:24" ht="16.5" hidden="1" customHeight="1" x14ac:dyDescent="0.25">
      <c r="A299" s="20" t="s">
        <v>154</v>
      </c>
      <c r="B299" s="20" t="s">
        <v>159</v>
      </c>
      <c r="C299" s="20" t="s">
        <v>44</v>
      </c>
      <c r="D299" s="20">
        <v>2902</v>
      </c>
      <c r="E299" s="20" t="s">
        <v>45</v>
      </c>
      <c r="F299" s="21"/>
      <c r="G299" s="22">
        <v>35188</v>
      </c>
      <c r="H299" s="22">
        <v>6203.6443999999992</v>
      </c>
      <c r="I299" s="22">
        <v>5583.2799599999998</v>
      </c>
      <c r="J299" s="22">
        <v>1861.0933199999997</v>
      </c>
      <c r="K299" s="22">
        <v>4962.9155199999996</v>
      </c>
      <c r="L299" s="22">
        <v>620.36443999999995</v>
      </c>
      <c r="M299" s="22" t="s">
        <v>156</v>
      </c>
      <c r="N299" s="23">
        <v>43202</v>
      </c>
      <c r="O299" s="24">
        <v>2018</v>
      </c>
      <c r="P299" s="22" t="s">
        <v>21</v>
      </c>
      <c r="Q299" s="22" t="s">
        <v>157</v>
      </c>
      <c r="R299" s="22" t="s">
        <v>158</v>
      </c>
      <c r="S299" s="25">
        <v>7.3999999999999996E-2</v>
      </c>
      <c r="T299" s="25">
        <v>5.5E-2</v>
      </c>
      <c r="U299" s="25">
        <v>9.7000000000000003E-2</v>
      </c>
      <c r="V299" s="25">
        <v>7.0000000000000001E-3</v>
      </c>
      <c r="W299" s="25">
        <v>3.0000000000000001E-3</v>
      </c>
      <c r="X299" s="26">
        <v>1.6E-2</v>
      </c>
    </row>
    <row r="300" spans="1:24" ht="16.5" hidden="1" customHeight="1" x14ac:dyDescent="0.25">
      <c r="A300" s="13" t="s">
        <v>154</v>
      </c>
      <c r="B300" s="13" t="s">
        <v>160</v>
      </c>
      <c r="C300" s="13" t="s">
        <v>44</v>
      </c>
      <c r="D300" s="13">
        <v>2903</v>
      </c>
      <c r="E300" s="13" t="s">
        <v>45</v>
      </c>
      <c r="F300" s="14"/>
      <c r="G300" s="15">
        <v>56222</v>
      </c>
      <c r="H300" s="15">
        <v>9911.9385999999995</v>
      </c>
      <c r="I300" s="15">
        <v>8920.7447400000001</v>
      </c>
      <c r="J300" s="15">
        <v>2973.5815799999996</v>
      </c>
      <c r="K300" s="15">
        <v>7929.5508799999998</v>
      </c>
      <c r="L300" s="15">
        <v>991.19385999999997</v>
      </c>
      <c r="M300" s="15" t="s">
        <v>156</v>
      </c>
      <c r="N300" s="16">
        <v>43202</v>
      </c>
      <c r="O300" s="17">
        <v>2018</v>
      </c>
      <c r="P300" s="15" t="s">
        <v>21</v>
      </c>
      <c r="Q300" s="15" t="s">
        <v>157</v>
      </c>
      <c r="R300" s="15" t="s">
        <v>158</v>
      </c>
      <c r="S300" s="18">
        <v>7.3999999999999996E-2</v>
      </c>
      <c r="T300" s="18">
        <v>5.5E-2</v>
      </c>
      <c r="U300" s="18">
        <v>9.7000000000000003E-2</v>
      </c>
      <c r="V300" s="18">
        <v>7.0000000000000001E-3</v>
      </c>
      <c r="W300" s="18">
        <v>3.0000000000000001E-3</v>
      </c>
      <c r="X300" s="19">
        <v>1.6E-2</v>
      </c>
    </row>
    <row r="301" spans="1:24" ht="16.5" hidden="1" customHeight="1" x14ac:dyDescent="0.25">
      <c r="A301" s="20" t="s">
        <v>154</v>
      </c>
      <c r="B301" s="20" t="s">
        <v>161</v>
      </c>
      <c r="C301" s="20" t="s">
        <v>44</v>
      </c>
      <c r="D301" s="20">
        <v>2904</v>
      </c>
      <c r="E301" s="20" t="s">
        <v>45</v>
      </c>
      <c r="F301" s="21"/>
      <c r="G301" s="22">
        <v>49655</v>
      </c>
      <c r="H301" s="22">
        <v>8754.1764999999996</v>
      </c>
      <c r="I301" s="22">
        <v>7878.7588500000002</v>
      </c>
      <c r="J301" s="22">
        <v>2626.2529499999996</v>
      </c>
      <c r="K301" s="22">
        <v>7003.3411999999998</v>
      </c>
      <c r="L301" s="22">
        <v>875.41764999999998</v>
      </c>
      <c r="M301" s="22" t="s">
        <v>162</v>
      </c>
      <c r="N301" s="23">
        <v>43202</v>
      </c>
      <c r="O301" s="24">
        <v>2018</v>
      </c>
      <c r="P301" s="22" t="s">
        <v>21</v>
      </c>
      <c r="Q301" s="22" t="s">
        <v>157</v>
      </c>
      <c r="R301" s="22" t="s">
        <v>158</v>
      </c>
      <c r="S301" s="25">
        <v>7.3999999999999996E-2</v>
      </c>
      <c r="T301" s="25">
        <v>5.5E-2</v>
      </c>
      <c r="U301" s="25">
        <v>9.7000000000000003E-2</v>
      </c>
      <c r="V301" s="25">
        <v>7.0000000000000001E-3</v>
      </c>
      <c r="W301" s="25">
        <v>3.0000000000000001E-3</v>
      </c>
      <c r="X301" s="26">
        <v>1.6E-2</v>
      </c>
    </row>
    <row r="302" spans="1:24" ht="16.5" hidden="1" customHeight="1" x14ac:dyDescent="0.25">
      <c r="A302" s="13" t="s">
        <v>154</v>
      </c>
      <c r="B302" s="13" t="s">
        <v>163</v>
      </c>
      <c r="C302" s="13" t="s">
        <v>44</v>
      </c>
      <c r="D302" s="13">
        <v>2905</v>
      </c>
      <c r="E302" s="13" t="s">
        <v>45</v>
      </c>
      <c r="F302" s="14"/>
      <c r="G302" s="15">
        <v>60949</v>
      </c>
      <c r="H302" s="15">
        <v>10745.3087</v>
      </c>
      <c r="I302" s="15">
        <v>9670.7778299999991</v>
      </c>
      <c r="J302" s="15">
        <v>3223.5926099999997</v>
      </c>
      <c r="K302" s="15">
        <v>8596.2469600000004</v>
      </c>
      <c r="L302" s="15">
        <v>1074.53087</v>
      </c>
      <c r="M302" s="15" t="s">
        <v>162</v>
      </c>
      <c r="N302" s="16">
        <v>43202</v>
      </c>
      <c r="O302" s="17">
        <v>2018</v>
      </c>
      <c r="P302" s="15" t="s">
        <v>21</v>
      </c>
      <c r="Q302" s="15" t="s">
        <v>157</v>
      </c>
      <c r="R302" s="15" t="s">
        <v>158</v>
      </c>
      <c r="S302" s="18">
        <v>7.3999999999999996E-2</v>
      </c>
      <c r="T302" s="18">
        <v>5.5E-2</v>
      </c>
      <c r="U302" s="18">
        <v>9.7000000000000003E-2</v>
      </c>
      <c r="V302" s="18">
        <v>7.0000000000000001E-3</v>
      </c>
      <c r="W302" s="18">
        <v>3.0000000000000001E-3</v>
      </c>
      <c r="X302" s="19">
        <v>1.6E-2</v>
      </c>
    </row>
    <row r="303" spans="1:24" ht="16.5" hidden="1" customHeight="1" x14ac:dyDescent="0.25">
      <c r="A303" s="20" t="s">
        <v>154</v>
      </c>
      <c r="B303" s="20" t="s">
        <v>164</v>
      </c>
      <c r="C303" s="20" t="s">
        <v>44</v>
      </c>
      <c r="D303" s="20">
        <v>2906</v>
      </c>
      <c r="E303" s="20" t="s">
        <v>45</v>
      </c>
      <c r="F303" s="21"/>
      <c r="G303" s="22">
        <v>36670</v>
      </c>
      <c r="H303" s="22">
        <v>6464.9209999999994</v>
      </c>
      <c r="I303" s="22">
        <v>5818.4288999999999</v>
      </c>
      <c r="J303" s="22">
        <v>1939.4762999999998</v>
      </c>
      <c r="K303" s="22">
        <v>5171.9367999999995</v>
      </c>
      <c r="L303" s="22">
        <v>646.49209999999994</v>
      </c>
      <c r="M303" s="22" t="s">
        <v>162</v>
      </c>
      <c r="N303" s="23">
        <v>43202</v>
      </c>
      <c r="O303" s="24">
        <v>2018</v>
      </c>
      <c r="P303" s="22" t="s">
        <v>21</v>
      </c>
      <c r="Q303" s="22" t="s">
        <v>157</v>
      </c>
      <c r="R303" s="22" t="s">
        <v>158</v>
      </c>
      <c r="S303" s="25">
        <v>7.3999999999999996E-2</v>
      </c>
      <c r="T303" s="25">
        <v>5.5E-2</v>
      </c>
      <c r="U303" s="25">
        <v>9.7000000000000003E-2</v>
      </c>
      <c r="V303" s="25">
        <v>7.0000000000000001E-3</v>
      </c>
      <c r="W303" s="25">
        <v>3.0000000000000001E-3</v>
      </c>
      <c r="X303" s="26">
        <v>1.6E-2</v>
      </c>
    </row>
    <row r="304" spans="1:24" ht="16.5" hidden="1" customHeight="1" x14ac:dyDescent="0.25">
      <c r="A304" s="13" t="s">
        <v>154</v>
      </c>
      <c r="B304" s="13" t="s">
        <v>165</v>
      </c>
      <c r="C304" s="13" t="s">
        <v>44</v>
      </c>
      <c r="D304" s="13">
        <v>2907</v>
      </c>
      <c r="E304" s="13" t="s">
        <v>45</v>
      </c>
      <c r="F304" s="14"/>
      <c r="G304" s="15">
        <v>30733</v>
      </c>
      <c r="H304" s="15">
        <v>5418.2278999999999</v>
      </c>
      <c r="I304" s="15">
        <v>4876.4051099999997</v>
      </c>
      <c r="J304" s="15">
        <v>1625.4683699999998</v>
      </c>
      <c r="K304" s="15">
        <v>4334.5823200000004</v>
      </c>
      <c r="L304" s="15">
        <v>541.82279000000005</v>
      </c>
      <c r="M304" s="15" t="s">
        <v>162</v>
      </c>
      <c r="N304" s="16">
        <v>43202</v>
      </c>
      <c r="O304" s="17">
        <v>2018</v>
      </c>
      <c r="P304" s="15" t="s">
        <v>21</v>
      </c>
      <c r="Q304" s="15" t="s">
        <v>157</v>
      </c>
      <c r="R304" s="15" t="s">
        <v>158</v>
      </c>
      <c r="S304" s="18">
        <v>7.3999999999999996E-2</v>
      </c>
      <c r="T304" s="18">
        <v>5.5E-2</v>
      </c>
      <c r="U304" s="18">
        <v>9.7000000000000003E-2</v>
      </c>
      <c r="V304" s="18">
        <v>7.0000000000000001E-3</v>
      </c>
      <c r="W304" s="18">
        <v>3.0000000000000001E-3</v>
      </c>
      <c r="X304" s="19">
        <v>1.6E-2</v>
      </c>
    </row>
    <row r="305" spans="1:24" ht="16.5" hidden="1" customHeight="1" x14ac:dyDescent="0.25">
      <c r="A305" s="20" t="s">
        <v>154</v>
      </c>
      <c r="B305" s="20" t="s">
        <v>166</v>
      </c>
      <c r="C305" s="20" t="s">
        <v>44</v>
      </c>
      <c r="D305" s="20">
        <v>2908</v>
      </c>
      <c r="E305" s="20" t="s">
        <v>45</v>
      </c>
      <c r="F305" s="21"/>
      <c r="G305" s="22">
        <v>51731</v>
      </c>
      <c r="H305" s="22">
        <v>9120.175299999999</v>
      </c>
      <c r="I305" s="22">
        <v>8208.1577699999998</v>
      </c>
      <c r="J305" s="22">
        <v>2736.0525899999998</v>
      </c>
      <c r="K305" s="22">
        <v>7296.1402399999997</v>
      </c>
      <c r="L305" s="22">
        <v>912.01752999999997</v>
      </c>
      <c r="M305" s="22" t="s">
        <v>167</v>
      </c>
      <c r="N305" s="23">
        <v>43202</v>
      </c>
      <c r="O305" s="24">
        <v>2018</v>
      </c>
      <c r="P305" s="22" t="s">
        <v>21</v>
      </c>
      <c r="Q305" s="22" t="s">
        <v>157</v>
      </c>
      <c r="R305" s="22" t="s">
        <v>158</v>
      </c>
      <c r="S305" s="25">
        <v>7.3999999999999996E-2</v>
      </c>
      <c r="T305" s="25">
        <v>5.5E-2</v>
      </c>
      <c r="U305" s="25">
        <v>9.7000000000000003E-2</v>
      </c>
      <c r="V305" s="25">
        <v>7.0000000000000001E-3</v>
      </c>
      <c r="W305" s="25">
        <v>3.0000000000000001E-3</v>
      </c>
      <c r="X305" s="26">
        <v>1.6E-2</v>
      </c>
    </row>
    <row r="306" spans="1:24" ht="16.5" hidden="1" customHeight="1" x14ac:dyDescent="0.25">
      <c r="A306" s="13" t="s">
        <v>154</v>
      </c>
      <c r="B306" s="13" t="s">
        <v>168</v>
      </c>
      <c r="C306" s="13" t="s">
        <v>44</v>
      </c>
      <c r="D306" s="13">
        <v>2909</v>
      </c>
      <c r="E306" s="13" t="s">
        <v>45</v>
      </c>
      <c r="F306" s="14" t="s">
        <v>29</v>
      </c>
      <c r="G306" s="15">
        <v>42747</v>
      </c>
      <c r="H306" s="15">
        <v>7536.2960999999996</v>
      </c>
      <c r="I306" s="15">
        <v>6782.6664899999996</v>
      </c>
      <c r="J306" s="15">
        <v>2260.8888299999999</v>
      </c>
      <c r="K306" s="15">
        <v>6029.0368799999997</v>
      </c>
      <c r="L306" s="15">
        <v>753.62960999999996</v>
      </c>
      <c r="M306" s="15" t="s">
        <v>167</v>
      </c>
      <c r="N306" s="16">
        <v>43202</v>
      </c>
      <c r="O306" s="17">
        <v>2018</v>
      </c>
      <c r="P306" s="15" t="s">
        <v>21</v>
      </c>
      <c r="Q306" s="15" t="s">
        <v>157</v>
      </c>
      <c r="R306" s="15" t="s">
        <v>158</v>
      </c>
      <c r="S306" s="18">
        <v>7.3999999999999996E-2</v>
      </c>
      <c r="T306" s="18">
        <v>5.5E-2</v>
      </c>
      <c r="U306" s="18">
        <v>9.7000000000000003E-2</v>
      </c>
      <c r="V306" s="18">
        <v>7.0000000000000001E-3</v>
      </c>
      <c r="W306" s="18">
        <v>3.0000000000000001E-3</v>
      </c>
      <c r="X306" s="19">
        <v>1.6E-2</v>
      </c>
    </row>
    <row r="307" spans="1:24" ht="16.5" hidden="1" customHeight="1" x14ac:dyDescent="0.25">
      <c r="A307" s="20" t="s">
        <v>154</v>
      </c>
      <c r="B307" s="20" t="s">
        <v>169</v>
      </c>
      <c r="C307" s="20" t="s">
        <v>44</v>
      </c>
      <c r="D307" s="20">
        <v>2910</v>
      </c>
      <c r="E307" s="20" t="s">
        <v>45</v>
      </c>
      <c r="F307" s="21"/>
      <c r="G307" s="22">
        <v>64059</v>
      </c>
      <c r="H307" s="22">
        <v>11293.601699999999</v>
      </c>
      <c r="I307" s="22">
        <v>10164.241529999999</v>
      </c>
      <c r="J307" s="22">
        <v>3388.0805099999998</v>
      </c>
      <c r="K307" s="22">
        <v>9034.8813599999994</v>
      </c>
      <c r="L307" s="22">
        <v>1129.3601699999999</v>
      </c>
      <c r="M307" s="22" t="s">
        <v>170</v>
      </c>
      <c r="N307" s="23">
        <v>43202</v>
      </c>
      <c r="O307" s="24">
        <v>2018</v>
      </c>
      <c r="P307" s="22" t="s">
        <v>21</v>
      </c>
      <c r="Q307" s="22" t="s">
        <v>157</v>
      </c>
      <c r="R307" s="22" t="s">
        <v>158</v>
      </c>
      <c r="S307" s="25">
        <v>7.3999999999999996E-2</v>
      </c>
      <c r="T307" s="25">
        <v>5.5E-2</v>
      </c>
      <c r="U307" s="25">
        <v>9.7000000000000003E-2</v>
      </c>
      <c r="V307" s="25">
        <v>7.0000000000000001E-3</v>
      </c>
      <c r="W307" s="25">
        <v>3.0000000000000001E-3</v>
      </c>
      <c r="X307" s="26">
        <v>1.6E-2</v>
      </c>
    </row>
    <row r="308" spans="1:24" ht="16.5" hidden="1" customHeight="1" x14ac:dyDescent="0.25">
      <c r="A308" s="13" t="s">
        <v>154</v>
      </c>
      <c r="B308" s="13" t="s">
        <v>171</v>
      </c>
      <c r="C308" s="13" t="s">
        <v>44</v>
      </c>
      <c r="D308" s="13">
        <v>2911</v>
      </c>
      <c r="E308" s="13" t="s">
        <v>45</v>
      </c>
      <c r="F308" s="14"/>
      <c r="G308" s="15">
        <v>64696</v>
      </c>
      <c r="H308" s="15">
        <v>11405.904799999998</v>
      </c>
      <c r="I308" s="15">
        <v>10265.314319999999</v>
      </c>
      <c r="J308" s="15">
        <v>3421.7714399999995</v>
      </c>
      <c r="K308" s="15">
        <v>9124.7238399999987</v>
      </c>
      <c r="L308" s="15">
        <v>1140.5904799999998</v>
      </c>
      <c r="M308" s="15" t="s">
        <v>170</v>
      </c>
      <c r="N308" s="16">
        <v>43202</v>
      </c>
      <c r="O308" s="17">
        <v>2018</v>
      </c>
      <c r="P308" s="15" t="s">
        <v>21</v>
      </c>
      <c r="Q308" s="15" t="s">
        <v>157</v>
      </c>
      <c r="R308" s="15" t="s">
        <v>158</v>
      </c>
      <c r="S308" s="18">
        <v>7.3999999999999996E-2</v>
      </c>
      <c r="T308" s="18">
        <v>5.5E-2</v>
      </c>
      <c r="U308" s="18">
        <v>9.7000000000000003E-2</v>
      </c>
      <c r="V308" s="18">
        <v>7.0000000000000001E-3</v>
      </c>
      <c r="W308" s="18">
        <v>3.0000000000000001E-3</v>
      </c>
      <c r="X308" s="19">
        <v>1.6E-2</v>
      </c>
    </row>
    <row r="309" spans="1:24" ht="16.5" hidden="1" customHeight="1" x14ac:dyDescent="0.25">
      <c r="A309" s="20" t="s">
        <v>154</v>
      </c>
      <c r="B309" s="20" t="s">
        <v>172</v>
      </c>
      <c r="C309" s="20" t="s">
        <v>44</v>
      </c>
      <c r="D309" s="20">
        <v>2912</v>
      </c>
      <c r="E309" s="20" t="s">
        <v>45</v>
      </c>
      <c r="F309" s="21"/>
      <c r="G309" s="22">
        <v>118725</v>
      </c>
      <c r="H309" s="22">
        <v>20931.217499999999</v>
      </c>
      <c r="I309" s="22">
        <v>18838.09575</v>
      </c>
      <c r="J309" s="22">
        <v>6279.3652499999998</v>
      </c>
      <c r="K309" s="22">
        <v>16744.973999999998</v>
      </c>
      <c r="L309" s="22">
        <v>2093.1217499999998</v>
      </c>
      <c r="M309" s="22" t="s">
        <v>170</v>
      </c>
      <c r="N309" s="23">
        <v>43202</v>
      </c>
      <c r="O309" s="24">
        <v>2018</v>
      </c>
      <c r="P309" s="22" t="s">
        <v>21</v>
      </c>
      <c r="Q309" s="22" t="s">
        <v>157</v>
      </c>
      <c r="R309" s="22" t="s">
        <v>158</v>
      </c>
      <c r="S309" s="25">
        <v>7.3999999999999996E-2</v>
      </c>
      <c r="T309" s="25">
        <v>5.5E-2</v>
      </c>
      <c r="U309" s="25">
        <v>9.7000000000000003E-2</v>
      </c>
      <c r="V309" s="25">
        <v>7.0000000000000001E-3</v>
      </c>
      <c r="W309" s="25">
        <v>3.0000000000000001E-3</v>
      </c>
      <c r="X309" s="26">
        <v>1.6E-2</v>
      </c>
    </row>
    <row r="310" spans="1:24" ht="16.5" hidden="1" customHeight="1" x14ac:dyDescent="0.25">
      <c r="A310" s="13" t="s">
        <v>154</v>
      </c>
      <c r="B310" s="13" t="s">
        <v>173</v>
      </c>
      <c r="C310" s="13" t="s">
        <v>44</v>
      </c>
      <c r="D310" s="13">
        <v>2913</v>
      </c>
      <c r="E310" s="13" t="s">
        <v>45</v>
      </c>
      <c r="F310" s="14"/>
      <c r="G310" s="15">
        <v>42136</v>
      </c>
      <c r="H310" s="15">
        <v>7428.5767999999989</v>
      </c>
      <c r="I310" s="15">
        <v>6685.7191199999988</v>
      </c>
      <c r="J310" s="15">
        <v>2228.5730399999998</v>
      </c>
      <c r="K310" s="15">
        <v>5942.8614399999997</v>
      </c>
      <c r="L310" s="15">
        <v>742.85767999999996</v>
      </c>
      <c r="M310" s="15" t="s">
        <v>170</v>
      </c>
      <c r="N310" s="16">
        <v>43202</v>
      </c>
      <c r="O310" s="17">
        <v>2018</v>
      </c>
      <c r="P310" s="15" t="s">
        <v>21</v>
      </c>
      <c r="Q310" s="15" t="s">
        <v>157</v>
      </c>
      <c r="R310" s="15" t="s">
        <v>158</v>
      </c>
      <c r="S310" s="18">
        <v>7.3999999999999996E-2</v>
      </c>
      <c r="T310" s="18">
        <v>5.5E-2</v>
      </c>
      <c r="U310" s="18">
        <v>9.7000000000000003E-2</v>
      </c>
      <c r="V310" s="18">
        <v>7.0000000000000001E-3</v>
      </c>
      <c r="W310" s="18">
        <v>3.0000000000000001E-3</v>
      </c>
      <c r="X310" s="19">
        <v>1.6E-2</v>
      </c>
    </row>
    <row r="311" spans="1:24" ht="16.5" hidden="1" customHeight="1" x14ac:dyDescent="0.25">
      <c r="A311" s="20" t="s">
        <v>154</v>
      </c>
      <c r="B311" s="20" t="s">
        <v>174</v>
      </c>
      <c r="C311" s="20" t="s">
        <v>44</v>
      </c>
      <c r="D311" s="20">
        <v>2914</v>
      </c>
      <c r="E311" s="20" t="s">
        <v>45</v>
      </c>
      <c r="F311" s="21"/>
      <c r="G311" s="22">
        <v>33017</v>
      </c>
      <c r="H311" s="22">
        <v>5820.8970999999992</v>
      </c>
      <c r="I311" s="22">
        <v>5238.807389999999</v>
      </c>
      <c r="J311" s="22">
        <v>1746.2691299999997</v>
      </c>
      <c r="K311" s="22">
        <v>4656.7176799999997</v>
      </c>
      <c r="L311" s="22">
        <v>582.08970999999997</v>
      </c>
      <c r="M311" s="22" t="s">
        <v>170</v>
      </c>
      <c r="N311" s="23">
        <v>43202</v>
      </c>
      <c r="O311" s="24">
        <v>2018</v>
      </c>
      <c r="P311" s="22" t="s">
        <v>21</v>
      </c>
      <c r="Q311" s="22" t="s">
        <v>157</v>
      </c>
      <c r="R311" s="22" t="s">
        <v>158</v>
      </c>
      <c r="S311" s="25">
        <v>7.3999999999999996E-2</v>
      </c>
      <c r="T311" s="25">
        <v>5.5E-2</v>
      </c>
      <c r="U311" s="25">
        <v>9.7000000000000003E-2</v>
      </c>
      <c r="V311" s="25">
        <v>7.0000000000000001E-3</v>
      </c>
      <c r="W311" s="25">
        <v>3.0000000000000001E-3</v>
      </c>
      <c r="X311" s="26">
        <v>1.6E-2</v>
      </c>
    </row>
    <row r="312" spans="1:24" ht="16.5" hidden="1" customHeight="1" x14ac:dyDescent="0.25">
      <c r="A312" s="13" t="s">
        <v>154</v>
      </c>
      <c r="B312" s="13" t="s">
        <v>154</v>
      </c>
      <c r="C312" s="13" t="s">
        <v>44</v>
      </c>
      <c r="D312" s="13">
        <v>2915</v>
      </c>
      <c r="E312" s="13" t="s">
        <v>45</v>
      </c>
      <c r="F312" s="14"/>
      <c r="G312" s="15">
        <v>138121</v>
      </c>
      <c r="H312" s="15">
        <v>24350.7323</v>
      </c>
      <c r="I312" s="15">
        <v>21915.659070000002</v>
      </c>
      <c r="J312" s="15">
        <v>7305.2196899999999</v>
      </c>
      <c r="K312" s="15">
        <v>19480.58584</v>
      </c>
      <c r="L312" s="15">
        <v>2435.07323</v>
      </c>
      <c r="M312" s="15" t="s">
        <v>175</v>
      </c>
      <c r="N312" s="16">
        <v>43202</v>
      </c>
      <c r="O312" s="17">
        <v>2018</v>
      </c>
      <c r="P312" s="15" t="s">
        <v>21</v>
      </c>
      <c r="Q312" s="15" t="s">
        <v>157</v>
      </c>
      <c r="R312" s="15" t="s">
        <v>158</v>
      </c>
      <c r="S312" s="18">
        <v>7.3999999999999996E-2</v>
      </c>
      <c r="T312" s="18">
        <v>5.5E-2</v>
      </c>
      <c r="U312" s="18">
        <v>9.7000000000000003E-2</v>
      </c>
      <c r="V312" s="18">
        <v>7.0000000000000001E-3</v>
      </c>
      <c r="W312" s="18">
        <v>3.0000000000000001E-3</v>
      </c>
      <c r="X312" s="19">
        <v>1.6E-2</v>
      </c>
    </row>
    <row r="313" spans="1:24" ht="16.5" hidden="1" customHeight="1" x14ac:dyDescent="0.25">
      <c r="A313" s="20" t="s">
        <v>154</v>
      </c>
      <c r="B313" s="20" t="s">
        <v>176</v>
      </c>
      <c r="C313" s="20" t="s">
        <v>44</v>
      </c>
      <c r="D313" s="20">
        <v>2916</v>
      </c>
      <c r="E313" s="20" t="s">
        <v>45</v>
      </c>
      <c r="F313" s="21"/>
      <c r="G313" s="22">
        <v>52198</v>
      </c>
      <c r="H313" s="22">
        <v>9202.5073999999986</v>
      </c>
      <c r="I313" s="22">
        <v>8282.2566599999991</v>
      </c>
      <c r="J313" s="22">
        <v>2760.7522199999994</v>
      </c>
      <c r="K313" s="22">
        <v>7362.0059199999996</v>
      </c>
      <c r="L313" s="22">
        <v>920.25073999999995</v>
      </c>
      <c r="M313" s="22" t="s">
        <v>175</v>
      </c>
      <c r="N313" s="23">
        <v>43202</v>
      </c>
      <c r="O313" s="24">
        <v>2018</v>
      </c>
      <c r="P313" s="22" t="s">
        <v>21</v>
      </c>
      <c r="Q313" s="22" t="s">
        <v>157</v>
      </c>
      <c r="R313" s="22" t="s">
        <v>158</v>
      </c>
      <c r="S313" s="25">
        <v>7.3999999999999996E-2</v>
      </c>
      <c r="T313" s="25">
        <v>5.5E-2</v>
      </c>
      <c r="U313" s="25">
        <v>9.7000000000000003E-2</v>
      </c>
      <c r="V313" s="25">
        <v>7.0000000000000001E-3</v>
      </c>
      <c r="W313" s="25">
        <v>3.0000000000000001E-3</v>
      </c>
      <c r="X313" s="26">
        <v>1.6E-2</v>
      </c>
    </row>
    <row r="314" spans="1:24" ht="16.5" hidden="1" customHeight="1" x14ac:dyDescent="0.25">
      <c r="A314" s="13" t="s">
        <v>154</v>
      </c>
      <c r="B314" s="13" t="s">
        <v>177</v>
      </c>
      <c r="C314" s="13" t="s">
        <v>44</v>
      </c>
      <c r="D314" s="13">
        <v>2917</v>
      </c>
      <c r="E314" s="13" t="s">
        <v>45</v>
      </c>
      <c r="F314" s="14"/>
      <c r="G314" s="15">
        <v>53008</v>
      </c>
      <c r="H314" s="15">
        <v>9345.3103999999985</v>
      </c>
      <c r="I314" s="15">
        <v>8410.7793599999986</v>
      </c>
      <c r="J314" s="15">
        <v>2803.5931199999995</v>
      </c>
      <c r="K314" s="15">
        <v>7476.2483199999988</v>
      </c>
      <c r="L314" s="15">
        <v>934.53103999999985</v>
      </c>
      <c r="M314" s="15" t="s">
        <v>175</v>
      </c>
      <c r="N314" s="16">
        <v>43202</v>
      </c>
      <c r="O314" s="17">
        <v>2018</v>
      </c>
      <c r="P314" s="15" t="s">
        <v>21</v>
      </c>
      <c r="Q314" s="15" t="s">
        <v>157</v>
      </c>
      <c r="R314" s="15" t="s">
        <v>158</v>
      </c>
      <c r="S314" s="18">
        <v>7.3999999999999996E-2</v>
      </c>
      <c r="T314" s="18">
        <v>5.5E-2</v>
      </c>
      <c r="U314" s="18">
        <v>9.7000000000000003E-2</v>
      </c>
      <c r="V314" s="18">
        <v>7.0000000000000001E-3</v>
      </c>
      <c r="W314" s="18">
        <v>3.0000000000000001E-3</v>
      </c>
      <c r="X314" s="19">
        <v>1.6E-2</v>
      </c>
    </row>
    <row r="315" spans="1:24" ht="16.5" hidden="1" customHeight="1" x14ac:dyDescent="0.25">
      <c r="A315" s="20" t="s">
        <v>154</v>
      </c>
      <c r="B315" s="20" t="s">
        <v>178</v>
      </c>
      <c r="C315" s="20" t="s">
        <v>44</v>
      </c>
      <c r="D315" s="20">
        <v>2918</v>
      </c>
      <c r="E315" s="20" t="s">
        <v>45</v>
      </c>
      <c r="F315" s="21"/>
      <c r="G315" s="22">
        <v>71379</v>
      </c>
      <c r="H315" s="22">
        <v>12584.117699999999</v>
      </c>
      <c r="I315" s="22">
        <v>11325.70593</v>
      </c>
      <c r="J315" s="22">
        <v>3775.2353099999996</v>
      </c>
      <c r="K315" s="22">
        <v>10067.294159999999</v>
      </c>
      <c r="L315" s="22">
        <v>1258.4117699999999</v>
      </c>
      <c r="M315" s="22" t="s">
        <v>175</v>
      </c>
      <c r="N315" s="23">
        <v>43202</v>
      </c>
      <c r="O315" s="24">
        <v>2018</v>
      </c>
      <c r="P315" s="22" t="s">
        <v>21</v>
      </c>
      <c r="Q315" s="22" t="s">
        <v>157</v>
      </c>
      <c r="R315" s="22" t="s">
        <v>158</v>
      </c>
      <c r="S315" s="25">
        <v>7.3999999999999996E-2</v>
      </c>
      <c r="T315" s="25">
        <v>5.5E-2</v>
      </c>
      <c r="U315" s="25">
        <v>9.7000000000000003E-2</v>
      </c>
      <c r="V315" s="25">
        <v>7.0000000000000001E-3</v>
      </c>
      <c r="W315" s="25">
        <v>3.0000000000000001E-3</v>
      </c>
      <c r="X315" s="26">
        <v>1.6E-2</v>
      </c>
    </row>
    <row r="316" spans="1:24" ht="16.5" hidden="1" customHeight="1" x14ac:dyDescent="0.25">
      <c r="A316" s="13" t="s">
        <v>154</v>
      </c>
      <c r="B316" s="13" t="s">
        <v>179</v>
      </c>
      <c r="C316" s="13" t="s">
        <v>44</v>
      </c>
      <c r="D316" s="13">
        <v>2919</v>
      </c>
      <c r="E316" s="13" t="s">
        <v>45</v>
      </c>
      <c r="F316" s="14" t="s">
        <v>29</v>
      </c>
      <c r="G316" s="15">
        <v>104015</v>
      </c>
      <c r="H316" s="15">
        <v>18337.844499999999</v>
      </c>
      <c r="I316" s="15">
        <v>16504.06005</v>
      </c>
      <c r="J316" s="15">
        <v>5501.3533499999994</v>
      </c>
      <c r="K316" s="15">
        <v>14670.275600000001</v>
      </c>
      <c r="L316" s="15">
        <v>1833.7844500000001</v>
      </c>
      <c r="M316" s="15" t="s">
        <v>167</v>
      </c>
      <c r="N316" s="16">
        <v>43202</v>
      </c>
      <c r="O316" s="17">
        <v>2018</v>
      </c>
      <c r="P316" s="15" t="s">
        <v>21</v>
      </c>
      <c r="Q316" s="15" t="s">
        <v>157</v>
      </c>
      <c r="R316" s="15" t="s">
        <v>158</v>
      </c>
      <c r="S316" s="18">
        <v>7.3999999999999996E-2</v>
      </c>
      <c r="T316" s="18">
        <v>5.5E-2</v>
      </c>
      <c r="U316" s="18">
        <v>9.7000000000000003E-2</v>
      </c>
      <c r="V316" s="18">
        <v>7.0000000000000001E-3</v>
      </c>
      <c r="W316" s="18">
        <v>3.0000000000000001E-3</v>
      </c>
      <c r="X316" s="19">
        <v>1.6E-2</v>
      </c>
    </row>
    <row r="317" spans="1:24" ht="16.5" hidden="1" customHeight="1" x14ac:dyDescent="0.25">
      <c r="A317" s="20" t="s">
        <v>154</v>
      </c>
      <c r="B317" s="20" t="s">
        <v>180</v>
      </c>
      <c r="C317" s="20" t="s">
        <v>44</v>
      </c>
      <c r="D317" s="20">
        <v>2920</v>
      </c>
      <c r="E317" s="20" t="s">
        <v>45</v>
      </c>
      <c r="F317" s="21" t="s">
        <v>29</v>
      </c>
      <c r="G317" s="22">
        <v>44138</v>
      </c>
      <c r="H317" s="22">
        <v>7781.5293999999994</v>
      </c>
      <c r="I317" s="22">
        <v>7003.3764599999995</v>
      </c>
      <c r="J317" s="22">
        <v>2334.4588199999998</v>
      </c>
      <c r="K317" s="22">
        <v>6225.2235199999996</v>
      </c>
      <c r="L317" s="22">
        <v>778.15293999999994</v>
      </c>
      <c r="M317" s="22" t="s">
        <v>167</v>
      </c>
      <c r="N317" s="23">
        <v>43202</v>
      </c>
      <c r="O317" s="24">
        <v>2018</v>
      </c>
      <c r="P317" s="22" t="s">
        <v>21</v>
      </c>
      <c r="Q317" s="22" t="s">
        <v>157</v>
      </c>
      <c r="R317" s="22" t="s">
        <v>158</v>
      </c>
      <c r="S317" s="25">
        <v>7.3999999999999996E-2</v>
      </c>
      <c r="T317" s="25">
        <v>5.5E-2</v>
      </c>
      <c r="U317" s="25">
        <v>9.7000000000000003E-2</v>
      </c>
      <c r="V317" s="25">
        <v>7.0000000000000001E-3</v>
      </c>
      <c r="W317" s="25">
        <v>3.0000000000000001E-3</v>
      </c>
      <c r="X317" s="26">
        <v>1.6E-2</v>
      </c>
    </row>
    <row r="318" spans="1:24" ht="16.5" hidden="1" customHeight="1" x14ac:dyDescent="0.25">
      <c r="A318" s="13" t="s">
        <v>555</v>
      </c>
      <c r="B318" s="13" t="s">
        <v>556</v>
      </c>
      <c r="C318" s="13" t="s">
        <v>44</v>
      </c>
      <c r="D318" s="13">
        <v>3001</v>
      </c>
      <c r="E318" s="28" t="s">
        <v>19</v>
      </c>
      <c r="F318" s="14"/>
      <c r="G318" s="15">
        <v>69189</v>
      </c>
      <c r="H318" s="15">
        <v>12198.020699999999</v>
      </c>
      <c r="I318" s="15">
        <v>10978.218629999999</v>
      </c>
      <c r="J318" s="15">
        <v>3659.4062099999996</v>
      </c>
      <c r="K318" s="15">
        <v>9758.4165599999997</v>
      </c>
      <c r="L318" s="15">
        <v>1219.80207</v>
      </c>
      <c r="M318" s="15" t="s">
        <v>557</v>
      </c>
      <c r="N318" s="16">
        <v>43372</v>
      </c>
      <c r="O318" s="17">
        <v>2018</v>
      </c>
      <c r="P318" s="15" t="s">
        <v>21</v>
      </c>
      <c r="Q318" s="15" t="s">
        <v>558</v>
      </c>
      <c r="R318" s="15" t="s">
        <v>559</v>
      </c>
      <c r="S318" s="18">
        <v>0.121</v>
      </c>
      <c r="T318" s="18">
        <v>9.2999999999999999E-2</v>
      </c>
      <c r="U318" s="18">
        <v>0.157</v>
      </c>
      <c r="V318" s="18">
        <v>1.9E-2</v>
      </c>
      <c r="W318" s="18">
        <v>0.01</v>
      </c>
      <c r="X318" s="19">
        <v>3.5000000000000003E-2</v>
      </c>
    </row>
    <row r="319" spans="1:24" ht="16.5" hidden="1" customHeight="1" x14ac:dyDescent="0.25">
      <c r="A319" s="20" t="s">
        <v>555</v>
      </c>
      <c r="B319" s="20" t="s">
        <v>560</v>
      </c>
      <c r="C319" s="20" t="s">
        <v>44</v>
      </c>
      <c r="D319" s="20">
        <v>3002</v>
      </c>
      <c r="E319" s="27" t="s">
        <v>19</v>
      </c>
      <c r="F319" s="21"/>
      <c r="G319" s="22">
        <v>94535</v>
      </c>
      <c r="H319" s="22">
        <v>16666.520499999999</v>
      </c>
      <c r="I319" s="22">
        <v>14999.86845</v>
      </c>
      <c r="J319" s="22">
        <v>4999.9561499999991</v>
      </c>
      <c r="K319" s="22">
        <v>13333.216399999999</v>
      </c>
      <c r="L319" s="22">
        <v>1666.6520499999999</v>
      </c>
      <c r="M319" s="22" t="s">
        <v>561</v>
      </c>
      <c r="N319" s="23">
        <v>43372</v>
      </c>
      <c r="O319" s="24">
        <v>2018</v>
      </c>
      <c r="P319" s="22" t="s">
        <v>21</v>
      </c>
      <c r="Q319" s="22" t="s">
        <v>558</v>
      </c>
      <c r="R319" s="22" t="s">
        <v>559</v>
      </c>
      <c r="S319" s="25">
        <v>0.121</v>
      </c>
      <c r="T319" s="25">
        <v>9.2999999999999999E-2</v>
      </c>
      <c r="U319" s="25">
        <v>0.157</v>
      </c>
      <c r="V319" s="25">
        <v>1.9E-2</v>
      </c>
      <c r="W319" s="25">
        <v>0.01</v>
      </c>
      <c r="X319" s="26">
        <v>3.5000000000000003E-2</v>
      </c>
    </row>
    <row r="320" spans="1:24" ht="16.5" hidden="1" customHeight="1" x14ac:dyDescent="0.25">
      <c r="A320" s="13" t="s">
        <v>555</v>
      </c>
      <c r="B320" s="13" t="s">
        <v>562</v>
      </c>
      <c r="C320" s="13" t="s">
        <v>44</v>
      </c>
      <c r="D320" s="13">
        <v>3003</v>
      </c>
      <c r="E320" s="28" t="s">
        <v>19</v>
      </c>
      <c r="F320" s="14"/>
      <c r="G320" s="15">
        <v>150392</v>
      </c>
      <c r="H320" s="15">
        <v>26514.109599999996</v>
      </c>
      <c r="I320" s="15">
        <v>23862.698639999999</v>
      </c>
      <c r="J320" s="15">
        <v>7954.2328799999987</v>
      </c>
      <c r="K320" s="15">
        <v>21211.287679999998</v>
      </c>
      <c r="L320" s="15">
        <v>2651.4109599999997</v>
      </c>
      <c r="M320" s="15" t="s">
        <v>561</v>
      </c>
      <c r="N320" s="16">
        <v>43372</v>
      </c>
      <c r="O320" s="17">
        <v>2018</v>
      </c>
      <c r="P320" s="15" t="s">
        <v>21</v>
      </c>
      <c r="Q320" s="15" t="s">
        <v>558</v>
      </c>
      <c r="R320" s="15" t="s">
        <v>559</v>
      </c>
      <c r="S320" s="18">
        <v>0.121</v>
      </c>
      <c r="T320" s="18">
        <v>9.2999999999999999E-2</v>
      </c>
      <c r="U320" s="18">
        <v>0.157</v>
      </c>
      <c r="V320" s="18">
        <v>1.9E-2</v>
      </c>
      <c r="W320" s="18">
        <v>0.01</v>
      </c>
      <c r="X320" s="19">
        <v>3.5000000000000003E-2</v>
      </c>
    </row>
    <row r="321" spans="1:24" ht="16.5" hidden="1" customHeight="1" x14ac:dyDescent="0.25">
      <c r="A321" s="20" t="s">
        <v>555</v>
      </c>
      <c r="B321" s="20" t="s">
        <v>563</v>
      </c>
      <c r="C321" s="20" t="s">
        <v>44</v>
      </c>
      <c r="D321" s="20">
        <v>3004</v>
      </c>
      <c r="E321" s="27" t="s">
        <v>19</v>
      </c>
      <c r="F321" s="21"/>
      <c r="G321" s="22">
        <v>63121</v>
      </c>
      <c r="H321" s="22">
        <v>11128.2323</v>
      </c>
      <c r="I321" s="22">
        <v>10015.40907</v>
      </c>
      <c r="J321" s="22">
        <v>3338.4696899999999</v>
      </c>
      <c r="K321" s="22">
        <v>8902.5858399999997</v>
      </c>
      <c r="L321" s="22">
        <v>1112.82323</v>
      </c>
      <c r="M321" s="22" t="s">
        <v>557</v>
      </c>
      <c r="N321" s="23">
        <v>43372</v>
      </c>
      <c r="O321" s="24">
        <v>2018</v>
      </c>
      <c r="P321" s="22" t="s">
        <v>21</v>
      </c>
      <c r="Q321" s="22" t="s">
        <v>558</v>
      </c>
      <c r="R321" s="22" t="s">
        <v>559</v>
      </c>
      <c r="S321" s="25">
        <v>0.121</v>
      </c>
      <c r="T321" s="25">
        <v>9.2999999999999999E-2</v>
      </c>
      <c r="U321" s="25">
        <v>0.157</v>
      </c>
      <c r="V321" s="25">
        <v>1.9E-2</v>
      </c>
      <c r="W321" s="25">
        <v>0.01</v>
      </c>
      <c r="X321" s="26">
        <v>3.5000000000000003E-2</v>
      </c>
    </row>
    <row r="322" spans="1:24" ht="16.5" hidden="1" customHeight="1" x14ac:dyDescent="0.25">
      <c r="A322" s="13" t="s">
        <v>555</v>
      </c>
      <c r="B322" s="13" t="s">
        <v>564</v>
      </c>
      <c r="C322" s="13" t="s">
        <v>44</v>
      </c>
      <c r="D322" s="13">
        <v>3005</v>
      </c>
      <c r="E322" s="28" t="s">
        <v>19</v>
      </c>
      <c r="F322" s="14"/>
      <c r="G322" s="15">
        <v>62888</v>
      </c>
      <c r="H322" s="15">
        <v>11087.154399999999</v>
      </c>
      <c r="I322" s="15">
        <v>9978.4389599999995</v>
      </c>
      <c r="J322" s="15">
        <v>3326.1463199999998</v>
      </c>
      <c r="K322" s="15">
        <v>8869.7235199999996</v>
      </c>
      <c r="L322" s="15">
        <v>1108.7154399999999</v>
      </c>
      <c r="M322" s="15" t="s">
        <v>565</v>
      </c>
      <c r="N322" s="16">
        <v>43372</v>
      </c>
      <c r="O322" s="17">
        <v>2018</v>
      </c>
      <c r="P322" s="15" t="s">
        <v>21</v>
      </c>
      <c r="Q322" s="15" t="s">
        <v>558</v>
      </c>
      <c r="R322" s="15" t="s">
        <v>559</v>
      </c>
      <c r="S322" s="18">
        <v>0.121</v>
      </c>
      <c r="T322" s="18">
        <v>9.2999999999999999E-2</v>
      </c>
      <c r="U322" s="18">
        <v>0.157</v>
      </c>
      <c r="V322" s="18">
        <v>1.9E-2</v>
      </c>
      <c r="W322" s="18">
        <v>0.01</v>
      </c>
      <c r="X322" s="19">
        <v>3.5000000000000003E-2</v>
      </c>
    </row>
    <row r="323" spans="1:24" ht="16.5" hidden="1" customHeight="1" x14ac:dyDescent="0.25">
      <c r="A323" s="20" t="s">
        <v>555</v>
      </c>
      <c r="B323" s="20" t="s">
        <v>566</v>
      </c>
      <c r="C323" s="20" t="s">
        <v>44</v>
      </c>
      <c r="D323" s="20">
        <v>3006</v>
      </c>
      <c r="E323" s="27" t="s">
        <v>19</v>
      </c>
      <c r="F323" s="21"/>
      <c r="G323" s="22">
        <v>132166</v>
      </c>
      <c r="H323" s="22">
        <v>23300.8658</v>
      </c>
      <c r="I323" s="22">
        <v>20970.77922</v>
      </c>
      <c r="J323" s="22">
        <v>6990.2597399999995</v>
      </c>
      <c r="K323" s="22">
        <v>18640.692640000001</v>
      </c>
      <c r="L323" s="22">
        <v>2330.0865800000001</v>
      </c>
      <c r="M323" s="22" t="s">
        <v>567</v>
      </c>
      <c r="N323" s="23">
        <v>43372</v>
      </c>
      <c r="O323" s="24">
        <v>2018</v>
      </c>
      <c r="P323" s="22" t="s">
        <v>21</v>
      </c>
      <c r="Q323" s="22" t="s">
        <v>558</v>
      </c>
      <c r="R323" s="22" t="s">
        <v>559</v>
      </c>
      <c r="S323" s="25">
        <v>0.121</v>
      </c>
      <c r="T323" s="25">
        <v>9.2999999999999999E-2</v>
      </c>
      <c r="U323" s="25">
        <v>0.157</v>
      </c>
      <c r="V323" s="25">
        <v>1.9E-2</v>
      </c>
      <c r="W323" s="25">
        <v>0.01</v>
      </c>
      <c r="X323" s="26">
        <v>3.5000000000000003E-2</v>
      </c>
    </row>
    <row r="324" spans="1:24" ht="16.5" hidden="1" customHeight="1" x14ac:dyDescent="0.25">
      <c r="A324" s="13" t="s">
        <v>555</v>
      </c>
      <c r="B324" s="13" t="s">
        <v>568</v>
      </c>
      <c r="C324" s="13" t="s">
        <v>44</v>
      </c>
      <c r="D324" s="13">
        <v>3007</v>
      </c>
      <c r="E324" s="28" t="s">
        <v>19</v>
      </c>
      <c r="F324" s="14" t="s">
        <v>29</v>
      </c>
      <c r="G324" s="15">
        <v>40251</v>
      </c>
      <c r="H324" s="15">
        <v>7096.251299999999</v>
      </c>
      <c r="I324" s="15">
        <v>6386.6261699999995</v>
      </c>
      <c r="J324" s="15">
        <v>2128.8753899999997</v>
      </c>
      <c r="K324" s="15">
        <v>5677.0010399999992</v>
      </c>
      <c r="L324" s="15">
        <v>709.6251299999999</v>
      </c>
      <c r="M324" s="15" t="s">
        <v>569</v>
      </c>
      <c r="N324" s="16">
        <v>43372</v>
      </c>
      <c r="O324" s="17">
        <v>2018</v>
      </c>
      <c r="P324" s="15" t="s">
        <v>21</v>
      </c>
      <c r="Q324" s="15" t="s">
        <v>558</v>
      </c>
      <c r="R324" s="15" t="s">
        <v>559</v>
      </c>
      <c r="S324" s="18">
        <v>0.121</v>
      </c>
      <c r="T324" s="18">
        <v>9.2999999999999999E-2</v>
      </c>
      <c r="U324" s="18">
        <v>0.157</v>
      </c>
      <c r="V324" s="18">
        <v>1.9E-2</v>
      </c>
      <c r="W324" s="18">
        <v>0.01</v>
      </c>
      <c r="X324" s="19">
        <v>3.5000000000000003E-2</v>
      </c>
    </row>
    <row r="325" spans="1:24" ht="16.5" hidden="1" customHeight="1" x14ac:dyDescent="0.25">
      <c r="A325" s="20" t="s">
        <v>555</v>
      </c>
      <c r="B325" s="20" t="s">
        <v>570</v>
      </c>
      <c r="C325" s="20" t="s">
        <v>44</v>
      </c>
      <c r="D325" s="20">
        <v>3008</v>
      </c>
      <c r="E325" s="27" t="s">
        <v>19</v>
      </c>
      <c r="F325" s="21" t="s">
        <v>29</v>
      </c>
      <c r="G325" s="22">
        <v>64847</v>
      </c>
      <c r="H325" s="22">
        <v>11432.526099999999</v>
      </c>
      <c r="I325" s="22">
        <v>10289.27349</v>
      </c>
      <c r="J325" s="22">
        <v>3429.7578299999996</v>
      </c>
      <c r="K325" s="22">
        <v>9146.02088</v>
      </c>
      <c r="L325" s="22">
        <v>1143.25261</v>
      </c>
      <c r="M325" s="22" t="s">
        <v>569</v>
      </c>
      <c r="N325" s="23">
        <v>43372</v>
      </c>
      <c r="O325" s="24">
        <v>2018</v>
      </c>
      <c r="P325" s="22" t="s">
        <v>21</v>
      </c>
      <c r="Q325" s="22" t="s">
        <v>558</v>
      </c>
      <c r="R325" s="22" t="s">
        <v>559</v>
      </c>
      <c r="S325" s="25">
        <v>0.121</v>
      </c>
      <c r="T325" s="25">
        <v>9.2999999999999999E-2</v>
      </c>
      <c r="U325" s="25">
        <v>0.157</v>
      </c>
      <c r="V325" s="25">
        <v>1.9E-2</v>
      </c>
      <c r="W325" s="25">
        <v>0.01</v>
      </c>
      <c r="X325" s="26">
        <v>3.5000000000000003E-2</v>
      </c>
    </row>
    <row r="326" spans="1:24" ht="16.5" hidden="1" customHeight="1" x14ac:dyDescent="0.25">
      <c r="A326" s="13" t="s">
        <v>555</v>
      </c>
      <c r="B326" s="13" t="s">
        <v>571</v>
      </c>
      <c r="C326" s="13" t="s">
        <v>44</v>
      </c>
      <c r="D326" s="13">
        <v>3009</v>
      </c>
      <c r="E326" s="28" t="s">
        <v>19</v>
      </c>
      <c r="F326" s="14" t="s">
        <v>29</v>
      </c>
      <c r="G326" s="15">
        <v>102267</v>
      </c>
      <c r="H326" s="15">
        <v>18029.6721</v>
      </c>
      <c r="I326" s="15">
        <v>16226.704890000001</v>
      </c>
      <c r="J326" s="15">
        <v>5408.9016299999994</v>
      </c>
      <c r="K326" s="15">
        <v>14423.73768</v>
      </c>
      <c r="L326" s="15">
        <v>1802.96721</v>
      </c>
      <c r="M326" s="15" t="s">
        <v>569</v>
      </c>
      <c r="N326" s="16">
        <v>43372</v>
      </c>
      <c r="O326" s="17">
        <v>2018</v>
      </c>
      <c r="P326" s="15" t="s">
        <v>21</v>
      </c>
      <c r="Q326" s="15" t="s">
        <v>558</v>
      </c>
      <c r="R326" s="15" t="s">
        <v>559</v>
      </c>
      <c r="S326" s="18">
        <v>0.121</v>
      </c>
      <c r="T326" s="18">
        <v>9.2999999999999999E-2</v>
      </c>
      <c r="U326" s="18">
        <v>0.157</v>
      </c>
      <c r="V326" s="18">
        <v>1.9E-2</v>
      </c>
      <c r="W326" s="18">
        <v>0.01</v>
      </c>
      <c r="X326" s="19">
        <v>3.5000000000000003E-2</v>
      </c>
    </row>
    <row r="327" spans="1:24" ht="16.5" hidden="1" customHeight="1" x14ac:dyDescent="0.25">
      <c r="A327" s="20" t="s">
        <v>319</v>
      </c>
      <c r="B327" s="20" t="s">
        <v>320</v>
      </c>
      <c r="C327" s="20" t="s">
        <v>44</v>
      </c>
      <c r="D327" s="20">
        <v>3101</v>
      </c>
      <c r="E327" s="20" t="s">
        <v>76</v>
      </c>
      <c r="F327" s="21" t="s">
        <v>29</v>
      </c>
      <c r="G327" s="22">
        <v>52946</v>
      </c>
      <c r="H327" s="22">
        <v>9334.3797999999988</v>
      </c>
      <c r="I327" s="22">
        <v>8400.94182</v>
      </c>
      <c r="J327" s="22">
        <v>2800.3139399999995</v>
      </c>
      <c r="K327" s="22">
        <v>7467.5038399999994</v>
      </c>
      <c r="L327" s="22">
        <v>933.43797999999992</v>
      </c>
      <c r="M327" s="22" t="s">
        <v>321</v>
      </c>
      <c r="N327" s="23">
        <v>42971</v>
      </c>
      <c r="O327" s="24">
        <v>2017</v>
      </c>
      <c r="P327" s="22" t="s">
        <v>291</v>
      </c>
      <c r="Q327" s="22" t="s">
        <v>322</v>
      </c>
      <c r="R327" s="22" t="s">
        <v>323</v>
      </c>
      <c r="S327" s="25">
        <v>9.6000000000000002E-2</v>
      </c>
      <c r="T327" s="25">
        <v>6.2E-2</v>
      </c>
      <c r="U327" s="25">
        <v>0.14699999999999999</v>
      </c>
      <c r="V327" s="25">
        <v>2.1000000000000001E-2</v>
      </c>
      <c r="W327" s="25">
        <v>1.0999999999999999E-2</v>
      </c>
      <c r="X327" s="26">
        <v>0.04</v>
      </c>
    </row>
    <row r="328" spans="1:24" ht="16.5" hidden="1" customHeight="1" x14ac:dyDescent="0.25">
      <c r="A328" s="13" t="s">
        <v>319</v>
      </c>
      <c r="B328" s="13" t="s">
        <v>324</v>
      </c>
      <c r="C328" s="13" t="s">
        <v>44</v>
      </c>
      <c r="D328" s="13">
        <v>3102</v>
      </c>
      <c r="E328" s="13" t="s">
        <v>76</v>
      </c>
      <c r="F328" s="14"/>
      <c r="G328" s="15">
        <v>115583</v>
      </c>
      <c r="H328" s="15">
        <v>20377.282899999998</v>
      </c>
      <c r="I328" s="15">
        <v>18339.554609999999</v>
      </c>
      <c r="J328" s="15">
        <v>6113.1848699999991</v>
      </c>
      <c r="K328" s="15">
        <v>16301.82632</v>
      </c>
      <c r="L328" s="15">
        <v>2037.72829</v>
      </c>
      <c r="M328" s="15" t="s">
        <v>325</v>
      </c>
      <c r="N328" s="16">
        <v>42971</v>
      </c>
      <c r="O328" s="17">
        <v>2017</v>
      </c>
      <c r="P328" s="15" t="s">
        <v>291</v>
      </c>
      <c r="Q328" s="15" t="s">
        <v>322</v>
      </c>
      <c r="R328" s="15" t="s">
        <v>323</v>
      </c>
      <c r="S328" s="18">
        <v>9.6000000000000002E-2</v>
      </c>
      <c r="T328" s="18">
        <v>6.2E-2</v>
      </c>
      <c r="U328" s="18">
        <v>0.14699999999999999</v>
      </c>
      <c r="V328" s="18">
        <v>2.1000000000000001E-2</v>
      </c>
      <c r="W328" s="18">
        <v>1.0999999999999999E-2</v>
      </c>
      <c r="X328" s="19">
        <v>0.04</v>
      </c>
    </row>
    <row r="329" spans="1:24" ht="16.5" hidden="1" customHeight="1" x14ac:dyDescent="0.25">
      <c r="A329" s="20" t="s">
        <v>319</v>
      </c>
      <c r="B329" s="20" t="s">
        <v>326</v>
      </c>
      <c r="C329" s="20" t="s">
        <v>44</v>
      </c>
      <c r="D329" s="20">
        <v>3103</v>
      </c>
      <c r="E329" s="20" t="s">
        <v>76</v>
      </c>
      <c r="F329" s="21"/>
      <c r="G329" s="22">
        <v>136426</v>
      </c>
      <c r="H329" s="22">
        <v>24051.903799999996</v>
      </c>
      <c r="I329" s="22">
        <v>21646.713419999996</v>
      </c>
      <c r="J329" s="22">
        <v>7215.5711399999991</v>
      </c>
      <c r="K329" s="22">
        <v>19241.523039999996</v>
      </c>
      <c r="L329" s="22">
        <v>2405.1903799999995</v>
      </c>
      <c r="M329" s="22" t="s">
        <v>321</v>
      </c>
      <c r="N329" s="23">
        <v>42971</v>
      </c>
      <c r="O329" s="24">
        <v>2017</v>
      </c>
      <c r="P329" s="22" t="s">
        <v>291</v>
      </c>
      <c r="Q329" s="22" t="s">
        <v>322</v>
      </c>
      <c r="R329" s="22" t="s">
        <v>323</v>
      </c>
      <c r="S329" s="25">
        <v>9.6000000000000002E-2</v>
      </c>
      <c r="T329" s="25">
        <v>6.2E-2</v>
      </c>
      <c r="U329" s="25">
        <v>0.14699999999999999</v>
      </c>
      <c r="V329" s="25">
        <v>2.1000000000000001E-2</v>
      </c>
      <c r="W329" s="25">
        <v>1.0999999999999999E-2</v>
      </c>
      <c r="X329" s="26">
        <v>0.04</v>
      </c>
    </row>
    <row r="330" spans="1:24" ht="16.5" hidden="1" customHeight="1" x14ac:dyDescent="0.25">
      <c r="A330" s="13" t="s">
        <v>319</v>
      </c>
      <c r="B330" s="13" t="s">
        <v>327</v>
      </c>
      <c r="C330" s="13" t="s">
        <v>44</v>
      </c>
      <c r="D330" s="13">
        <v>3104</v>
      </c>
      <c r="E330" s="13" t="s">
        <v>76</v>
      </c>
      <c r="F330" s="14"/>
      <c r="G330" s="15">
        <v>120380</v>
      </c>
      <c r="H330" s="15">
        <v>21222.993999999999</v>
      </c>
      <c r="I330" s="15">
        <v>19100.694599999999</v>
      </c>
      <c r="J330" s="15">
        <v>6366.8981999999996</v>
      </c>
      <c r="K330" s="15">
        <v>16978.395199999999</v>
      </c>
      <c r="L330" s="15">
        <v>2122.2993999999999</v>
      </c>
      <c r="M330" s="15" t="s">
        <v>325</v>
      </c>
      <c r="N330" s="16">
        <v>42971</v>
      </c>
      <c r="O330" s="17">
        <v>2017</v>
      </c>
      <c r="P330" s="15" t="s">
        <v>291</v>
      </c>
      <c r="Q330" s="15" t="s">
        <v>322</v>
      </c>
      <c r="R330" s="15" t="s">
        <v>323</v>
      </c>
      <c r="S330" s="18">
        <v>9.6000000000000002E-2</v>
      </c>
      <c r="T330" s="18">
        <v>6.2E-2</v>
      </c>
      <c r="U330" s="18">
        <v>0.14699999999999999</v>
      </c>
      <c r="V330" s="18">
        <v>2.1000000000000001E-2</v>
      </c>
      <c r="W330" s="18">
        <v>1.0999999999999999E-2</v>
      </c>
      <c r="X330" s="19">
        <v>0.04</v>
      </c>
    </row>
    <row r="331" spans="1:24" ht="16.5" hidden="1" customHeight="1" x14ac:dyDescent="0.25">
      <c r="A331" s="20" t="s">
        <v>319</v>
      </c>
      <c r="B331" s="20" t="s">
        <v>328</v>
      </c>
      <c r="C331" s="20" t="s">
        <v>44</v>
      </c>
      <c r="D331" s="20">
        <v>3105</v>
      </c>
      <c r="E331" s="20" t="s">
        <v>76</v>
      </c>
      <c r="F331" s="21"/>
      <c r="G331" s="22">
        <v>107265</v>
      </c>
      <c r="H331" s="22">
        <v>18910.819499999998</v>
      </c>
      <c r="I331" s="22">
        <v>17019.737549999998</v>
      </c>
      <c r="J331" s="22">
        <v>5673.2458499999993</v>
      </c>
      <c r="K331" s="22">
        <v>15128.655599999998</v>
      </c>
      <c r="L331" s="22">
        <v>1891.0819499999998</v>
      </c>
      <c r="M331" s="22" t="s">
        <v>329</v>
      </c>
      <c r="N331" s="23">
        <v>42971</v>
      </c>
      <c r="O331" s="24">
        <v>2017</v>
      </c>
      <c r="P331" s="22" t="s">
        <v>291</v>
      </c>
      <c r="Q331" s="22" t="s">
        <v>322</v>
      </c>
      <c r="R331" s="22" t="s">
        <v>323</v>
      </c>
      <c r="S331" s="25">
        <v>9.6000000000000002E-2</v>
      </c>
      <c r="T331" s="25">
        <v>6.2E-2</v>
      </c>
      <c r="U331" s="25">
        <v>0.14699999999999999</v>
      </c>
      <c r="V331" s="25">
        <v>2.1000000000000001E-2</v>
      </c>
      <c r="W331" s="25">
        <v>1.0999999999999999E-2</v>
      </c>
      <c r="X331" s="26">
        <v>0.04</v>
      </c>
    </row>
    <row r="332" spans="1:24" ht="16.5" hidden="1" customHeight="1" x14ac:dyDescent="0.25">
      <c r="A332" s="13" t="s">
        <v>319</v>
      </c>
      <c r="B332" s="13" t="s">
        <v>330</v>
      </c>
      <c r="C332" s="13" t="s">
        <v>44</v>
      </c>
      <c r="D332" s="13">
        <v>3106</v>
      </c>
      <c r="E332" s="13" t="s">
        <v>76</v>
      </c>
      <c r="F332" s="14"/>
      <c r="G332" s="15">
        <v>114254</v>
      </c>
      <c r="H332" s="15">
        <v>20142.980199999998</v>
      </c>
      <c r="I332" s="15">
        <v>18128.68218</v>
      </c>
      <c r="J332" s="15">
        <v>6042.8940599999996</v>
      </c>
      <c r="K332" s="15">
        <v>16114.38416</v>
      </c>
      <c r="L332" s="15">
        <v>2014.29802</v>
      </c>
      <c r="M332" s="15" t="s">
        <v>329</v>
      </c>
      <c r="N332" s="16">
        <v>42971</v>
      </c>
      <c r="O332" s="17">
        <v>2017</v>
      </c>
      <c r="P332" s="15" t="s">
        <v>291</v>
      </c>
      <c r="Q332" s="15" t="s">
        <v>322</v>
      </c>
      <c r="R332" s="15" t="s">
        <v>323</v>
      </c>
      <c r="S332" s="18">
        <v>9.6000000000000002E-2</v>
      </c>
      <c r="T332" s="18">
        <v>6.2E-2</v>
      </c>
      <c r="U332" s="18">
        <v>0.14699999999999999</v>
      </c>
      <c r="V332" s="18">
        <v>2.1000000000000001E-2</v>
      </c>
      <c r="W332" s="18">
        <v>1.0999999999999999E-2</v>
      </c>
      <c r="X332" s="19">
        <v>0.04</v>
      </c>
    </row>
    <row r="333" spans="1:24" ht="16.5" hidden="1" customHeight="1" x14ac:dyDescent="0.25">
      <c r="A333" s="20" t="s">
        <v>411</v>
      </c>
      <c r="B333" s="20" t="s">
        <v>412</v>
      </c>
      <c r="C333" s="20" t="s">
        <v>44</v>
      </c>
      <c r="D333" s="20">
        <v>3201</v>
      </c>
      <c r="E333" s="20" t="s">
        <v>19</v>
      </c>
      <c r="F333" s="21"/>
      <c r="G333" s="22">
        <v>52774</v>
      </c>
      <c r="H333" s="22">
        <v>9304.0561999999991</v>
      </c>
      <c r="I333" s="22">
        <v>8373.6505799999995</v>
      </c>
      <c r="J333" s="22">
        <v>2791.2168599999995</v>
      </c>
      <c r="K333" s="22">
        <v>7443.24496</v>
      </c>
      <c r="L333" s="22">
        <v>930.40562</v>
      </c>
      <c r="M333" s="22" t="s">
        <v>413</v>
      </c>
      <c r="N333" s="23">
        <v>43193</v>
      </c>
      <c r="O333" s="24">
        <v>2018</v>
      </c>
      <c r="P333" s="22" t="s">
        <v>21</v>
      </c>
      <c r="Q333" s="22" t="s">
        <v>414</v>
      </c>
      <c r="R333" s="22" t="s">
        <v>415</v>
      </c>
      <c r="S333" s="25">
        <v>9.6000000000000002E-2</v>
      </c>
      <c r="T333" s="25">
        <v>6.9000000000000006E-2</v>
      </c>
      <c r="U333" s="25">
        <v>0.13400000000000001</v>
      </c>
      <c r="V333" s="25">
        <v>0.01</v>
      </c>
      <c r="W333" s="25">
        <v>4.0000000000000001E-3</v>
      </c>
      <c r="X333" s="26">
        <v>2.5000000000000001E-2</v>
      </c>
    </row>
    <row r="334" spans="1:24" ht="16.5" hidden="1" customHeight="1" x14ac:dyDescent="0.25">
      <c r="A334" s="29" t="s">
        <v>411</v>
      </c>
      <c r="B334" s="29" t="s">
        <v>416</v>
      </c>
      <c r="C334" s="29" t="s">
        <v>44</v>
      </c>
      <c r="D334" s="29">
        <v>3202</v>
      </c>
      <c r="E334" s="29" t="s">
        <v>19</v>
      </c>
      <c r="F334" s="30"/>
      <c r="G334" s="31">
        <v>15473</v>
      </c>
      <c r="H334" s="31">
        <v>2727.8898999999997</v>
      </c>
      <c r="I334" s="31">
        <v>2455.1009099999997</v>
      </c>
      <c r="J334" s="31">
        <v>818.36696999999992</v>
      </c>
      <c r="K334" s="31">
        <v>2182.3119199999996</v>
      </c>
      <c r="L334" s="31">
        <v>272.78898999999996</v>
      </c>
      <c r="M334" s="32" t="s">
        <v>413</v>
      </c>
      <c r="N334" s="33">
        <v>43193</v>
      </c>
      <c r="O334" s="34">
        <v>2018</v>
      </c>
      <c r="P334" s="32" t="s">
        <v>21</v>
      </c>
      <c r="Q334" s="32" t="s">
        <v>414</v>
      </c>
      <c r="R334" s="32" t="s">
        <v>415</v>
      </c>
      <c r="S334" s="35">
        <v>9.6000000000000002E-2</v>
      </c>
      <c r="T334" s="35">
        <v>6.9000000000000006E-2</v>
      </c>
      <c r="U334" s="35">
        <v>0.13400000000000001</v>
      </c>
      <c r="V334" s="35">
        <v>0.01</v>
      </c>
      <c r="W334" s="35">
        <v>4.0000000000000001E-3</v>
      </c>
      <c r="X334" s="36">
        <v>2.5000000000000001E-2</v>
      </c>
    </row>
  </sheetData>
  <autoFilter ref="A1:X334">
    <filterColumn colId="0">
      <filters>
        <filter val="Shabwah"/>
      </filters>
    </filterColumn>
  </autoFilter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35"/>
  <sheetViews>
    <sheetView zoomScale="90" zoomScaleNormal="90" workbookViewId="0">
      <pane xSplit="3" ySplit="1" topLeftCell="M2" activePane="bottomRight" state="frozen"/>
      <selection pane="topRight" activeCell="D1" sqref="D1"/>
      <selection pane="bottomLeft" activeCell="A2" sqref="A2"/>
      <selection pane="bottomRight" activeCell="R129" sqref="R129"/>
    </sheetView>
  </sheetViews>
  <sheetFormatPr defaultColWidth="7.125" defaultRowHeight="15.75" x14ac:dyDescent="0.25"/>
  <cols>
    <col min="1" max="1" width="12.75" style="4" customWidth="1"/>
    <col min="2" max="3" width="16.625" style="4" customWidth="1"/>
    <col min="4" max="5" width="10.375" style="4" customWidth="1"/>
    <col min="6" max="6" width="19.875" style="4" customWidth="1"/>
    <col min="7" max="7" width="11.5" style="6" customWidth="1"/>
    <col min="8" max="8" width="18.375" style="6" bestFit="1" customWidth="1"/>
    <col min="9" max="11" width="17" style="7" customWidth="1"/>
    <col min="12" max="16" width="13.75" style="7" customWidth="1"/>
    <col min="17" max="17" width="13.25" style="4" customWidth="1"/>
    <col min="18" max="18" width="18.875" style="4" bestFit="1" customWidth="1"/>
    <col min="19" max="19" width="17.25" style="4" bestFit="1" customWidth="1"/>
    <col min="20" max="26" width="13.25" style="4" customWidth="1"/>
    <col min="27" max="28" width="15" style="4" customWidth="1"/>
    <col min="29" max="29" width="15" customWidth="1"/>
    <col min="30" max="31" width="15" style="4" customWidth="1"/>
    <col min="32" max="32" width="14.375" style="4" customWidth="1"/>
    <col min="33" max="43" width="11.625" style="4" customWidth="1"/>
    <col min="44" max="44" width="29.375" customWidth="1"/>
    <col min="45" max="45" width="15.25" customWidth="1"/>
    <col min="46" max="48" width="13.625" style="106" customWidth="1"/>
    <col min="49" max="50" width="7.125" style="4"/>
    <col min="51" max="53" width="9.625" style="4" bestFit="1" customWidth="1"/>
    <col min="54" max="16384" width="7.125" style="4"/>
  </cols>
  <sheetData>
    <row r="1" spans="1:54" s="1" customFormat="1" ht="52.5" customHeight="1" x14ac:dyDescent="0.25">
      <c r="A1" s="51" t="s">
        <v>0</v>
      </c>
      <c r="B1" s="51" t="s">
        <v>1</v>
      </c>
      <c r="C1" s="51" t="s">
        <v>2</v>
      </c>
      <c r="D1" s="51" t="s">
        <v>3</v>
      </c>
      <c r="E1" s="51" t="s">
        <v>647</v>
      </c>
      <c r="F1" s="51" t="s">
        <v>4</v>
      </c>
      <c r="G1" s="51" t="s">
        <v>5</v>
      </c>
      <c r="H1" s="51" t="s">
        <v>648</v>
      </c>
      <c r="I1" s="51" t="s">
        <v>649</v>
      </c>
      <c r="J1" s="51" t="s">
        <v>572</v>
      </c>
      <c r="K1" s="51" t="s">
        <v>650</v>
      </c>
      <c r="L1" s="51" t="s">
        <v>651</v>
      </c>
      <c r="M1" s="51" t="s">
        <v>652</v>
      </c>
      <c r="N1" s="51" t="s">
        <v>653</v>
      </c>
      <c r="O1" s="51" t="s">
        <v>654</v>
      </c>
      <c r="P1" s="51" t="s">
        <v>6</v>
      </c>
      <c r="Q1" s="52" t="s">
        <v>7</v>
      </c>
      <c r="R1" s="52" t="s">
        <v>655</v>
      </c>
      <c r="S1" s="52" t="s">
        <v>656</v>
      </c>
      <c r="T1" s="52" t="s">
        <v>10</v>
      </c>
      <c r="U1" s="52" t="s">
        <v>11</v>
      </c>
      <c r="V1" s="52" t="s">
        <v>12</v>
      </c>
      <c r="W1" s="52" t="s">
        <v>13</v>
      </c>
      <c r="X1" s="52" t="s">
        <v>14</v>
      </c>
      <c r="Y1" s="52" t="s">
        <v>15</v>
      </c>
      <c r="Z1" s="53" t="s">
        <v>657</v>
      </c>
      <c r="AA1" s="54" t="s">
        <v>658</v>
      </c>
      <c r="AB1" s="54" t="s">
        <v>659</v>
      </c>
      <c r="AC1" s="54" t="s">
        <v>660</v>
      </c>
      <c r="AD1" s="54" t="s">
        <v>661</v>
      </c>
      <c r="AE1" s="54" t="s">
        <v>662</v>
      </c>
      <c r="AF1" s="54" t="s">
        <v>663</v>
      </c>
      <c r="AG1" s="54" t="s">
        <v>664</v>
      </c>
      <c r="AH1" s="54" t="s">
        <v>665</v>
      </c>
      <c r="AI1" s="54" t="s">
        <v>666</v>
      </c>
      <c r="AJ1" s="54" t="s">
        <v>667</v>
      </c>
      <c r="AK1" s="54" t="s">
        <v>668</v>
      </c>
      <c r="AL1" s="54" t="s">
        <v>669</v>
      </c>
      <c r="AM1" s="54" t="s">
        <v>670</v>
      </c>
      <c r="AN1" s="54" t="s">
        <v>671</v>
      </c>
      <c r="AO1" s="54" t="s">
        <v>672</v>
      </c>
      <c r="AP1" s="54" t="s">
        <v>673</v>
      </c>
      <c r="AQ1" s="54" t="s">
        <v>674</v>
      </c>
      <c r="AR1" s="54" t="s">
        <v>675</v>
      </c>
      <c r="AS1" s="54" t="s">
        <v>676</v>
      </c>
      <c r="AT1" s="55" t="s">
        <v>677</v>
      </c>
      <c r="AU1" s="55" t="s">
        <v>678</v>
      </c>
      <c r="AV1" s="55" t="s">
        <v>679</v>
      </c>
      <c r="AY1" s="1" t="s">
        <v>673</v>
      </c>
      <c r="AZ1" s="1" t="s">
        <v>672</v>
      </c>
      <c r="BA1" s="1" t="s">
        <v>674</v>
      </c>
    </row>
    <row r="2" spans="1:54" s="2" customFormat="1" ht="16.5" hidden="1" customHeight="1" x14ac:dyDescent="0.25">
      <c r="A2" s="56" t="s">
        <v>287</v>
      </c>
      <c r="B2" s="56" t="s">
        <v>308</v>
      </c>
      <c r="C2" s="56" t="s">
        <v>198</v>
      </c>
      <c r="D2" s="56">
        <v>1101</v>
      </c>
      <c r="E2" s="56">
        <v>1101</v>
      </c>
      <c r="F2" s="56" t="s">
        <v>289</v>
      </c>
      <c r="G2" s="57"/>
      <c r="H2" s="57" t="s">
        <v>680</v>
      </c>
      <c r="I2" s="58">
        <v>142936.71316812243</v>
      </c>
      <c r="J2" s="58" t="e">
        <f>VLOOKUP(TRIM(Table133[[#This Row],[District code]]),'[2]Pop Change by District'!$D$6:$L$339,9,0)</f>
        <v>#N/A</v>
      </c>
      <c r="K2" s="58" t="e">
        <f>Table133[[#This Row],[Population 2019]]-Table133[[#This Row],[Population 2018]]</f>
        <v>#N/A</v>
      </c>
      <c r="L2" s="58" t="e">
        <f>Table133[[#This Row],[Population 2019]]*17.63%</f>
        <v>#N/A</v>
      </c>
      <c r="M2" s="58" t="e">
        <f>Table133[[#This Row],[0-59 Month population]]*0.9</f>
        <v>#N/A</v>
      </c>
      <c r="N2" s="58" t="e">
        <f>Table133[[#This Row],[0-59 Month population]]*0.3</f>
        <v>#N/A</v>
      </c>
      <c r="O2" s="58" t="e">
        <f>Table133[[#This Row],[0-59 Month population]]*0.8</f>
        <v>#N/A</v>
      </c>
      <c r="P2" s="59" t="s">
        <v>307</v>
      </c>
      <c r="Q2" s="60" t="s">
        <v>291</v>
      </c>
      <c r="R2" s="60" t="s">
        <v>681</v>
      </c>
      <c r="S2" s="60" t="s">
        <v>682</v>
      </c>
      <c r="T2" s="61">
        <v>0.14499999999999999</v>
      </c>
      <c r="U2" s="61">
        <v>0.14499999999999999</v>
      </c>
      <c r="V2" s="61">
        <v>0.14499999999999999</v>
      </c>
      <c r="W2" s="61">
        <v>2.7E-2</v>
      </c>
      <c r="X2" s="61">
        <v>2.7E-2</v>
      </c>
      <c r="Y2" s="61">
        <v>2.7E-2</v>
      </c>
      <c r="Z2" s="61"/>
      <c r="AA2" s="62">
        <v>6.3009098208992462E-2</v>
      </c>
      <c r="AB2" s="62">
        <v>5.7032227000201573E-3</v>
      </c>
      <c r="AC2" s="62">
        <v>6.3009098208992462E-2</v>
      </c>
      <c r="AD2" s="62">
        <v>0.10975446893026249</v>
      </c>
      <c r="AE2" s="62">
        <v>5.7032227000201573E-3</v>
      </c>
      <c r="AF2" s="62">
        <v>1.2945762099320381E-2</v>
      </c>
      <c r="AG2" s="63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2" s="62">
        <f t="shared" ref="AH2:AH62" si="0">-((AG2* (AF2-AB2))- Y2)</f>
        <v>2.7E-2</v>
      </c>
      <c r="AI2" s="64">
        <f t="shared" ref="AI2:AI62" si="1">IF(AB2="",W2,IF(AH2&lt;AB2,AB2,AH2))</f>
        <v>2.7E-2</v>
      </c>
      <c r="AJ2" s="63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2" s="62">
        <f t="shared" ref="AK2:AK62" si="2">-((AJ2*(AD2-AA2))-V2)</f>
        <v>0.14499999999999999</v>
      </c>
      <c r="AL2" s="64">
        <f t="shared" ref="AL2:AL62" si="3">IF(AA2="", T2, IF(AK2&lt;AA2,AA2,AK2))</f>
        <v>0.14499999999999999</v>
      </c>
      <c r="AM2" s="64">
        <f>Table133[[#This Row],[GAM to be used]]-Table133[[#This Row],[new GAM prevalence (SD of 1) after district grouping]]</f>
        <v>8.1990901791007528E-2</v>
      </c>
      <c r="AN2" s="64">
        <f>Table133[[#This Row],[GAM to be used]]-Table133[[#This Row],[SAM to be used]]</f>
        <v>0.11799999999999999</v>
      </c>
      <c r="AO2" s="65" t="e">
        <f>Table133[[#This Row],[0-59 Month population]]*Table133[[#This Row],[SAM to be used]]*2.6</f>
        <v>#N/A</v>
      </c>
      <c r="AP2" s="65" t="e">
        <f>Table133[[#This Row],[SAM Burden]]+Table133[[#This Row],[MAM Burden]]</f>
        <v>#N/A</v>
      </c>
      <c r="AQ2" s="65" t="e">
        <f>Table133[[#This Row],[0-59 Month population]]*Table133[[#This Row],[MAM to be used]]*2.6</f>
        <v>#N/A</v>
      </c>
      <c r="AR2" s="66"/>
      <c r="AS2" s="67" t="e">
        <f>Table133[[#This Row],[SAM Upper Interval]]*Table133[[#This Row],[0-59 Month population]]*2.6</f>
        <v>#N/A</v>
      </c>
      <c r="AT2" s="68" t="e">
        <f>Table133[[#This Row],[0-59 Month population]]*Table133[[#This Row],[SAM Level]]*2.6</f>
        <v>#N/A</v>
      </c>
      <c r="AU2" s="68" t="e">
        <f>Table133[[#This Row],[SAM Burden (Surveys Only)]]+Table133[[#This Row],[MAM Burden (Surveys Only)]]</f>
        <v>#N/A</v>
      </c>
      <c r="AV2" s="68" t="e">
        <f>(Table133[[#This Row],[GAM Level]]-Table133[[#This Row],[SAM Level]])*Table133[[#This Row],[0-59 Month population]]*2.6</f>
        <v>#N/A</v>
      </c>
      <c r="AX2" s="69">
        <v>1.7249844038904374</v>
      </c>
      <c r="AY2" s="70" t="e">
        <f>L2*T2*2.6</f>
        <v>#N/A</v>
      </c>
      <c r="AZ2" s="70" t="e">
        <f>L2*W2*2.6</f>
        <v>#N/A</v>
      </c>
      <c r="BA2" s="70" t="e">
        <f>L2*(T2-W2)*2.6</f>
        <v>#N/A</v>
      </c>
    </row>
    <row r="3" spans="1:54" s="3" customFormat="1" ht="16.5" hidden="1" customHeight="1" x14ac:dyDescent="0.25">
      <c r="A3" s="56" t="s">
        <v>287</v>
      </c>
      <c r="B3" s="56" t="s">
        <v>288</v>
      </c>
      <c r="C3" s="56" t="s">
        <v>183</v>
      </c>
      <c r="D3" s="56">
        <v>1102</v>
      </c>
      <c r="E3" s="56">
        <v>1102</v>
      </c>
      <c r="F3" s="56" t="s">
        <v>289</v>
      </c>
      <c r="G3" s="57"/>
      <c r="H3" s="57" t="s">
        <v>680</v>
      </c>
      <c r="I3" s="58">
        <v>241222.07963058399</v>
      </c>
      <c r="J3" s="58" t="e">
        <f>VLOOKUP(TRIM(Table133[[#This Row],[District code]]),'[2]Pop Change by District'!$D$6:$L$339,9,0)</f>
        <v>#N/A</v>
      </c>
      <c r="K3" s="58" t="e">
        <f>Table133[[#This Row],[Population 2019]]-Table133[[#This Row],[Population 2018]]</f>
        <v>#N/A</v>
      </c>
      <c r="L3" s="58" t="e">
        <f>Table133[[#This Row],[Population 2019]]*17.63%</f>
        <v>#N/A</v>
      </c>
      <c r="M3" s="58" t="e">
        <f>Table133[[#This Row],[0-59 Month population]]*0.9</f>
        <v>#N/A</v>
      </c>
      <c r="N3" s="58" t="e">
        <f>Table133[[#This Row],[0-59 Month population]]*0.3</f>
        <v>#N/A</v>
      </c>
      <c r="O3" s="58" t="e">
        <f>Table133[[#This Row],[0-59 Month population]]*0.8</f>
        <v>#N/A</v>
      </c>
      <c r="P3" s="58" t="s">
        <v>290</v>
      </c>
      <c r="Q3" s="71" t="s">
        <v>291</v>
      </c>
      <c r="R3" s="71" t="s">
        <v>683</v>
      </c>
      <c r="S3" s="71" t="s">
        <v>684</v>
      </c>
      <c r="T3" s="72">
        <v>6.7000000000000004E-2</v>
      </c>
      <c r="U3" s="72">
        <v>6.7000000000000004E-2</v>
      </c>
      <c r="V3" s="72">
        <v>6.7000000000000004E-2</v>
      </c>
      <c r="W3" s="72">
        <v>1.2E-2</v>
      </c>
      <c r="X3" s="72">
        <v>1.2E-2</v>
      </c>
      <c r="Y3" s="72">
        <v>1.2E-2</v>
      </c>
      <c r="Z3" s="72"/>
      <c r="AA3" s="73">
        <v>0.14597978192206443</v>
      </c>
      <c r="AB3" s="73">
        <v>1.9995948116436756E-2</v>
      </c>
      <c r="AC3" s="73">
        <v>6.3009098208992462E-2</v>
      </c>
      <c r="AD3" s="62">
        <v>0.14597978192206443</v>
      </c>
      <c r="AE3" s="62">
        <v>5.7032227000201573E-3</v>
      </c>
      <c r="AF3" s="62">
        <v>1.9995948116436756E-2</v>
      </c>
      <c r="AG3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3" s="73">
        <f t="shared" si="0"/>
        <v>1.2E-2</v>
      </c>
      <c r="AI3" s="75">
        <f t="shared" si="1"/>
        <v>1.9995948116436756E-2</v>
      </c>
      <c r="AJ3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3" s="73">
        <f t="shared" si="2"/>
        <v>6.7000000000000004E-2</v>
      </c>
      <c r="AL3" s="75">
        <f t="shared" si="3"/>
        <v>0.14597978192206443</v>
      </c>
      <c r="AM3" s="75">
        <f>Table133[[#This Row],[GAM to be used]]-Table133[[#This Row],[new GAM prevalence (SD of 1) after district grouping]]</f>
        <v>0</v>
      </c>
      <c r="AN3" s="75">
        <f>Table133[[#This Row],[GAM to be used]]-Table133[[#This Row],[SAM to be used]]</f>
        <v>0.12598383380562767</v>
      </c>
      <c r="AO3" s="76" t="e">
        <f>Table133[[#This Row],[0-59 Month population]]*Table133[[#This Row],[SAM to be used]]*2.6</f>
        <v>#N/A</v>
      </c>
      <c r="AP3" s="76" t="e">
        <f>Table133[[#This Row],[SAM Burden]]+Table133[[#This Row],[MAM Burden]]</f>
        <v>#N/A</v>
      </c>
      <c r="AQ3" s="76" t="e">
        <f>Table133[[#This Row],[0-59 Month population]]*Table133[[#This Row],[MAM to be used]]*2.6</f>
        <v>#N/A</v>
      </c>
      <c r="AR3" s="77"/>
      <c r="AS3" s="78" t="e">
        <f>Table133[[#This Row],[SAM Upper Interval]]*Table133[[#This Row],[0-59 Month population]]*2.6</f>
        <v>#N/A</v>
      </c>
      <c r="AT3" s="79" t="e">
        <f>Table133[[#This Row],[0-59 Month population]]*Table133[[#This Row],[SAM Level]]*2.6</f>
        <v>#N/A</v>
      </c>
      <c r="AU3" s="79" t="e">
        <f>Table133[[#This Row],[SAM Burden (Surveys Only)]]+Table133[[#This Row],[MAM Burden (Surveys Only)]]</f>
        <v>#N/A</v>
      </c>
      <c r="AV3" s="79" t="e">
        <f>(Table133[[#This Row],[GAM Level]]-Table133[[#This Row],[SAM Level]])*Table133[[#This Row],[0-59 Month population]]*2.6</f>
        <v>#N/A</v>
      </c>
      <c r="AX3" s="69">
        <v>2.1754159558877126</v>
      </c>
      <c r="AY3" s="70" t="e">
        <f t="shared" ref="AY3:AY66" si="4">L3*T3*2.6</f>
        <v>#N/A</v>
      </c>
      <c r="AZ3" s="70" t="e">
        <f t="shared" ref="AZ3:AZ66" si="5">L3*W3*2.6</f>
        <v>#N/A</v>
      </c>
      <c r="BA3" s="70" t="e">
        <f t="shared" ref="BA3:BA66" si="6">L3*(T3-W3)*2.6</f>
        <v>#N/A</v>
      </c>
      <c r="BB3" s="2"/>
    </row>
    <row r="4" spans="1:54" s="3" customFormat="1" ht="16.5" hidden="1" customHeight="1" x14ac:dyDescent="0.25">
      <c r="A4" s="56" t="s">
        <v>287</v>
      </c>
      <c r="B4" s="56" t="s">
        <v>294</v>
      </c>
      <c r="C4" s="56" t="s">
        <v>183</v>
      </c>
      <c r="D4" s="56">
        <v>1103</v>
      </c>
      <c r="E4" s="56">
        <v>1103</v>
      </c>
      <c r="F4" s="56" t="s">
        <v>289</v>
      </c>
      <c r="G4" s="57"/>
      <c r="H4" s="57" t="s">
        <v>680</v>
      </c>
      <c r="I4" s="58">
        <v>107294.36035589805</v>
      </c>
      <c r="J4" s="58" t="e">
        <f>VLOOKUP(TRIM(Table133[[#This Row],[District code]]),'[2]Pop Change by District'!$D$6:$L$339,9,0)</f>
        <v>#N/A</v>
      </c>
      <c r="K4" s="58" t="e">
        <f>Table133[[#This Row],[Population 2019]]-Table133[[#This Row],[Population 2018]]</f>
        <v>#N/A</v>
      </c>
      <c r="L4" s="58" t="e">
        <f>Table133[[#This Row],[Population 2019]]*17.63%</f>
        <v>#N/A</v>
      </c>
      <c r="M4" s="58" t="e">
        <f>Table133[[#This Row],[0-59 Month population]]*0.9</f>
        <v>#N/A</v>
      </c>
      <c r="N4" s="58" t="e">
        <f>Table133[[#This Row],[0-59 Month population]]*0.3</f>
        <v>#N/A</v>
      </c>
      <c r="O4" s="58" t="e">
        <f>Table133[[#This Row],[0-59 Month population]]*0.8</f>
        <v>#N/A</v>
      </c>
      <c r="P4" s="58" t="s">
        <v>290</v>
      </c>
      <c r="Q4" s="71" t="s">
        <v>291</v>
      </c>
      <c r="R4" s="71" t="s">
        <v>683</v>
      </c>
      <c r="S4" s="71" t="s">
        <v>684</v>
      </c>
      <c r="T4" s="72">
        <v>6.7000000000000004E-2</v>
      </c>
      <c r="U4" s="72">
        <v>6.7000000000000004E-2</v>
      </c>
      <c r="V4" s="72">
        <v>6.7000000000000004E-2</v>
      </c>
      <c r="W4" s="72">
        <v>1.2E-2</v>
      </c>
      <c r="X4" s="72">
        <v>1.2E-2</v>
      </c>
      <c r="Y4" s="72">
        <v>1.2E-2</v>
      </c>
      <c r="Z4" s="72"/>
      <c r="AA4" s="73">
        <v>0.14597978192206443</v>
      </c>
      <c r="AB4" s="73">
        <v>1.9995948116436756E-2</v>
      </c>
      <c r="AC4" s="73">
        <v>6.3009098208992462E-2</v>
      </c>
      <c r="AD4" s="62">
        <v>0.14597978192206443</v>
      </c>
      <c r="AE4" s="62">
        <v>5.7032227000201573E-3</v>
      </c>
      <c r="AF4" s="62">
        <v>1.9995948116436756E-2</v>
      </c>
      <c r="AG4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4" s="73">
        <f t="shared" si="0"/>
        <v>1.2E-2</v>
      </c>
      <c r="AI4" s="75">
        <f t="shared" si="1"/>
        <v>1.9995948116436756E-2</v>
      </c>
      <c r="AJ4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4" s="73">
        <f t="shared" si="2"/>
        <v>6.7000000000000004E-2</v>
      </c>
      <c r="AL4" s="75">
        <f t="shared" si="3"/>
        <v>0.14597978192206443</v>
      </c>
      <c r="AM4" s="75">
        <f>Table133[[#This Row],[GAM to be used]]-Table133[[#This Row],[new GAM prevalence (SD of 1) after district grouping]]</f>
        <v>0</v>
      </c>
      <c r="AN4" s="75">
        <f>Table133[[#This Row],[GAM to be used]]-Table133[[#This Row],[SAM to be used]]</f>
        <v>0.12598383380562767</v>
      </c>
      <c r="AO4" s="76" t="e">
        <f>Table133[[#This Row],[0-59 Month population]]*Table133[[#This Row],[SAM to be used]]*2.6</f>
        <v>#N/A</v>
      </c>
      <c r="AP4" s="76" t="e">
        <f>Table133[[#This Row],[SAM Burden]]+Table133[[#This Row],[MAM Burden]]</f>
        <v>#N/A</v>
      </c>
      <c r="AQ4" s="76" t="e">
        <f>Table133[[#This Row],[0-59 Month population]]*Table133[[#This Row],[MAM to be used]]*2.6</f>
        <v>#N/A</v>
      </c>
      <c r="AR4" s="77"/>
      <c r="AS4" s="78" t="e">
        <f>Table133[[#This Row],[SAM Upper Interval]]*Table133[[#This Row],[0-59 Month population]]*2.6</f>
        <v>#N/A</v>
      </c>
      <c r="AT4" s="79" t="e">
        <f>Table133[[#This Row],[0-59 Month population]]*Table133[[#This Row],[SAM Level]]*2.6</f>
        <v>#N/A</v>
      </c>
      <c r="AU4" s="79" t="e">
        <f>Table133[[#This Row],[SAM Burden (Surveys Only)]]+Table133[[#This Row],[MAM Burden (Surveys Only)]]</f>
        <v>#N/A</v>
      </c>
      <c r="AV4" s="79" t="e">
        <f>(Table133[[#This Row],[GAM Level]]-Table133[[#This Row],[SAM Level]])*Table133[[#This Row],[0-59 Month population]]*2.6</f>
        <v>#N/A</v>
      </c>
      <c r="AX4" s="69">
        <v>2.6921112117078798</v>
      </c>
      <c r="AY4" s="70" t="e">
        <f t="shared" si="4"/>
        <v>#N/A</v>
      </c>
      <c r="AZ4" s="70" t="e">
        <f t="shared" si="5"/>
        <v>#N/A</v>
      </c>
      <c r="BA4" s="70" t="e">
        <f t="shared" si="6"/>
        <v>#N/A</v>
      </c>
      <c r="BB4" s="2"/>
    </row>
    <row r="5" spans="1:54" s="3" customFormat="1" ht="16.5" hidden="1" customHeight="1" x14ac:dyDescent="0.25">
      <c r="A5" s="56" t="s">
        <v>287</v>
      </c>
      <c r="B5" s="56" t="s">
        <v>295</v>
      </c>
      <c r="C5" s="56" t="s">
        <v>183</v>
      </c>
      <c r="D5" s="56">
        <v>1104</v>
      </c>
      <c r="E5" s="56">
        <v>1104</v>
      </c>
      <c r="F5" s="56" t="s">
        <v>289</v>
      </c>
      <c r="G5" s="57"/>
      <c r="H5" s="57" t="s">
        <v>680</v>
      </c>
      <c r="I5" s="58">
        <v>105418.569313473</v>
      </c>
      <c r="J5" s="58" t="e">
        <f>VLOOKUP(TRIM(Table133[[#This Row],[District code]]),'[2]Pop Change by District'!$D$6:$L$339,9,0)</f>
        <v>#N/A</v>
      </c>
      <c r="K5" s="58" t="e">
        <f>Table133[[#This Row],[Population 2019]]-Table133[[#This Row],[Population 2018]]</f>
        <v>#N/A</v>
      </c>
      <c r="L5" s="58" t="e">
        <f>Table133[[#This Row],[Population 2019]]*17.63%</f>
        <v>#N/A</v>
      </c>
      <c r="M5" s="58" t="e">
        <f>Table133[[#This Row],[0-59 Month population]]*0.9</f>
        <v>#N/A</v>
      </c>
      <c r="N5" s="58" t="e">
        <f>Table133[[#This Row],[0-59 Month population]]*0.3</f>
        <v>#N/A</v>
      </c>
      <c r="O5" s="58" t="e">
        <f>Table133[[#This Row],[0-59 Month population]]*0.8</f>
        <v>#N/A</v>
      </c>
      <c r="P5" s="58" t="s">
        <v>290</v>
      </c>
      <c r="Q5" s="71" t="s">
        <v>291</v>
      </c>
      <c r="R5" s="71" t="s">
        <v>683</v>
      </c>
      <c r="S5" s="71" t="s">
        <v>684</v>
      </c>
      <c r="T5" s="72">
        <v>6.7000000000000004E-2</v>
      </c>
      <c r="U5" s="72">
        <v>6.7000000000000004E-2</v>
      </c>
      <c r="V5" s="72">
        <v>6.7000000000000004E-2</v>
      </c>
      <c r="W5" s="72">
        <v>1.2E-2</v>
      </c>
      <c r="X5" s="72">
        <v>1.2E-2</v>
      </c>
      <c r="Y5" s="72">
        <v>1.2E-2</v>
      </c>
      <c r="Z5" s="72"/>
      <c r="AA5" s="73">
        <v>0.14597978192206443</v>
      </c>
      <c r="AB5" s="73">
        <v>1.9995948116436756E-2</v>
      </c>
      <c r="AC5" s="73">
        <v>6.3009098208992462E-2</v>
      </c>
      <c r="AD5" s="62">
        <v>0.14597978192206443</v>
      </c>
      <c r="AE5" s="62">
        <v>5.7032227000201573E-3</v>
      </c>
      <c r="AF5" s="62">
        <v>1.9995948116436756E-2</v>
      </c>
      <c r="AG5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5" s="73">
        <f t="shared" si="0"/>
        <v>1.2E-2</v>
      </c>
      <c r="AI5" s="75">
        <f t="shared" si="1"/>
        <v>1.9995948116436756E-2</v>
      </c>
      <c r="AJ5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5" s="73">
        <f t="shared" si="2"/>
        <v>6.7000000000000004E-2</v>
      </c>
      <c r="AL5" s="75">
        <f t="shared" si="3"/>
        <v>0.14597978192206443</v>
      </c>
      <c r="AM5" s="75">
        <f>Table133[[#This Row],[GAM to be used]]-Table133[[#This Row],[new GAM prevalence (SD of 1) after district grouping]]</f>
        <v>0</v>
      </c>
      <c r="AN5" s="75">
        <f>Table133[[#This Row],[GAM to be used]]-Table133[[#This Row],[SAM to be used]]</f>
        <v>0.12598383380562767</v>
      </c>
      <c r="AO5" s="76" t="e">
        <f>Table133[[#This Row],[0-59 Month population]]*Table133[[#This Row],[SAM to be used]]*2.6</f>
        <v>#N/A</v>
      </c>
      <c r="AP5" s="76" t="e">
        <f>Table133[[#This Row],[SAM Burden]]+Table133[[#This Row],[MAM Burden]]</f>
        <v>#N/A</v>
      </c>
      <c r="AQ5" s="76" t="e">
        <f>Table133[[#This Row],[0-59 Month population]]*Table133[[#This Row],[MAM to be used]]*2.6</f>
        <v>#N/A</v>
      </c>
      <c r="AR5" s="77"/>
      <c r="AS5" s="78" t="e">
        <f>Table133[[#This Row],[SAM Upper Interval]]*Table133[[#This Row],[0-59 Month population]]*2.6</f>
        <v>#N/A</v>
      </c>
      <c r="AT5" s="79" t="e">
        <f>Table133[[#This Row],[0-59 Month population]]*Table133[[#This Row],[SAM Level]]*2.6</f>
        <v>#N/A</v>
      </c>
      <c r="AU5" s="79" t="e">
        <f>Table133[[#This Row],[SAM Burden (Surveys Only)]]+Table133[[#This Row],[MAM Burden (Surveys Only)]]</f>
        <v>#N/A</v>
      </c>
      <c r="AV5" s="79" t="e">
        <f>(Table133[[#This Row],[GAM Level]]-Table133[[#This Row],[SAM Level]])*Table133[[#This Row],[0-59 Month population]]*2.6</f>
        <v>#N/A</v>
      </c>
      <c r="AX5" s="69">
        <v>2.1754159558877126</v>
      </c>
      <c r="AY5" s="70" t="e">
        <f t="shared" si="4"/>
        <v>#N/A</v>
      </c>
      <c r="AZ5" s="70" t="e">
        <f t="shared" si="5"/>
        <v>#N/A</v>
      </c>
      <c r="BA5" s="70" t="e">
        <f t="shared" si="6"/>
        <v>#N/A</v>
      </c>
      <c r="BB5" s="2"/>
    </row>
    <row r="6" spans="1:54" s="3" customFormat="1" ht="16.5" hidden="1" customHeight="1" x14ac:dyDescent="0.25">
      <c r="A6" s="56" t="s">
        <v>287</v>
      </c>
      <c r="B6" s="56" t="s">
        <v>296</v>
      </c>
      <c r="C6" s="56" t="s">
        <v>183</v>
      </c>
      <c r="D6" s="56">
        <v>1105</v>
      </c>
      <c r="E6" s="56">
        <v>1105</v>
      </c>
      <c r="F6" s="56" t="s">
        <v>289</v>
      </c>
      <c r="G6" s="57"/>
      <c r="H6" s="57" t="s">
        <v>680</v>
      </c>
      <c r="I6" s="58">
        <v>56288.731781091687</v>
      </c>
      <c r="J6" s="58" t="e">
        <f>VLOOKUP(TRIM(Table133[[#This Row],[District code]]),'[2]Pop Change by District'!$D$6:$L$339,9,0)</f>
        <v>#N/A</v>
      </c>
      <c r="K6" s="58" t="e">
        <f>Table133[[#This Row],[Population 2019]]-Table133[[#This Row],[Population 2018]]</f>
        <v>#N/A</v>
      </c>
      <c r="L6" s="58" t="e">
        <f>Table133[[#This Row],[Population 2019]]*17.63%</f>
        <v>#N/A</v>
      </c>
      <c r="M6" s="58" t="e">
        <f>Table133[[#This Row],[0-59 Month population]]*0.9</f>
        <v>#N/A</v>
      </c>
      <c r="N6" s="58" t="e">
        <f>Table133[[#This Row],[0-59 Month population]]*0.3</f>
        <v>#N/A</v>
      </c>
      <c r="O6" s="58" t="e">
        <f>Table133[[#This Row],[0-59 Month population]]*0.8</f>
        <v>#N/A</v>
      </c>
      <c r="P6" s="58" t="s">
        <v>297</v>
      </c>
      <c r="Q6" s="71" t="s">
        <v>291</v>
      </c>
      <c r="R6" s="71" t="s">
        <v>683</v>
      </c>
      <c r="S6" s="71" t="s">
        <v>684</v>
      </c>
      <c r="T6" s="72">
        <v>6.7000000000000004E-2</v>
      </c>
      <c r="U6" s="72">
        <v>6.7000000000000004E-2</v>
      </c>
      <c r="V6" s="72">
        <v>6.7000000000000004E-2</v>
      </c>
      <c r="W6" s="72">
        <v>1.2E-2</v>
      </c>
      <c r="X6" s="72">
        <v>1.2E-2</v>
      </c>
      <c r="Y6" s="72">
        <v>1.2E-2</v>
      </c>
      <c r="Z6" s="72"/>
      <c r="AA6" s="73">
        <v>8.4564125830815864E-2</v>
      </c>
      <c r="AB6" s="73">
        <v>8.7742302626477968E-3</v>
      </c>
      <c r="AC6" s="73">
        <v>6.3009098208992462E-2</v>
      </c>
      <c r="AD6" s="62">
        <v>0.14597978192206443</v>
      </c>
      <c r="AE6" s="62">
        <v>5.7032227000201573E-3</v>
      </c>
      <c r="AF6" s="62">
        <v>1.9995948116436756E-2</v>
      </c>
      <c r="AG6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6" s="73">
        <f t="shared" si="0"/>
        <v>1.2E-2</v>
      </c>
      <c r="AI6" s="75">
        <f t="shared" si="1"/>
        <v>1.2E-2</v>
      </c>
      <c r="AJ6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6" s="73">
        <f t="shared" si="2"/>
        <v>6.7000000000000004E-2</v>
      </c>
      <c r="AL6" s="75">
        <f t="shared" si="3"/>
        <v>8.4564125830815864E-2</v>
      </c>
      <c r="AM6" s="75">
        <f>Table133[[#This Row],[GAM to be used]]-Table133[[#This Row],[new GAM prevalence (SD of 1) after district grouping]]</f>
        <v>0</v>
      </c>
      <c r="AN6" s="75">
        <f>Table133[[#This Row],[GAM to be used]]-Table133[[#This Row],[SAM to be used]]</f>
        <v>7.2564125830815868E-2</v>
      </c>
      <c r="AO6" s="76" t="e">
        <f>Table133[[#This Row],[0-59 Month population]]*Table133[[#This Row],[SAM to be used]]*2.6</f>
        <v>#N/A</v>
      </c>
      <c r="AP6" s="76" t="e">
        <f>Table133[[#This Row],[SAM Burden]]+Table133[[#This Row],[MAM Burden]]</f>
        <v>#N/A</v>
      </c>
      <c r="AQ6" s="76" t="e">
        <f>Table133[[#This Row],[0-59 Month population]]*Table133[[#This Row],[MAM to be used]]*2.6</f>
        <v>#N/A</v>
      </c>
      <c r="AR6" s="77"/>
      <c r="AS6" s="78" t="e">
        <f>Table133[[#This Row],[SAM Upper Interval]]*Table133[[#This Row],[0-59 Month population]]*2.6</f>
        <v>#N/A</v>
      </c>
      <c r="AT6" s="79" t="e">
        <f>Table133[[#This Row],[0-59 Month population]]*Table133[[#This Row],[SAM Level]]*2.6</f>
        <v>#N/A</v>
      </c>
      <c r="AU6" s="79" t="e">
        <f>Table133[[#This Row],[SAM Burden (Surveys Only)]]+Table133[[#This Row],[MAM Burden (Surveys Only)]]</f>
        <v>#N/A</v>
      </c>
      <c r="AV6" s="79" t="e">
        <f>(Table133[[#This Row],[GAM Level]]-Table133[[#This Row],[SAM Level]])*Table133[[#This Row],[0-59 Month population]]*2.6</f>
        <v>#N/A</v>
      </c>
      <c r="AX6" s="69">
        <v>3.6698492108158787</v>
      </c>
      <c r="AY6" s="70" t="e">
        <f t="shared" si="4"/>
        <v>#N/A</v>
      </c>
      <c r="AZ6" s="70" t="e">
        <f t="shared" si="5"/>
        <v>#N/A</v>
      </c>
      <c r="BA6" s="70" t="e">
        <f t="shared" si="6"/>
        <v>#N/A</v>
      </c>
      <c r="BB6" s="2"/>
    </row>
    <row r="7" spans="1:54" s="3" customFormat="1" ht="16.5" hidden="1" customHeight="1" x14ac:dyDescent="0.25">
      <c r="A7" s="56" t="s">
        <v>287</v>
      </c>
      <c r="B7" s="56" t="s">
        <v>298</v>
      </c>
      <c r="C7" s="56" t="s">
        <v>183</v>
      </c>
      <c r="D7" s="56">
        <v>1106</v>
      </c>
      <c r="E7" s="56">
        <v>1106</v>
      </c>
      <c r="F7" s="56" t="s">
        <v>289</v>
      </c>
      <c r="G7" s="57"/>
      <c r="H7" s="57" t="s">
        <v>680</v>
      </c>
      <c r="I7" s="58">
        <v>118793.265822721</v>
      </c>
      <c r="J7" s="58" t="e">
        <f>VLOOKUP(TRIM(Table133[[#This Row],[District code]]),'[2]Pop Change by District'!$D$6:$L$339,9,0)</f>
        <v>#N/A</v>
      </c>
      <c r="K7" s="58" t="e">
        <f>Table133[[#This Row],[Population 2019]]-Table133[[#This Row],[Population 2018]]</f>
        <v>#N/A</v>
      </c>
      <c r="L7" s="58" t="e">
        <f>Table133[[#This Row],[Population 2019]]*17.63%</f>
        <v>#N/A</v>
      </c>
      <c r="M7" s="58" t="e">
        <f>Table133[[#This Row],[0-59 Month population]]*0.9</f>
        <v>#N/A</v>
      </c>
      <c r="N7" s="58" t="e">
        <f>Table133[[#This Row],[0-59 Month population]]*0.3</f>
        <v>#N/A</v>
      </c>
      <c r="O7" s="58" t="e">
        <f>Table133[[#This Row],[0-59 Month population]]*0.8</f>
        <v>#N/A</v>
      </c>
      <c r="P7" s="58" t="s">
        <v>290</v>
      </c>
      <c r="Q7" s="71" t="s">
        <v>291</v>
      </c>
      <c r="R7" s="71" t="s">
        <v>683</v>
      </c>
      <c r="S7" s="71" t="s">
        <v>684</v>
      </c>
      <c r="T7" s="72">
        <v>6.7000000000000004E-2</v>
      </c>
      <c r="U7" s="72">
        <v>6.7000000000000004E-2</v>
      </c>
      <c r="V7" s="72">
        <v>6.7000000000000004E-2</v>
      </c>
      <c r="W7" s="72">
        <v>1.2E-2</v>
      </c>
      <c r="X7" s="72">
        <v>1.2E-2</v>
      </c>
      <c r="Y7" s="72">
        <v>1.2E-2</v>
      </c>
      <c r="Z7" s="72"/>
      <c r="AA7" s="73">
        <v>0.14597978192206443</v>
      </c>
      <c r="AB7" s="73">
        <v>1.9995948116436756E-2</v>
      </c>
      <c r="AC7" s="73">
        <v>6.3009098208992462E-2</v>
      </c>
      <c r="AD7" s="62">
        <v>0.14597978192206443</v>
      </c>
      <c r="AE7" s="62">
        <v>5.7032227000201573E-3</v>
      </c>
      <c r="AF7" s="62">
        <v>1.9995948116436756E-2</v>
      </c>
      <c r="AG7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7" s="73">
        <f t="shared" si="0"/>
        <v>1.2E-2</v>
      </c>
      <c r="AI7" s="75">
        <f t="shared" si="1"/>
        <v>1.9995948116436756E-2</v>
      </c>
      <c r="AJ7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7" s="73">
        <f t="shared" si="2"/>
        <v>6.7000000000000004E-2</v>
      </c>
      <c r="AL7" s="75">
        <f t="shared" si="3"/>
        <v>0.14597978192206443</v>
      </c>
      <c r="AM7" s="75">
        <f>Table133[[#This Row],[GAM to be used]]-Table133[[#This Row],[new GAM prevalence (SD of 1) after district grouping]]</f>
        <v>0</v>
      </c>
      <c r="AN7" s="75">
        <f>Table133[[#This Row],[GAM to be used]]-Table133[[#This Row],[SAM to be used]]</f>
        <v>0.12598383380562767</v>
      </c>
      <c r="AO7" s="76" t="e">
        <f>Table133[[#This Row],[0-59 Month population]]*Table133[[#This Row],[SAM to be used]]*2.6</f>
        <v>#N/A</v>
      </c>
      <c r="AP7" s="76" t="e">
        <f>Table133[[#This Row],[SAM Burden]]+Table133[[#This Row],[MAM Burden]]</f>
        <v>#N/A</v>
      </c>
      <c r="AQ7" s="76" t="e">
        <f>Table133[[#This Row],[0-59 Month population]]*Table133[[#This Row],[MAM to be used]]*2.6</f>
        <v>#N/A</v>
      </c>
      <c r="AR7" s="77"/>
      <c r="AS7" s="78" t="e">
        <f>Table133[[#This Row],[SAM Upper Interval]]*Table133[[#This Row],[0-59 Month population]]*2.6</f>
        <v>#N/A</v>
      </c>
      <c r="AT7" s="79" t="e">
        <f>Table133[[#This Row],[0-59 Month population]]*Table133[[#This Row],[SAM Level]]*2.6</f>
        <v>#N/A</v>
      </c>
      <c r="AU7" s="79" t="e">
        <f>Table133[[#This Row],[SAM Burden (Surveys Only)]]+Table133[[#This Row],[MAM Burden (Surveys Only)]]</f>
        <v>#N/A</v>
      </c>
      <c r="AV7" s="79" t="e">
        <f>(Table133[[#This Row],[GAM Level]]-Table133[[#This Row],[SAM Level]])*Table133[[#This Row],[0-59 Month population]]*2.6</f>
        <v>#N/A</v>
      </c>
      <c r="AX7" s="69">
        <v>1.7801729940911271</v>
      </c>
      <c r="AY7" s="70" t="e">
        <f t="shared" si="4"/>
        <v>#N/A</v>
      </c>
      <c r="AZ7" s="70" t="e">
        <f t="shared" si="5"/>
        <v>#N/A</v>
      </c>
      <c r="BA7" s="70" t="e">
        <f t="shared" si="6"/>
        <v>#N/A</v>
      </c>
      <c r="BB7" s="2"/>
    </row>
    <row r="8" spans="1:54" s="3" customFormat="1" ht="16.5" hidden="1" customHeight="1" x14ac:dyDescent="0.25">
      <c r="A8" s="56" t="s">
        <v>287</v>
      </c>
      <c r="B8" s="56" t="s">
        <v>311</v>
      </c>
      <c r="C8" s="56" t="s">
        <v>198</v>
      </c>
      <c r="D8" s="56">
        <v>1107</v>
      </c>
      <c r="E8" s="56">
        <v>1107</v>
      </c>
      <c r="F8" s="56" t="s">
        <v>289</v>
      </c>
      <c r="G8" s="57"/>
      <c r="H8" s="57" t="s">
        <v>680</v>
      </c>
      <c r="I8" s="58">
        <v>156319.13742650891</v>
      </c>
      <c r="J8" s="58" t="e">
        <f>VLOOKUP(TRIM(Table133[[#This Row],[District code]]),'[2]Pop Change by District'!$D$6:$L$339,9,0)</f>
        <v>#N/A</v>
      </c>
      <c r="K8" s="58" t="e">
        <f>Table133[[#This Row],[Population 2019]]-Table133[[#This Row],[Population 2018]]</f>
        <v>#N/A</v>
      </c>
      <c r="L8" s="58" t="e">
        <f>Table133[[#This Row],[Population 2019]]*17.63%</f>
        <v>#N/A</v>
      </c>
      <c r="M8" s="58" t="e">
        <f>Table133[[#This Row],[0-59 Month population]]*0.9</f>
        <v>#N/A</v>
      </c>
      <c r="N8" s="58" t="e">
        <f>Table133[[#This Row],[0-59 Month population]]*0.3</f>
        <v>#N/A</v>
      </c>
      <c r="O8" s="58" t="e">
        <f>Table133[[#This Row],[0-59 Month population]]*0.8</f>
        <v>#N/A</v>
      </c>
      <c r="P8" s="59" t="s">
        <v>307</v>
      </c>
      <c r="Q8" s="60" t="s">
        <v>291</v>
      </c>
      <c r="R8" s="60" t="s">
        <v>681</v>
      </c>
      <c r="S8" s="60" t="s">
        <v>682</v>
      </c>
      <c r="T8" s="61">
        <v>0.14499999999999999</v>
      </c>
      <c r="U8" s="61">
        <v>0.14499999999999999</v>
      </c>
      <c r="V8" s="61">
        <v>0.14499999999999999</v>
      </c>
      <c r="W8" s="61">
        <v>2.7E-2</v>
      </c>
      <c r="X8" s="61">
        <v>2.7E-2</v>
      </c>
      <c r="Y8" s="61">
        <v>2.7E-2</v>
      </c>
      <c r="Z8" s="61"/>
      <c r="AA8" s="73">
        <v>6.3009098208992462E-2</v>
      </c>
      <c r="AB8" s="73">
        <v>5.7032227000201573E-3</v>
      </c>
      <c r="AC8" s="73">
        <v>6.3009098208992462E-2</v>
      </c>
      <c r="AD8" s="62">
        <v>0.10975446893026249</v>
      </c>
      <c r="AE8" s="62">
        <v>5.7032227000201573E-3</v>
      </c>
      <c r="AF8" s="62">
        <v>1.2945762099320381E-2</v>
      </c>
      <c r="AG8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8" s="73">
        <f t="shared" si="0"/>
        <v>2.7E-2</v>
      </c>
      <c r="AI8" s="75">
        <f t="shared" si="1"/>
        <v>2.7E-2</v>
      </c>
      <c r="AJ8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8" s="73">
        <f t="shared" si="2"/>
        <v>0.14499999999999999</v>
      </c>
      <c r="AL8" s="75">
        <f t="shared" si="3"/>
        <v>0.14499999999999999</v>
      </c>
      <c r="AM8" s="75">
        <f>Table133[[#This Row],[GAM to be used]]-Table133[[#This Row],[new GAM prevalence (SD of 1) after district grouping]]</f>
        <v>8.1990901791007528E-2</v>
      </c>
      <c r="AN8" s="75">
        <f>Table133[[#This Row],[GAM to be used]]-Table133[[#This Row],[SAM to be used]]</f>
        <v>0.11799999999999999</v>
      </c>
      <c r="AO8" s="76" t="e">
        <f>Table133[[#This Row],[0-59 Month population]]*Table133[[#This Row],[SAM to be used]]*2.6</f>
        <v>#N/A</v>
      </c>
      <c r="AP8" s="76" t="e">
        <f>Table133[[#This Row],[SAM Burden]]+Table133[[#This Row],[MAM Burden]]</f>
        <v>#N/A</v>
      </c>
      <c r="AQ8" s="76" t="e">
        <f>Table133[[#This Row],[0-59 Month population]]*Table133[[#This Row],[MAM to be used]]*2.6</f>
        <v>#N/A</v>
      </c>
      <c r="AR8" s="77"/>
      <c r="AS8" s="78" t="e">
        <f>Table133[[#This Row],[SAM Upper Interval]]*Table133[[#This Row],[0-59 Month population]]*2.6</f>
        <v>#N/A</v>
      </c>
      <c r="AT8" s="79" t="e">
        <f>Table133[[#This Row],[0-59 Month population]]*Table133[[#This Row],[SAM Level]]*2.6</f>
        <v>#N/A</v>
      </c>
      <c r="AU8" s="79" t="e">
        <f>Table133[[#This Row],[SAM Burden (Surveys Only)]]+Table133[[#This Row],[MAM Burden (Surveys Only)]]</f>
        <v>#N/A</v>
      </c>
      <c r="AV8" s="79" t="e">
        <f>(Table133[[#This Row],[GAM Level]]-Table133[[#This Row],[SAM Level]])*Table133[[#This Row],[0-59 Month population]]*2.6</f>
        <v>#N/A</v>
      </c>
      <c r="AX8" s="69">
        <v>3.6698492108158787</v>
      </c>
      <c r="AY8" s="70" t="e">
        <f t="shared" si="4"/>
        <v>#N/A</v>
      </c>
      <c r="AZ8" s="70" t="e">
        <f t="shared" si="5"/>
        <v>#N/A</v>
      </c>
      <c r="BA8" s="70" t="e">
        <f t="shared" si="6"/>
        <v>#N/A</v>
      </c>
      <c r="BB8" s="2"/>
    </row>
    <row r="9" spans="1:54" s="3" customFormat="1" ht="16.5" hidden="1" customHeight="1" x14ac:dyDescent="0.25">
      <c r="A9" s="56" t="s">
        <v>287</v>
      </c>
      <c r="B9" s="56" t="s">
        <v>312</v>
      </c>
      <c r="C9" s="56" t="s">
        <v>198</v>
      </c>
      <c r="D9" s="56">
        <v>1108</v>
      </c>
      <c r="E9" s="56">
        <v>1108</v>
      </c>
      <c r="F9" s="56" t="s">
        <v>289</v>
      </c>
      <c r="G9" s="57"/>
      <c r="H9" s="57" t="s">
        <v>680</v>
      </c>
      <c r="I9" s="58">
        <v>143760.70530826348</v>
      </c>
      <c r="J9" s="58" t="e">
        <f>VLOOKUP(TRIM(Table133[[#This Row],[District code]]),'[2]Pop Change by District'!$D$6:$L$339,9,0)</f>
        <v>#N/A</v>
      </c>
      <c r="K9" s="58" t="e">
        <f>Table133[[#This Row],[Population 2019]]-Table133[[#This Row],[Population 2018]]</f>
        <v>#N/A</v>
      </c>
      <c r="L9" s="58" t="e">
        <f>Table133[[#This Row],[Population 2019]]*17.63%</f>
        <v>#N/A</v>
      </c>
      <c r="M9" s="58" t="e">
        <f>Table133[[#This Row],[0-59 Month population]]*0.9</f>
        <v>#N/A</v>
      </c>
      <c r="N9" s="58" t="e">
        <f>Table133[[#This Row],[0-59 Month population]]*0.3</f>
        <v>#N/A</v>
      </c>
      <c r="O9" s="58" t="e">
        <f>Table133[[#This Row],[0-59 Month population]]*0.8</f>
        <v>#N/A</v>
      </c>
      <c r="P9" s="59" t="s">
        <v>307</v>
      </c>
      <c r="Q9" s="60" t="s">
        <v>291</v>
      </c>
      <c r="R9" s="60" t="s">
        <v>681</v>
      </c>
      <c r="S9" s="60" t="s">
        <v>682</v>
      </c>
      <c r="T9" s="61">
        <v>0.14499999999999999</v>
      </c>
      <c r="U9" s="61">
        <v>0.14499999999999999</v>
      </c>
      <c r="V9" s="61">
        <v>0.14499999999999999</v>
      </c>
      <c r="W9" s="61">
        <v>2.7E-2</v>
      </c>
      <c r="X9" s="61">
        <v>2.7E-2</v>
      </c>
      <c r="Y9" s="61">
        <v>2.7E-2</v>
      </c>
      <c r="Z9" s="61"/>
      <c r="AA9" s="73">
        <v>6.3009098208992462E-2</v>
      </c>
      <c r="AB9" s="73">
        <v>5.7032227000201573E-3</v>
      </c>
      <c r="AC9" s="73">
        <v>6.3009098208992462E-2</v>
      </c>
      <c r="AD9" s="62">
        <v>0.10975446893026249</v>
      </c>
      <c r="AE9" s="62">
        <v>5.7032227000201573E-3</v>
      </c>
      <c r="AF9" s="62">
        <v>1.2945762099320381E-2</v>
      </c>
      <c r="AG9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9" s="73">
        <f t="shared" si="0"/>
        <v>2.7E-2</v>
      </c>
      <c r="AI9" s="75">
        <f t="shared" si="1"/>
        <v>2.7E-2</v>
      </c>
      <c r="AJ9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9" s="73">
        <f t="shared" si="2"/>
        <v>0.14499999999999999</v>
      </c>
      <c r="AL9" s="75">
        <f t="shared" si="3"/>
        <v>0.14499999999999999</v>
      </c>
      <c r="AM9" s="75">
        <f>Table133[[#This Row],[GAM to be used]]-Table133[[#This Row],[new GAM prevalence (SD of 1) after district grouping]]</f>
        <v>8.1990901791007528E-2</v>
      </c>
      <c r="AN9" s="75">
        <f>Table133[[#This Row],[GAM to be used]]-Table133[[#This Row],[SAM to be used]]</f>
        <v>0.11799999999999999</v>
      </c>
      <c r="AO9" s="76" t="e">
        <f>Table133[[#This Row],[0-59 Month population]]*Table133[[#This Row],[SAM to be used]]*2.6</f>
        <v>#N/A</v>
      </c>
      <c r="AP9" s="76" t="e">
        <f>Table133[[#This Row],[SAM Burden]]+Table133[[#This Row],[MAM Burden]]</f>
        <v>#N/A</v>
      </c>
      <c r="AQ9" s="76" t="e">
        <f>Table133[[#This Row],[0-59 Month population]]*Table133[[#This Row],[MAM to be used]]*2.6</f>
        <v>#N/A</v>
      </c>
      <c r="AR9" s="77"/>
      <c r="AS9" s="78" t="e">
        <f>Table133[[#This Row],[SAM Upper Interval]]*Table133[[#This Row],[0-59 Month population]]*2.6</f>
        <v>#N/A</v>
      </c>
      <c r="AT9" s="79" t="e">
        <f>Table133[[#This Row],[0-59 Month population]]*Table133[[#This Row],[SAM Level]]*2.6</f>
        <v>#N/A</v>
      </c>
      <c r="AU9" s="79" t="e">
        <f>Table133[[#This Row],[SAM Burden (Surveys Only)]]+Table133[[#This Row],[MAM Burden (Surveys Only)]]</f>
        <v>#N/A</v>
      </c>
      <c r="AV9" s="79" t="e">
        <f>(Table133[[#This Row],[GAM Level]]-Table133[[#This Row],[SAM Level]])*Table133[[#This Row],[0-59 Month population]]*2.6</f>
        <v>#N/A</v>
      </c>
      <c r="AX9" s="69">
        <v>1.7801729940911271</v>
      </c>
      <c r="AY9" s="70" t="e">
        <f t="shared" si="4"/>
        <v>#N/A</v>
      </c>
      <c r="AZ9" s="70" t="e">
        <f t="shared" si="5"/>
        <v>#N/A</v>
      </c>
      <c r="BA9" s="70" t="e">
        <f t="shared" si="6"/>
        <v>#N/A</v>
      </c>
      <c r="BB9" s="2"/>
    </row>
    <row r="10" spans="1:54" s="3" customFormat="1" ht="16.5" hidden="1" customHeight="1" x14ac:dyDescent="0.25">
      <c r="A10" s="56" t="s">
        <v>287</v>
      </c>
      <c r="B10" s="56" t="s">
        <v>313</v>
      </c>
      <c r="C10" s="56" t="s">
        <v>198</v>
      </c>
      <c r="D10" s="56">
        <v>1109</v>
      </c>
      <c r="E10" s="56">
        <v>1109</v>
      </c>
      <c r="F10" s="56" t="s">
        <v>289</v>
      </c>
      <c r="G10" s="57" t="s">
        <v>29</v>
      </c>
      <c r="H10" s="57" t="s">
        <v>680</v>
      </c>
      <c r="I10" s="58">
        <v>114658.86449344408</v>
      </c>
      <c r="J10" s="58" t="e">
        <f>VLOOKUP(TRIM(Table133[[#This Row],[District code]]),'[2]Pop Change by District'!$D$6:$L$339,9,0)</f>
        <v>#N/A</v>
      </c>
      <c r="K10" s="58" t="e">
        <f>Table133[[#This Row],[Population 2019]]-Table133[[#This Row],[Population 2018]]</f>
        <v>#N/A</v>
      </c>
      <c r="L10" s="58" t="e">
        <f>Table133[[#This Row],[Population 2019]]*17.63%</f>
        <v>#N/A</v>
      </c>
      <c r="M10" s="58" t="e">
        <f>Table133[[#This Row],[0-59 Month population]]*0.9</f>
        <v>#N/A</v>
      </c>
      <c r="N10" s="58" t="e">
        <f>Table133[[#This Row],[0-59 Month population]]*0.3</f>
        <v>#N/A</v>
      </c>
      <c r="O10" s="58" t="e">
        <f>Table133[[#This Row],[0-59 Month population]]*0.8</f>
        <v>#N/A</v>
      </c>
      <c r="P10" s="59" t="s">
        <v>314</v>
      </c>
      <c r="Q10" s="60" t="s">
        <v>291</v>
      </c>
      <c r="R10" s="60" t="s">
        <v>681</v>
      </c>
      <c r="S10" s="60" t="s">
        <v>682</v>
      </c>
      <c r="T10" s="61">
        <v>0.14499999999999999</v>
      </c>
      <c r="U10" s="61">
        <v>0.14499999999999999</v>
      </c>
      <c r="V10" s="61">
        <v>0.14499999999999999</v>
      </c>
      <c r="W10" s="61">
        <v>2.7E-2</v>
      </c>
      <c r="X10" s="61">
        <v>2.7E-2</v>
      </c>
      <c r="Y10" s="61">
        <v>2.7E-2</v>
      </c>
      <c r="Z10" s="61"/>
      <c r="AA10" s="73">
        <v>0.10975446893026249</v>
      </c>
      <c r="AB10" s="73">
        <v>1.2945762099320381E-2</v>
      </c>
      <c r="AC10" s="73">
        <v>6.3009098208992462E-2</v>
      </c>
      <c r="AD10" s="73">
        <v>0.10975446893026249</v>
      </c>
      <c r="AE10" s="73">
        <v>5.7032227000201573E-3</v>
      </c>
      <c r="AF10" s="73">
        <v>1.2945762099320381E-2</v>
      </c>
      <c r="AG10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0" s="73">
        <f t="shared" si="0"/>
        <v>2.7E-2</v>
      </c>
      <c r="AI10" s="75">
        <f t="shared" si="1"/>
        <v>2.7E-2</v>
      </c>
      <c r="AJ10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0" s="73">
        <f t="shared" si="2"/>
        <v>0.14499999999999999</v>
      </c>
      <c r="AL10" s="75">
        <f t="shared" si="3"/>
        <v>0.14499999999999999</v>
      </c>
      <c r="AM10" s="75">
        <f>Table133[[#This Row],[GAM to be used]]-Table133[[#This Row],[new GAM prevalence (SD of 1) after district grouping]]</f>
        <v>3.5245531069737504E-2</v>
      </c>
      <c r="AN10" s="75">
        <f>Table133[[#This Row],[GAM to be used]]-Table133[[#This Row],[SAM to be used]]</f>
        <v>0.11799999999999999</v>
      </c>
      <c r="AO10" s="76" t="e">
        <f>Table133[[#This Row],[0-59 Month population]]*Table133[[#This Row],[SAM to be used]]*2.6</f>
        <v>#N/A</v>
      </c>
      <c r="AP10" s="76" t="e">
        <f>Table133[[#This Row],[SAM Burden]]+Table133[[#This Row],[MAM Burden]]</f>
        <v>#N/A</v>
      </c>
      <c r="AQ10" s="76" t="e">
        <f>Table133[[#This Row],[0-59 Month population]]*Table133[[#This Row],[MAM to be used]]*2.6</f>
        <v>#N/A</v>
      </c>
      <c r="AR10" s="77"/>
      <c r="AS10" s="78" t="e">
        <f>Table133[[#This Row],[SAM Upper Interval]]*Table133[[#This Row],[0-59 Month population]]*2.6</f>
        <v>#N/A</v>
      </c>
      <c r="AT10" s="79" t="e">
        <f>Table133[[#This Row],[0-59 Month population]]*Table133[[#This Row],[SAM Level]]*2.6</f>
        <v>#N/A</v>
      </c>
      <c r="AU10" s="79" t="e">
        <f>Table133[[#This Row],[SAM Burden (Surveys Only)]]+Table133[[#This Row],[MAM Burden (Surveys Only)]]</f>
        <v>#N/A</v>
      </c>
      <c r="AV10" s="79" t="e">
        <f>(Table133[[#This Row],[GAM Level]]-Table133[[#This Row],[SAM Level]])*Table133[[#This Row],[0-59 Month population]]*2.6</f>
        <v>#N/A</v>
      </c>
      <c r="AX10" s="69">
        <v>1.7801729940911271</v>
      </c>
      <c r="AY10" s="70" t="e">
        <f t="shared" si="4"/>
        <v>#N/A</v>
      </c>
      <c r="AZ10" s="70" t="e">
        <f t="shared" si="5"/>
        <v>#N/A</v>
      </c>
      <c r="BA10" s="70" t="e">
        <f t="shared" si="6"/>
        <v>#N/A</v>
      </c>
      <c r="BB10" s="2"/>
    </row>
    <row r="11" spans="1:54" s="3" customFormat="1" ht="16.5" hidden="1" customHeight="1" x14ac:dyDescent="0.25">
      <c r="A11" s="56" t="s">
        <v>287</v>
      </c>
      <c r="B11" s="56" t="s">
        <v>315</v>
      </c>
      <c r="C11" s="56" t="s">
        <v>198</v>
      </c>
      <c r="D11" s="56">
        <v>1110</v>
      </c>
      <c r="E11" s="56">
        <v>1110</v>
      </c>
      <c r="F11" s="56" t="s">
        <v>289</v>
      </c>
      <c r="G11" s="57" t="s">
        <v>29</v>
      </c>
      <c r="H11" s="57" t="s">
        <v>680</v>
      </c>
      <c r="I11" s="58">
        <v>127125.19416789505</v>
      </c>
      <c r="J11" s="58" t="e">
        <f>VLOOKUP(TRIM(Table133[[#This Row],[District code]]),'[2]Pop Change by District'!$D$6:$L$339,9,0)</f>
        <v>#N/A</v>
      </c>
      <c r="K11" s="58" t="e">
        <f>Table133[[#This Row],[Population 2019]]-Table133[[#This Row],[Population 2018]]</f>
        <v>#N/A</v>
      </c>
      <c r="L11" s="58" t="e">
        <f>Table133[[#This Row],[Population 2019]]*17.63%</f>
        <v>#N/A</v>
      </c>
      <c r="M11" s="58" t="e">
        <f>Table133[[#This Row],[0-59 Month population]]*0.9</f>
        <v>#N/A</v>
      </c>
      <c r="N11" s="58" t="e">
        <f>Table133[[#This Row],[0-59 Month population]]*0.3</f>
        <v>#N/A</v>
      </c>
      <c r="O11" s="58" t="e">
        <f>Table133[[#This Row],[0-59 Month population]]*0.8</f>
        <v>#N/A</v>
      </c>
      <c r="P11" s="59" t="s">
        <v>314</v>
      </c>
      <c r="Q11" s="60" t="s">
        <v>291</v>
      </c>
      <c r="R11" s="60" t="s">
        <v>681</v>
      </c>
      <c r="S11" s="60" t="s">
        <v>682</v>
      </c>
      <c r="T11" s="61">
        <v>0.14499999999999999</v>
      </c>
      <c r="U11" s="61">
        <v>0.14499999999999999</v>
      </c>
      <c r="V11" s="61">
        <v>0.14499999999999999</v>
      </c>
      <c r="W11" s="61">
        <v>2.7E-2</v>
      </c>
      <c r="X11" s="61">
        <v>2.7E-2</v>
      </c>
      <c r="Y11" s="61">
        <v>2.7E-2</v>
      </c>
      <c r="Z11" s="61"/>
      <c r="AA11" s="73">
        <v>0.10975446893026249</v>
      </c>
      <c r="AB11" s="73">
        <v>1.2945762099320381E-2</v>
      </c>
      <c r="AC11" s="73">
        <v>6.3009098208992462E-2</v>
      </c>
      <c r="AD11" s="73">
        <v>0.10975446893026249</v>
      </c>
      <c r="AE11" s="73">
        <v>5.7032227000201573E-3</v>
      </c>
      <c r="AF11" s="73">
        <v>1.2945762099320381E-2</v>
      </c>
      <c r="AG11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1" s="73">
        <f t="shared" si="0"/>
        <v>2.7E-2</v>
      </c>
      <c r="AI11" s="75">
        <f t="shared" si="1"/>
        <v>2.7E-2</v>
      </c>
      <c r="AJ11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1" s="73">
        <f t="shared" si="2"/>
        <v>0.14499999999999999</v>
      </c>
      <c r="AL11" s="75">
        <f t="shared" si="3"/>
        <v>0.14499999999999999</v>
      </c>
      <c r="AM11" s="75">
        <f>Table133[[#This Row],[GAM to be used]]-Table133[[#This Row],[new GAM prevalence (SD of 1) after district grouping]]</f>
        <v>3.5245531069737504E-2</v>
      </c>
      <c r="AN11" s="75">
        <f>Table133[[#This Row],[GAM to be used]]-Table133[[#This Row],[SAM to be used]]</f>
        <v>0.11799999999999999</v>
      </c>
      <c r="AO11" s="76" t="e">
        <f>Table133[[#This Row],[0-59 Month population]]*Table133[[#This Row],[SAM to be used]]*2.6</f>
        <v>#N/A</v>
      </c>
      <c r="AP11" s="76" t="e">
        <f>Table133[[#This Row],[SAM Burden]]+Table133[[#This Row],[MAM Burden]]</f>
        <v>#N/A</v>
      </c>
      <c r="AQ11" s="76" t="e">
        <f>Table133[[#This Row],[0-59 Month population]]*Table133[[#This Row],[MAM to be used]]*2.6</f>
        <v>#N/A</v>
      </c>
      <c r="AR11" s="77"/>
      <c r="AS11" s="78" t="e">
        <f>Table133[[#This Row],[SAM Upper Interval]]*Table133[[#This Row],[0-59 Month population]]*2.6</f>
        <v>#N/A</v>
      </c>
      <c r="AT11" s="79" t="e">
        <f>Table133[[#This Row],[0-59 Month population]]*Table133[[#This Row],[SAM Level]]*2.6</f>
        <v>#N/A</v>
      </c>
      <c r="AU11" s="79" t="e">
        <f>Table133[[#This Row],[SAM Burden (Surveys Only)]]+Table133[[#This Row],[MAM Burden (Surveys Only)]]</f>
        <v>#N/A</v>
      </c>
      <c r="AV11" s="79" t="e">
        <f>(Table133[[#This Row],[GAM Level]]-Table133[[#This Row],[SAM Level]])*Table133[[#This Row],[0-59 Month population]]*2.6</f>
        <v>#N/A</v>
      </c>
      <c r="AX11" s="69">
        <v>2.6921112117078798</v>
      </c>
      <c r="AY11" s="70" t="e">
        <f t="shared" si="4"/>
        <v>#N/A</v>
      </c>
      <c r="AZ11" s="70" t="e">
        <f t="shared" si="5"/>
        <v>#N/A</v>
      </c>
      <c r="BA11" s="70" t="e">
        <f t="shared" si="6"/>
        <v>#N/A</v>
      </c>
      <c r="BB11" s="2"/>
    </row>
    <row r="12" spans="1:54" s="3" customFormat="1" ht="16.5" hidden="1" customHeight="1" x14ac:dyDescent="0.25">
      <c r="A12" s="56" t="s">
        <v>287</v>
      </c>
      <c r="B12" s="56" t="s">
        <v>316</v>
      </c>
      <c r="C12" s="56" t="s">
        <v>198</v>
      </c>
      <c r="D12" s="56">
        <v>1111</v>
      </c>
      <c r="E12" s="56">
        <v>1111</v>
      </c>
      <c r="F12" s="56" t="s">
        <v>289</v>
      </c>
      <c r="G12" s="57" t="s">
        <v>29</v>
      </c>
      <c r="H12" s="57" t="s">
        <v>680</v>
      </c>
      <c r="I12" s="58">
        <v>197280.24633750404</v>
      </c>
      <c r="J12" s="58" t="e">
        <f>VLOOKUP(TRIM(Table133[[#This Row],[District code]]),'[2]Pop Change by District'!$D$6:$L$339,9,0)</f>
        <v>#N/A</v>
      </c>
      <c r="K12" s="58" t="e">
        <f>Table133[[#This Row],[Population 2019]]-Table133[[#This Row],[Population 2018]]</f>
        <v>#N/A</v>
      </c>
      <c r="L12" s="58" t="e">
        <f>Table133[[#This Row],[Population 2019]]*17.63%</f>
        <v>#N/A</v>
      </c>
      <c r="M12" s="58" t="e">
        <f>Table133[[#This Row],[0-59 Month population]]*0.9</f>
        <v>#N/A</v>
      </c>
      <c r="N12" s="58" t="e">
        <f>Table133[[#This Row],[0-59 Month population]]*0.3</f>
        <v>#N/A</v>
      </c>
      <c r="O12" s="58" t="e">
        <f>Table133[[#This Row],[0-59 Month population]]*0.8</f>
        <v>#N/A</v>
      </c>
      <c r="P12" s="59" t="s">
        <v>314</v>
      </c>
      <c r="Q12" s="60" t="s">
        <v>291</v>
      </c>
      <c r="R12" s="60" t="s">
        <v>681</v>
      </c>
      <c r="S12" s="60" t="s">
        <v>682</v>
      </c>
      <c r="T12" s="61">
        <v>0.14499999999999999</v>
      </c>
      <c r="U12" s="61">
        <v>0.14499999999999999</v>
      </c>
      <c r="V12" s="61">
        <v>0.14499999999999999</v>
      </c>
      <c r="W12" s="61">
        <v>2.7E-2</v>
      </c>
      <c r="X12" s="61">
        <v>2.7E-2</v>
      </c>
      <c r="Y12" s="61">
        <v>2.7E-2</v>
      </c>
      <c r="Z12" s="61"/>
      <c r="AA12" s="73">
        <v>0.10975446893026249</v>
      </c>
      <c r="AB12" s="73">
        <v>1.2945762099320381E-2</v>
      </c>
      <c r="AC12" s="73">
        <v>6.3009098208992462E-2</v>
      </c>
      <c r="AD12" s="73">
        <v>0.10975446893026249</v>
      </c>
      <c r="AE12" s="73">
        <v>5.7032227000201573E-3</v>
      </c>
      <c r="AF12" s="73">
        <v>1.2945762099320381E-2</v>
      </c>
      <c r="AG12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2" s="73">
        <f t="shared" si="0"/>
        <v>2.7E-2</v>
      </c>
      <c r="AI12" s="75">
        <f t="shared" si="1"/>
        <v>2.7E-2</v>
      </c>
      <c r="AJ12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2" s="73">
        <f t="shared" si="2"/>
        <v>0.14499999999999999</v>
      </c>
      <c r="AL12" s="75">
        <f t="shared" si="3"/>
        <v>0.14499999999999999</v>
      </c>
      <c r="AM12" s="75">
        <f>Table133[[#This Row],[GAM to be used]]-Table133[[#This Row],[new GAM prevalence (SD of 1) after district grouping]]</f>
        <v>3.5245531069737504E-2</v>
      </c>
      <c r="AN12" s="75">
        <f>Table133[[#This Row],[GAM to be used]]-Table133[[#This Row],[SAM to be used]]</f>
        <v>0.11799999999999999</v>
      </c>
      <c r="AO12" s="76" t="e">
        <f>Table133[[#This Row],[0-59 Month population]]*Table133[[#This Row],[SAM to be used]]*2.6</f>
        <v>#N/A</v>
      </c>
      <c r="AP12" s="76" t="e">
        <f>Table133[[#This Row],[SAM Burden]]+Table133[[#This Row],[MAM Burden]]</f>
        <v>#N/A</v>
      </c>
      <c r="AQ12" s="76" t="e">
        <f>Table133[[#This Row],[0-59 Month population]]*Table133[[#This Row],[MAM to be used]]*2.6</f>
        <v>#N/A</v>
      </c>
      <c r="AR12" s="77"/>
      <c r="AS12" s="78" t="e">
        <f>Table133[[#This Row],[SAM Upper Interval]]*Table133[[#This Row],[0-59 Month population]]*2.6</f>
        <v>#N/A</v>
      </c>
      <c r="AT12" s="79" t="e">
        <f>Table133[[#This Row],[0-59 Month population]]*Table133[[#This Row],[SAM Level]]*2.6</f>
        <v>#N/A</v>
      </c>
      <c r="AU12" s="79" t="e">
        <f>Table133[[#This Row],[SAM Burden (Surveys Only)]]+Table133[[#This Row],[MAM Burden (Surveys Only)]]</f>
        <v>#N/A</v>
      </c>
      <c r="AV12" s="79" t="e">
        <f>(Table133[[#This Row],[GAM Level]]-Table133[[#This Row],[SAM Level]])*Table133[[#This Row],[0-59 Month population]]*2.6</f>
        <v>#N/A</v>
      </c>
      <c r="AX12" s="69">
        <v>2.1754159558877126</v>
      </c>
      <c r="AY12" s="70" t="e">
        <f t="shared" si="4"/>
        <v>#N/A</v>
      </c>
      <c r="AZ12" s="70" t="e">
        <f t="shared" si="5"/>
        <v>#N/A</v>
      </c>
      <c r="BA12" s="70" t="e">
        <f t="shared" si="6"/>
        <v>#N/A</v>
      </c>
      <c r="BB12" s="2"/>
    </row>
    <row r="13" spans="1:54" s="3" customFormat="1" ht="16.5" hidden="1" customHeight="1" x14ac:dyDescent="0.25">
      <c r="A13" s="56" t="s">
        <v>287</v>
      </c>
      <c r="B13" s="56" t="s">
        <v>299</v>
      </c>
      <c r="C13" s="56" t="s">
        <v>183</v>
      </c>
      <c r="D13" s="56">
        <v>1112</v>
      </c>
      <c r="E13" s="56">
        <v>1112</v>
      </c>
      <c r="F13" s="56" t="s">
        <v>289</v>
      </c>
      <c r="G13" s="57"/>
      <c r="H13" s="57" t="s">
        <v>680</v>
      </c>
      <c r="I13" s="58">
        <v>160565.32522312997</v>
      </c>
      <c r="J13" s="58" t="e">
        <f>VLOOKUP(TRIM(Table133[[#This Row],[District code]]),'[2]Pop Change by District'!$D$6:$L$339,9,0)</f>
        <v>#N/A</v>
      </c>
      <c r="K13" s="58" t="e">
        <f>Table133[[#This Row],[Population 2019]]-Table133[[#This Row],[Population 2018]]</f>
        <v>#N/A</v>
      </c>
      <c r="L13" s="58" t="e">
        <f>Table133[[#This Row],[Population 2019]]*17.63%</f>
        <v>#N/A</v>
      </c>
      <c r="M13" s="58" t="e">
        <f>Table133[[#This Row],[0-59 Month population]]*0.9</f>
        <v>#N/A</v>
      </c>
      <c r="N13" s="58" t="e">
        <f>Table133[[#This Row],[0-59 Month population]]*0.3</f>
        <v>#N/A</v>
      </c>
      <c r="O13" s="58" t="e">
        <f>Table133[[#This Row],[0-59 Month population]]*0.8</f>
        <v>#N/A</v>
      </c>
      <c r="P13" s="58" t="s">
        <v>300</v>
      </c>
      <c r="Q13" s="71" t="s">
        <v>291</v>
      </c>
      <c r="R13" s="71" t="s">
        <v>683</v>
      </c>
      <c r="S13" s="71" t="s">
        <v>684</v>
      </c>
      <c r="T13" s="72">
        <v>6.7000000000000004E-2</v>
      </c>
      <c r="U13" s="72">
        <v>6.7000000000000004E-2</v>
      </c>
      <c r="V13" s="72">
        <v>6.7000000000000004E-2</v>
      </c>
      <c r="W13" s="72">
        <v>1.2E-2</v>
      </c>
      <c r="X13" s="72">
        <v>1.2E-2</v>
      </c>
      <c r="Y13" s="72">
        <v>1.2E-2</v>
      </c>
      <c r="Z13" s="72"/>
      <c r="AA13" s="73">
        <v>8.1610534306274227E-2</v>
      </c>
      <c r="AB13" s="73">
        <v>8.3256127295294278E-3</v>
      </c>
      <c r="AC13" s="73">
        <v>6.3009098208992462E-2</v>
      </c>
      <c r="AD13" s="73">
        <v>0.14597978192206443</v>
      </c>
      <c r="AE13" s="73">
        <v>5.7032227000201573E-3</v>
      </c>
      <c r="AF13" s="73">
        <v>1.9995948116436756E-2</v>
      </c>
      <c r="AG13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3" s="73">
        <f t="shared" si="0"/>
        <v>1.2E-2</v>
      </c>
      <c r="AI13" s="75">
        <f t="shared" si="1"/>
        <v>1.2E-2</v>
      </c>
      <c r="AJ13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3" s="73">
        <f t="shared" si="2"/>
        <v>6.7000000000000004E-2</v>
      </c>
      <c r="AL13" s="75">
        <f t="shared" si="3"/>
        <v>8.1610534306274227E-2</v>
      </c>
      <c r="AM13" s="75">
        <f>Table133[[#This Row],[GAM to be used]]-Table133[[#This Row],[new GAM prevalence (SD of 1) after district grouping]]</f>
        <v>0</v>
      </c>
      <c r="AN13" s="75">
        <f>Table133[[#This Row],[GAM to be used]]-Table133[[#This Row],[SAM to be used]]</f>
        <v>6.961053430627423E-2</v>
      </c>
      <c r="AO13" s="76" t="e">
        <f>Table133[[#This Row],[0-59 Month population]]*Table133[[#This Row],[SAM to be used]]*2.6</f>
        <v>#N/A</v>
      </c>
      <c r="AP13" s="76" t="e">
        <f>Table133[[#This Row],[SAM Burden]]+Table133[[#This Row],[MAM Burden]]</f>
        <v>#N/A</v>
      </c>
      <c r="AQ13" s="76" t="e">
        <f>Table133[[#This Row],[0-59 Month population]]*Table133[[#This Row],[MAM to be used]]*2.6</f>
        <v>#N/A</v>
      </c>
      <c r="AR13" s="77"/>
      <c r="AS13" s="78" t="e">
        <f>Table133[[#This Row],[SAM Upper Interval]]*Table133[[#This Row],[0-59 Month population]]*2.6</f>
        <v>#N/A</v>
      </c>
      <c r="AT13" s="79" t="e">
        <f>Table133[[#This Row],[0-59 Month population]]*Table133[[#This Row],[SAM Level]]*2.6</f>
        <v>#N/A</v>
      </c>
      <c r="AU13" s="79" t="e">
        <f>Table133[[#This Row],[SAM Burden (Surveys Only)]]+Table133[[#This Row],[MAM Burden (Surveys Only)]]</f>
        <v>#N/A</v>
      </c>
      <c r="AV13" s="79" t="e">
        <f>(Table133[[#This Row],[GAM Level]]-Table133[[#This Row],[SAM Level]])*Table133[[#This Row],[0-59 Month population]]*2.6</f>
        <v>#N/A</v>
      </c>
      <c r="AX13" s="69">
        <v>1.805307948557664</v>
      </c>
      <c r="AY13" s="70" t="e">
        <f t="shared" si="4"/>
        <v>#N/A</v>
      </c>
      <c r="AZ13" s="70" t="e">
        <f t="shared" si="5"/>
        <v>#N/A</v>
      </c>
      <c r="BA13" s="70" t="e">
        <f t="shared" si="6"/>
        <v>#N/A</v>
      </c>
      <c r="BB13" s="2"/>
    </row>
    <row r="14" spans="1:54" s="3" customFormat="1" ht="16.5" hidden="1" customHeight="1" x14ac:dyDescent="0.25">
      <c r="A14" s="56" t="s">
        <v>287</v>
      </c>
      <c r="B14" s="56" t="s">
        <v>301</v>
      </c>
      <c r="C14" s="56" t="s">
        <v>183</v>
      </c>
      <c r="D14" s="56">
        <v>1113</v>
      </c>
      <c r="E14" s="56">
        <v>1113</v>
      </c>
      <c r="F14" s="56" t="s">
        <v>289</v>
      </c>
      <c r="G14" s="57"/>
      <c r="H14" s="57" t="s">
        <v>680</v>
      </c>
      <c r="I14" s="58">
        <v>161398.00140852184</v>
      </c>
      <c r="J14" s="58" t="e">
        <f>VLOOKUP(TRIM(Table133[[#This Row],[District code]]),'[2]Pop Change by District'!$D$6:$L$339,9,0)</f>
        <v>#N/A</v>
      </c>
      <c r="K14" s="58" t="e">
        <f>Table133[[#This Row],[Population 2019]]-Table133[[#This Row],[Population 2018]]</f>
        <v>#N/A</v>
      </c>
      <c r="L14" s="58" t="e">
        <f>Table133[[#This Row],[Population 2019]]*17.63%</f>
        <v>#N/A</v>
      </c>
      <c r="M14" s="58" t="e">
        <f>Table133[[#This Row],[0-59 Month population]]*0.9</f>
        <v>#N/A</v>
      </c>
      <c r="N14" s="58" t="e">
        <f>Table133[[#This Row],[0-59 Month population]]*0.3</f>
        <v>#N/A</v>
      </c>
      <c r="O14" s="58" t="e">
        <f>Table133[[#This Row],[0-59 Month population]]*0.8</f>
        <v>#N/A</v>
      </c>
      <c r="P14" s="58" t="s">
        <v>297</v>
      </c>
      <c r="Q14" s="71" t="s">
        <v>291</v>
      </c>
      <c r="R14" s="71" t="s">
        <v>683</v>
      </c>
      <c r="S14" s="71" t="s">
        <v>684</v>
      </c>
      <c r="T14" s="72">
        <v>6.7000000000000004E-2</v>
      </c>
      <c r="U14" s="72">
        <v>6.7000000000000004E-2</v>
      </c>
      <c r="V14" s="72">
        <v>6.7000000000000004E-2</v>
      </c>
      <c r="W14" s="72">
        <v>1.2E-2</v>
      </c>
      <c r="X14" s="72">
        <v>1.2E-2</v>
      </c>
      <c r="Y14" s="72">
        <v>1.2E-2</v>
      </c>
      <c r="Z14" s="72"/>
      <c r="AA14" s="73">
        <v>8.4564125830815864E-2</v>
      </c>
      <c r="AB14" s="73">
        <v>8.7742302626477968E-3</v>
      </c>
      <c r="AC14" s="73">
        <v>6.3009098208992462E-2</v>
      </c>
      <c r="AD14" s="73">
        <v>0.14597978192206443</v>
      </c>
      <c r="AE14" s="73">
        <v>5.7032227000201573E-3</v>
      </c>
      <c r="AF14" s="73">
        <v>1.9995948116436756E-2</v>
      </c>
      <c r="AG14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4" s="73">
        <f t="shared" si="0"/>
        <v>1.2E-2</v>
      </c>
      <c r="AI14" s="75">
        <f t="shared" si="1"/>
        <v>1.2E-2</v>
      </c>
      <c r="AJ14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4" s="73">
        <f t="shared" si="2"/>
        <v>6.7000000000000004E-2</v>
      </c>
      <c r="AL14" s="75">
        <f t="shared" si="3"/>
        <v>8.4564125830815864E-2</v>
      </c>
      <c r="AM14" s="75">
        <f>Table133[[#This Row],[GAM to be used]]-Table133[[#This Row],[new GAM prevalence (SD of 1) after district grouping]]</f>
        <v>0</v>
      </c>
      <c r="AN14" s="75">
        <f>Table133[[#This Row],[GAM to be used]]-Table133[[#This Row],[SAM to be used]]</f>
        <v>7.2564125830815868E-2</v>
      </c>
      <c r="AO14" s="76" t="e">
        <f>Table133[[#This Row],[0-59 Month population]]*Table133[[#This Row],[SAM to be used]]*2.6</f>
        <v>#N/A</v>
      </c>
      <c r="AP14" s="76" t="e">
        <f>Table133[[#This Row],[SAM Burden]]+Table133[[#This Row],[MAM Burden]]</f>
        <v>#N/A</v>
      </c>
      <c r="AQ14" s="76" t="e">
        <f>Table133[[#This Row],[0-59 Month population]]*Table133[[#This Row],[MAM to be used]]*2.6</f>
        <v>#N/A</v>
      </c>
      <c r="AR14" s="77"/>
      <c r="AS14" s="78" t="e">
        <f>Table133[[#This Row],[SAM Upper Interval]]*Table133[[#This Row],[0-59 Month population]]*2.6</f>
        <v>#N/A</v>
      </c>
      <c r="AT14" s="79" t="e">
        <f>Table133[[#This Row],[0-59 Month population]]*Table133[[#This Row],[SAM Level]]*2.6</f>
        <v>#N/A</v>
      </c>
      <c r="AU14" s="79" t="e">
        <f>Table133[[#This Row],[SAM Burden (Surveys Only)]]+Table133[[#This Row],[MAM Burden (Surveys Only)]]</f>
        <v>#N/A</v>
      </c>
      <c r="AV14" s="79" t="e">
        <f>(Table133[[#This Row],[GAM Level]]-Table133[[#This Row],[SAM Level]])*Table133[[#This Row],[0-59 Month population]]*2.6</f>
        <v>#N/A</v>
      </c>
      <c r="AX14" s="69">
        <v>0.45028372312800946</v>
      </c>
      <c r="AY14" s="70" t="e">
        <f t="shared" si="4"/>
        <v>#N/A</v>
      </c>
      <c r="AZ14" s="70" t="e">
        <f t="shared" si="5"/>
        <v>#N/A</v>
      </c>
      <c r="BA14" s="70" t="e">
        <f t="shared" si="6"/>
        <v>#N/A</v>
      </c>
      <c r="BB14" s="2"/>
    </row>
    <row r="15" spans="1:54" s="3" customFormat="1" ht="16.5" hidden="1" customHeight="1" x14ac:dyDescent="0.25">
      <c r="A15" s="56" t="s">
        <v>287</v>
      </c>
      <c r="B15" s="56" t="s">
        <v>302</v>
      </c>
      <c r="C15" s="56" t="s">
        <v>183</v>
      </c>
      <c r="D15" s="56">
        <v>1114</v>
      </c>
      <c r="E15" s="56">
        <v>1114</v>
      </c>
      <c r="F15" s="56" t="s">
        <v>289</v>
      </c>
      <c r="G15" s="57"/>
      <c r="H15" s="57" t="s">
        <v>680</v>
      </c>
      <c r="I15" s="58">
        <v>98743.230160432693</v>
      </c>
      <c r="J15" s="58" t="e">
        <f>VLOOKUP(TRIM(Table133[[#This Row],[District code]]),'[2]Pop Change by District'!$D$6:$L$339,9,0)</f>
        <v>#N/A</v>
      </c>
      <c r="K15" s="58" t="e">
        <f>Table133[[#This Row],[Population 2019]]-Table133[[#This Row],[Population 2018]]</f>
        <v>#N/A</v>
      </c>
      <c r="L15" s="58" t="e">
        <f>Table133[[#This Row],[Population 2019]]*17.63%</f>
        <v>#N/A</v>
      </c>
      <c r="M15" s="58" t="e">
        <f>Table133[[#This Row],[0-59 Month population]]*0.9</f>
        <v>#N/A</v>
      </c>
      <c r="N15" s="58" t="e">
        <f>Table133[[#This Row],[0-59 Month population]]*0.3</f>
        <v>#N/A</v>
      </c>
      <c r="O15" s="58" t="e">
        <f>Table133[[#This Row],[0-59 Month population]]*0.8</f>
        <v>#N/A</v>
      </c>
      <c r="P15" s="58" t="s">
        <v>300</v>
      </c>
      <c r="Q15" s="71" t="s">
        <v>291</v>
      </c>
      <c r="R15" s="71" t="s">
        <v>683</v>
      </c>
      <c r="S15" s="71" t="s">
        <v>684</v>
      </c>
      <c r="T15" s="72">
        <v>6.7000000000000004E-2</v>
      </c>
      <c r="U15" s="72">
        <v>6.7000000000000004E-2</v>
      </c>
      <c r="V15" s="72">
        <v>6.7000000000000004E-2</v>
      </c>
      <c r="W15" s="72">
        <v>1.2E-2</v>
      </c>
      <c r="X15" s="72">
        <v>1.2E-2</v>
      </c>
      <c r="Y15" s="72">
        <v>1.2E-2</v>
      </c>
      <c r="Z15" s="72"/>
      <c r="AA15" s="73">
        <v>8.1610534306274227E-2</v>
      </c>
      <c r="AB15" s="73">
        <v>8.3256127295294278E-3</v>
      </c>
      <c r="AC15" s="73">
        <v>6.3009098208992462E-2</v>
      </c>
      <c r="AD15" s="73">
        <v>0.14597978192206443</v>
      </c>
      <c r="AE15" s="73">
        <v>5.7032227000201573E-3</v>
      </c>
      <c r="AF15" s="73">
        <v>1.9995948116436756E-2</v>
      </c>
      <c r="AG15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5" s="73">
        <f t="shared" si="0"/>
        <v>1.2E-2</v>
      </c>
      <c r="AI15" s="75">
        <f t="shared" si="1"/>
        <v>1.2E-2</v>
      </c>
      <c r="AJ15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5" s="73">
        <f t="shared" si="2"/>
        <v>6.7000000000000004E-2</v>
      </c>
      <c r="AL15" s="75">
        <f t="shared" si="3"/>
        <v>8.1610534306274227E-2</v>
      </c>
      <c r="AM15" s="75">
        <f>Table133[[#This Row],[GAM to be used]]-Table133[[#This Row],[new GAM prevalence (SD of 1) after district grouping]]</f>
        <v>0</v>
      </c>
      <c r="AN15" s="75">
        <f>Table133[[#This Row],[GAM to be used]]-Table133[[#This Row],[SAM to be used]]</f>
        <v>6.961053430627423E-2</v>
      </c>
      <c r="AO15" s="76" t="e">
        <f>Table133[[#This Row],[0-59 Month population]]*Table133[[#This Row],[SAM to be used]]*2.6</f>
        <v>#N/A</v>
      </c>
      <c r="AP15" s="76" t="e">
        <f>Table133[[#This Row],[SAM Burden]]+Table133[[#This Row],[MAM Burden]]</f>
        <v>#N/A</v>
      </c>
      <c r="AQ15" s="76" t="e">
        <f>Table133[[#This Row],[0-59 Month population]]*Table133[[#This Row],[MAM to be used]]*2.6</f>
        <v>#N/A</v>
      </c>
      <c r="AR15" s="77"/>
      <c r="AS15" s="78" t="e">
        <f>Table133[[#This Row],[SAM Upper Interval]]*Table133[[#This Row],[0-59 Month population]]*2.6</f>
        <v>#N/A</v>
      </c>
      <c r="AT15" s="79" t="e">
        <f>Table133[[#This Row],[0-59 Month population]]*Table133[[#This Row],[SAM Level]]*2.6</f>
        <v>#N/A</v>
      </c>
      <c r="AU15" s="79" t="e">
        <f>Table133[[#This Row],[SAM Burden (Surveys Only)]]+Table133[[#This Row],[MAM Burden (Surveys Only)]]</f>
        <v>#N/A</v>
      </c>
      <c r="AV15" s="79" t="e">
        <f>(Table133[[#This Row],[GAM Level]]-Table133[[#This Row],[SAM Level]])*Table133[[#This Row],[0-59 Month population]]*2.6</f>
        <v>#N/A</v>
      </c>
      <c r="AX15" s="69">
        <v>0.78739449872991274</v>
      </c>
      <c r="AY15" s="70" t="e">
        <f t="shared" si="4"/>
        <v>#N/A</v>
      </c>
      <c r="AZ15" s="70" t="e">
        <f t="shared" si="5"/>
        <v>#N/A</v>
      </c>
      <c r="BA15" s="70" t="e">
        <f t="shared" si="6"/>
        <v>#N/A</v>
      </c>
      <c r="BB15" s="2"/>
    </row>
    <row r="16" spans="1:54" s="3" customFormat="1" ht="16.5" hidden="1" customHeight="1" x14ac:dyDescent="0.25">
      <c r="A16" s="56" t="s">
        <v>287</v>
      </c>
      <c r="B16" s="56" t="s">
        <v>303</v>
      </c>
      <c r="C16" s="56" t="s">
        <v>183</v>
      </c>
      <c r="D16" s="56">
        <v>1115</v>
      </c>
      <c r="E16" s="56">
        <v>1115</v>
      </c>
      <c r="F16" s="56" t="s">
        <v>289</v>
      </c>
      <c r="G16" s="57"/>
      <c r="H16" s="57" t="s">
        <v>680</v>
      </c>
      <c r="I16" s="58">
        <v>158752.66430658329</v>
      </c>
      <c r="J16" s="58" t="e">
        <f>VLOOKUP(TRIM(Table133[[#This Row],[District code]]),'[2]Pop Change by District'!$D$6:$L$339,9,0)</f>
        <v>#N/A</v>
      </c>
      <c r="K16" s="58" t="e">
        <f>Table133[[#This Row],[Population 2019]]-Table133[[#This Row],[Population 2018]]</f>
        <v>#N/A</v>
      </c>
      <c r="L16" s="58" t="e">
        <f>Table133[[#This Row],[Population 2019]]*17.63%</f>
        <v>#N/A</v>
      </c>
      <c r="M16" s="58" t="e">
        <f>Table133[[#This Row],[0-59 Month population]]*0.9</f>
        <v>#N/A</v>
      </c>
      <c r="N16" s="58" t="e">
        <f>Table133[[#This Row],[0-59 Month population]]*0.3</f>
        <v>#N/A</v>
      </c>
      <c r="O16" s="58" t="e">
        <f>Table133[[#This Row],[0-59 Month population]]*0.8</f>
        <v>#N/A</v>
      </c>
      <c r="P16" s="58" t="s">
        <v>300</v>
      </c>
      <c r="Q16" s="71" t="s">
        <v>291</v>
      </c>
      <c r="R16" s="71" t="s">
        <v>683</v>
      </c>
      <c r="S16" s="71" t="s">
        <v>684</v>
      </c>
      <c r="T16" s="72">
        <v>6.7000000000000004E-2</v>
      </c>
      <c r="U16" s="72">
        <v>6.7000000000000004E-2</v>
      </c>
      <c r="V16" s="72">
        <v>6.7000000000000004E-2</v>
      </c>
      <c r="W16" s="72">
        <v>1.2E-2</v>
      </c>
      <c r="X16" s="72">
        <v>1.2E-2</v>
      </c>
      <c r="Y16" s="72">
        <v>1.2E-2</v>
      </c>
      <c r="Z16" s="72"/>
      <c r="AA16" s="73">
        <v>8.1610534306274227E-2</v>
      </c>
      <c r="AB16" s="73">
        <v>8.3256127295294278E-3</v>
      </c>
      <c r="AC16" s="73">
        <v>6.3009098208992462E-2</v>
      </c>
      <c r="AD16" s="73">
        <v>0.14597978192206443</v>
      </c>
      <c r="AE16" s="73">
        <v>5.7032227000201573E-3</v>
      </c>
      <c r="AF16" s="73">
        <v>1.9995948116436756E-2</v>
      </c>
      <c r="AG16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6" s="73">
        <f t="shared" si="0"/>
        <v>1.2E-2</v>
      </c>
      <c r="AI16" s="75">
        <f t="shared" si="1"/>
        <v>1.2E-2</v>
      </c>
      <c r="AJ16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6" s="73">
        <f t="shared" si="2"/>
        <v>6.7000000000000004E-2</v>
      </c>
      <c r="AL16" s="75">
        <f t="shared" si="3"/>
        <v>8.1610534306274227E-2</v>
      </c>
      <c r="AM16" s="75">
        <f>Table133[[#This Row],[GAM to be used]]-Table133[[#This Row],[new GAM prevalence (SD of 1) after district grouping]]</f>
        <v>0</v>
      </c>
      <c r="AN16" s="75">
        <f>Table133[[#This Row],[GAM to be used]]-Table133[[#This Row],[SAM to be used]]</f>
        <v>6.961053430627423E-2</v>
      </c>
      <c r="AO16" s="76" t="e">
        <f>Table133[[#This Row],[0-59 Month population]]*Table133[[#This Row],[SAM to be used]]*2.6</f>
        <v>#N/A</v>
      </c>
      <c r="AP16" s="76" t="e">
        <f>Table133[[#This Row],[SAM Burden]]+Table133[[#This Row],[MAM Burden]]</f>
        <v>#N/A</v>
      </c>
      <c r="AQ16" s="76" t="e">
        <f>Table133[[#This Row],[0-59 Month population]]*Table133[[#This Row],[MAM to be used]]*2.6</f>
        <v>#N/A</v>
      </c>
      <c r="AR16" s="77"/>
      <c r="AS16" s="78" t="e">
        <f>Table133[[#This Row],[SAM Upper Interval]]*Table133[[#This Row],[0-59 Month population]]*2.6</f>
        <v>#N/A</v>
      </c>
      <c r="AT16" s="79" t="e">
        <f>Table133[[#This Row],[0-59 Month population]]*Table133[[#This Row],[SAM Level]]*2.6</f>
        <v>#N/A</v>
      </c>
      <c r="AU16" s="79" t="e">
        <f>Table133[[#This Row],[SAM Burden (Surveys Only)]]+Table133[[#This Row],[MAM Burden (Surveys Only)]]</f>
        <v>#N/A</v>
      </c>
      <c r="AV16" s="79" t="e">
        <f>(Table133[[#This Row],[GAM Level]]-Table133[[#This Row],[SAM Level]])*Table133[[#This Row],[0-59 Month population]]*2.6</f>
        <v>#N/A</v>
      </c>
      <c r="AX16" s="69">
        <v>0.45028372312800946</v>
      </c>
      <c r="AY16" s="70" t="e">
        <f t="shared" si="4"/>
        <v>#N/A</v>
      </c>
      <c r="AZ16" s="70" t="e">
        <f t="shared" si="5"/>
        <v>#N/A</v>
      </c>
      <c r="BA16" s="70" t="e">
        <f t="shared" si="6"/>
        <v>#N/A</v>
      </c>
      <c r="BB16" s="2"/>
    </row>
    <row r="17" spans="1:54" s="3" customFormat="1" ht="16.5" hidden="1" customHeight="1" x14ac:dyDescent="0.25">
      <c r="A17" s="56" t="s">
        <v>287</v>
      </c>
      <c r="B17" s="56" t="s">
        <v>317</v>
      </c>
      <c r="C17" s="56" t="s">
        <v>198</v>
      </c>
      <c r="D17" s="56">
        <v>1116</v>
      </c>
      <c r="E17" s="56">
        <v>1116</v>
      </c>
      <c r="F17" s="56" t="s">
        <v>289</v>
      </c>
      <c r="G17" s="57"/>
      <c r="H17" s="57" t="s">
        <v>680</v>
      </c>
      <c r="I17" s="58">
        <v>250654.16853637126</v>
      </c>
      <c r="J17" s="58" t="e">
        <f>VLOOKUP(TRIM(Table133[[#This Row],[District code]]),'[2]Pop Change by District'!$D$6:$L$339,9,0)</f>
        <v>#N/A</v>
      </c>
      <c r="K17" s="58" t="e">
        <f>Table133[[#This Row],[Population 2019]]-Table133[[#This Row],[Population 2018]]</f>
        <v>#N/A</v>
      </c>
      <c r="L17" s="58" t="e">
        <f>Table133[[#This Row],[Population 2019]]*17.63%</f>
        <v>#N/A</v>
      </c>
      <c r="M17" s="58" t="e">
        <f>Table133[[#This Row],[0-59 Month population]]*0.9</f>
        <v>#N/A</v>
      </c>
      <c r="N17" s="58" t="e">
        <f>Table133[[#This Row],[0-59 Month population]]*0.3</f>
        <v>#N/A</v>
      </c>
      <c r="O17" s="58" t="e">
        <f>Table133[[#This Row],[0-59 Month population]]*0.8</f>
        <v>#N/A</v>
      </c>
      <c r="P17" s="59" t="s">
        <v>300</v>
      </c>
      <c r="Q17" s="60" t="s">
        <v>291</v>
      </c>
      <c r="R17" s="60" t="s">
        <v>681</v>
      </c>
      <c r="S17" s="60" t="s">
        <v>682</v>
      </c>
      <c r="T17" s="61">
        <v>0.14499999999999999</v>
      </c>
      <c r="U17" s="61">
        <v>0.14499999999999999</v>
      </c>
      <c r="V17" s="61">
        <v>0.14499999999999999</v>
      </c>
      <c r="W17" s="61">
        <v>2.7E-2</v>
      </c>
      <c r="X17" s="61">
        <v>2.7E-2</v>
      </c>
      <c r="Y17" s="61">
        <v>2.7E-2</v>
      </c>
      <c r="Z17" s="61"/>
      <c r="AA17" s="73">
        <v>8.1610534306274227E-2</v>
      </c>
      <c r="AB17" s="73">
        <v>8.3256127295294278E-3</v>
      </c>
      <c r="AC17" s="73">
        <v>6.3009098208992462E-2</v>
      </c>
      <c r="AD17" s="73">
        <v>0.10975446893026249</v>
      </c>
      <c r="AE17" s="73">
        <v>5.7032227000201573E-3</v>
      </c>
      <c r="AF17" s="73">
        <v>1.2945762099320381E-2</v>
      </c>
      <c r="AG17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7" s="73">
        <f t="shared" si="0"/>
        <v>2.7E-2</v>
      </c>
      <c r="AI17" s="75">
        <f t="shared" si="1"/>
        <v>2.7E-2</v>
      </c>
      <c r="AJ17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7" s="73">
        <f t="shared" si="2"/>
        <v>0.14499999999999999</v>
      </c>
      <c r="AL17" s="75">
        <f t="shared" si="3"/>
        <v>0.14499999999999999</v>
      </c>
      <c r="AM17" s="75">
        <f>Table133[[#This Row],[GAM to be used]]-Table133[[#This Row],[new GAM prevalence (SD of 1) after district grouping]]</f>
        <v>6.3389465693725763E-2</v>
      </c>
      <c r="AN17" s="75">
        <f>Table133[[#This Row],[GAM to be used]]-Table133[[#This Row],[SAM to be used]]</f>
        <v>0.11799999999999999</v>
      </c>
      <c r="AO17" s="76" t="e">
        <f>Table133[[#This Row],[0-59 Month population]]*Table133[[#This Row],[SAM to be used]]*2.6</f>
        <v>#N/A</v>
      </c>
      <c r="AP17" s="76" t="e">
        <f>Table133[[#This Row],[SAM Burden]]+Table133[[#This Row],[MAM Burden]]</f>
        <v>#N/A</v>
      </c>
      <c r="AQ17" s="76" t="e">
        <f>Table133[[#This Row],[0-59 Month population]]*Table133[[#This Row],[MAM to be used]]*2.6</f>
        <v>#N/A</v>
      </c>
      <c r="AR17" s="77"/>
      <c r="AS17" s="78" t="e">
        <f>Table133[[#This Row],[SAM Upper Interval]]*Table133[[#This Row],[0-59 Month population]]*2.6</f>
        <v>#N/A</v>
      </c>
      <c r="AT17" s="79" t="e">
        <f>Table133[[#This Row],[0-59 Month population]]*Table133[[#This Row],[SAM Level]]*2.6</f>
        <v>#N/A</v>
      </c>
      <c r="AU17" s="79" t="e">
        <f>Table133[[#This Row],[SAM Burden (Surveys Only)]]+Table133[[#This Row],[MAM Burden (Surveys Only)]]</f>
        <v>#N/A</v>
      </c>
      <c r="AV17" s="79" t="e">
        <f>(Table133[[#This Row],[GAM Level]]-Table133[[#This Row],[SAM Level]])*Table133[[#This Row],[0-59 Month population]]*2.6</f>
        <v>#N/A</v>
      </c>
      <c r="AX17" s="69">
        <v>0.14481983453496963</v>
      </c>
      <c r="AY17" s="70" t="e">
        <f t="shared" si="4"/>
        <v>#N/A</v>
      </c>
      <c r="AZ17" s="70" t="e">
        <f t="shared" si="5"/>
        <v>#N/A</v>
      </c>
      <c r="BA17" s="70" t="e">
        <f t="shared" si="6"/>
        <v>#N/A</v>
      </c>
      <c r="BB17" s="2"/>
    </row>
    <row r="18" spans="1:54" s="3" customFormat="1" ht="16.5" hidden="1" customHeight="1" x14ac:dyDescent="0.25">
      <c r="A18" s="56" t="s">
        <v>287</v>
      </c>
      <c r="B18" s="56" t="s">
        <v>318</v>
      </c>
      <c r="C18" s="56" t="s">
        <v>198</v>
      </c>
      <c r="D18" s="56">
        <v>1117</v>
      </c>
      <c r="E18" s="56">
        <v>1117</v>
      </c>
      <c r="F18" s="56" t="s">
        <v>289</v>
      </c>
      <c r="G18" s="57" t="s">
        <v>29</v>
      </c>
      <c r="H18" s="57" t="s">
        <v>680</v>
      </c>
      <c r="I18" s="58">
        <v>115102.24777532583</v>
      </c>
      <c r="J18" s="58" t="e">
        <f>VLOOKUP(TRIM(Table133[[#This Row],[District code]]),'[2]Pop Change by District'!$D$6:$L$339,9,0)</f>
        <v>#N/A</v>
      </c>
      <c r="K18" s="58" t="e">
        <f>Table133[[#This Row],[Population 2019]]-Table133[[#This Row],[Population 2018]]</f>
        <v>#N/A</v>
      </c>
      <c r="L18" s="58" t="e">
        <f>Table133[[#This Row],[Population 2019]]*17.63%</f>
        <v>#N/A</v>
      </c>
      <c r="M18" s="58" t="e">
        <f>Table133[[#This Row],[0-59 Month population]]*0.9</f>
        <v>#N/A</v>
      </c>
      <c r="N18" s="58" t="e">
        <f>Table133[[#This Row],[0-59 Month population]]*0.3</f>
        <v>#N/A</v>
      </c>
      <c r="O18" s="58" t="e">
        <f>Table133[[#This Row],[0-59 Month population]]*0.8</f>
        <v>#N/A</v>
      </c>
      <c r="P18" s="59" t="s">
        <v>314</v>
      </c>
      <c r="Q18" s="60" t="s">
        <v>291</v>
      </c>
      <c r="R18" s="60" t="s">
        <v>681</v>
      </c>
      <c r="S18" s="60" t="s">
        <v>682</v>
      </c>
      <c r="T18" s="61">
        <v>0.14499999999999999</v>
      </c>
      <c r="U18" s="61">
        <v>0.14499999999999999</v>
      </c>
      <c r="V18" s="61">
        <v>0.14499999999999999</v>
      </c>
      <c r="W18" s="61">
        <v>2.7E-2</v>
      </c>
      <c r="X18" s="61">
        <v>2.7E-2</v>
      </c>
      <c r="Y18" s="61">
        <v>2.7E-2</v>
      </c>
      <c r="Z18" s="61"/>
      <c r="AA18" s="73">
        <v>0.10975446893026249</v>
      </c>
      <c r="AB18" s="73">
        <v>1.2945762099320381E-2</v>
      </c>
      <c r="AC18" s="73">
        <v>6.3009098208992462E-2</v>
      </c>
      <c r="AD18" s="73">
        <v>0.10975446893026249</v>
      </c>
      <c r="AE18" s="73">
        <v>5.7032227000201573E-3</v>
      </c>
      <c r="AF18" s="73">
        <v>1.2945762099320381E-2</v>
      </c>
      <c r="AG18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8" s="73">
        <f t="shared" si="0"/>
        <v>2.7E-2</v>
      </c>
      <c r="AI18" s="75">
        <f t="shared" si="1"/>
        <v>2.7E-2</v>
      </c>
      <c r="AJ18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8" s="73">
        <f t="shared" si="2"/>
        <v>0.14499999999999999</v>
      </c>
      <c r="AL18" s="75">
        <f t="shared" si="3"/>
        <v>0.14499999999999999</v>
      </c>
      <c r="AM18" s="75">
        <f>Table133[[#This Row],[GAM to be used]]-Table133[[#This Row],[new GAM prevalence (SD of 1) after district grouping]]</f>
        <v>3.5245531069737504E-2</v>
      </c>
      <c r="AN18" s="75">
        <f>Table133[[#This Row],[GAM to be used]]-Table133[[#This Row],[SAM to be used]]</f>
        <v>0.11799999999999999</v>
      </c>
      <c r="AO18" s="76" t="e">
        <f>Table133[[#This Row],[0-59 Month population]]*Table133[[#This Row],[SAM to be used]]*2.6</f>
        <v>#N/A</v>
      </c>
      <c r="AP18" s="76" t="e">
        <f>Table133[[#This Row],[SAM Burden]]+Table133[[#This Row],[MAM Burden]]</f>
        <v>#N/A</v>
      </c>
      <c r="AQ18" s="76" t="e">
        <f>Table133[[#This Row],[0-59 Month population]]*Table133[[#This Row],[MAM to be used]]*2.6</f>
        <v>#N/A</v>
      </c>
      <c r="AR18" s="77"/>
      <c r="AS18" s="78" t="e">
        <f>Table133[[#This Row],[SAM Upper Interval]]*Table133[[#This Row],[0-59 Month population]]*2.6</f>
        <v>#N/A</v>
      </c>
      <c r="AT18" s="79" t="e">
        <f>Table133[[#This Row],[0-59 Month population]]*Table133[[#This Row],[SAM Level]]*2.6</f>
        <v>#N/A</v>
      </c>
      <c r="AU18" s="79" t="e">
        <f>Table133[[#This Row],[SAM Burden (Surveys Only)]]+Table133[[#This Row],[MAM Burden (Surveys Only)]]</f>
        <v>#N/A</v>
      </c>
      <c r="AV18" s="79" t="e">
        <f>(Table133[[#This Row],[GAM Level]]-Table133[[#This Row],[SAM Level]])*Table133[[#This Row],[0-59 Month population]]*2.6</f>
        <v>#N/A</v>
      </c>
      <c r="AX18" s="69">
        <v>0.45028372312800946</v>
      </c>
      <c r="AY18" s="70" t="e">
        <f t="shared" si="4"/>
        <v>#N/A</v>
      </c>
      <c r="AZ18" s="70" t="e">
        <f t="shared" si="5"/>
        <v>#N/A</v>
      </c>
      <c r="BA18" s="70" t="e">
        <f t="shared" si="6"/>
        <v>#N/A</v>
      </c>
      <c r="BB18" s="2"/>
    </row>
    <row r="19" spans="1:54" s="3" customFormat="1" ht="16.5" hidden="1" customHeight="1" x14ac:dyDescent="0.25">
      <c r="A19" s="56" t="s">
        <v>287</v>
      </c>
      <c r="B19" s="56" t="s">
        <v>304</v>
      </c>
      <c r="C19" s="56" t="s">
        <v>183</v>
      </c>
      <c r="D19" s="56">
        <v>1118</v>
      </c>
      <c r="E19" s="56">
        <v>1118</v>
      </c>
      <c r="F19" s="56" t="s">
        <v>289</v>
      </c>
      <c r="G19" s="57"/>
      <c r="H19" s="57" t="s">
        <v>680</v>
      </c>
      <c r="I19" s="58">
        <v>145690.94287473132</v>
      </c>
      <c r="J19" s="58" t="e">
        <f>VLOOKUP(TRIM(Table133[[#This Row],[District code]]),'[2]Pop Change by District'!$D$6:$L$339,9,0)</f>
        <v>#N/A</v>
      </c>
      <c r="K19" s="58" t="e">
        <f>Table133[[#This Row],[Population 2019]]-Table133[[#This Row],[Population 2018]]</f>
        <v>#N/A</v>
      </c>
      <c r="L19" s="58" t="e">
        <f>Table133[[#This Row],[Population 2019]]*17.63%</f>
        <v>#N/A</v>
      </c>
      <c r="M19" s="58" t="e">
        <f>Table133[[#This Row],[0-59 Month population]]*0.9</f>
        <v>#N/A</v>
      </c>
      <c r="N19" s="58" t="e">
        <f>Table133[[#This Row],[0-59 Month population]]*0.3</f>
        <v>#N/A</v>
      </c>
      <c r="O19" s="58" t="e">
        <f>Table133[[#This Row],[0-59 Month population]]*0.8</f>
        <v>#N/A</v>
      </c>
      <c r="P19" s="58" t="s">
        <v>305</v>
      </c>
      <c r="Q19" s="71" t="s">
        <v>291</v>
      </c>
      <c r="R19" s="71" t="s">
        <v>683</v>
      </c>
      <c r="S19" s="71" t="s">
        <v>684</v>
      </c>
      <c r="T19" s="72">
        <v>6.7000000000000004E-2</v>
      </c>
      <c r="U19" s="72">
        <v>6.7000000000000004E-2</v>
      </c>
      <c r="V19" s="72">
        <v>6.7000000000000004E-2</v>
      </c>
      <c r="W19" s="72">
        <v>1.2E-2</v>
      </c>
      <c r="X19" s="72">
        <v>1.2E-2</v>
      </c>
      <c r="Y19" s="72">
        <v>1.2E-2</v>
      </c>
      <c r="Z19" s="72"/>
      <c r="AA19" s="73">
        <v>8.7465247917902944E-2</v>
      </c>
      <c r="AB19" s="73">
        <v>9.2232808983073039E-3</v>
      </c>
      <c r="AC19" s="73">
        <v>6.3009098208992462E-2</v>
      </c>
      <c r="AD19" s="73">
        <v>0.14597978192206443</v>
      </c>
      <c r="AE19" s="73">
        <v>5.7032227000201573E-3</v>
      </c>
      <c r="AF19" s="73">
        <v>1.9995948116436756E-2</v>
      </c>
      <c r="AG19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9" s="73">
        <f t="shared" si="0"/>
        <v>1.2E-2</v>
      </c>
      <c r="AI19" s="75">
        <f t="shared" si="1"/>
        <v>1.2E-2</v>
      </c>
      <c r="AJ19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9" s="73">
        <f t="shared" si="2"/>
        <v>6.7000000000000004E-2</v>
      </c>
      <c r="AL19" s="75">
        <f t="shared" si="3"/>
        <v>8.7465247917902944E-2</v>
      </c>
      <c r="AM19" s="75">
        <f>Table133[[#This Row],[GAM to be used]]-Table133[[#This Row],[new GAM prevalence (SD of 1) after district grouping]]</f>
        <v>0</v>
      </c>
      <c r="AN19" s="75">
        <f>Table133[[#This Row],[GAM to be used]]-Table133[[#This Row],[SAM to be used]]</f>
        <v>7.5465247917902947E-2</v>
      </c>
      <c r="AO19" s="76" t="e">
        <f>Table133[[#This Row],[0-59 Month population]]*Table133[[#This Row],[SAM to be used]]*2.6</f>
        <v>#N/A</v>
      </c>
      <c r="AP19" s="76" t="e">
        <f>Table133[[#This Row],[SAM Burden]]+Table133[[#This Row],[MAM Burden]]</f>
        <v>#N/A</v>
      </c>
      <c r="AQ19" s="76" t="e">
        <f>Table133[[#This Row],[0-59 Month population]]*Table133[[#This Row],[MAM to be used]]*2.6</f>
        <v>#N/A</v>
      </c>
      <c r="AR19" s="77"/>
      <c r="AS19" s="78" t="e">
        <f>Table133[[#This Row],[SAM Upper Interval]]*Table133[[#This Row],[0-59 Month population]]*2.6</f>
        <v>#N/A</v>
      </c>
      <c r="AT19" s="79" t="e">
        <f>Table133[[#This Row],[0-59 Month population]]*Table133[[#This Row],[SAM Level]]*2.6</f>
        <v>#N/A</v>
      </c>
      <c r="AU19" s="79" t="e">
        <f>Table133[[#This Row],[SAM Burden (Surveys Only)]]+Table133[[#This Row],[MAM Burden (Surveys Only)]]</f>
        <v>#N/A</v>
      </c>
      <c r="AV19" s="79" t="e">
        <f>(Table133[[#This Row],[GAM Level]]-Table133[[#This Row],[SAM Level]])*Table133[[#This Row],[0-59 Month population]]*2.6</f>
        <v>#N/A</v>
      </c>
      <c r="AX19" s="69">
        <v>0.78739449872991274</v>
      </c>
      <c r="AY19" s="70" t="e">
        <f t="shared" si="4"/>
        <v>#N/A</v>
      </c>
      <c r="AZ19" s="70" t="e">
        <f t="shared" si="5"/>
        <v>#N/A</v>
      </c>
      <c r="BA19" s="70" t="e">
        <f t="shared" si="6"/>
        <v>#N/A</v>
      </c>
      <c r="BB19" s="2"/>
    </row>
    <row r="20" spans="1:54" s="3" customFormat="1" ht="16.5" hidden="1" customHeight="1" x14ac:dyDescent="0.25">
      <c r="A20" s="56" t="s">
        <v>287</v>
      </c>
      <c r="B20" s="56" t="s">
        <v>306</v>
      </c>
      <c r="C20" s="56" t="s">
        <v>183</v>
      </c>
      <c r="D20" s="56">
        <v>1119</v>
      </c>
      <c r="E20" s="56">
        <v>1119</v>
      </c>
      <c r="F20" s="56" t="s">
        <v>289</v>
      </c>
      <c r="G20" s="57"/>
      <c r="H20" s="57" t="s">
        <v>680</v>
      </c>
      <c r="I20" s="58">
        <v>220035.72447209168</v>
      </c>
      <c r="J20" s="58" t="e">
        <f>VLOOKUP(TRIM(Table133[[#This Row],[District code]]),'[2]Pop Change by District'!$D$6:$L$339,9,0)</f>
        <v>#N/A</v>
      </c>
      <c r="K20" s="58" t="e">
        <f>Table133[[#This Row],[Population 2019]]-Table133[[#This Row],[Population 2018]]</f>
        <v>#N/A</v>
      </c>
      <c r="L20" s="58" t="e">
        <f>Table133[[#This Row],[Population 2019]]*17.63%</f>
        <v>#N/A</v>
      </c>
      <c r="M20" s="58" t="e">
        <f>Table133[[#This Row],[0-59 Month population]]*0.9</f>
        <v>#N/A</v>
      </c>
      <c r="N20" s="58" t="e">
        <f>Table133[[#This Row],[0-59 Month population]]*0.3</f>
        <v>#N/A</v>
      </c>
      <c r="O20" s="58" t="e">
        <f>Table133[[#This Row],[0-59 Month population]]*0.8</f>
        <v>#N/A</v>
      </c>
      <c r="P20" s="58" t="s">
        <v>305</v>
      </c>
      <c r="Q20" s="71" t="s">
        <v>291</v>
      </c>
      <c r="R20" s="71" t="s">
        <v>683</v>
      </c>
      <c r="S20" s="71" t="s">
        <v>684</v>
      </c>
      <c r="T20" s="72">
        <v>6.7000000000000004E-2</v>
      </c>
      <c r="U20" s="72">
        <v>6.7000000000000004E-2</v>
      </c>
      <c r="V20" s="72">
        <v>6.7000000000000004E-2</v>
      </c>
      <c r="W20" s="72">
        <v>1.2E-2</v>
      </c>
      <c r="X20" s="72">
        <v>1.2E-2</v>
      </c>
      <c r="Y20" s="72">
        <v>1.2E-2</v>
      </c>
      <c r="Z20" s="72"/>
      <c r="AA20" s="73">
        <v>8.7465247917902944E-2</v>
      </c>
      <c r="AB20" s="73">
        <v>9.2232808983073039E-3</v>
      </c>
      <c r="AC20" s="73">
        <v>6.3009098208992462E-2</v>
      </c>
      <c r="AD20" s="73">
        <v>0.14597978192206443</v>
      </c>
      <c r="AE20" s="73">
        <v>5.7032227000201573E-3</v>
      </c>
      <c r="AF20" s="73">
        <v>1.9995948116436756E-2</v>
      </c>
      <c r="AG20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20" s="73">
        <f t="shared" si="0"/>
        <v>1.2E-2</v>
      </c>
      <c r="AI20" s="75">
        <f t="shared" si="1"/>
        <v>1.2E-2</v>
      </c>
      <c r="AJ20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20" s="73">
        <f t="shared" si="2"/>
        <v>6.7000000000000004E-2</v>
      </c>
      <c r="AL20" s="75">
        <f t="shared" si="3"/>
        <v>8.7465247917902944E-2</v>
      </c>
      <c r="AM20" s="75">
        <f>Table133[[#This Row],[GAM to be used]]-Table133[[#This Row],[new GAM prevalence (SD of 1) after district grouping]]</f>
        <v>0</v>
      </c>
      <c r="AN20" s="75">
        <f>Table133[[#This Row],[GAM to be used]]-Table133[[#This Row],[SAM to be used]]</f>
        <v>7.5465247917902947E-2</v>
      </c>
      <c r="AO20" s="76" t="e">
        <f>Table133[[#This Row],[0-59 Month population]]*Table133[[#This Row],[SAM to be used]]*2.6</f>
        <v>#N/A</v>
      </c>
      <c r="AP20" s="76" t="e">
        <f>Table133[[#This Row],[SAM Burden]]+Table133[[#This Row],[MAM Burden]]</f>
        <v>#N/A</v>
      </c>
      <c r="AQ20" s="76" t="e">
        <f>Table133[[#This Row],[0-59 Month population]]*Table133[[#This Row],[MAM to be used]]*2.6</f>
        <v>#N/A</v>
      </c>
      <c r="AR20" s="77"/>
      <c r="AS20" s="78" t="e">
        <f>Table133[[#This Row],[SAM Upper Interval]]*Table133[[#This Row],[0-59 Month population]]*2.6</f>
        <v>#N/A</v>
      </c>
      <c r="AT20" s="79" t="e">
        <f>Table133[[#This Row],[0-59 Month population]]*Table133[[#This Row],[SAM Level]]*2.6</f>
        <v>#N/A</v>
      </c>
      <c r="AU20" s="79" t="e">
        <f>Table133[[#This Row],[SAM Burden (Surveys Only)]]+Table133[[#This Row],[MAM Burden (Surveys Only)]]</f>
        <v>#N/A</v>
      </c>
      <c r="AV20" s="79" t="e">
        <f>(Table133[[#This Row],[GAM Level]]-Table133[[#This Row],[SAM Level]])*Table133[[#This Row],[0-59 Month population]]*2.6</f>
        <v>#N/A</v>
      </c>
      <c r="AX20" s="69">
        <v>0.29694488895529247</v>
      </c>
      <c r="AY20" s="70" t="e">
        <f t="shared" si="4"/>
        <v>#N/A</v>
      </c>
      <c r="AZ20" s="70" t="e">
        <f t="shared" si="5"/>
        <v>#N/A</v>
      </c>
      <c r="BA20" s="70" t="e">
        <f t="shared" si="6"/>
        <v>#N/A</v>
      </c>
      <c r="BB20" s="2"/>
    </row>
    <row r="21" spans="1:54" s="3" customFormat="1" ht="16.5" hidden="1" customHeight="1" x14ac:dyDescent="0.25">
      <c r="A21" s="56" t="s">
        <v>287</v>
      </c>
      <c r="B21" s="56" t="s">
        <v>287</v>
      </c>
      <c r="C21" s="56" t="s">
        <v>183</v>
      </c>
      <c r="D21" s="56">
        <v>1120</v>
      </c>
      <c r="E21" s="56">
        <v>1120</v>
      </c>
      <c r="F21" s="56" t="s">
        <v>289</v>
      </c>
      <c r="G21" s="57"/>
      <c r="H21" s="57" t="s">
        <v>680</v>
      </c>
      <c r="I21" s="58">
        <v>194963.82743730626</v>
      </c>
      <c r="J21" s="58" t="e">
        <f>VLOOKUP(TRIM(Table133[[#This Row],[District code]]),'[2]Pop Change by District'!$D$6:$L$339,9,0)</f>
        <v>#N/A</v>
      </c>
      <c r="K21" s="58" t="e">
        <f>Table133[[#This Row],[Population 2019]]-Table133[[#This Row],[Population 2018]]</f>
        <v>#N/A</v>
      </c>
      <c r="L21" s="58" t="e">
        <f>Table133[[#This Row],[Population 2019]]*17.63%</f>
        <v>#N/A</v>
      </c>
      <c r="M21" s="58" t="e">
        <f>Table133[[#This Row],[0-59 Month population]]*0.9</f>
        <v>#N/A</v>
      </c>
      <c r="N21" s="58" t="e">
        <f>Table133[[#This Row],[0-59 Month population]]*0.3</f>
        <v>#N/A</v>
      </c>
      <c r="O21" s="58" t="e">
        <f>Table133[[#This Row],[0-59 Month population]]*0.8</f>
        <v>#N/A</v>
      </c>
      <c r="P21" s="58" t="s">
        <v>307</v>
      </c>
      <c r="Q21" s="71" t="s">
        <v>291</v>
      </c>
      <c r="R21" s="71" t="s">
        <v>683</v>
      </c>
      <c r="S21" s="71" t="s">
        <v>684</v>
      </c>
      <c r="T21" s="72">
        <v>6.7000000000000004E-2</v>
      </c>
      <c r="U21" s="72">
        <v>6.7000000000000004E-2</v>
      </c>
      <c r="V21" s="72">
        <v>6.7000000000000004E-2</v>
      </c>
      <c r="W21" s="72">
        <v>1.2E-2</v>
      </c>
      <c r="X21" s="72">
        <v>1.2E-2</v>
      </c>
      <c r="Y21" s="72">
        <v>1.2E-2</v>
      </c>
      <c r="Z21" s="72"/>
      <c r="AA21" s="73">
        <v>6.3009098208992462E-2</v>
      </c>
      <c r="AB21" s="73">
        <v>5.7032227000201573E-3</v>
      </c>
      <c r="AC21" s="73">
        <v>6.3009098208992462E-2</v>
      </c>
      <c r="AD21" s="73">
        <v>0.14597978192206443</v>
      </c>
      <c r="AE21" s="73">
        <v>5.7032227000201573E-3</v>
      </c>
      <c r="AF21" s="73">
        <v>1.9995948116436756E-2</v>
      </c>
      <c r="AG21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21" s="73">
        <f t="shared" si="0"/>
        <v>1.2E-2</v>
      </c>
      <c r="AI21" s="75">
        <f t="shared" si="1"/>
        <v>1.2E-2</v>
      </c>
      <c r="AJ21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21" s="73">
        <f t="shared" si="2"/>
        <v>6.7000000000000004E-2</v>
      </c>
      <c r="AL21" s="75">
        <f t="shared" si="3"/>
        <v>6.7000000000000004E-2</v>
      </c>
      <c r="AM21" s="75">
        <f>Table133[[#This Row],[GAM to be used]]-Table133[[#This Row],[new GAM prevalence (SD of 1) after district grouping]]</f>
        <v>3.9909017910075423E-3</v>
      </c>
      <c r="AN21" s="75">
        <f>Table133[[#This Row],[GAM to be used]]-Table133[[#This Row],[SAM to be used]]</f>
        <v>5.5000000000000007E-2</v>
      </c>
      <c r="AO21" s="76" t="e">
        <f>Table133[[#This Row],[0-59 Month population]]*Table133[[#This Row],[SAM to be used]]*2.6</f>
        <v>#N/A</v>
      </c>
      <c r="AP21" s="76" t="e">
        <f>Table133[[#This Row],[SAM Burden]]+Table133[[#This Row],[MAM Burden]]</f>
        <v>#N/A</v>
      </c>
      <c r="AQ21" s="76" t="e">
        <f>Table133[[#This Row],[0-59 Month population]]*Table133[[#This Row],[MAM to be used]]*2.6</f>
        <v>#N/A</v>
      </c>
      <c r="AR21" s="77"/>
      <c r="AS21" s="78" t="e">
        <f>Table133[[#This Row],[SAM Upper Interval]]*Table133[[#This Row],[0-59 Month population]]*2.6</f>
        <v>#N/A</v>
      </c>
      <c r="AT21" s="79" t="e">
        <f>Table133[[#This Row],[0-59 Month population]]*Table133[[#This Row],[SAM Level]]*2.6</f>
        <v>#N/A</v>
      </c>
      <c r="AU21" s="79" t="e">
        <f>Table133[[#This Row],[SAM Burden (Surveys Only)]]+Table133[[#This Row],[MAM Burden (Surveys Only)]]</f>
        <v>#N/A</v>
      </c>
      <c r="AV21" s="79" t="e">
        <f>(Table133[[#This Row],[GAM Level]]-Table133[[#This Row],[SAM Level]])*Table133[[#This Row],[0-59 Month population]]*2.6</f>
        <v>#N/A</v>
      </c>
      <c r="AX21" s="69">
        <v>1.0948275988087335</v>
      </c>
      <c r="AY21" s="70" t="e">
        <f t="shared" si="4"/>
        <v>#N/A</v>
      </c>
      <c r="AZ21" s="70" t="e">
        <f t="shared" si="5"/>
        <v>#N/A</v>
      </c>
      <c r="BA21" s="70" t="e">
        <f t="shared" si="6"/>
        <v>#N/A</v>
      </c>
      <c r="BB21" s="2"/>
    </row>
    <row r="22" spans="1:54" s="3" customFormat="1" ht="16.5" hidden="1" customHeight="1" x14ac:dyDescent="0.25">
      <c r="A22" s="56" t="s">
        <v>16</v>
      </c>
      <c r="B22" s="56" t="s">
        <v>17</v>
      </c>
      <c r="C22" s="56" t="s">
        <v>18</v>
      </c>
      <c r="D22" s="56">
        <v>1201</v>
      </c>
      <c r="E22" s="56">
        <v>1201</v>
      </c>
      <c r="F22" s="56" t="s">
        <v>19</v>
      </c>
      <c r="G22" s="57"/>
      <c r="H22" s="57" t="s">
        <v>680</v>
      </c>
      <c r="I22" s="58">
        <v>36198.615024252191</v>
      </c>
      <c r="J22" s="58" t="e">
        <f>VLOOKUP(TRIM(Table133[[#This Row],[District code]]),'[2]Pop Change by District'!$D$6:$L$339,9,0)</f>
        <v>#N/A</v>
      </c>
      <c r="K22" s="58" t="e">
        <f>Table133[[#This Row],[Population 2019]]-Table133[[#This Row],[Population 2018]]</f>
        <v>#N/A</v>
      </c>
      <c r="L22" s="58" t="e">
        <f>Table133[[#This Row],[Population 2019]]*17.63%</f>
        <v>#N/A</v>
      </c>
      <c r="M22" s="58" t="e">
        <f>Table133[[#This Row],[0-59 Month population]]*0.9</f>
        <v>#N/A</v>
      </c>
      <c r="N22" s="58" t="e">
        <f>Table133[[#This Row],[0-59 Month population]]*0.3</f>
        <v>#N/A</v>
      </c>
      <c r="O22" s="58" t="e">
        <f>Table133[[#This Row],[0-59 Month population]]*0.8</f>
        <v>#N/A</v>
      </c>
      <c r="P22" s="58" t="s">
        <v>20</v>
      </c>
      <c r="Q22" s="71" t="s">
        <v>21</v>
      </c>
      <c r="R22" s="71" t="s">
        <v>685</v>
      </c>
      <c r="S22" s="71" t="s">
        <v>686</v>
      </c>
      <c r="T22" s="72">
        <v>6.9000000000000006E-2</v>
      </c>
      <c r="U22" s="72">
        <v>6.9000000000000006E-2</v>
      </c>
      <c r="V22" s="72">
        <v>6.9000000000000006E-2</v>
      </c>
      <c r="W22" s="72">
        <v>6.0000000000000001E-3</v>
      </c>
      <c r="X22" s="72">
        <v>6.0000000000000001E-3</v>
      </c>
      <c r="Y22" s="72">
        <v>6.0000000000000001E-3</v>
      </c>
      <c r="Z22" s="72"/>
      <c r="AA22" s="73">
        <v>0.15414966624892054</v>
      </c>
      <c r="AB22" s="73">
        <v>2.1754159558877127E-2</v>
      </c>
      <c r="AC22" s="73">
        <v>6.1489131949074141E-2</v>
      </c>
      <c r="AD22" s="73">
        <v>0.17667688060740705</v>
      </c>
      <c r="AE22" s="73">
        <v>1.7801729940911271E-2</v>
      </c>
      <c r="AF22" s="73">
        <v>2.6921112117078799E-2</v>
      </c>
      <c r="AG22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22" s="73">
        <f t="shared" si="0"/>
        <v>6.0000000000000001E-3</v>
      </c>
      <c r="AI22" s="75">
        <f t="shared" si="1"/>
        <v>2.1754159558877127E-2</v>
      </c>
      <c r="AJ22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22" s="73">
        <f t="shared" si="2"/>
        <v>6.9000000000000006E-2</v>
      </c>
      <c r="AL22" s="75">
        <f t="shared" si="3"/>
        <v>0.15414966624892054</v>
      </c>
      <c r="AM22" s="75">
        <f>Table133[[#This Row],[GAM to be used]]-Table133[[#This Row],[new GAM prevalence (SD of 1) after district grouping]]</f>
        <v>0</v>
      </c>
      <c r="AN22" s="75">
        <f>Table133[[#This Row],[GAM to be used]]-Table133[[#This Row],[SAM to be used]]</f>
        <v>0.13239550669004341</v>
      </c>
      <c r="AO22" s="76" t="e">
        <f>Table133[[#This Row],[0-59 Month population]]*Table133[[#This Row],[SAM to be used]]*2.6</f>
        <v>#N/A</v>
      </c>
      <c r="AP22" s="76" t="e">
        <f>Table133[[#This Row],[SAM Burden]]+Table133[[#This Row],[MAM Burden]]</f>
        <v>#N/A</v>
      </c>
      <c r="AQ22" s="76" t="e">
        <f>Table133[[#This Row],[0-59 Month population]]*Table133[[#This Row],[MAM to be used]]*2.6</f>
        <v>#N/A</v>
      </c>
      <c r="AR22" s="77"/>
      <c r="AS22" s="78" t="e">
        <f>Table133[[#This Row],[SAM Upper Interval]]*Table133[[#This Row],[0-59 Month population]]*2.6</f>
        <v>#N/A</v>
      </c>
      <c r="AT22" s="79" t="e">
        <f>Table133[[#This Row],[0-59 Month population]]*Table133[[#This Row],[SAM Level]]*2.6</f>
        <v>#N/A</v>
      </c>
      <c r="AU22" s="79" t="e">
        <f>Table133[[#This Row],[SAM Burden (Surveys Only)]]+Table133[[#This Row],[MAM Burden (Surveys Only)]]</f>
        <v>#N/A</v>
      </c>
      <c r="AV22" s="79" t="e">
        <f>(Table133[[#This Row],[GAM Level]]-Table133[[#This Row],[SAM Level]])*Table133[[#This Row],[0-59 Month population]]*2.6</f>
        <v>#N/A</v>
      </c>
      <c r="AX22" s="69">
        <v>0.5504824473376777</v>
      </c>
      <c r="AY22" s="70" t="e">
        <f t="shared" si="4"/>
        <v>#N/A</v>
      </c>
      <c r="AZ22" s="70" t="e">
        <f t="shared" si="5"/>
        <v>#N/A</v>
      </c>
      <c r="BA22" s="70" t="e">
        <f t="shared" si="6"/>
        <v>#N/A</v>
      </c>
      <c r="BB22" s="2"/>
    </row>
    <row r="23" spans="1:54" s="3" customFormat="1" ht="16.5" hidden="1" customHeight="1" x14ac:dyDescent="0.25">
      <c r="A23" s="56" t="s">
        <v>16</v>
      </c>
      <c r="B23" s="56" t="s">
        <v>24</v>
      </c>
      <c r="C23" s="56" t="s">
        <v>18</v>
      </c>
      <c r="D23" s="56">
        <v>1202</v>
      </c>
      <c r="E23" s="56">
        <v>1202</v>
      </c>
      <c r="F23" s="56" t="s">
        <v>19</v>
      </c>
      <c r="G23" s="57"/>
      <c r="H23" s="57" t="s">
        <v>680</v>
      </c>
      <c r="I23" s="58">
        <v>46610.606082976999</v>
      </c>
      <c r="J23" s="58" t="e">
        <f>VLOOKUP(TRIM(Table133[[#This Row],[District code]]),'[2]Pop Change by District'!$D$6:$L$339,9,0)</f>
        <v>#N/A</v>
      </c>
      <c r="K23" s="58" t="e">
        <f>Table133[[#This Row],[Population 2019]]-Table133[[#This Row],[Population 2018]]</f>
        <v>#N/A</v>
      </c>
      <c r="L23" s="58" t="e">
        <f>Table133[[#This Row],[Population 2019]]*17.63%</f>
        <v>#N/A</v>
      </c>
      <c r="M23" s="58" t="e">
        <f>Table133[[#This Row],[0-59 Month population]]*0.9</f>
        <v>#N/A</v>
      </c>
      <c r="N23" s="58" t="e">
        <f>Table133[[#This Row],[0-59 Month population]]*0.3</f>
        <v>#N/A</v>
      </c>
      <c r="O23" s="58" t="e">
        <f>Table133[[#This Row],[0-59 Month population]]*0.8</f>
        <v>#N/A</v>
      </c>
      <c r="P23" s="58" t="s">
        <v>20</v>
      </c>
      <c r="Q23" s="71" t="s">
        <v>21</v>
      </c>
      <c r="R23" s="71" t="s">
        <v>685</v>
      </c>
      <c r="S23" s="71" t="s">
        <v>686</v>
      </c>
      <c r="T23" s="72">
        <v>6.9000000000000006E-2</v>
      </c>
      <c r="U23" s="72">
        <v>6.9000000000000006E-2</v>
      </c>
      <c r="V23" s="72">
        <v>6.9000000000000006E-2</v>
      </c>
      <c r="W23" s="72">
        <v>6.0000000000000001E-3</v>
      </c>
      <c r="X23" s="72">
        <v>6.0000000000000001E-3</v>
      </c>
      <c r="Y23" s="72">
        <v>6.0000000000000001E-3</v>
      </c>
      <c r="Z23" s="72"/>
      <c r="AA23" s="73">
        <v>0.15414966624892054</v>
      </c>
      <c r="AB23" s="73">
        <v>2.1754159558877127E-2</v>
      </c>
      <c r="AC23" s="73">
        <v>6.1489131949074141E-2</v>
      </c>
      <c r="AD23" s="73">
        <v>0.17667688060740705</v>
      </c>
      <c r="AE23" s="73">
        <v>1.7801729940911271E-2</v>
      </c>
      <c r="AF23" s="73">
        <v>2.6921112117078799E-2</v>
      </c>
      <c r="AG23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23" s="73">
        <f t="shared" si="0"/>
        <v>6.0000000000000001E-3</v>
      </c>
      <c r="AI23" s="75">
        <f t="shared" si="1"/>
        <v>2.1754159558877127E-2</v>
      </c>
      <c r="AJ23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23" s="73">
        <f t="shared" si="2"/>
        <v>6.9000000000000006E-2</v>
      </c>
      <c r="AL23" s="75">
        <f t="shared" si="3"/>
        <v>0.15414966624892054</v>
      </c>
      <c r="AM23" s="75">
        <f>Table133[[#This Row],[GAM to be used]]-Table133[[#This Row],[new GAM prevalence (SD of 1) after district grouping]]</f>
        <v>0</v>
      </c>
      <c r="AN23" s="75">
        <f>Table133[[#This Row],[GAM to be used]]-Table133[[#This Row],[SAM to be used]]</f>
        <v>0.13239550669004341</v>
      </c>
      <c r="AO23" s="76" t="e">
        <f>Table133[[#This Row],[0-59 Month population]]*Table133[[#This Row],[SAM to be used]]*2.6</f>
        <v>#N/A</v>
      </c>
      <c r="AP23" s="76" t="e">
        <f>Table133[[#This Row],[SAM Burden]]+Table133[[#This Row],[MAM Burden]]</f>
        <v>#N/A</v>
      </c>
      <c r="AQ23" s="76" t="e">
        <f>Table133[[#This Row],[0-59 Month population]]*Table133[[#This Row],[MAM to be used]]*2.6</f>
        <v>#N/A</v>
      </c>
      <c r="AR23" s="77"/>
      <c r="AS23" s="78" t="e">
        <f>Table133[[#This Row],[SAM Upper Interval]]*Table133[[#This Row],[0-59 Month population]]*2.6</f>
        <v>#N/A</v>
      </c>
      <c r="AT23" s="79" t="e">
        <f>Table133[[#This Row],[0-59 Month population]]*Table133[[#This Row],[SAM Level]]*2.6</f>
        <v>#N/A</v>
      </c>
      <c r="AU23" s="79" t="e">
        <f>Table133[[#This Row],[SAM Burden (Surveys Only)]]+Table133[[#This Row],[MAM Burden (Surveys Only)]]</f>
        <v>#N/A</v>
      </c>
      <c r="AV23" s="79" t="e">
        <f>(Table133[[#This Row],[GAM Level]]-Table133[[#This Row],[SAM Level]])*Table133[[#This Row],[0-59 Month population]]*2.6</f>
        <v>#N/A</v>
      </c>
      <c r="AX23" s="69">
        <v>0.73946513635158406</v>
      </c>
      <c r="AY23" s="70" t="e">
        <f t="shared" si="4"/>
        <v>#N/A</v>
      </c>
      <c r="AZ23" s="70" t="e">
        <f t="shared" si="5"/>
        <v>#N/A</v>
      </c>
      <c r="BA23" s="70" t="e">
        <f t="shared" si="6"/>
        <v>#N/A</v>
      </c>
      <c r="BB23" s="2"/>
    </row>
    <row r="24" spans="1:54" s="3" customFormat="1" ht="16.5" hidden="1" customHeight="1" x14ac:dyDescent="0.25">
      <c r="A24" s="56" t="s">
        <v>16</v>
      </c>
      <c r="B24" s="56" t="s">
        <v>25</v>
      </c>
      <c r="C24" s="56" t="s">
        <v>18</v>
      </c>
      <c r="D24" s="56">
        <v>1203</v>
      </c>
      <c r="E24" s="56">
        <v>1203</v>
      </c>
      <c r="F24" s="56" t="s">
        <v>19</v>
      </c>
      <c r="G24" s="57"/>
      <c r="H24" s="57" t="s">
        <v>680</v>
      </c>
      <c r="I24" s="58">
        <v>19845.045154791671</v>
      </c>
      <c r="J24" s="58" t="e">
        <f>VLOOKUP(TRIM(Table133[[#This Row],[District code]]),'[2]Pop Change by District'!$D$6:$L$339,9,0)</f>
        <v>#N/A</v>
      </c>
      <c r="K24" s="58" t="e">
        <f>Table133[[#This Row],[Population 2019]]-Table133[[#This Row],[Population 2018]]</f>
        <v>#N/A</v>
      </c>
      <c r="L24" s="58" t="e">
        <f>Table133[[#This Row],[Population 2019]]*17.63%</f>
        <v>#N/A</v>
      </c>
      <c r="M24" s="58" t="e">
        <f>Table133[[#This Row],[0-59 Month population]]*0.9</f>
        <v>#N/A</v>
      </c>
      <c r="N24" s="58" t="e">
        <f>Table133[[#This Row],[0-59 Month population]]*0.3</f>
        <v>#N/A</v>
      </c>
      <c r="O24" s="58" t="e">
        <f>Table133[[#This Row],[0-59 Month population]]*0.8</f>
        <v>#N/A</v>
      </c>
      <c r="P24" s="58" t="s">
        <v>20</v>
      </c>
      <c r="Q24" s="71" t="s">
        <v>21</v>
      </c>
      <c r="R24" s="71" t="s">
        <v>685</v>
      </c>
      <c r="S24" s="71" t="s">
        <v>686</v>
      </c>
      <c r="T24" s="72">
        <v>6.9000000000000006E-2</v>
      </c>
      <c r="U24" s="72">
        <v>6.9000000000000006E-2</v>
      </c>
      <c r="V24" s="72">
        <v>6.9000000000000006E-2</v>
      </c>
      <c r="W24" s="72">
        <v>6.0000000000000001E-3</v>
      </c>
      <c r="X24" s="72">
        <v>6.0000000000000001E-3</v>
      </c>
      <c r="Y24" s="72">
        <v>6.0000000000000001E-3</v>
      </c>
      <c r="Z24" s="72"/>
      <c r="AA24" s="73">
        <v>0.15414966624892054</v>
      </c>
      <c r="AB24" s="73">
        <v>2.1754159558877127E-2</v>
      </c>
      <c r="AC24" s="73">
        <v>6.1489131949074141E-2</v>
      </c>
      <c r="AD24" s="73">
        <v>0.17667688060740705</v>
      </c>
      <c r="AE24" s="73">
        <v>1.7801729940911271E-2</v>
      </c>
      <c r="AF24" s="73">
        <v>2.6921112117078799E-2</v>
      </c>
      <c r="AG24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24" s="73">
        <f t="shared" si="0"/>
        <v>6.0000000000000001E-3</v>
      </c>
      <c r="AI24" s="75">
        <f t="shared" si="1"/>
        <v>2.1754159558877127E-2</v>
      </c>
      <c r="AJ24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24" s="73">
        <f t="shared" si="2"/>
        <v>6.9000000000000006E-2</v>
      </c>
      <c r="AL24" s="75">
        <f t="shared" si="3"/>
        <v>0.15414966624892054</v>
      </c>
      <c r="AM24" s="75">
        <f>Table133[[#This Row],[GAM to be used]]-Table133[[#This Row],[new GAM prevalence (SD of 1) after district grouping]]</f>
        <v>0</v>
      </c>
      <c r="AN24" s="75">
        <f>Table133[[#This Row],[GAM to be used]]-Table133[[#This Row],[SAM to be used]]</f>
        <v>0.13239550669004341</v>
      </c>
      <c r="AO24" s="76" t="e">
        <f>Table133[[#This Row],[0-59 Month population]]*Table133[[#This Row],[SAM to be used]]*2.6</f>
        <v>#N/A</v>
      </c>
      <c r="AP24" s="76" t="e">
        <f>Table133[[#This Row],[SAM Burden]]+Table133[[#This Row],[MAM Burden]]</f>
        <v>#N/A</v>
      </c>
      <c r="AQ24" s="76" t="e">
        <f>Table133[[#This Row],[0-59 Month population]]*Table133[[#This Row],[MAM to be used]]*2.6</f>
        <v>#N/A</v>
      </c>
      <c r="AR24" s="77"/>
      <c r="AS24" s="78" t="e">
        <f>Table133[[#This Row],[SAM Upper Interval]]*Table133[[#This Row],[0-59 Month population]]*2.6</f>
        <v>#N/A</v>
      </c>
      <c r="AT24" s="79" t="e">
        <f>Table133[[#This Row],[0-59 Month population]]*Table133[[#This Row],[SAM Level]]*2.6</f>
        <v>#N/A</v>
      </c>
      <c r="AU24" s="79" t="e">
        <f>Table133[[#This Row],[SAM Burden (Surveys Only)]]+Table133[[#This Row],[MAM Burden (Surveys Only)]]</f>
        <v>#N/A</v>
      </c>
      <c r="AV24" s="79" t="e">
        <f>(Table133[[#This Row],[GAM Level]]-Table133[[#This Row],[SAM Level]])*Table133[[#This Row],[0-59 Month population]]*2.6</f>
        <v>#N/A</v>
      </c>
      <c r="AX24" s="69">
        <v>0.84741189328861688</v>
      </c>
      <c r="AY24" s="70" t="e">
        <f t="shared" si="4"/>
        <v>#N/A</v>
      </c>
      <c r="AZ24" s="70" t="e">
        <f t="shared" si="5"/>
        <v>#N/A</v>
      </c>
      <c r="BA24" s="70" t="e">
        <f t="shared" si="6"/>
        <v>#N/A</v>
      </c>
      <c r="BB24" s="2"/>
    </row>
    <row r="25" spans="1:54" s="3" customFormat="1" ht="16.5" hidden="1" customHeight="1" x14ac:dyDescent="0.25">
      <c r="A25" s="56" t="s">
        <v>16</v>
      </c>
      <c r="B25" s="56" t="s">
        <v>26</v>
      </c>
      <c r="C25" s="56" t="s">
        <v>18</v>
      </c>
      <c r="D25" s="56">
        <v>1204</v>
      </c>
      <c r="E25" s="56">
        <v>1204</v>
      </c>
      <c r="F25" s="56" t="s">
        <v>19</v>
      </c>
      <c r="G25" s="57"/>
      <c r="H25" s="57" t="s">
        <v>680</v>
      </c>
      <c r="I25" s="58">
        <v>115950.05103273559</v>
      </c>
      <c r="J25" s="58" t="e">
        <f>VLOOKUP(TRIM(Table133[[#This Row],[District code]]),'[2]Pop Change by District'!$D$6:$L$339,9,0)</f>
        <v>#N/A</v>
      </c>
      <c r="K25" s="58" t="e">
        <f>Table133[[#This Row],[Population 2019]]-Table133[[#This Row],[Population 2018]]</f>
        <v>#N/A</v>
      </c>
      <c r="L25" s="58" t="e">
        <f>Table133[[#This Row],[Population 2019]]*17.63%</f>
        <v>#N/A</v>
      </c>
      <c r="M25" s="58" t="e">
        <f>Table133[[#This Row],[0-59 Month population]]*0.9</f>
        <v>#N/A</v>
      </c>
      <c r="N25" s="58" t="e">
        <f>Table133[[#This Row],[0-59 Month population]]*0.3</f>
        <v>#N/A</v>
      </c>
      <c r="O25" s="58" t="e">
        <f>Table133[[#This Row],[0-59 Month population]]*0.8</f>
        <v>#N/A</v>
      </c>
      <c r="P25" s="58" t="s">
        <v>27</v>
      </c>
      <c r="Q25" s="71" t="s">
        <v>21</v>
      </c>
      <c r="R25" s="71" t="s">
        <v>685</v>
      </c>
      <c r="S25" s="71" t="s">
        <v>686</v>
      </c>
      <c r="T25" s="72">
        <v>6.9000000000000006E-2</v>
      </c>
      <c r="U25" s="72">
        <v>6.9000000000000006E-2</v>
      </c>
      <c r="V25" s="72">
        <v>6.9000000000000006E-2</v>
      </c>
      <c r="W25" s="72">
        <v>6.0000000000000001E-3</v>
      </c>
      <c r="X25" s="72">
        <v>6.0000000000000001E-3</v>
      </c>
      <c r="Y25" s="72">
        <v>6.0000000000000001E-3</v>
      </c>
      <c r="Z25" s="72"/>
      <c r="AA25" s="73">
        <v>0.17667688060740705</v>
      </c>
      <c r="AB25" s="73">
        <v>2.6921112117078799E-2</v>
      </c>
      <c r="AC25" s="73">
        <v>6.1489131949074141E-2</v>
      </c>
      <c r="AD25" s="73">
        <v>0.17667688060740705</v>
      </c>
      <c r="AE25" s="73">
        <v>1.7801729940911271E-2</v>
      </c>
      <c r="AF25" s="73">
        <v>2.6921112117078799E-2</v>
      </c>
      <c r="AG25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25" s="73">
        <f t="shared" si="0"/>
        <v>6.0000000000000001E-3</v>
      </c>
      <c r="AI25" s="75">
        <f t="shared" si="1"/>
        <v>2.6921112117078799E-2</v>
      </c>
      <c r="AJ25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25" s="73">
        <f t="shared" si="2"/>
        <v>6.9000000000000006E-2</v>
      </c>
      <c r="AL25" s="75">
        <f t="shared" si="3"/>
        <v>0.17667688060740705</v>
      </c>
      <c r="AM25" s="75">
        <f>Table133[[#This Row],[GAM to be used]]-Table133[[#This Row],[new GAM prevalence (SD of 1) after district grouping]]</f>
        <v>0</v>
      </c>
      <c r="AN25" s="75">
        <f>Table133[[#This Row],[GAM to be used]]-Table133[[#This Row],[SAM to be used]]</f>
        <v>0.14975576849032826</v>
      </c>
      <c r="AO25" s="76" t="e">
        <f>Table133[[#This Row],[0-59 Month population]]*Table133[[#This Row],[SAM to be used]]*2.6</f>
        <v>#N/A</v>
      </c>
      <c r="AP25" s="76" t="e">
        <f>Table133[[#This Row],[SAM Burden]]+Table133[[#This Row],[MAM Burden]]</f>
        <v>#N/A</v>
      </c>
      <c r="AQ25" s="76" t="e">
        <f>Table133[[#This Row],[0-59 Month population]]*Table133[[#This Row],[MAM to be used]]*2.6</f>
        <v>#N/A</v>
      </c>
      <c r="AR25" s="77"/>
      <c r="AS25" s="78" t="e">
        <f>Table133[[#This Row],[SAM Upper Interval]]*Table133[[#This Row],[0-59 Month population]]*2.6</f>
        <v>#N/A</v>
      </c>
      <c r="AT25" s="79" t="e">
        <f>Table133[[#This Row],[0-59 Month population]]*Table133[[#This Row],[SAM Level]]*2.6</f>
        <v>#N/A</v>
      </c>
      <c r="AU25" s="79" t="e">
        <f>Table133[[#This Row],[SAM Burden (Surveys Only)]]+Table133[[#This Row],[MAM Burden (Surveys Only)]]</f>
        <v>#N/A</v>
      </c>
      <c r="AV25" s="79" t="e">
        <f>(Table133[[#This Row],[GAM Level]]-Table133[[#This Row],[SAM Level]])*Table133[[#This Row],[0-59 Month population]]*2.6</f>
        <v>#N/A</v>
      </c>
      <c r="AX25" s="69">
        <v>0.68616861860050926</v>
      </c>
      <c r="AY25" s="70" t="e">
        <f t="shared" si="4"/>
        <v>#N/A</v>
      </c>
      <c r="AZ25" s="70" t="e">
        <f t="shared" si="5"/>
        <v>#N/A</v>
      </c>
      <c r="BA25" s="70" t="e">
        <f t="shared" si="6"/>
        <v>#N/A</v>
      </c>
      <c r="BB25" s="2"/>
    </row>
    <row r="26" spans="1:54" s="3" customFormat="1" ht="16.5" hidden="1" customHeight="1" x14ac:dyDescent="0.25">
      <c r="A26" s="56" t="s">
        <v>16</v>
      </c>
      <c r="B26" s="56" t="s">
        <v>28</v>
      </c>
      <c r="C26" s="56" t="s">
        <v>18</v>
      </c>
      <c r="D26" s="56">
        <v>1205</v>
      </c>
      <c r="E26" s="56">
        <v>1205</v>
      </c>
      <c r="F26" s="56" t="s">
        <v>19</v>
      </c>
      <c r="G26" s="57" t="s">
        <v>29</v>
      </c>
      <c r="H26" s="57" t="s">
        <v>680</v>
      </c>
      <c r="I26" s="58">
        <v>22186.602147468842</v>
      </c>
      <c r="J26" s="58" t="e">
        <f>VLOOKUP(TRIM(Table133[[#This Row],[District code]]),'[2]Pop Change by District'!$D$6:$L$339,9,0)</f>
        <v>#N/A</v>
      </c>
      <c r="K26" s="58" t="e">
        <f>Table133[[#This Row],[Population 2019]]-Table133[[#This Row],[Population 2018]]</f>
        <v>#N/A</v>
      </c>
      <c r="L26" s="58" t="e">
        <f>Table133[[#This Row],[Population 2019]]*17.63%</f>
        <v>#N/A</v>
      </c>
      <c r="M26" s="58" t="e">
        <f>Table133[[#This Row],[0-59 Month population]]*0.9</f>
        <v>#N/A</v>
      </c>
      <c r="N26" s="58" t="e">
        <f>Table133[[#This Row],[0-59 Month population]]*0.3</f>
        <v>#N/A</v>
      </c>
      <c r="O26" s="58" t="e">
        <f>Table133[[#This Row],[0-59 Month population]]*0.8</f>
        <v>#N/A</v>
      </c>
      <c r="P26" s="58" t="s">
        <v>30</v>
      </c>
      <c r="Q26" s="71" t="s">
        <v>21</v>
      </c>
      <c r="R26" s="71" t="s">
        <v>685</v>
      </c>
      <c r="S26" s="71" t="s">
        <v>686</v>
      </c>
      <c r="T26" s="72">
        <v>6.9000000000000006E-2</v>
      </c>
      <c r="U26" s="72">
        <v>6.9000000000000006E-2</v>
      </c>
      <c r="V26" s="72">
        <v>6.9000000000000006E-2</v>
      </c>
      <c r="W26" s="72">
        <v>6.0000000000000001E-3</v>
      </c>
      <c r="X26" s="72">
        <v>6.0000000000000001E-3</v>
      </c>
      <c r="Y26" s="72">
        <v>6.0000000000000001E-3</v>
      </c>
      <c r="Z26" s="72"/>
      <c r="AA26" s="73">
        <v>0.13535533064997413</v>
      </c>
      <c r="AB26" s="73">
        <v>1.7801729940911271E-2</v>
      </c>
      <c r="AC26" s="73">
        <v>6.1489131949074141E-2</v>
      </c>
      <c r="AD26" s="73">
        <v>0.17667688060740705</v>
      </c>
      <c r="AE26" s="73">
        <v>1.7801729940911271E-2</v>
      </c>
      <c r="AF26" s="73">
        <v>2.6921112117078799E-2</v>
      </c>
      <c r="AG26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26" s="73">
        <f t="shared" si="0"/>
        <v>6.0000000000000001E-3</v>
      </c>
      <c r="AI26" s="75">
        <f t="shared" si="1"/>
        <v>1.7801729940911271E-2</v>
      </c>
      <c r="AJ26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26" s="73">
        <f t="shared" si="2"/>
        <v>6.9000000000000006E-2</v>
      </c>
      <c r="AL26" s="75">
        <f t="shared" si="3"/>
        <v>0.13535533064997413</v>
      </c>
      <c r="AM26" s="75">
        <f>Table133[[#This Row],[GAM to be used]]-Table133[[#This Row],[new GAM prevalence (SD of 1) after district grouping]]</f>
        <v>0</v>
      </c>
      <c r="AN26" s="75">
        <f>Table133[[#This Row],[GAM to be used]]-Table133[[#This Row],[SAM to be used]]</f>
        <v>0.11755360070906286</v>
      </c>
      <c r="AO26" s="76" t="e">
        <f>Table133[[#This Row],[0-59 Month population]]*Table133[[#This Row],[SAM to be used]]*2.6</f>
        <v>#N/A</v>
      </c>
      <c r="AP26" s="76" t="e">
        <f>Table133[[#This Row],[SAM Burden]]+Table133[[#This Row],[MAM Burden]]</f>
        <v>#N/A</v>
      </c>
      <c r="AQ26" s="76" t="e">
        <f>Table133[[#This Row],[0-59 Month population]]*Table133[[#This Row],[MAM to be used]]*2.6</f>
        <v>#N/A</v>
      </c>
      <c r="AR26" s="77"/>
      <c r="AS26" s="78" t="e">
        <f>Table133[[#This Row],[SAM Upper Interval]]*Table133[[#This Row],[0-59 Month population]]*2.6</f>
        <v>#N/A</v>
      </c>
      <c r="AT26" s="79" t="e">
        <f>Table133[[#This Row],[0-59 Month population]]*Table133[[#This Row],[SAM Level]]*2.6</f>
        <v>#N/A</v>
      </c>
      <c r="AU26" s="79" t="e">
        <f>Table133[[#This Row],[SAM Burden (Surveys Only)]]+Table133[[#This Row],[MAM Burden (Surveys Only)]]</f>
        <v>#N/A</v>
      </c>
      <c r="AV26" s="79" t="e">
        <f>(Table133[[#This Row],[GAM Level]]-Table133[[#This Row],[SAM Level]])*Table133[[#This Row],[0-59 Month population]]*2.6</f>
        <v>#N/A</v>
      </c>
      <c r="AX26" s="69">
        <v>0.9162042010631184</v>
      </c>
      <c r="AY26" s="70" t="e">
        <f t="shared" si="4"/>
        <v>#N/A</v>
      </c>
      <c r="AZ26" s="70" t="e">
        <f t="shared" si="5"/>
        <v>#N/A</v>
      </c>
      <c r="BA26" s="70" t="e">
        <f t="shared" si="6"/>
        <v>#N/A</v>
      </c>
      <c r="BB26" s="2"/>
    </row>
    <row r="27" spans="1:54" s="3" customFormat="1" ht="16.5" hidden="1" customHeight="1" x14ac:dyDescent="0.25">
      <c r="A27" s="56" t="s">
        <v>16</v>
      </c>
      <c r="B27" s="56" t="s">
        <v>31</v>
      </c>
      <c r="C27" s="56" t="s">
        <v>18</v>
      </c>
      <c r="D27" s="56">
        <v>1206</v>
      </c>
      <c r="E27" s="56">
        <v>1206</v>
      </c>
      <c r="F27" s="56" t="s">
        <v>19</v>
      </c>
      <c r="G27" s="57" t="s">
        <v>29</v>
      </c>
      <c r="H27" s="57" t="s">
        <v>680</v>
      </c>
      <c r="I27" s="58">
        <v>73234.543276001496</v>
      </c>
      <c r="J27" s="58" t="e">
        <f>VLOOKUP(TRIM(Table133[[#This Row],[District code]]),'[2]Pop Change by District'!$D$6:$L$339,9,0)</f>
        <v>#N/A</v>
      </c>
      <c r="K27" s="58" t="e">
        <f>Table133[[#This Row],[Population 2019]]-Table133[[#This Row],[Population 2018]]</f>
        <v>#N/A</v>
      </c>
      <c r="L27" s="58" t="e">
        <f>Table133[[#This Row],[Population 2019]]*17.63%</f>
        <v>#N/A</v>
      </c>
      <c r="M27" s="58" t="e">
        <f>Table133[[#This Row],[0-59 Month population]]*0.9</f>
        <v>#N/A</v>
      </c>
      <c r="N27" s="58" t="e">
        <f>Table133[[#This Row],[0-59 Month population]]*0.3</f>
        <v>#N/A</v>
      </c>
      <c r="O27" s="58" t="e">
        <f>Table133[[#This Row],[0-59 Month population]]*0.8</f>
        <v>#N/A</v>
      </c>
      <c r="P27" s="58" t="s">
        <v>30</v>
      </c>
      <c r="Q27" s="71" t="s">
        <v>21</v>
      </c>
      <c r="R27" s="71" t="s">
        <v>685</v>
      </c>
      <c r="S27" s="71" t="s">
        <v>686</v>
      </c>
      <c r="T27" s="72">
        <v>6.9000000000000006E-2</v>
      </c>
      <c r="U27" s="72">
        <v>6.9000000000000006E-2</v>
      </c>
      <c r="V27" s="72">
        <v>6.9000000000000006E-2</v>
      </c>
      <c r="W27" s="72">
        <v>6.0000000000000001E-3</v>
      </c>
      <c r="X27" s="72">
        <v>6.0000000000000001E-3</v>
      </c>
      <c r="Y27" s="72">
        <v>6.0000000000000001E-3</v>
      </c>
      <c r="Z27" s="72"/>
      <c r="AA27" s="73">
        <v>0.13535533064997413</v>
      </c>
      <c r="AB27" s="73">
        <v>1.7801729940911271E-2</v>
      </c>
      <c r="AC27" s="73">
        <v>6.1489131949074141E-2</v>
      </c>
      <c r="AD27" s="73">
        <v>0.17667688060740705</v>
      </c>
      <c r="AE27" s="73">
        <v>1.7801729940911271E-2</v>
      </c>
      <c r="AF27" s="73">
        <v>2.6921112117078799E-2</v>
      </c>
      <c r="AG27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27" s="73">
        <f t="shared" si="0"/>
        <v>6.0000000000000001E-3</v>
      </c>
      <c r="AI27" s="75">
        <f t="shared" si="1"/>
        <v>1.7801729940911271E-2</v>
      </c>
      <c r="AJ27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27" s="73">
        <f t="shared" si="2"/>
        <v>6.9000000000000006E-2</v>
      </c>
      <c r="AL27" s="75">
        <f t="shared" si="3"/>
        <v>0.13535533064997413</v>
      </c>
      <c r="AM27" s="75">
        <f>Table133[[#This Row],[GAM to be used]]-Table133[[#This Row],[new GAM prevalence (SD of 1) after district grouping]]</f>
        <v>0</v>
      </c>
      <c r="AN27" s="75">
        <f>Table133[[#This Row],[GAM to be used]]-Table133[[#This Row],[SAM to be used]]</f>
        <v>0.11755360070906286</v>
      </c>
      <c r="AO27" s="76" t="e">
        <f>Table133[[#This Row],[0-59 Month population]]*Table133[[#This Row],[SAM to be used]]*2.6</f>
        <v>#N/A</v>
      </c>
      <c r="AP27" s="76" t="e">
        <f>Table133[[#This Row],[SAM Burden]]+Table133[[#This Row],[MAM Burden]]</f>
        <v>#N/A</v>
      </c>
      <c r="AQ27" s="76" t="e">
        <f>Table133[[#This Row],[0-59 Month population]]*Table133[[#This Row],[MAM to be used]]*2.6</f>
        <v>#N/A</v>
      </c>
      <c r="AR27" s="77"/>
      <c r="AS27" s="78" t="e">
        <f>Table133[[#This Row],[SAM Upper Interval]]*Table133[[#This Row],[0-59 Month population]]*2.6</f>
        <v>#N/A</v>
      </c>
      <c r="AT27" s="79" t="e">
        <f>Table133[[#This Row],[0-59 Month population]]*Table133[[#This Row],[SAM Level]]*2.6</f>
        <v>#N/A</v>
      </c>
      <c r="AU27" s="79" t="e">
        <f>Table133[[#This Row],[SAM Burden (Surveys Only)]]+Table133[[#This Row],[MAM Burden (Surveys Only)]]</f>
        <v>#N/A</v>
      </c>
      <c r="AV27" s="79" t="e">
        <f>(Table133[[#This Row],[GAM Level]]-Table133[[#This Row],[SAM Level]])*Table133[[#This Row],[0-59 Month population]]*2.6</f>
        <v>#N/A</v>
      </c>
      <c r="AX27" s="69">
        <v>1.0948275988087335</v>
      </c>
      <c r="AY27" s="70" t="e">
        <f t="shared" si="4"/>
        <v>#N/A</v>
      </c>
      <c r="AZ27" s="70" t="e">
        <f t="shared" si="5"/>
        <v>#N/A</v>
      </c>
      <c r="BA27" s="70" t="e">
        <f t="shared" si="6"/>
        <v>#N/A</v>
      </c>
      <c r="BB27" s="2"/>
    </row>
    <row r="28" spans="1:54" s="3" customFormat="1" ht="16.5" hidden="1" customHeight="1" x14ac:dyDescent="0.25">
      <c r="A28" s="56" t="s">
        <v>16</v>
      </c>
      <c r="B28" s="56" t="s">
        <v>32</v>
      </c>
      <c r="C28" s="56" t="s">
        <v>18</v>
      </c>
      <c r="D28" s="56">
        <v>1207</v>
      </c>
      <c r="E28" s="56">
        <v>1207</v>
      </c>
      <c r="F28" s="56" t="s">
        <v>19</v>
      </c>
      <c r="G28" s="57" t="s">
        <v>29</v>
      </c>
      <c r="H28" s="57" t="s">
        <v>680</v>
      </c>
      <c r="I28" s="58">
        <v>20357.729130875279</v>
      </c>
      <c r="J28" s="58" t="e">
        <f>VLOOKUP(TRIM(Table133[[#This Row],[District code]]),'[2]Pop Change by District'!$D$6:$L$339,9,0)</f>
        <v>#N/A</v>
      </c>
      <c r="K28" s="58" t="e">
        <f>Table133[[#This Row],[Population 2019]]-Table133[[#This Row],[Population 2018]]</f>
        <v>#N/A</v>
      </c>
      <c r="L28" s="58" t="e">
        <f>Table133[[#This Row],[Population 2019]]*17.63%</f>
        <v>#N/A</v>
      </c>
      <c r="M28" s="58" t="e">
        <f>Table133[[#This Row],[0-59 Month population]]*0.9</f>
        <v>#N/A</v>
      </c>
      <c r="N28" s="58" t="e">
        <f>Table133[[#This Row],[0-59 Month population]]*0.3</f>
        <v>#N/A</v>
      </c>
      <c r="O28" s="58" t="e">
        <f>Table133[[#This Row],[0-59 Month population]]*0.8</f>
        <v>#N/A</v>
      </c>
      <c r="P28" s="58" t="s">
        <v>30</v>
      </c>
      <c r="Q28" s="71" t="s">
        <v>21</v>
      </c>
      <c r="R28" s="71" t="s">
        <v>685</v>
      </c>
      <c r="S28" s="71" t="s">
        <v>686</v>
      </c>
      <c r="T28" s="72">
        <v>6.9000000000000006E-2</v>
      </c>
      <c r="U28" s="72">
        <v>6.9000000000000006E-2</v>
      </c>
      <c r="V28" s="72">
        <v>6.9000000000000006E-2</v>
      </c>
      <c r="W28" s="72">
        <v>6.0000000000000001E-3</v>
      </c>
      <c r="X28" s="72">
        <v>6.0000000000000001E-3</v>
      </c>
      <c r="Y28" s="72">
        <v>6.0000000000000001E-3</v>
      </c>
      <c r="Z28" s="72"/>
      <c r="AA28" s="73">
        <v>0.13535533064997413</v>
      </c>
      <c r="AB28" s="73">
        <v>1.7801729940911271E-2</v>
      </c>
      <c r="AC28" s="73">
        <v>6.1489131949074141E-2</v>
      </c>
      <c r="AD28" s="73">
        <v>0.17667688060740705</v>
      </c>
      <c r="AE28" s="73">
        <v>1.7801729940911271E-2</v>
      </c>
      <c r="AF28" s="73">
        <v>2.6921112117078799E-2</v>
      </c>
      <c r="AG28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28" s="73">
        <f t="shared" si="0"/>
        <v>6.0000000000000001E-3</v>
      </c>
      <c r="AI28" s="75">
        <f t="shared" si="1"/>
        <v>1.7801729940911271E-2</v>
      </c>
      <c r="AJ28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28" s="73">
        <f t="shared" si="2"/>
        <v>6.9000000000000006E-2</v>
      </c>
      <c r="AL28" s="75">
        <f t="shared" si="3"/>
        <v>0.13535533064997413</v>
      </c>
      <c r="AM28" s="75">
        <f>Table133[[#This Row],[GAM to be used]]-Table133[[#This Row],[new GAM prevalence (SD of 1) after district grouping]]</f>
        <v>0</v>
      </c>
      <c r="AN28" s="75">
        <f>Table133[[#This Row],[GAM to be used]]-Table133[[#This Row],[SAM to be used]]</f>
        <v>0.11755360070906286</v>
      </c>
      <c r="AO28" s="76" t="e">
        <f>Table133[[#This Row],[0-59 Month population]]*Table133[[#This Row],[SAM to be used]]*2.6</f>
        <v>#N/A</v>
      </c>
      <c r="AP28" s="76" t="e">
        <f>Table133[[#This Row],[SAM Burden]]+Table133[[#This Row],[MAM Burden]]</f>
        <v>#N/A</v>
      </c>
      <c r="AQ28" s="76" t="e">
        <f>Table133[[#This Row],[0-59 Month population]]*Table133[[#This Row],[MAM to be used]]*2.6</f>
        <v>#N/A</v>
      </c>
      <c r="AR28" s="77"/>
      <c r="AS28" s="78" t="e">
        <f>Table133[[#This Row],[SAM Upper Interval]]*Table133[[#This Row],[0-59 Month population]]*2.6</f>
        <v>#N/A</v>
      </c>
      <c r="AT28" s="79" t="e">
        <f>Table133[[#This Row],[0-59 Month population]]*Table133[[#This Row],[SAM Level]]*2.6</f>
        <v>#N/A</v>
      </c>
      <c r="AU28" s="79" t="e">
        <f>Table133[[#This Row],[SAM Burden (Surveys Only)]]+Table133[[#This Row],[MAM Burden (Surveys Only)]]</f>
        <v>#N/A</v>
      </c>
      <c r="AV28" s="79" t="e">
        <f>(Table133[[#This Row],[GAM Level]]-Table133[[#This Row],[SAM Level]])*Table133[[#This Row],[0-59 Month population]]*2.6</f>
        <v>#N/A</v>
      </c>
      <c r="AX28" s="69">
        <v>0.5504824473376777</v>
      </c>
      <c r="AY28" s="70" t="e">
        <f t="shared" si="4"/>
        <v>#N/A</v>
      </c>
      <c r="AZ28" s="70" t="e">
        <f t="shared" si="5"/>
        <v>#N/A</v>
      </c>
      <c r="BA28" s="70" t="e">
        <f t="shared" si="6"/>
        <v>#N/A</v>
      </c>
      <c r="BB28" s="2"/>
    </row>
    <row r="29" spans="1:54" s="3" customFormat="1" ht="16.5" hidden="1" customHeight="1" x14ac:dyDescent="0.25">
      <c r="A29" s="56" t="s">
        <v>16</v>
      </c>
      <c r="B29" s="56" t="s">
        <v>33</v>
      </c>
      <c r="C29" s="56" t="s">
        <v>18</v>
      </c>
      <c r="D29" s="56">
        <v>1208</v>
      </c>
      <c r="E29" s="56">
        <v>1208</v>
      </c>
      <c r="F29" s="56" t="s">
        <v>19</v>
      </c>
      <c r="G29" s="57"/>
      <c r="H29" s="57" t="s">
        <v>680</v>
      </c>
      <c r="I29" s="58">
        <v>31297.861806337136</v>
      </c>
      <c r="J29" s="58" t="e">
        <f>VLOOKUP(TRIM(Table133[[#This Row],[District code]]),'[2]Pop Change by District'!$D$6:$L$339,9,0)</f>
        <v>#N/A</v>
      </c>
      <c r="K29" s="58" t="e">
        <f>Table133[[#This Row],[Population 2019]]-Table133[[#This Row],[Population 2018]]</f>
        <v>#N/A</v>
      </c>
      <c r="L29" s="58" t="e">
        <f>Table133[[#This Row],[Population 2019]]*17.63%</f>
        <v>#N/A</v>
      </c>
      <c r="M29" s="58" t="e">
        <f>Table133[[#This Row],[0-59 Month population]]*0.9</f>
        <v>#N/A</v>
      </c>
      <c r="N29" s="58" t="e">
        <f>Table133[[#This Row],[0-59 Month population]]*0.3</f>
        <v>#N/A</v>
      </c>
      <c r="O29" s="58" t="e">
        <f>Table133[[#This Row],[0-59 Month population]]*0.8</f>
        <v>#N/A</v>
      </c>
      <c r="P29" s="58" t="s">
        <v>27</v>
      </c>
      <c r="Q29" s="71" t="s">
        <v>21</v>
      </c>
      <c r="R29" s="71" t="s">
        <v>685</v>
      </c>
      <c r="S29" s="71" t="s">
        <v>686</v>
      </c>
      <c r="T29" s="72">
        <v>6.9000000000000006E-2</v>
      </c>
      <c r="U29" s="72">
        <v>6.9000000000000006E-2</v>
      </c>
      <c r="V29" s="72">
        <v>6.9000000000000006E-2</v>
      </c>
      <c r="W29" s="72">
        <v>6.0000000000000001E-3</v>
      </c>
      <c r="X29" s="72">
        <v>6.0000000000000001E-3</v>
      </c>
      <c r="Y29" s="72">
        <v>6.0000000000000001E-3</v>
      </c>
      <c r="Z29" s="72"/>
      <c r="AA29" s="73">
        <v>0.17667688060740705</v>
      </c>
      <c r="AB29" s="73">
        <v>2.6921112117078799E-2</v>
      </c>
      <c r="AC29" s="73">
        <v>6.1489131949074141E-2</v>
      </c>
      <c r="AD29" s="73">
        <v>0.17667688060740705</v>
      </c>
      <c r="AE29" s="73">
        <v>1.7801729940911271E-2</v>
      </c>
      <c r="AF29" s="73">
        <v>2.6921112117078799E-2</v>
      </c>
      <c r="AG29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29" s="73">
        <f t="shared" si="0"/>
        <v>6.0000000000000001E-3</v>
      </c>
      <c r="AI29" s="75">
        <f t="shared" si="1"/>
        <v>2.6921112117078799E-2</v>
      </c>
      <c r="AJ29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29" s="73">
        <f t="shared" si="2"/>
        <v>6.9000000000000006E-2</v>
      </c>
      <c r="AL29" s="75">
        <f t="shared" si="3"/>
        <v>0.17667688060740705</v>
      </c>
      <c r="AM29" s="75">
        <f>Table133[[#This Row],[GAM to be used]]-Table133[[#This Row],[new GAM prevalence (SD of 1) after district grouping]]</f>
        <v>0</v>
      </c>
      <c r="AN29" s="75">
        <f>Table133[[#This Row],[GAM to be used]]-Table133[[#This Row],[SAM to be used]]</f>
        <v>0.14975576849032826</v>
      </c>
      <c r="AO29" s="76" t="e">
        <f>Table133[[#This Row],[0-59 Month population]]*Table133[[#This Row],[SAM to be used]]*2.6</f>
        <v>#N/A</v>
      </c>
      <c r="AP29" s="76" t="e">
        <f>Table133[[#This Row],[SAM Burden]]+Table133[[#This Row],[MAM Burden]]</f>
        <v>#N/A</v>
      </c>
      <c r="AQ29" s="76" t="e">
        <f>Table133[[#This Row],[0-59 Month population]]*Table133[[#This Row],[MAM to be used]]*2.6</f>
        <v>#N/A</v>
      </c>
      <c r="AR29" s="77"/>
      <c r="AS29" s="78" t="e">
        <f>Table133[[#This Row],[SAM Upper Interval]]*Table133[[#This Row],[0-59 Month population]]*2.6</f>
        <v>#N/A</v>
      </c>
      <c r="AT29" s="79" t="e">
        <f>Table133[[#This Row],[0-59 Month population]]*Table133[[#This Row],[SAM Level]]*2.6</f>
        <v>#N/A</v>
      </c>
      <c r="AU29" s="79" t="e">
        <f>Table133[[#This Row],[SAM Burden (Surveys Only)]]+Table133[[#This Row],[MAM Burden (Surveys Only)]]</f>
        <v>#N/A</v>
      </c>
      <c r="AV29" s="79" t="e">
        <f>(Table133[[#This Row],[GAM Level]]-Table133[[#This Row],[SAM Level]])*Table133[[#This Row],[0-59 Month population]]*2.6</f>
        <v>#N/A</v>
      </c>
      <c r="AX29" s="69">
        <v>1.0161115194491441</v>
      </c>
      <c r="AY29" s="70" t="e">
        <f t="shared" si="4"/>
        <v>#N/A</v>
      </c>
      <c r="AZ29" s="70" t="e">
        <f t="shared" si="5"/>
        <v>#N/A</v>
      </c>
      <c r="BA29" s="70" t="e">
        <f t="shared" si="6"/>
        <v>#N/A</v>
      </c>
      <c r="BB29" s="2"/>
    </row>
    <row r="30" spans="1:54" s="3" customFormat="1" ht="16.5" hidden="1" customHeight="1" x14ac:dyDescent="0.25">
      <c r="A30" s="80" t="s">
        <v>16</v>
      </c>
      <c r="B30" s="80" t="s">
        <v>34</v>
      </c>
      <c r="C30" s="56" t="s">
        <v>35</v>
      </c>
      <c r="D30" s="80">
        <v>1209</v>
      </c>
      <c r="E30" s="80">
        <v>1209</v>
      </c>
      <c r="F30" s="56" t="s">
        <v>19</v>
      </c>
      <c r="G30" s="57" t="s">
        <v>29</v>
      </c>
      <c r="H30" s="57" t="s">
        <v>680</v>
      </c>
      <c r="I30" s="58">
        <v>33533.720266153105</v>
      </c>
      <c r="J30" s="58" t="e">
        <f>VLOOKUP(TRIM(Table133[[#This Row],[District code]]),'[2]Pop Change by District'!$D$6:$L$339,9,0)</f>
        <v>#N/A</v>
      </c>
      <c r="K30" s="58" t="e">
        <f>Table133[[#This Row],[Population 2019]]-Table133[[#This Row],[Population 2018]]</f>
        <v>#N/A</v>
      </c>
      <c r="L30" s="58" t="e">
        <f>Table133[[#This Row],[Population 2019]]*17.63%</f>
        <v>#N/A</v>
      </c>
      <c r="M30" s="58" t="e">
        <f>Table133[[#This Row],[0-59 Month population]]*0.9</f>
        <v>#N/A</v>
      </c>
      <c r="N30" s="58" t="e">
        <f>Table133[[#This Row],[0-59 Month population]]*0.3</f>
        <v>#N/A</v>
      </c>
      <c r="O30" s="58" t="e">
        <f>Table133[[#This Row],[0-59 Month population]]*0.8</f>
        <v>#N/A</v>
      </c>
      <c r="P30" s="71" t="s">
        <v>36</v>
      </c>
      <c r="Q30" s="71" t="s">
        <v>21</v>
      </c>
      <c r="R30" s="71" t="s">
        <v>687</v>
      </c>
      <c r="S30" s="71" t="s">
        <v>688</v>
      </c>
      <c r="T30" s="72">
        <v>0.111</v>
      </c>
      <c r="U30" s="72">
        <v>0.111</v>
      </c>
      <c r="V30" s="72">
        <v>0.111</v>
      </c>
      <c r="W30" s="72">
        <v>1.9E-2</v>
      </c>
      <c r="X30" s="72">
        <v>1.9E-2</v>
      </c>
      <c r="Y30" s="72">
        <v>1.9E-2</v>
      </c>
      <c r="Z30" s="72"/>
      <c r="AA30" s="73">
        <v>0.13260046356269325</v>
      </c>
      <c r="AB30" s="73">
        <v>1.7249844038904373E-2</v>
      </c>
      <c r="AC30" s="73">
        <v>0.13260046356269325</v>
      </c>
      <c r="AD30" s="73">
        <v>0.21466046370047345</v>
      </c>
      <c r="AE30" s="73">
        <v>1.7249844038904373E-2</v>
      </c>
      <c r="AF30" s="73">
        <v>3.6698492108158787E-2</v>
      </c>
      <c r="AG30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30" s="73">
        <f t="shared" si="0"/>
        <v>1.9E-2</v>
      </c>
      <c r="AI30" s="75">
        <f t="shared" si="1"/>
        <v>1.9E-2</v>
      </c>
      <c r="AJ30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30" s="73">
        <f t="shared" si="2"/>
        <v>0.111</v>
      </c>
      <c r="AL30" s="75">
        <f t="shared" si="3"/>
        <v>0.13260046356269325</v>
      </c>
      <c r="AM30" s="75">
        <f>Table133[[#This Row],[GAM to be used]]-Table133[[#This Row],[new GAM prevalence (SD of 1) after district grouping]]</f>
        <v>0</v>
      </c>
      <c r="AN30" s="75">
        <f>Table133[[#This Row],[GAM to be used]]-Table133[[#This Row],[SAM to be used]]</f>
        <v>0.11360046356269325</v>
      </c>
      <c r="AO30" s="76" t="e">
        <f>Table133[[#This Row],[0-59 Month population]]*Table133[[#This Row],[SAM to be used]]*2.6</f>
        <v>#N/A</v>
      </c>
      <c r="AP30" s="76" t="e">
        <f>Table133[[#This Row],[SAM Burden]]+Table133[[#This Row],[MAM Burden]]</f>
        <v>#N/A</v>
      </c>
      <c r="AQ30" s="76" t="e">
        <f>Table133[[#This Row],[0-59 Month population]]*Table133[[#This Row],[MAM to be used]]*2.6</f>
        <v>#N/A</v>
      </c>
      <c r="AR30" s="77"/>
      <c r="AS30" s="78" t="e">
        <f>Table133[[#This Row],[SAM Upper Interval]]*Table133[[#This Row],[0-59 Month population]]*2.6</f>
        <v>#N/A</v>
      </c>
      <c r="AT30" s="79" t="e">
        <f>Table133[[#This Row],[0-59 Month population]]*Table133[[#This Row],[SAM Level]]*2.6</f>
        <v>#N/A</v>
      </c>
      <c r="AU30" s="79" t="e">
        <f>Table133[[#This Row],[SAM Burden (Surveys Only)]]+Table133[[#This Row],[MAM Burden (Surveys Only)]]</f>
        <v>#N/A</v>
      </c>
      <c r="AV30" s="79" t="e">
        <f>(Table133[[#This Row],[GAM Level]]-Table133[[#This Row],[SAM Level]])*Table133[[#This Row],[0-59 Month population]]*2.6</f>
        <v>#N/A</v>
      </c>
      <c r="AX30" s="69">
        <v>0.84741189328861688</v>
      </c>
      <c r="AY30" s="70" t="e">
        <f t="shared" si="4"/>
        <v>#N/A</v>
      </c>
      <c r="AZ30" s="70" t="e">
        <f t="shared" si="5"/>
        <v>#N/A</v>
      </c>
      <c r="BA30" s="70" t="e">
        <f t="shared" si="6"/>
        <v>#N/A</v>
      </c>
      <c r="BB30" s="2"/>
    </row>
    <row r="31" spans="1:54" s="3" customFormat="1" ht="16.5" hidden="1" customHeight="1" x14ac:dyDescent="0.25">
      <c r="A31" s="56" t="s">
        <v>16</v>
      </c>
      <c r="B31" s="56" t="s">
        <v>39</v>
      </c>
      <c r="C31" s="56" t="s">
        <v>35</v>
      </c>
      <c r="D31" s="56">
        <v>1210</v>
      </c>
      <c r="E31" s="56">
        <v>1210</v>
      </c>
      <c r="F31" s="56" t="s">
        <v>19</v>
      </c>
      <c r="G31" s="57" t="s">
        <v>29</v>
      </c>
      <c r="H31" s="57" t="s">
        <v>680</v>
      </c>
      <c r="I31" s="58">
        <v>35563.898602253852</v>
      </c>
      <c r="J31" s="58" t="e">
        <f>VLOOKUP(TRIM(Table133[[#This Row],[District code]]),'[2]Pop Change by District'!$D$6:$L$339,9,0)</f>
        <v>#N/A</v>
      </c>
      <c r="K31" s="58" t="e">
        <f>Table133[[#This Row],[Population 2019]]-Table133[[#This Row],[Population 2018]]</f>
        <v>#N/A</v>
      </c>
      <c r="L31" s="58" t="e">
        <f>Table133[[#This Row],[Population 2019]]*17.63%</f>
        <v>#N/A</v>
      </c>
      <c r="M31" s="58" t="e">
        <f>Table133[[#This Row],[0-59 Month population]]*0.9</f>
        <v>#N/A</v>
      </c>
      <c r="N31" s="58" t="e">
        <f>Table133[[#This Row],[0-59 Month population]]*0.3</f>
        <v>#N/A</v>
      </c>
      <c r="O31" s="58" t="e">
        <f>Table133[[#This Row],[0-59 Month population]]*0.8</f>
        <v>#N/A</v>
      </c>
      <c r="P31" s="58" t="s">
        <v>40</v>
      </c>
      <c r="Q31" s="71" t="s">
        <v>21</v>
      </c>
      <c r="R31" s="71" t="s">
        <v>687</v>
      </c>
      <c r="S31" s="71" t="s">
        <v>688</v>
      </c>
      <c r="T31" s="72">
        <v>0.111</v>
      </c>
      <c r="U31" s="72">
        <v>0.111</v>
      </c>
      <c r="V31" s="72">
        <v>0.111</v>
      </c>
      <c r="W31" s="72">
        <v>1.9E-2</v>
      </c>
      <c r="X31" s="72">
        <v>1.9E-2</v>
      </c>
      <c r="Y31" s="72">
        <v>1.9E-2</v>
      </c>
      <c r="Z31" s="72"/>
      <c r="AA31" s="73">
        <v>0.21466046370047345</v>
      </c>
      <c r="AB31" s="73">
        <v>3.6698492108158787E-2</v>
      </c>
      <c r="AC31" s="73">
        <v>0.13260046356269325</v>
      </c>
      <c r="AD31" s="73">
        <v>0.21466046370047345</v>
      </c>
      <c r="AE31" s="73">
        <v>1.7249844038904373E-2</v>
      </c>
      <c r="AF31" s="73">
        <v>3.6698492108158787E-2</v>
      </c>
      <c r="AG31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31" s="73">
        <f t="shared" si="0"/>
        <v>1.9E-2</v>
      </c>
      <c r="AI31" s="75">
        <f t="shared" si="1"/>
        <v>3.6698492108158787E-2</v>
      </c>
      <c r="AJ31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31" s="73">
        <f t="shared" si="2"/>
        <v>0.111</v>
      </c>
      <c r="AL31" s="75">
        <f t="shared" si="3"/>
        <v>0.21466046370047345</v>
      </c>
      <c r="AM31" s="75">
        <f>Table133[[#This Row],[GAM to be used]]-Table133[[#This Row],[new GAM prevalence (SD of 1) after district grouping]]</f>
        <v>0</v>
      </c>
      <c r="AN31" s="75">
        <f>Table133[[#This Row],[GAM to be used]]-Table133[[#This Row],[SAM to be used]]</f>
        <v>0.17796197159231467</v>
      </c>
      <c r="AO31" s="76" t="e">
        <f>Table133[[#This Row],[0-59 Month population]]*Table133[[#This Row],[SAM to be used]]*2.6</f>
        <v>#N/A</v>
      </c>
      <c r="AP31" s="76" t="e">
        <f>Table133[[#This Row],[SAM Burden]]+Table133[[#This Row],[MAM Burden]]</f>
        <v>#N/A</v>
      </c>
      <c r="AQ31" s="76" t="e">
        <f>Table133[[#This Row],[0-59 Month population]]*Table133[[#This Row],[MAM to be used]]*2.6</f>
        <v>#N/A</v>
      </c>
      <c r="AR31" s="77"/>
      <c r="AS31" s="78" t="e">
        <f>Table133[[#This Row],[SAM Upper Interval]]*Table133[[#This Row],[0-59 Month population]]*2.6</f>
        <v>#N/A</v>
      </c>
      <c r="AT31" s="79" t="e">
        <f>Table133[[#This Row],[0-59 Month population]]*Table133[[#This Row],[SAM Level]]*2.6</f>
        <v>#N/A</v>
      </c>
      <c r="AU31" s="79" t="e">
        <f>Table133[[#This Row],[SAM Burden (Surveys Only)]]+Table133[[#This Row],[MAM Burden (Surveys Only)]]</f>
        <v>#N/A</v>
      </c>
      <c r="AV31" s="79" t="e">
        <f>(Table133[[#This Row],[GAM Level]]-Table133[[#This Row],[SAM Level]])*Table133[[#This Row],[0-59 Month population]]*2.6</f>
        <v>#N/A</v>
      </c>
      <c r="AX31" s="69">
        <v>0.73946513635158406</v>
      </c>
      <c r="AY31" s="70" t="e">
        <f t="shared" si="4"/>
        <v>#N/A</v>
      </c>
      <c r="AZ31" s="70" t="e">
        <f t="shared" si="5"/>
        <v>#N/A</v>
      </c>
      <c r="BA31" s="70" t="e">
        <f t="shared" si="6"/>
        <v>#N/A</v>
      </c>
      <c r="BB31" s="2"/>
    </row>
    <row r="32" spans="1:54" s="3" customFormat="1" ht="16.5" hidden="1" customHeight="1" x14ac:dyDescent="0.25">
      <c r="A32" s="56" t="s">
        <v>16</v>
      </c>
      <c r="B32" s="56" t="s">
        <v>41</v>
      </c>
      <c r="C32" s="56" t="s">
        <v>35</v>
      </c>
      <c r="D32" s="56">
        <v>1211</v>
      </c>
      <c r="E32" s="56">
        <v>1211</v>
      </c>
      <c r="F32" s="56" t="s">
        <v>19</v>
      </c>
      <c r="G32" s="57" t="s">
        <v>29</v>
      </c>
      <c r="H32" s="57" t="s">
        <v>680</v>
      </c>
      <c r="I32" s="58">
        <v>148463.32747615385</v>
      </c>
      <c r="J32" s="58" t="e">
        <f>VLOOKUP(TRIM(Table133[[#This Row],[District code]]),'[2]Pop Change by District'!$D$6:$L$339,9,0)</f>
        <v>#N/A</v>
      </c>
      <c r="K32" s="58" t="e">
        <f>Table133[[#This Row],[Population 2019]]-Table133[[#This Row],[Population 2018]]</f>
        <v>#N/A</v>
      </c>
      <c r="L32" s="58" t="e">
        <f>Table133[[#This Row],[Population 2019]]*17.63%</f>
        <v>#N/A</v>
      </c>
      <c r="M32" s="58" t="e">
        <f>Table133[[#This Row],[0-59 Month population]]*0.9</f>
        <v>#N/A</v>
      </c>
      <c r="N32" s="58" t="e">
        <f>Table133[[#This Row],[0-59 Month population]]*0.3</f>
        <v>#N/A</v>
      </c>
      <c r="O32" s="58" t="e">
        <f>Table133[[#This Row],[0-59 Month population]]*0.8</f>
        <v>#N/A</v>
      </c>
      <c r="P32" s="58" t="s">
        <v>40</v>
      </c>
      <c r="Q32" s="71" t="s">
        <v>21</v>
      </c>
      <c r="R32" s="71" t="s">
        <v>687</v>
      </c>
      <c r="S32" s="71" t="s">
        <v>688</v>
      </c>
      <c r="T32" s="72">
        <v>0.111</v>
      </c>
      <c r="U32" s="72">
        <v>0.111</v>
      </c>
      <c r="V32" s="72">
        <v>0.111</v>
      </c>
      <c r="W32" s="72">
        <v>1.9E-2</v>
      </c>
      <c r="X32" s="72">
        <v>1.9E-2</v>
      </c>
      <c r="Y32" s="72">
        <v>1.9E-2</v>
      </c>
      <c r="Z32" s="72"/>
      <c r="AA32" s="73">
        <v>0.21466046370047345</v>
      </c>
      <c r="AB32" s="73">
        <v>3.6698492108158787E-2</v>
      </c>
      <c r="AC32" s="73">
        <v>0.13260046356269325</v>
      </c>
      <c r="AD32" s="73">
        <v>0.21466046370047345</v>
      </c>
      <c r="AE32" s="73">
        <v>1.7249844038904373E-2</v>
      </c>
      <c r="AF32" s="73">
        <v>3.6698492108158787E-2</v>
      </c>
      <c r="AG32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32" s="73">
        <f t="shared" si="0"/>
        <v>1.9E-2</v>
      </c>
      <c r="AI32" s="75">
        <f t="shared" si="1"/>
        <v>3.6698492108158787E-2</v>
      </c>
      <c r="AJ32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32" s="73">
        <f t="shared" si="2"/>
        <v>0.111</v>
      </c>
      <c r="AL32" s="75">
        <f t="shared" si="3"/>
        <v>0.21466046370047345</v>
      </c>
      <c r="AM32" s="75">
        <f>Table133[[#This Row],[GAM to be used]]-Table133[[#This Row],[new GAM prevalence (SD of 1) after district grouping]]</f>
        <v>0</v>
      </c>
      <c r="AN32" s="75">
        <f>Table133[[#This Row],[GAM to be used]]-Table133[[#This Row],[SAM to be used]]</f>
        <v>0.17796197159231467</v>
      </c>
      <c r="AO32" s="76" t="e">
        <f>Table133[[#This Row],[0-59 Month population]]*Table133[[#This Row],[SAM to be used]]*2.6</f>
        <v>#N/A</v>
      </c>
      <c r="AP32" s="76" t="e">
        <f>Table133[[#This Row],[SAM Burden]]+Table133[[#This Row],[MAM Burden]]</f>
        <v>#N/A</v>
      </c>
      <c r="AQ32" s="76" t="e">
        <f>Table133[[#This Row],[0-59 Month population]]*Table133[[#This Row],[MAM to be used]]*2.6</f>
        <v>#N/A</v>
      </c>
      <c r="AR32" s="77"/>
      <c r="AS32" s="78" t="e">
        <f>Table133[[#This Row],[SAM Upper Interval]]*Table133[[#This Row],[0-59 Month population]]*2.6</f>
        <v>#N/A</v>
      </c>
      <c r="AT32" s="79" t="e">
        <f>Table133[[#This Row],[0-59 Month population]]*Table133[[#This Row],[SAM Level]]*2.6</f>
        <v>#N/A</v>
      </c>
      <c r="AU32" s="79" t="e">
        <f>Table133[[#This Row],[SAM Burden (Surveys Only)]]+Table133[[#This Row],[MAM Burden (Surveys Only)]]</f>
        <v>#N/A</v>
      </c>
      <c r="AV32" s="79" t="e">
        <f>(Table133[[#This Row],[GAM Level]]-Table133[[#This Row],[SAM Level]])*Table133[[#This Row],[0-59 Month population]]*2.6</f>
        <v>#N/A</v>
      </c>
      <c r="AX32" s="69">
        <v>0.5504824473376777</v>
      </c>
      <c r="AY32" s="70" t="e">
        <f t="shared" si="4"/>
        <v>#N/A</v>
      </c>
      <c r="AZ32" s="70" t="e">
        <f t="shared" si="5"/>
        <v>#N/A</v>
      </c>
      <c r="BA32" s="70" t="e">
        <f t="shared" si="6"/>
        <v>#N/A</v>
      </c>
      <c r="BB32" s="2"/>
    </row>
    <row r="33" spans="1:54" s="3" customFormat="1" ht="16.5" hidden="1" customHeight="1" x14ac:dyDescent="0.25">
      <c r="A33" s="56" t="s">
        <v>136</v>
      </c>
      <c r="B33" s="56" t="s">
        <v>137</v>
      </c>
      <c r="C33" s="56" t="s">
        <v>44</v>
      </c>
      <c r="D33" s="56">
        <v>1301</v>
      </c>
      <c r="E33" s="56">
        <v>1301</v>
      </c>
      <c r="F33" s="56" t="s">
        <v>45</v>
      </c>
      <c r="G33" s="57"/>
      <c r="H33" s="57" t="s">
        <v>680</v>
      </c>
      <c r="I33" s="58">
        <v>111707.00042236302</v>
      </c>
      <c r="J33" s="58" t="e">
        <f>VLOOKUP(TRIM(Table133[[#This Row],[District code]]),'[2]Pop Change by District'!$D$6:$L$339,9,0)</f>
        <v>#N/A</v>
      </c>
      <c r="K33" s="58" t="e">
        <f>Table133[[#This Row],[Population 2019]]-Table133[[#This Row],[Population 2018]]</f>
        <v>#N/A</v>
      </c>
      <c r="L33" s="58" t="e">
        <f>Table133[[#This Row],[Population 2019]]*17.63%</f>
        <v>#N/A</v>
      </c>
      <c r="M33" s="58" t="e">
        <f>Table133[[#This Row],[0-59 Month population]]*0.9</f>
        <v>#N/A</v>
      </c>
      <c r="N33" s="58" t="e">
        <f>Table133[[#This Row],[0-59 Month population]]*0.3</f>
        <v>#N/A</v>
      </c>
      <c r="O33" s="58" t="e">
        <f>Table133[[#This Row],[0-59 Month population]]*0.8</f>
        <v>#N/A</v>
      </c>
      <c r="P33" s="58" t="s">
        <v>138</v>
      </c>
      <c r="Q33" s="71" t="s">
        <v>78</v>
      </c>
      <c r="R33" s="71" t="s">
        <v>689</v>
      </c>
      <c r="S33" s="71" t="s">
        <v>690</v>
      </c>
      <c r="T33" s="72">
        <v>7.5999999999999998E-2</v>
      </c>
      <c r="U33" s="72">
        <v>7.5999999999999998E-2</v>
      </c>
      <c r="V33" s="72">
        <v>7.5999999999999998E-2</v>
      </c>
      <c r="W33" s="72">
        <v>8.0000000000000002E-3</v>
      </c>
      <c r="X33" s="72">
        <v>8.0000000000000002E-3</v>
      </c>
      <c r="Y33" s="72">
        <v>8.0000000000000002E-3</v>
      </c>
      <c r="Z33" s="72"/>
      <c r="AA33" s="73">
        <v>5.4064148753345982E-2</v>
      </c>
      <c r="AB33" s="73">
        <v>4.5714637620340197E-3</v>
      </c>
      <c r="AC33" s="73">
        <v>4.3467229185328957E-2</v>
      </c>
      <c r="AD33" s="73">
        <v>8.9092659766972643E-2</v>
      </c>
      <c r="AE33" s="73">
        <v>3.3459985007627253E-3</v>
      </c>
      <c r="AF33" s="73">
        <v>9.478804620945528E-3</v>
      </c>
      <c r="AG33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33" s="73">
        <f t="shared" si="0"/>
        <v>8.0000000000000002E-3</v>
      </c>
      <c r="AI33" s="75">
        <f t="shared" si="1"/>
        <v>8.0000000000000002E-3</v>
      </c>
      <c r="AJ33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33" s="73">
        <f t="shared" si="2"/>
        <v>7.5999999999999998E-2</v>
      </c>
      <c r="AL33" s="75">
        <f t="shared" si="3"/>
        <v>7.5999999999999998E-2</v>
      </c>
      <c r="AM33" s="75">
        <f>Table133[[#This Row],[GAM to be used]]-Table133[[#This Row],[new GAM prevalence (SD of 1) after district grouping]]</f>
        <v>2.1935851246654016E-2</v>
      </c>
      <c r="AN33" s="75">
        <f>Table133[[#This Row],[GAM to be used]]-Table133[[#This Row],[SAM to be used]]</f>
        <v>6.8000000000000005E-2</v>
      </c>
      <c r="AO33" s="76" t="e">
        <f>Table133[[#This Row],[0-59 Month population]]*Table133[[#This Row],[SAM to be used]]*2.6</f>
        <v>#N/A</v>
      </c>
      <c r="AP33" s="76" t="e">
        <f>Table133[[#This Row],[SAM Burden]]+Table133[[#This Row],[MAM Burden]]</f>
        <v>#N/A</v>
      </c>
      <c r="AQ33" s="76" t="e">
        <f>Table133[[#This Row],[0-59 Month population]]*Table133[[#This Row],[MAM to be used]]*2.6</f>
        <v>#N/A</v>
      </c>
      <c r="AR33" s="77"/>
      <c r="AS33" s="78" t="e">
        <f>Table133[[#This Row],[SAM Upper Interval]]*Table133[[#This Row],[0-59 Month population]]*2.6</f>
        <v>#N/A</v>
      </c>
      <c r="AT33" s="79" t="e">
        <f>Table133[[#This Row],[0-59 Month population]]*Table133[[#This Row],[SAM Level]]*2.6</f>
        <v>#N/A</v>
      </c>
      <c r="AU33" s="79" t="e">
        <f>Table133[[#This Row],[SAM Burden (Surveys Only)]]+Table133[[#This Row],[MAM Burden (Surveys Only)]]</f>
        <v>#N/A</v>
      </c>
      <c r="AV33" s="79" t="e">
        <f>(Table133[[#This Row],[GAM Level]]-Table133[[#This Row],[SAM Level]])*Table133[[#This Row],[0-59 Month population]]*2.6</f>
        <v>#N/A</v>
      </c>
      <c r="AX33" s="69">
        <v>0.84741189328861688</v>
      </c>
      <c r="AY33" s="70" t="e">
        <f t="shared" si="4"/>
        <v>#N/A</v>
      </c>
      <c r="AZ33" s="70" t="e">
        <f t="shared" si="5"/>
        <v>#N/A</v>
      </c>
      <c r="BA33" s="70" t="e">
        <f t="shared" si="6"/>
        <v>#N/A</v>
      </c>
      <c r="BB33" s="2"/>
    </row>
    <row r="34" spans="1:54" s="3" customFormat="1" ht="16.5" hidden="1" customHeight="1" x14ac:dyDescent="0.25">
      <c r="A34" s="56" t="s">
        <v>136</v>
      </c>
      <c r="B34" s="56" t="s">
        <v>141</v>
      </c>
      <c r="C34" s="56" t="s">
        <v>44</v>
      </c>
      <c r="D34" s="56">
        <v>1302</v>
      </c>
      <c r="E34" s="56">
        <v>1302</v>
      </c>
      <c r="F34" s="56" t="s">
        <v>45</v>
      </c>
      <c r="G34" s="57"/>
      <c r="H34" s="57" t="s">
        <v>680</v>
      </c>
      <c r="I34" s="58">
        <v>405394.74904713256</v>
      </c>
      <c r="J34" s="58" t="e">
        <f>VLOOKUP(TRIM(Table133[[#This Row],[District code]]),'[2]Pop Change by District'!$D$6:$L$339,9,0)</f>
        <v>#N/A</v>
      </c>
      <c r="K34" s="58" t="e">
        <f>Table133[[#This Row],[Population 2019]]-Table133[[#This Row],[Population 2018]]</f>
        <v>#N/A</v>
      </c>
      <c r="L34" s="58" t="e">
        <f>Table133[[#This Row],[Population 2019]]*17.63%</f>
        <v>#N/A</v>
      </c>
      <c r="M34" s="58" t="e">
        <f>Table133[[#This Row],[0-59 Month population]]*0.9</f>
        <v>#N/A</v>
      </c>
      <c r="N34" s="58" t="e">
        <f>Table133[[#This Row],[0-59 Month population]]*0.3</f>
        <v>#N/A</v>
      </c>
      <c r="O34" s="58" t="e">
        <f>Table133[[#This Row],[0-59 Month population]]*0.8</f>
        <v>#N/A</v>
      </c>
      <c r="P34" s="58" t="s">
        <v>142</v>
      </c>
      <c r="Q34" s="71" t="s">
        <v>78</v>
      </c>
      <c r="R34" s="71" t="s">
        <v>689</v>
      </c>
      <c r="S34" s="71" t="s">
        <v>690</v>
      </c>
      <c r="T34" s="72">
        <v>7.5999999999999998E-2</v>
      </c>
      <c r="U34" s="72">
        <v>7.5999999999999998E-2</v>
      </c>
      <c r="V34" s="72">
        <v>7.5999999999999998E-2</v>
      </c>
      <c r="W34" s="72">
        <v>8.0000000000000002E-3</v>
      </c>
      <c r="X34" s="72">
        <v>8.0000000000000002E-3</v>
      </c>
      <c r="Y34" s="72">
        <v>8.0000000000000002E-3</v>
      </c>
      <c r="Z34" s="72"/>
      <c r="AA34" s="73">
        <v>4.8146261041456258E-2</v>
      </c>
      <c r="AB34" s="73">
        <v>3.8712259447096029E-3</v>
      </c>
      <c r="AC34" s="73">
        <v>4.3467229185328957E-2</v>
      </c>
      <c r="AD34" s="73">
        <v>8.9092659766972643E-2</v>
      </c>
      <c r="AE34" s="73">
        <v>3.3459985007627253E-3</v>
      </c>
      <c r="AF34" s="73">
        <v>9.478804620945528E-3</v>
      </c>
      <c r="AG34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34" s="73">
        <f t="shared" si="0"/>
        <v>8.0000000000000002E-3</v>
      </c>
      <c r="AI34" s="75">
        <f t="shared" si="1"/>
        <v>8.0000000000000002E-3</v>
      </c>
      <c r="AJ34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34" s="73">
        <f t="shared" si="2"/>
        <v>7.5999999999999998E-2</v>
      </c>
      <c r="AL34" s="75">
        <f t="shared" si="3"/>
        <v>7.5999999999999998E-2</v>
      </c>
      <c r="AM34" s="75">
        <f>Table133[[#This Row],[GAM to be used]]-Table133[[#This Row],[new GAM prevalence (SD of 1) after district grouping]]</f>
        <v>2.785373895854374E-2</v>
      </c>
      <c r="AN34" s="75">
        <f>Table133[[#This Row],[GAM to be used]]-Table133[[#This Row],[SAM to be used]]</f>
        <v>6.8000000000000005E-2</v>
      </c>
      <c r="AO34" s="76" t="e">
        <f>Table133[[#This Row],[0-59 Month population]]*Table133[[#This Row],[SAM to be used]]*2.6</f>
        <v>#N/A</v>
      </c>
      <c r="AP34" s="76" t="e">
        <f>Table133[[#This Row],[SAM Burden]]+Table133[[#This Row],[MAM Burden]]</f>
        <v>#N/A</v>
      </c>
      <c r="AQ34" s="76" t="e">
        <f>Table133[[#This Row],[0-59 Month population]]*Table133[[#This Row],[MAM to be used]]*2.6</f>
        <v>#N/A</v>
      </c>
      <c r="AR34" s="77"/>
      <c r="AS34" s="78" t="e">
        <f>Table133[[#This Row],[SAM Upper Interval]]*Table133[[#This Row],[0-59 Month population]]*2.6</f>
        <v>#N/A</v>
      </c>
      <c r="AT34" s="79" t="e">
        <f>Table133[[#This Row],[0-59 Month population]]*Table133[[#This Row],[SAM Level]]*2.6</f>
        <v>#N/A</v>
      </c>
      <c r="AU34" s="79" t="e">
        <f>Table133[[#This Row],[SAM Burden (Surveys Only)]]+Table133[[#This Row],[MAM Burden (Surveys Only)]]</f>
        <v>#N/A</v>
      </c>
      <c r="AV34" s="79" t="e">
        <f>(Table133[[#This Row],[GAM Level]]-Table133[[#This Row],[SAM Level]])*Table133[[#This Row],[0-59 Month population]]*2.6</f>
        <v>#N/A</v>
      </c>
      <c r="AX34" s="69">
        <v>0.5504824473376777</v>
      </c>
      <c r="AY34" s="70" t="e">
        <f t="shared" si="4"/>
        <v>#N/A</v>
      </c>
      <c r="AZ34" s="70" t="e">
        <f t="shared" si="5"/>
        <v>#N/A</v>
      </c>
      <c r="BA34" s="70" t="e">
        <f t="shared" si="6"/>
        <v>#N/A</v>
      </c>
      <c r="BB34" s="2"/>
    </row>
    <row r="35" spans="1:54" s="3" customFormat="1" ht="16.5" hidden="1" customHeight="1" x14ac:dyDescent="0.25">
      <c r="A35" s="56" t="s">
        <v>136</v>
      </c>
      <c r="B35" s="56" t="s">
        <v>143</v>
      </c>
      <c r="C35" s="56" t="s">
        <v>44</v>
      </c>
      <c r="D35" s="56">
        <v>1303</v>
      </c>
      <c r="E35" s="56">
        <v>1303</v>
      </c>
      <c r="F35" s="56" t="s">
        <v>45</v>
      </c>
      <c r="G35" s="57"/>
      <c r="H35" s="57" t="s">
        <v>680</v>
      </c>
      <c r="I35" s="58">
        <v>207040.52849218884</v>
      </c>
      <c r="J35" s="58" t="e">
        <f>VLOOKUP(TRIM(Table133[[#This Row],[District code]]),'[2]Pop Change by District'!$D$6:$L$339,9,0)</f>
        <v>#N/A</v>
      </c>
      <c r="K35" s="58" t="e">
        <f>Table133[[#This Row],[Population 2019]]-Table133[[#This Row],[Population 2018]]</f>
        <v>#N/A</v>
      </c>
      <c r="L35" s="58" t="e">
        <f>Table133[[#This Row],[Population 2019]]*17.63%</f>
        <v>#N/A</v>
      </c>
      <c r="M35" s="58" t="e">
        <f>Table133[[#This Row],[0-59 Month population]]*0.9</f>
        <v>#N/A</v>
      </c>
      <c r="N35" s="58" t="e">
        <f>Table133[[#This Row],[0-59 Month population]]*0.3</f>
        <v>#N/A</v>
      </c>
      <c r="O35" s="58" t="e">
        <f>Table133[[#This Row],[0-59 Month population]]*0.8</f>
        <v>#N/A</v>
      </c>
      <c r="P35" s="58" t="s">
        <v>142</v>
      </c>
      <c r="Q35" s="71" t="s">
        <v>78</v>
      </c>
      <c r="R35" s="71" t="s">
        <v>689</v>
      </c>
      <c r="S35" s="71" t="s">
        <v>690</v>
      </c>
      <c r="T35" s="72">
        <v>7.5999999999999998E-2</v>
      </c>
      <c r="U35" s="72">
        <v>7.5999999999999998E-2</v>
      </c>
      <c r="V35" s="72">
        <v>7.5999999999999998E-2</v>
      </c>
      <c r="W35" s="72">
        <v>8.0000000000000002E-3</v>
      </c>
      <c r="X35" s="72">
        <v>8.0000000000000002E-3</v>
      </c>
      <c r="Y35" s="72">
        <v>8.0000000000000002E-3</v>
      </c>
      <c r="Z35" s="72"/>
      <c r="AA35" s="73">
        <v>4.8146261041456258E-2</v>
      </c>
      <c r="AB35" s="73">
        <v>3.8712259447096029E-3</v>
      </c>
      <c r="AC35" s="73">
        <v>4.3467229185328957E-2</v>
      </c>
      <c r="AD35" s="73">
        <v>8.9092659766972643E-2</v>
      </c>
      <c r="AE35" s="73">
        <v>3.3459985007627253E-3</v>
      </c>
      <c r="AF35" s="73">
        <v>9.478804620945528E-3</v>
      </c>
      <c r="AG35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35" s="73">
        <f t="shared" si="0"/>
        <v>8.0000000000000002E-3</v>
      </c>
      <c r="AI35" s="75">
        <f t="shared" si="1"/>
        <v>8.0000000000000002E-3</v>
      </c>
      <c r="AJ35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35" s="73">
        <f t="shared" si="2"/>
        <v>7.5999999999999998E-2</v>
      </c>
      <c r="AL35" s="75">
        <f t="shared" si="3"/>
        <v>7.5999999999999998E-2</v>
      </c>
      <c r="AM35" s="75">
        <f>Table133[[#This Row],[GAM to be used]]-Table133[[#This Row],[new GAM prevalence (SD of 1) after district grouping]]</f>
        <v>2.785373895854374E-2</v>
      </c>
      <c r="AN35" s="75">
        <f>Table133[[#This Row],[GAM to be used]]-Table133[[#This Row],[SAM to be used]]</f>
        <v>6.8000000000000005E-2</v>
      </c>
      <c r="AO35" s="76" t="e">
        <f>Table133[[#This Row],[0-59 Month population]]*Table133[[#This Row],[SAM to be used]]*2.6</f>
        <v>#N/A</v>
      </c>
      <c r="AP35" s="76" t="e">
        <f>Table133[[#This Row],[SAM Burden]]+Table133[[#This Row],[MAM Burden]]</f>
        <v>#N/A</v>
      </c>
      <c r="AQ35" s="76" t="e">
        <f>Table133[[#This Row],[0-59 Month population]]*Table133[[#This Row],[MAM to be used]]*2.6</f>
        <v>#N/A</v>
      </c>
      <c r="AR35" s="77"/>
      <c r="AS35" s="78" t="e">
        <f>Table133[[#This Row],[SAM Upper Interval]]*Table133[[#This Row],[0-59 Month population]]*2.6</f>
        <v>#N/A</v>
      </c>
      <c r="AT35" s="79" t="e">
        <f>Table133[[#This Row],[0-59 Month population]]*Table133[[#This Row],[SAM Level]]*2.6</f>
        <v>#N/A</v>
      </c>
      <c r="AU35" s="79" t="e">
        <f>Table133[[#This Row],[SAM Burden (Surveys Only)]]+Table133[[#This Row],[MAM Burden (Surveys Only)]]</f>
        <v>#N/A</v>
      </c>
      <c r="AV35" s="79" t="e">
        <f>(Table133[[#This Row],[GAM Level]]-Table133[[#This Row],[SAM Level]])*Table133[[#This Row],[0-59 Month population]]*2.6</f>
        <v>#N/A</v>
      </c>
      <c r="AX35" s="69">
        <v>0.69499575791419488</v>
      </c>
      <c r="AY35" s="70" t="e">
        <f t="shared" si="4"/>
        <v>#N/A</v>
      </c>
      <c r="AZ35" s="70" t="e">
        <f t="shared" si="5"/>
        <v>#N/A</v>
      </c>
      <c r="BA35" s="70" t="e">
        <f t="shared" si="6"/>
        <v>#N/A</v>
      </c>
      <c r="BB35" s="2"/>
    </row>
    <row r="36" spans="1:54" s="3" customFormat="1" ht="16.5" hidden="1" customHeight="1" x14ac:dyDescent="0.25">
      <c r="A36" s="56" t="s">
        <v>136</v>
      </c>
      <c r="B36" s="56" t="s">
        <v>144</v>
      </c>
      <c r="C36" s="56" t="s">
        <v>44</v>
      </c>
      <c r="D36" s="56">
        <v>1304</v>
      </c>
      <c r="E36" s="56">
        <v>1304</v>
      </c>
      <c r="F36" s="56" t="s">
        <v>45</v>
      </c>
      <c r="G36" s="57"/>
      <c r="H36" s="57" t="s">
        <v>680</v>
      </c>
      <c r="I36" s="58">
        <v>188634.55152273847</v>
      </c>
      <c r="J36" s="58" t="e">
        <f>VLOOKUP(TRIM(Table133[[#This Row],[District code]]),'[2]Pop Change by District'!$D$6:$L$339,9,0)</f>
        <v>#N/A</v>
      </c>
      <c r="K36" s="58" t="e">
        <f>Table133[[#This Row],[Population 2019]]-Table133[[#This Row],[Population 2018]]</f>
        <v>#N/A</v>
      </c>
      <c r="L36" s="58" t="e">
        <f>Table133[[#This Row],[Population 2019]]*17.63%</f>
        <v>#N/A</v>
      </c>
      <c r="M36" s="58" t="e">
        <f>Table133[[#This Row],[0-59 Month population]]*0.9</f>
        <v>#N/A</v>
      </c>
      <c r="N36" s="58" t="e">
        <f>Table133[[#This Row],[0-59 Month population]]*0.3</f>
        <v>#N/A</v>
      </c>
      <c r="O36" s="58" t="e">
        <f>Table133[[#This Row],[0-59 Month population]]*0.8</f>
        <v>#N/A</v>
      </c>
      <c r="P36" s="58" t="s">
        <v>145</v>
      </c>
      <c r="Q36" s="71" t="s">
        <v>78</v>
      </c>
      <c r="R36" s="71" t="s">
        <v>689</v>
      </c>
      <c r="S36" s="71" t="s">
        <v>690</v>
      </c>
      <c r="T36" s="72">
        <v>7.5999999999999998E-2</v>
      </c>
      <c r="U36" s="72">
        <v>7.5999999999999998E-2</v>
      </c>
      <c r="V36" s="72">
        <v>7.5999999999999998E-2</v>
      </c>
      <c r="W36" s="72">
        <v>8.0000000000000002E-3</v>
      </c>
      <c r="X36" s="72">
        <v>8.0000000000000002E-3</v>
      </c>
      <c r="Y36" s="72">
        <v>8.0000000000000002E-3</v>
      </c>
      <c r="Z36" s="72"/>
      <c r="AA36" s="73">
        <v>8.9092659766972643E-2</v>
      </c>
      <c r="AB36" s="73">
        <v>9.478804620945528E-3</v>
      </c>
      <c r="AC36" s="73">
        <v>4.3467229185328957E-2</v>
      </c>
      <c r="AD36" s="73">
        <v>8.9092659766972643E-2</v>
      </c>
      <c r="AE36" s="73">
        <v>3.3459985007627253E-3</v>
      </c>
      <c r="AF36" s="73">
        <v>9.478804620945528E-3</v>
      </c>
      <c r="AG36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36" s="73">
        <f t="shared" si="0"/>
        <v>8.0000000000000002E-3</v>
      </c>
      <c r="AI36" s="75">
        <f t="shared" si="1"/>
        <v>9.478804620945528E-3</v>
      </c>
      <c r="AJ36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36" s="73">
        <f t="shared" si="2"/>
        <v>7.5999999999999998E-2</v>
      </c>
      <c r="AL36" s="75">
        <f t="shared" si="3"/>
        <v>8.9092659766972643E-2</v>
      </c>
      <c r="AM36" s="75">
        <f>Table133[[#This Row],[GAM to be used]]-Table133[[#This Row],[new GAM prevalence (SD of 1) after district grouping]]</f>
        <v>0</v>
      </c>
      <c r="AN36" s="75">
        <f>Table133[[#This Row],[GAM to be used]]-Table133[[#This Row],[SAM to be used]]</f>
        <v>7.9613855146027118E-2</v>
      </c>
      <c r="AO36" s="76" t="e">
        <f>Table133[[#This Row],[0-59 Month population]]*Table133[[#This Row],[SAM to be used]]*2.6</f>
        <v>#N/A</v>
      </c>
      <c r="AP36" s="76" t="e">
        <f>Table133[[#This Row],[SAM Burden]]+Table133[[#This Row],[MAM Burden]]</f>
        <v>#N/A</v>
      </c>
      <c r="AQ36" s="76" t="e">
        <f>Table133[[#This Row],[0-59 Month population]]*Table133[[#This Row],[MAM to be used]]*2.6</f>
        <v>#N/A</v>
      </c>
      <c r="AR36" s="77"/>
      <c r="AS36" s="78" t="e">
        <f>Table133[[#This Row],[SAM Upper Interval]]*Table133[[#This Row],[0-59 Month population]]*2.6</f>
        <v>#N/A</v>
      </c>
      <c r="AT36" s="79" t="e">
        <f>Table133[[#This Row],[0-59 Month population]]*Table133[[#This Row],[SAM Level]]*2.6</f>
        <v>#N/A</v>
      </c>
      <c r="AU36" s="79" t="e">
        <f>Table133[[#This Row],[SAM Burden (Surveys Only)]]+Table133[[#This Row],[MAM Burden (Surveys Only)]]</f>
        <v>#N/A</v>
      </c>
      <c r="AV36" s="79" t="e">
        <f>(Table133[[#This Row],[GAM Level]]-Table133[[#This Row],[SAM Level]])*Table133[[#This Row],[0-59 Month population]]*2.6</f>
        <v>#N/A</v>
      </c>
      <c r="AX36" s="69">
        <v>1.0948275988087335</v>
      </c>
      <c r="AY36" s="70" t="e">
        <f t="shared" si="4"/>
        <v>#N/A</v>
      </c>
      <c r="AZ36" s="70" t="e">
        <f t="shared" si="5"/>
        <v>#N/A</v>
      </c>
      <c r="BA36" s="70" t="e">
        <f t="shared" si="6"/>
        <v>#N/A</v>
      </c>
      <c r="BB36" s="2"/>
    </row>
    <row r="37" spans="1:54" s="3" customFormat="1" ht="16.5" hidden="1" customHeight="1" x14ac:dyDescent="0.25">
      <c r="A37" s="56" t="s">
        <v>136</v>
      </c>
      <c r="B37" s="56" t="s">
        <v>146</v>
      </c>
      <c r="C37" s="56" t="s">
        <v>44</v>
      </c>
      <c r="D37" s="56">
        <v>1305</v>
      </c>
      <c r="E37" s="56">
        <v>1305</v>
      </c>
      <c r="F37" s="56" t="s">
        <v>45</v>
      </c>
      <c r="G37" s="57"/>
      <c r="H37" s="57" t="s">
        <v>680</v>
      </c>
      <c r="I37" s="58">
        <v>586774.38477665256</v>
      </c>
      <c r="J37" s="58" t="e">
        <f>VLOOKUP(TRIM(Table133[[#This Row],[District code]]),'[2]Pop Change by District'!$D$6:$L$339,9,0)</f>
        <v>#N/A</v>
      </c>
      <c r="K37" s="58" t="e">
        <f>Table133[[#This Row],[Population 2019]]-Table133[[#This Row],[Population 2018]]</f>
        <v>#N/A</v>
      </c>
      <c r="L37" s="58" t="e">
        <f>Table133[[#This Row],[Population 2019]]*17.63%</f>
        <v>#N/A</v>
      </c>
      <c r="M37" s="58" t="e">
        <f>Table133[[#This Row],[0-59 Month population]]*0.9</f>
        <v>#N/A</v>
      </c>
      <c r="N37" s="58" t="e">
        <f>Table133[[#This Row],[0-59 Month population]]*0.3</f>
        <v>#N/A</v>
      </c>
      <c r="O37" s="58" t="e">
        <f>Table133[[#This Row],[0-59 Month population]]*0.8</f>
        <v>#N/A</v>
      </c>
      <c r="P37" s="58" t="s">
        <v>145</v>
      </c>
      <c r="Q37" s="71" t="s">
        <v>78</v>
      </c>
      <c r="R37" s="71" t="s">
        <v>689</v>
      </c>
      <c r="S37" s="71" t="s">
        <v>690</v>
      </c>
      <c r="T37" s="72">
        <v>7.5999999999999998E-2</v>
      </c>
      <c r="U37" s="72">
        <v>7.5999999999999998E-2</v>
      </c>
      <c r="V37" s="72">
        <v>7.5999999999999998E-2</v>
      </c>
      <c r="W37" s="72">
        <v>8.0000000000000002E-3</v>
      </c>
      <c r="X37" s="72">
        <v>8.0000000000000002E-3</v>
      </c>
      <c r="Y37" s="72">
        <v>8.0000000000000002E-3</v>
      </c>
      <c r="Z37" s="72"/>
      <c r="AA37" s="73">
        <v>8.9092659766972643E-2</v>
      </c>
      <c r="AB37" s="73">
        <v>9.478804620945528E-3</v>
      </c>
      <c r="AC37" s="73">
        <v>4.3467229185328957E-2</v>
      </c>
      <c r="AD37" s="73">
        <v>8.9092659766972643E-2</v>
      </c>
      <c r="AE37" s="73">
        <v>3.3459985007627253E-3</v>
      </c>
      <c r="AF37" s="73">
        <v>9.478804620945528E-3</v>
      </c>
      <c r="AG37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37" s="73">
        <f t="shared" si="0"/>
        <v>8.0000000000000002E-3</v>
      </c>
      <c r="AI37" s="75">
        <f t="shared" si="1"/>
        <v>9.478804620945528E-3</v>
      </c>
      <c r="AJ37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37" s="73">
        <f t="shared" si="2"/>
        <v>7.5999999999999998E-2</v>
      </c>
      <c r="AL37" s="75">
        <f t="shared" si="3"/>
        <v>8.9092659766972643E-2</v>
      </c>
      <c r="AM37" s="75">
        <f>Table133[[#This Row],[GAM to be used]]-Table133[[#This Row],[new GAM prevalence (SD of 1) after district grouping]]</f>
        <v>0</v>
      </c>
      <c r="AN37" s="75">
        <f>Table133[[#This Row],[GAM to be used]]-Table133[[#This Row],[SAM to be used]]</f>
        <v>7.9613855146027118E-2</v>
      </c>
      <c r="AO37" s="76" t="e">
        <f>Table133[[#This Row],[0-59 Month population]]*Table133[[#This Row],[SAM to be used]]*2.6</f>
        <v>#N/A</v>
      </c>
      <c r="AP37" s="76" t="e">
        <f>Table133[[#This Row],[SAM Burden]]+Table133[[#This Row],[MAM Burden]]</f>
        <v>#N/A</v>
      </c>
      <c r="AQ37" s="76" t="e">
        <f>Table133[[#This Row],[0-59 Month population]]*Table133[[#This Row],[MAM to be used]]*2.6</f>
        <v>#N/A</v>
      </c>
      <c r="AR37" s="77"/>
      <c r="AS37" s="78" t="e">
        <f>Table133[[#This Row],[SAM Upper Interval]]*Table133[[#This Row],[0-59 Month population]]*2.6</f>
        <v>#N/A</v>
      </c>
      <c r="AT37" s="79" t="e">
        <f>Table133[[#This Row],[0-59 Month population]]*Table133[[#This Row],[SAM Level]]*2.6</f>
        <v>#N/A</v>
      </c>
      <c r="AU37" s="79" t="e">
        <f>Table133[[#This Row],[SAM Burden (Surveys Only)]]+Table133[[#This Row],[MAM Burden (Surveys Only)]]</f>
        <v>#N/A</v>
      </c>
      <c r="AV37" s="79" t="e">
        <f>(Table133[[#This Row],[GAM Level]]-Table133[[#This Row],[SAM Level]])*Table133[[#This Row],[0-59 Month population]]*2.6</f>
        <v>#N/A</v>
      </c>
      <c r="AX37" s="69">
        <v>0.9162042010631184</v>
      </c>
      <c r="AY37" s="70" t="e">
        <f t="shared" si="4"/>
        <v>#N/A</v>
      </c>
      <c r="AZ37" s="70" t="e">
        <f t="shared" si="5"/>
        <v>#N/A</v>
      </c>
      <c r="BA37" s="70" t="e">
        <f t="shared" si="6"/>
        <v>#N/A</v>
      </c>
      <c r="BB37" s="2"/>
    </row>
    <row r="38" spans="1:54" s="3" customFormat="1" ht="16.5" hidden="1" customHeight="1" x14ac:dyDescent="0.25">
      <c r="A38" s="56" t="s">
        <v>136</v>
      </c>
      <c r="B38" s="56" t="s">
        <v>147</v>
      </c>
      <c r="C38" s="56" t="s">
        <v>44</v>
      </c>
      <c r="D38" s="56">
        <v>1306</v>
      </c>
      <c r="E38" s="56">
        <v>1306</v>
      </c>
      <c r="F38" s="56" t="s">
        <v>45</v>
      </c>
      <c r="G38" s="57"/>
      <c r="H38" s="57" t="s">
        <v>680</v>
      </c>
      <c r="I38" s="58">
        <v>179005.0625876103</v>
      </c>
      <c r="J38" s="58" t="e">
        <f>VLOOKUP(TRIM(Table133[[#This Row],[District code]]),'[2]Pop Change by District'!$D$6:$L$339,9,0)</f>
        <v>#N/A</v>
      </c>
      <c r="K38" s="58" t="e">
        <f>Table133[[#This Row],[Population 2019]]-Table133[[#This Row],[Population 2018]]</f>
        <v>#N/A</v>
      </c>
      <c r="L38" s="58" t="e">
        <f>Table133[[#This Row],[Population 2019]]*17.63%</f>
        <v>#N/A</v>
      </c>
      <c r="M38" s="58" t="e">
        <f>Table133[[#This Row],[0-59 Month population]]*0.9</f>
        <v>#N/A</v>
      </c>
      <c r="N38" s="58" t="e">
        <f>Table133[[#This Row],[0-59 Month population]]*0.3</f>
        <v>#N/A</v>
      </c>
      <c r="O38" s="58" t="e">
        <f>Table133[[#This Row],[0-59 Month population]]*0.8</f>
        <v>#N/A</v>
      </c>
      <c r="P38" s="58" t="s">
        <v>148</v>
      </c>
      <c r="Q38" s="71" t="s">
        <v>78</v>
      </c>
      <c r="R38" s="71" t="s">
        <v>689</v>
      </c>
      <c r="S38" s="71" t="s">
        <v>690</v>
      </c>
      <c r="T38" s="72">
        <v>7.5999999999999998E-2</v>
      </c>
      <c r="U38" s="72">
        <v>7.5999999999999998E-2</v>
      </c>
      <c r="V38" s="72">
        <v>7.5999999999999998E-2</v>
      </c>
      <c r="W38" s="72">
        <v>8.0000000000000002E-3</v>
      </c>
      <c r="X38" s="72">
        <v>8.0000000000000002E-3</v>
      </c>
      <c r="Y38" s="72">
        <v>8.0000000000000002E-3</v>
      </c>
      <c r="Z38" s="72"/>
      <c r="AA38" s="73">
        <v>4.3467229185328957E-2</v>
      </c>
      <c r="AB38" s="73">
        <v>3.3459985007627253E-3</v>
      </c>
      <c r="AC38" s="73">
        <v>4.3467229185328957E-2</v>
      </c>
      <c r="AD38" s="73">
        <v>8.9092659766972643E-2</v>
      </c>
      <c r="AE38" s="73">
        <v>3.3459985007627253E-3</v>
      </c>
      <c r="AF38" s="73">
        <v>9.478804620945528E-3</v>
      </c>
      <c r="AG38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38" s="73">
        <f t="shared" si="0"/>
        <v>8.0000000000000002E-3</v>
      </c>
      <c r="AI38" s="75">
        <f t="shared" si="1"/>
        <v>8.0000000000000002E-3</v>
      </c>
      <c r="AJ38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38" s="73">
        <f t="shared" si="2"/>
        <v>7.5999999999999998E-2</v>
      </c>
      <c r="AL38" s="75">
        <f t="shared" si="3"/>
        <v>7.5999999999999998E-2</v>
      </c>
      <c r="AM38" s="75">
        <f>Table133[[#This Row],[GAM to be used]]-Table133[[#This Row],[new GAM prevalence (SD of 1) after district grouping]]</f>
        <v>3.2532770814671041E-2</v>
      </c>
      <c r="AN38" s="75">
        <f>Table133[[#This Row],[GAM to be used]]-Table133[[#This Row],[SAM to be used]]</f>
        <v>6.8000000000000005E-2</v>
      </c>
      <c r="AO38" s="76" t="e">
        <f>Table133[[#This Row],[0-59 Month population]]*Table133[[#This Row],[SAM to be used]]*2.6</f>
        <v>#N/A</v>
      </c>
      <c r="AP38" s="76" t="e">
        <f>Table133[[#This Row],[SAM Burden]]+Table133[[#This Row],[MAM Burden]]</f>
        <v>#N/A</v>
      </c>
      <c r="AQ38" s="76" t="e">
        <f>Table133[[#This Row],[0-59 Month population]]*Table133[[#This Row],[MAM to be used]]*2.6</f>
        <v>#N/A</v>
      </c>
      <c r="AR38" s="77"/>
      <c r="AS38" s="78" t="e">
        <f>Table133[[#This Row],[SAM Upper Interval]]*Table133[[#This Row],[0-59 Month population]]*2.6</f>
        <v>#N/A</v>
      </c>
      <c r="AT38" s="79" t="e">
        <f>Table133[[#This Row],[0-59 Month population]]*Table133[[#This Row],[SAM Level]]*2.6</f>
        <v>#N/A</v>
      </c>
      <c r="AU38" s="79" t="e">
        <f>Table133[[#This Row],[SAM Burden (Surveys Only)]]+Table133[[#This Row],[MAM Burden (Surveys Only)]]</f>
        <v>#N/A</v>
      </c>
      <c r="AV38" s="79" t="e">
        <f>(Table133[[#This Row],[GAM Level]]-Table133[[#This Row],[SAM Level]])*Table133[[#This Row],[0-59 Month population]]*2.6</f>
        <v>#N/A</v>
      </c>
      <c r="AX38" s="69">
        <v>0.84741189328861688</v>
      </c>
      <c r="AY38" s="70" t="e">
        <f t="shared" si="4"/>
        <v>#N/A</v>
      </c>
      <c r="AZ38" s="70" t="e">
        <f t="shared" si="5"/>
        <v>#N/A</v>
      </c>
      <c r="BA38" s="70" t="e">
        <f t="shared" si="6"/>
        <v>#N/A</v>
      </c>
      <c r="BB38" s="2"/>
    </row>
    <row r="39" spans="1:54" s="3" customFormat="1" ht="16.5" hidden="1" customHeight="1" x14ac:dyDescent="0.25">
      <c r="A39" s="56" t="s">
        <v>136</v>
      </c>
      <c r="B39" s="56" t="s">
        <v>149</v>
      </c>
      <c r="C39" s="56" t="s">
        <v>44</v>
      </c>
      <c r="D39" s="56">
        <v>1307</v>
      </c>
      <c r="E39" s="56">
        <v>1307</v>
      </c>
      <c r="F39" s="56" t="s">
        <v>45</v>
      </c>
      <c r="G39" s="57"/>
      <c r="H39" s="57" t="s">
        <v>680</v>
      </c>
      <c r="I39" s="58">
        <v>118728.69988327</v>
      </c>
      <c r="J39" s="58" t="e">
        <f>VLOOKUP(TRIM(Table133[[#This Row],[District code]]),'[2]Pop Change by District'!$D$6:$L$339,9,0)</f>
        <v>#N/A</v>
      </c>
      <c r="K39" s="58" t="e">
        <f>Table133[[#This Row],[Population 2019]]-Table133[[#This Row],[Population 2018]]</f>
        <v>#N/A</v>
      </c>
      <c r="L39" s="58" t="e">
        <f>Table133[[#This Row],[Population 2019]]*17.63%</f>
        <v>#N/A</v>
      </c>
      <c r="M39" s="58" t="e">
        <f>Table133[[#This Row],[0-59 Month population]]*0.9</f>
        <v>#N/A</v>
      </c>
      <c r="N39" s="58" t="e">
        <f>Table133[[#This Row],[0-59 Month population]]*0.3</f>
        <v>#N/A</v>
      </c>
      <c r="O39" s="58" t="e">
        <f>Table133[[#This Row],[0-59 Month population]]*0.8</f>
        <v>#N/A</v>
      </c>
      <c r="P39" s="58" t="s">
        <v>138</v>
      </c>
      <c r="Q39" s="71" t="s">
        <v>78</v>
      </c>
      <c r="R39" s="71" t="s">
        <v>689</v>
      </c>
      <c r="S39" s="71" t="s">
        <v>690</v>
      </c>
      <c r="T39" s="72">
        <v>7.5999999999999998E-2</v>
      </c>
      <c r="U39" s="72">
        <v>7.5999999999999998E-2</v>
      </c>
      <c r="V39" s="72">
        <v>7.5999999999999998E-2</v>
      </c>
      <c r="W39" s="72">
        <v>8.0000000000000002E-3</v>
      </c>
      <c r="X39" s="72">
        <v>8.0000000000000002E-3</v>
      </c>
      <c r="Y39" s="72">
        <v>8.0000000000000002E-3</v>
      </c>
      <c r="Z39" s="72"/>
      <c r="AA39" s="73">
        <v>5.4064148753345982E-2</v>
      </c>
      <c r="AB39" s="73">
        <v>4.5714637620340197E-3</v>
      </c>
      <c r="AC39" s="73">
        <v>4.3467229185328957E-2</v>
      </c>
      <c r="AD39" s="73">
        <v>8.9092659766972643E-2</v>
      </c>
      <c r="AE39" s="73">
        <v>3.3459985007627253E-3</v>
      </c>
      <c r="AF39" s="73">
        <v>9.478804620945528E-3</v>
      </c>
      <c r="AG39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39" s="73">
        <f t="shared" si="0"/>
        <v>8.0000000000000002E-3</v>
      </c>
      <c r="AI39" s="75">
        <f t="shared" si="1"/>
        <v>8.0000000000000002E-3</v>
      </c>
      <c r="AJ39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39" s="73">
        <f t="shared" si="2"/>
        <v>7.5999999999999998E-2</v>
      </c>
      <c r="AL39" s="75">
        <f t="shared" si="3"/>
        <v>7.5999999999999998E-2</v>
      </c>
      <c r="AM39" s="75">
        <f>Table133[[#This Row],[GAM to be used]]-Table133[[#This Row],[new GAM prevalence (SD of 1) after district grouping]]</f>
        <v>2.1935851246654016E-2</v>
      </c>
      <c r="AN39" s="75">
        <f>Table133[[#This Row],[GAM to be used]]-Table133[[#This Row],[SAM to be used]]</f>
        <v>6.8000000000000005E-2</v>
      </c>
      <c r="AO39" s="76" t="e">
        <f>Table133[[#This Row],[0-59 Month population]]*Table133[[#This Row],[SAM to be used]]*2.6</f>
        <v>#N/A</v>
      </c>
      <c r="AP39" s="76" t="e">
        <f>Table133[[#This Row],[SAM Burden]]+Table133[[#This Row],[MAM Burden]]</f>
        <v>#N/A</v>
      </c>
      <c r="AQ39" s="76" t="e">
        <f>Table133[[#This Row],[0-59 Month population]]*Table133[[#This Row],[MAM to be used]]*2.6</f>
        <v>#N/A</v>
      </c>
      <c r="AR39" s="77"/>
      <c r="AS39" s="78" t="e">
        <f>Table133[[#This Row],[SAM Upper Interval]]*Table133[[#This Row],[0-59 Month population]]*2.6</f>
        <v>#N/A</v>
      </c>
      <c r="AT39" s="79" t="e">
        <f>Table133[[#This Row],[0-59 Month population]]*Table133[[#This Row],[SAM Level]]*2.6</f>
        <v>#N/A</v>
      </c>
      <c r="AU39" s="79" t="e">
        <f>Table133[[#This Row],[SAM Burden (Surveys Only)]]+Table133[[#This Row],[MAM Burden (Surveys Only)]]</f>
        <v>#N/A</v>
      </c>
      <c r="AV39" s="79" t="e">
        <f>(Table133[[#This Row],[GAM Level]]-Table133[[#This Row],[SAM Level]])*Table133[[#This Row],[0-59 Month population]]*2.6</f>
        <v>#N/A</v>
      </c>
      <c r="AX39" s="69">
        <v>0.84741189328861688</v>
      </c>
      <c r="AY39" s="70" t="e">
        <f t="shared" si="4"/>
        <v>#N/A</v>
      </c>
      <c r="AZ39" s="70" t="e">
        <f t="shared" si="5"/>
        <v>#N/A</v>
      </c>
      <c r="BA39" s="70" t="e">
        <f t="shared" si="6"/>
        <v>#N/A</v>
      </c>
      <c r="BB39" s="2"/>
    </row>
    <row r="40" spans="1:54" s="3" customFormat="1" ht="16.5" hidden="1" customHeight="1" x14ac:dyDescent="0.25">
      <c r="A40" s="56" t="s">
        <v>136</v>
      </c>
      <c r="B40" s="56" t="s">
        <v>150</v>
      </c>
      <c r="C40" s="56" t="s">
        <v>44</v>
      </c>
      <c r="D40" s="56">
        <v>1308</v>
      </c>
      <c r="E40" s="56">
        <v>1308</v>
      </c>
      <c r="F40" s="56" t="s">
        <v>45</v>
      </c>
      <c r="G40" s="57"/>
      <c r="H40" s="57" t="s">
        <v>680</v>
      </c>
      <c r="I40" s="58">
        <v>510380.24936331867</v>
      </c>
      <c r="J40" s="58" t="e">
        <f>VLOOKUP(TRIM(Table133[[#This Row],[District code]]),'[2]Pop Change by District'!$D$6:$L$339,9,0)</f>
        <v>#N/A</v>
      </c>
      <c r="K40" s="58" t="e">
        <f>Table133[[#This Row],[Population 2019]]-Table133[[#This Row],[Population 2018]]</f>
        <v>#N/A</v>
      </c>
      <c r="L40" s="58" t="e">
        <f>Table133[[#This Row],[Population 2019]]*17.63%</f>
        <v>#N/A</v>
      </c>
      <c r="M40" s="58" t="e">
        <f>Table133[[#This Row],[0-59 Month population]]*0.9</f>
        <v>#N/A</v>
      </c>
      <c r="N40" s="58" t="e">
        <f>Table133[[#This Row],[0-59 Month population]]*0.3</f>
        <v>#N/A</v>
      </c>
      <c r="O40" s="58" t="e">
        <f>Table133[[#This Row],[0-59 Month population]]*0.8</f>
        <v>#N/A</v>
      </c>
      <c r="P40" s="58" t="s">
        <v>148</v>
      </c>
      <c r="Q40" s="71" t="s">
        <v>78</v>
      </c>
      <c r="R40" s="71" t="s">
        <v>689</v>
      </c>
      <c r="S40" s="71" t="s">
        <v>690</v>
      </c>
      <c r="T40" s="72">
        <v>7.5999999999999998E-2</v>
      </c>
      <c r="U40" s="72">
        <v>7.5999999999999998E-2</v>
      </c>
      <c r="V40" s="72">
        <v>7.5999999999999998E-2</v>
      </c>
      <c r="W40" s="72">
        <v>8.0000000000000002E-3</v>
      </c>
      <c r="X40" s="72">
        <v>8.0000000000000002E-3</v>
      </c>
      <c r="Y40" s="72">
        <v>8.0000000000000002E-3</v>
      </c>
      <c r="Z40" s="72"/>
      <c r="AA40" s="73">
        <v>4.3467229185328957E-2</v>
      </c>
      <c r="AB40" s="73">
        <v>3.3459985007627253E-3</v>
      </c>
      <c r="AC40" s="73">
        <v>4.3467229185328957E-2</v>
      </c>
      <c r="AD40" s="73">
        <v>8.9092659766972643E-2</v>
      </c>
      <c r="AE40" s="73">
        <v>3.3459985007627253E-3</v>
      </c>
      <c r="AF40" s="73">
        <v>9.478804620945528E-3</v>
      </c>
      <c r="AG40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40" s="73">
        <f t="shared" si="0"/>
        <v>8.0000000000000002E-3</v>
      </c>
      <c r="AI40" s="75">
        <f t="shared" si="1"/>
        <v>8.0000000000000002E-3</v>
      </c>
      <c r="AJ40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40" s="73">
        <f t="shared" si="2"/>
        <v>7.5999999999999998E-2</v>
      </c>
      <c r="AL40" s="75">
        <f t="shared" si="3"/>
        <v>7.5999999999999998E-2</v>
      </c>
      <c r="AM40" s="75">
        <f>Table133[[#This Row],[GAM to be used]]-Table133[[#This Row],[new GAM prevalence (SD of 1) after district grouping]]</f>
        <v>3.2532770814671041E-2</v>
      </c>
      <c r="AN40" s="75">
        <f>Table133[[#This Row],[GAM to be used]]-Table133[[#This Row],[SAM to be used]]</f>
        <v>6.8000000000000005E-2</v>
      </c>
      <c r="AO40" s="76" t="e">
        <f>Table133[[#This Row],[0-59 Month population]]*Table133[[#This Row],[SAM to be used]]*2.6</f>
        <v>#N/A</v>
      </c>
      <c r="AP40" s="76" t="e">
        <f>Table133[[#This Row],[SAM Burden]]+Table133[[#This Row],[MAM Burden]]</f>
        <v>#N/A</v>
      </c>
      <c r="AQ40" s="76" t="e">
        <f>Table133[[#This Row],[0-59 Month population]]*Table133[[#This Row],[MAM to be used]]*2.6</f>
        <v>#N/A</v>
      </c>
      <c r="AR40" s="77"/>
      <c r="AS40" s="78" t="e">
        <f>Table133[[#This Row],[SAM Upper Interval]]*Table133[[#This Row],[0-59 Month population]]*2.6</f>
        <v>#N/A</v>
      </c>
      <c r="AT40" s="79" t="e">
        <f>Table133[[#This Row],[0-59 Month population]]*Table133[[#This Row],[SAM Level]]*2.6</f>
        <v>#N/A</v>
      </c>
      <c r="AU40" s="79" t="e">
        <f>Table133[[#This Row],[SAM Burden (Surveys Only)]]+Table133[[#This Row],[MAM Burden (Surveys Only)]]</f>
        <v>#N/A</v>
      </c>
      <c r="AV40" s="79" t="e">
        <f>(Table133[[#This Row],[GAM Level]]-Table133[[#This Row],[SAM Level]])*Table133[[#This Row],[0-59 Month population]]*2.6</f>
        <v>#N/A</v>
      </c>
      <c r="AX40" s="69">
        <v>1.0161115194491441</v>
      </c>
      <c r="AY40" s="70" t="e">
        <f t="shared" si="4"/>
        <v>#N/A</v>
      </c>
      <c r="AZ40" s="70" t="e">
        <f t="shared" si="5"/>
        <v>#N/A</v>
      </c>
      <c r="BA40" s="70" t="e">
        <f t="shared" si="6"/>
        <v>#N/A</v>
      </c>
      <c r="BB40" s="2"/>
    </row>
    <row r="41" spans="1:54" s="3" customFormat="1" ht="16.5" hidden="1" customHeight="1" x14ac:dyDescent="0.25">
      <c r="A41" s="56" t="s">
        <v>136</v>
      </c>
      <c r="B41" s="56" t="s">
        <v>151</v>
      </c>
      <c r="C41" s="56" t="s">
        <v>44</v>
      </c>
      <c r="D41" s="56">
        <v>1309</v>
      </c>
      <c r="E41" s="56">
        <v>1309</v>
      </c>
      <c r="F41" s="56" t="s">
        <v>45</v>
      </c>
      <c r="G41" s="57"/>
      <c r="H41" s="57" t="s">
        <v>680</v>
      </c>
      <c r="I41" s="58">
        <v>306251.6054365235</v>
      </c>
      <c r="J41" s="58" t="e">
        <f>VLOOKUP(TRIM(Table133[[#This Row],[District code]]),'[2]Pop Change by District'!$D$6:$L$339,9,0)</f>
        <v>#N/A</v>
      </c>
      <c r="K41" s="58" t="e">
        <f>Table133[[#This Row],[Population 2019]]-Table133[[#This Row],[Population 2018]]</f>
        <v>#N/A</v>
      </c>
      <c r="L41" s="58" t="e">
        <f>Table133[[#This Row],[Population 2019]]*17.63%</f>
        <v>#N/A</v>
      </c>
      <c r="M41" s="58" t="e">
        <f>Table133[[#This Row],[0-59 Month population]]*0.9</f>
        <v>#N/A</v>
      </c>
      <c r="N41" s="58" t="e">
        <f>Table133[[#This Row],[0-59 Month population]]*0.3</f>
        <v>#N/A</v>
      </c>
      <c r="O41" s="58" t="e">
        <f>Table133[[#This Row],[0-59 Month population]]*0.8</f>
        <v>#N/A</v>
      </c>
      <c r="P41" s="58" t="s">
        <v>142</v>
      </c>
      <c r="Q41" s="71" t="s">
        <v>78</v>
      </c>
      <c r="R41" s="71" t="s">
        <v>689</v>
      </c>
      <c r="S41" s="71" t="s">
        <v>690</v>
      </c>
      <c r="T41" s="72">
        <v>7.5999999999999998E-2</v>
      </c>
      <c r="U41" s="72">
        <v>7.5999999999999998E-2</v>
      </c>
      <c r="V41" s="72">
        <v>7.5999999999999998E-2</v>
      </c>
      <c r="W41" s="72">
        <v>8.0000000000000002E-3</v>
      </c>
      <c r="X41" s="72">
        <v>8.0000000000000002E-3</v>
      </c>
      <c r="Y41" s="72">
        <v>8.0000000000000002E-3</v>
      </c>
      <c r="Z41" s="72"/>
      <c r="AA41" s="73">
        <v>4.8146261041456258E-2</v>
      </c>
      <c r="AB41" s="73">
        <v>3.8712259447096029E-3</v>
      </c>
      <c r="AC41" s="73">
        <v>4.3467229185328957E-2</v>
      </c>
      <c r="AD41" s="73">
        <v>8.9092659766972643E-2</v>
      </c>
      <c r="AE41" s="73">
        <v>3.3459985007627253E-3</v>
      </c>
      <c r="AF41" s="73">
        <v>9.478804620945528E-3</v>
      </c>
      <c r="AG41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41" s="73">
        <f t="shared" si="0"/>
        <v>8.0000000000000002E-3</v>
      </c>
      <c r="AI41" s="75">
        <f t="shared" si="1"/>
        <v>8.0000000000000002E-3</v>
      </c>
      <c r="AJ41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41" s="73">
        <f t="shared" si="2"/>
        <v>7.5999999999999998E-2</v>
      </c>
      <c r="AL41" s="75">
        <f t="shared" si="3"/>
        <v>7.5999999999999998E-2</v>
      </c>
      <c r="AM41" s="75">
        <f>Table133[[#This Row],[GAM to be used]]-Table133[[#This Row],[new GAM prevalence (SD of 1) after district grouping]]</f>
        <v>2.785373895854374E-2</v>
      </c>
      <c r="AN41" s="75">
        <f>Table133[[#This Row],[GAM to be used]]-Table133[[#This Row],[SAM to be used]]</f>
        <v>6.8000000000000005E-2</v>
      </c>
      <c r="AO41" s="76" t="e">
        <f>Table133[[#This Row],[0-59 Month population]]*Table133[[#This Row],[SAM to be used]]*2.6</f>
        <v>#N/A</v>
      </c>
      <c r="AP41" s="76" t="e">
        <f>Table133[[#This Row],[SAM Burden]]+Table133[[#This Row],[MAM Burden]]</f>
        <v>#N/A</v>
      </c>
      <c r="AQ41" s="76" t="e">
        <f>Table133[[#This Row],[0-59 Month population]]*Table133[[#This Row],[MAM to be used]]*2.6</f>
        <v>#N/A</v>
      </c>
      <c r="AR41" s="77"/>
      <c r="AS41" s="78" t="e">
        <f>Table133[[#This Row],[SAM Upper Interval]]*Table133[[#This Row],[0-59 Month population]]*2.6</f>
        <v>#N/A</v>
      </c>
      <c r="AT41" s="79" t="e">
        <f>Table133[[#This Row],[0-59 Month population]]*Table133[[#This Row],[SAM Level]]*2.6</f>
        <v>#N/A</v>
      </c>
      <c r="AU41" s="79" t="e">
        <f>Table133[[#This Row],[SAM Burden (Surveys Only)]]+Table133[[#This Row],[MAM Burden (Surveys Only)]]</f>
        <v>#N/A</v>
      </c>
      <c r="AV41" s="79" t="e">
        <f>(Table133[[#This Row],[GAM Level]]-Table133[[#This Row],[SAM Level]])*Table133[[#This Row],[0-59 Month population]]*2.6</f>
        <v>#N/A</v>
      </c>
      <c r="AX41" s="69">
        <v>3.0382438291759937</v>
      </c>
      <c r="AY41" s="70" t="e">
        <f t="shared" si="4"/>
        <v>#N/A</v>
      </c>
      <c r="AZ41" s="70" t="e">
        <f t="shared" si="5"/>
        <v>#N/A</v>
      </c>
      <c r="BA41" s="70" t="e">
        <f t="shared" si="6"/>
        <v>#N/A</v>
      </c>
      <c r="BB41" s="2"/>
    </row>
    <row r="42" spans="1:54" s="3" customFormat="1" ht="16.5" hidden="1" customHeight="1" x14ac:dyDescent="0.25">
      <c r="A42" s="56" t="s">
        <v>136</v>
      </c>
      <c r="B42" s="56" t="s">
        <v>152</v>
      </c>
      <c r="C42" s="56" t="s">
        <v>44</v>
      </c>
      <c r="D42" s="56">
        <v>1310</v>
      </c>
      <c r="E42" s="56">
        <v>1310</v>
      </c>
      <c r="F42" s="56" t="s">
        <v>45</v>
      </c>
      <c r="G42" s="57"/>
      <c r="H42" s="57" t="s">
        <v>680</v>
      </c>
      <c r="I42" s="58">
        <v>350177.37230325968</v>
      </c>
      <c r="J42" s="58" t="e">
        <f>VLOOKUP(TRIM(Table133[[#This Row],[District code]]),'[2]Pop Change by District'!$D$6:$L$339,9,0)</f>
        <v>#N/A</v>
      </c>
      <c r="K42" s="58" t="e">
        <f>Table133[[#This Row],[Population 2019]]-Table133[[#This Row],[Population 2018]]</f>
        <v>#N/A</v>
      </c>
      <c r="L42" s="58" t="e">
        <f>Table133[[#This Row],[Population 2019]]*17.63%</f>
        <v>#N/A</v>
      </c>
      <c r="M42" s="58" t="e">
        <f>Table133[[#This Row],[0-59 Month population]]*0.9</f>
        <v>#N/A</v>
      </c>
      <c r="N42" s="58" t="e">
        <f>Table133[[#This Row],[0-59 Month population]]*0.3</f>
        <v>#N/A</v>
      </c>
      <c r="O42" s="58" t="e">
        <f>Table133[[#This Row],[0-59 Month population]]*0.8</f>
        <v>#N/A</v>
      </c>
      <c r="P42" s="58" t="s">
        <v>153</v>
      </c>
      <c r="Q42" s="71" t="s">
        <v>78</v>
      </c>
      <c r="R42" s="71" t="s">
        <v>689</v>
      </c>
      <c r="S42" s="71" t="s">
        <v>690</v>
      </c>
      <c r="T42" s="72">
        <v>7.5999999999999998E-2</v>
      </c>
      <c r="U42" s="72">
        <v>7.5999999999999998E-2</v>
      </c>
      <c r="V42" s="72">
        <v>7.5999999999999998E-2</v>
      </c>
      <c r="W42" s="72">
        <v>8.0000000000000002E-3</v>
      </c>
      <c r="X42" s="72">
        <v>8.0000000000000002E-3</v>
      </c>
      <c r="Y42" s="72">
        <v>8.0000000000000002E-3</v>
      </c>
      <c r="Z42" s="72"/>
      <c r="AA42" s="73">
        <v>7.9211534842682979E-2</v>
      </c>
      <c r="AB42" s="73">
        <v>7.9676279002888935E-3</v>
      </c>
      <c r="AC42" s="73">
        <v>4.3467229185328957E-2</v>
      </c>
      <c r="AD42" s="73">
        <v>8.9092659766972643E-2</v>
      </c>
      <c r="AE42" s="73">
        <v>3.3459985007627253E-3</v>
      </c>
      <c r="AF42" s="73">
        <v>9.478804620945528E-3</v>
      </c>
      <c r="AG42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42" s="73">
        <f t="shared" si="0"/>
        <v>8.0000000000000002E-3</v>
      </c>
      <c r="AI42" s="75">
        <f t="shared" si="1"/>
        <v>8.0000000000000002E-3</v>
      </c>
      <c r="AJ42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42" s="73">
        <f t="shared" si="2"/>
        <v>7.5999999999999998E-2</v>
      </c>
      <c r="AL42" s="75">
        <f t="shared" si="3"/>
        <v>7.9211534842682979E-2</v>
      </c>
      <c r="AM42" s="75">
        <f>Table133[[#This Row],[GAM to be used]]-Table133[[#This Row],[new GAM prevalence (SD of 1) after district grouping]]</f>
        <v>0</v>
      </c>
      <c r="AN42" s="75">
        <f>Table133[[#This Row],[GAM to be used]]-Table133[[#This Row],[SAM to be used]]</f>
        <v>7.1211534842682972E-2</v>
      </c>
      <c r="AO42" s="76" t="e">
        <f>Table133[[#This Row],[0-59 Month population]]*Table133[[#This Row],[SAM to be used]]*2.6</f>
        <v>#N/A</v>
      </c>
      <c r="AP42" s="76" t="e">
        <f>Table133[[#This Row],[SAM Burden]]+Table133[[#This Row],[MAM Burden]]</f>
        <v>#N/A</v>
      </c>
      <c r="AQ42" s="76" t="e">
        <f>Table133[[#This Row],[0-59 Month population]]*Table133[[#This Row],[MAM to be used]]*2.6</f>
        <v>#N/A</v>
      </c>
      <c r="AR42" s="77"/>
      <c r="AS42" s="78" t="e">
        <f>Table133[[#This Row],[SAM Upper Interval]]*Table133[[#This Row],[0-59 Month population]]*2.6</f>
        <v>#N/A</v>
      </c>
      <c r="AT42" s="79" t="e">
        <f>Table133[[#This Row],[0-59 Month population]]*Table133[[#This Row],[SAM Level]]*2.6</f>
        <v>#N/A</v>
      </c>
      <c r="AU42" s="79" t="e">
        <f>Table133[[#This Row],[SAM Burden (Surveys Only)]]+Table133[[#This Row],[MAM Burden (Surveys Only)]]</f>
        <v>#N/A</v>
      </c>
      <c r="AV42" s="79" t="e">
        <f>(Table133[[#This Row],[GAM Level]]-Table133[[#This Row],[SAM Level]])*Table133[[#This Row],[0-59 Month population]]*2.6</f>
        <v>#N/A</v>
      </c>
      <c r="AX42" s="69">
        <v>3.0382438291759937</v>
      </c>
      <c r="AY42" s="70" t="e">
        <f t="shared" si="4"/>
        <v>#N/A</v>
      </c>
      <c r="AZ42" s="70" t="e">
        <f t="shared" si="5"/>
        <v>#N/A</v>
      </c>
      <c r="BA42" s="70" t="e">
        <f t="shared" si="6"/>
        <v>#N/A</v>
      </c>
      <c r="BB42" s="2"/>
    </row>
    <row r="43" spans="1:54" s="3" customFormat="1" ht="16.5" hidden="1" customHeight="1" x14ac:dyDescent="0.25">
      <c r="A43" s="56" t="s">
        <v>42</v>
      </c>
      <c r="B43" s="56" t="s">
        <v>43</v>
      </c>
      <c r="C43" s="56" t="s">
        <v>44</v>
      </c>
      <c r="D43" s="56">
        <v>1401</v>
      </c>
      <c r="E43" s="56">
        <v>1401</v>
      </c>
      <c r="F43" s="56" t="s">
        <v>45</v>
      </c>
      <c r="G43" s="57"/>
      <c r="H43" s="57" t="s">
        <v>680</v>
      </c>
      <c r="I43" s="58">
        <v>12800.68139682231</v>
      </c>
      <c r="J43" s="58" t="e">
        <f>VLOOKUP(TRIM(Table133[[#This Row],[District code]]),'[2]Pop Change by District'!$D$6:$L$339,9,0)</f>
        <v>#N/A</v>
      </c>
      <c r="K43" s="58" t="e">
        <f>Table133[[#This Row],[Population 2019]]-Table133[[#This Row],[Population 2018]]</f>
        <v>#N/A</v>
      </c>
      <c r="L43" s="58" t="e">
        <f>Table133[[#This Row],[Population 2019]]*17.63%</f>
        <v>#N/A</v>
      </c>
      <c r="M43" s="58" t="e">
        <f>Table133[[#This Row],[0-59 Month population]]*0.9</f>
        <v>#N/A</v>
      </c>
      <c r="N43" s="58" t="e">
        <f>Table133[[#This Row],[0-59 Month population]]*0.3</f>
        <v>#N/A</v>
      </c>
      <c r="O43" s="58" t="e">
        <f>Table133[[#This Row],[0-59 Month population]]*0.8</f>
        <v>#N/A</v>
      </c>
      <c r="P43" s="58" t="s">
        <v>46</v>
      </c>
      <c r="Q43" s="71" t="s">
        <v>21</v>
      </c>
      <c r="R43" s="71" t="s">
        <v>691</v>
      </c>
      <c r="S43" s="71" t="s">
        <v>692</v>
      </c>
      <c r="T43" s="72">
        <v>0.104</v>
      </c>
      <c r="U43" s="72">
        <v>0.104</v>
      </c>
      <c r="V43" s="72">
        <v>0.104</v>
      </c>
      <c r="W43" s="72">
        <v>2.1000000000000001E-2</v>
      </c>
      <c r="X43" s="72">
        <v>2.1000000000000001E-2</v>
      </c>
      <c r="Y43" s="72">
        <v>2.1000000000000001E-2</v>
      </c>
      <c r="Z43" s="72"/>
      <c r="AA43" s="73">
        <v>8.2594601650401098E-2</v>
      </c>
      <c r="AB43" s="73">
        <v>8.4741189328861686E-3</v>
      </c>
      <c r="AC43" s="73">
        <v>6.1489131949074141E-2</v>
      </c>
      <c r="AD43" s="73">
        <v>9.8151289979817424E-2</v>
      </c>
      <c r="AE43" s="73">
        <v>5.5048244733767772E-3</v>
      </c>
      <c r="AF43" s="73">
        <v>1.0948275988087335E-2</v>
      </c>
      <c r="AG43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43" s="73">
        <f t="shared" si="0"/>
        <v>2.1000000000000001E-2</v>
      </c>
      <c r="AI43" s="75">
        <f t="shared" si="1"/>
        <v>2.1000000000000001E-2</v>
      </c>
      <c r="AJ43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43" s="73">
        <f t="shared" si="2"/>
        <v>0.104</v>
      </c>
      <c r="AL43" s="75">
        <f t="shared" si="3"/>
        <v>0.104</v>
      </c>
      <c r="AM43" s="75">
        <f>Table133[[#This Row],[GAM to be used]]-Table133[[#This Row],[new GAM prevalence (SD of 1) after district grouping]]</f>
        <v>2.1405398349598898E-2</v>
      </c>
      <c r="AN43" s="75">
        <f>Table133[[#This Row],[GAM to be used]]-Table133[[#This Row],[SAM to be used]]</f>
        <v>8.299999999999999E-2</v>
      </c>
      <c r="AO43" s="76" t="e">
        <f>Table133[[#This Row],[0-59 Month population]]*Table133[[#This Row],[SAM to be used]]*2.6</f>
        <v>#N/A</v>
      </c>
      <c r="AP43" s="76" t="e">
        <f>Table133[[#This Row],[SAM Burden]]+Table133[[#This Row],[MAM Burden]]</f>
        <v>#N/A</v>
      </c>
      <c r="AQ43" s="76" t="e">
        <f>Table133[[#This Row],[0-59 Month population]]*Table133[[#This Row],[MAM to be used]]*2.6</f>
        <v>#N/A</v>
      </c>
      <c r="AR43" s="77"/>
      <c r="AS43" s="78" t="e">
        <f>Table133[[#This Row],[SAM Upper Interval]]*Table133[[#This Row],[0-59 Month population]]*2.6</f>
        <v>#N/A</v>
      </c>
      <c r="AT43" s="79" t="e">
        <f>Table133[[#This Row],[0-59 Month population]]*Table133[[#This Row],[SAM Level]]*2.6</f>
        <v>#N/A</v>
      </c>
      <c r="AU43" s="79" t="e">
        <f>Table133[[#This Row],[SAM Burden (Surveys Only)]]+Table133[[#This Row],[MAM Burden (Surveys Only)]]</f>
        <v>#N/A</v>
      </c>
      <c r="AV43" s="79" t="e">
        <f>(Table133[[#This Row],[GAM Level]]-Table133[[#This Row],[SAM Level]])*Table133[[#This Row],[0-59 Month population]]*2.6</f>
        <v>#N/A</v>
      </c>
      <c r="AX43" s="69">
        <v>5.6056146353654821</v>
      </c>
      <c r="AY43" s="70" t="e">
        <f t="shared" si="4"/>
        <v>#N/A</v>
      </c>
      <c r="AZ43" s="70" t="e">
        <f t="shared" si="5"/>
        <v>#N/A</v>
      </c>
      <c r="BA43" s="70" t="e">
        <f t="shared" si="6"/>
        <v>#N/A</v>
      </c>
      <c r="BB43" s="2"/>
    </row>
    <row r="44" spans="1:54" s="3" customFormat="1" ht="16.5" hidden="1" customHeight="1" x14ac:dyDescent="0.25">
      <c r="A44" s="56" t="s">
        <v>42</v>
      </c>
      <c r="B44" s="56" t="s">
        <v>49</v>
      </c>
      <c r="C44" s="56" t="s">
        <v>44</v>
      </c>
      <c r="D44" s="56">
        <v>1402</v>
      </c>
      <c r="E44" s="56">
        <v>1402</v>
      </c>
      <c r="F44" s="56" t="s">
        <v>45</v>
      </c>
      <c r="G44" s="57"/>
      <c r="H44" s="57" t="s">
        <v>680</v>
      </c>
      <c r="I44" s="58">
        <v>18477.88690010097</v>
      </c>
      <c r="J44" s="58" t="e">
        <f>VLOOKUP(TRIM(Table133[[#This Row],[District code]]),'[2]Pop Change by District'!$D$6:$L$339,9,0)</f>
        <v>#N/A</v>
      </c>
      <c r="K44" s="58" t="e">
        <f>Table133[[#This Row],[Population 2019]]-Table133[[#This Row],[Population 2018]]</f>
        <v>#N/A</v>
      </c>
      <c r="L44" s="58" t="e">
        <f>Table133[[#This Row],[Population 2019]]*17.63%</f>
        <v>#N/A</v>
      </c>
      <c r="M44" s="58" t="e">
        <f>Table133[[#This Row],[0-59 Month population]]*0.9</f>
        <v>#N/A</v>
      </c>
      <c r="N44" s="58" t="e">
        <f>Table133[[#This Row],[0-59 Month population]]*0.3</f>
        <v>#N/A</v>
      </c>
      <c r="O44" s="58" t="e">
        <f>Table133[[#This Row],[0-59 Month population]]*0.8</f>
        <v>#N/A</v>
      </c>
      <c r="P44" s="58" t="s">
        <v>46</v>
      </c>
      <c r="Q44" s="71" t="s">
        <v>21</v>
      </c>
      <c r="R44" s="71" t="s">
        <v>691</v>
      </c>
      <c r="S44" s="71" t="s">
        <v>692</v>
      </c>
      <c r="T44" s="72">
        <v>0.104</v>
      </c>
      <c r="U44" s="72">
        <v>0.104</v>
      </c>
      <c r="V44" s="72">
        <v>0.104</v>
      </c>
      <c r="W44" s="72">
        <v>2.1000000000000001E-2</v>
      </c>
      <c r="X44" s="72">
        <v>2.1000000000000001E-2</v>
      </c>
      <c r="Y44" s="72">
        <v>2.1000000000000001E-2</v>
      </c>
      <c r="Z44" s="72"/>
      <c r="AA44" s="73">
        <v>8.2594601650401098E-2</v>
      </c>
      <c r="AB44" s="73">
        <v>8.4741189328861686E-3</v>
      </c>
      <c r="AC44" s="73">
        <v>6.1489131949074141E-2</v>
      </c>
      <c r="AD44" s="73">
        <v>9.8151289979817424E-2</v>
      </c>
      <c r="AE44" s="73">
        <v>5.5048244733767772E-3</v>
      </c>
      <c r="AF44" s="73">
        <v>1.0948275988087335E-2</v>
      </c>
      <c r="AG44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44" s="73">
        <f t="shared" si="0"/>
        <v>2.1000000000000001E-2</v>
      </c>
      <c r="AI44" s="75">
        <f t="shared" si="1"/>
        <v>2.1000000000000001E-2</v>
      </c>
      <c r="AJ44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44" s="73">
        <f t="shared" si="2"/>
        <v>0.104</v>
      </c>
      <c r="AL44" s="75">
        <f t="shared" si="3"/>
        <v>0.104</v>
      </c>
      <c r="AM44" s="75">
        <f>Table133[[#This Row],[GAM to be used]]-Table133[[#This Row],[new GAM prevalence (SD of 1) after district grouping]]</f>
        <v>2.1405398349598898E-2</v>
      </c>
      <c r="AN44" s="75">
        <f>Table133[[#This Row],[GAM to be used]]-Table133[[#This Row],[SAM to be used]]</f>
        <v>8.299999999999999E-2</v>
      </c>
      <c r="AO44" s="76" t="e">
        <f>Table133[[#This Row],[0-59 Month population]]*Table133[[#This Row],[SAM to be used]]*2.6</f>
        <v>#N/A</v>
      </c>
      <c r="AP44" s="76" t="e">
        <f>Table133[[#This Row],[SAM Burden]]+Table133[[#This Row],[MAM Burden]]</f>
        <v>#N/A</v>
      </c>
      <c r="AQ44" s="76" t="e">
        <f>Table133[[#This Row],[0-59 Month population]]*Table133[[#This Row],[MAM to be used]]*2.6</f>
        <v>#N/A</v>
      </c>
      <c r="AR44" s="77"/>
      <c r="AS44" s="78" t="e">
        <f>Table133[[#This Row],[SAM Upper Interval]]*Table133[[#This Row],[0-59 Month population]]*2.6</f>
        <v>#N/A</v>
      </c>
      <c r="AT44" s="79" t="e">
        <f>Table133[[#This Row],[0-59 Month population]]*Table133[[#This Row],[SAM Level]]*2.6</f>
        <v>#N/A</v>
      </c>
      <c r="AU44" s="79" t="e">
        <f>Table133[[#This Row],[SAM Burden (Surveys Only)]]+Table133[[#This Row],[MAM Burden (Surveys Only)]]</f>
        <v>#N/A</v>
      </c>
      <c r="AV44" s="79" t="e">
        <f>(Table133[[#This Row],[GAM Level]]-Table133[[#This Row],[SAM Level]])*Table133[[#This Row],[0-59 Month population]]*2.6</f>
        <v>#N/A</v>
      </c>
      <c r="AX44" s="69">
        <v>2.8686022652676657</v>
      </c>
      <c r="AY44" s="70" t="e">
        <f t="shared" si="4"/>
        <v>#N/A</v>
      </c>
      <c r="AZ44" s="70" t="e">
        <f t="shared" si="5"/>
        <v>#N/A</v>
      </c>
      <c r="BA44" s="70" t="e">
        <f t="shared" si="6"/>
        <v>#N/A</v>
      </c>
      <c r="BB44" s="2"/>
    </row>
    <row r="45" spans="1:54" ht="16.5" hidden="1" customHeight="1" x14ac:dyDescent="0.25">
      <c r="A45" s="56" t="s">
        <v>42</v>
      </c>
      <c r="B45" s="56" t="s">
        <v>50</v>
      </c>
      <c r="C45" s="56" t="s">
        <v>44</v>
      </c>
      <c r="D45" s="56">
        <v>1403</v>
      </c>
      <c r="E45" s="56">
        <v>1403</v>
      </c>
      <c r="F45" s="56" t="s">
        <v>45</v>
      </c>
      <c r="G45" s="57"/>
      <c r="H45" s="57" t="s">
        <v>680</v>
      </c>
      <c r="I45" s="58">
        <v>9586.5909360725946</v>
      </c>
      <c r="J45" s="58" t="e">
        <f>VLOOKUP(TRIM(Table133[[#This Row],[District code]]),'[2]Pop Change by District'!$D$6:$L$339,9,0)</f>
        <v>#N/A</v>
      </c>
      <c r="K45" s="58" t="e">
        <f>Table133[[#This Row],[Population 2019]]-Table133[[#This Row],[Population 2018]]</f>
        <v>#N/A</v>
      </c>
      <c r="L45" s="58" t="e">
        <f>Table133[[#This Row],[Population 2019]]*17.63%</f>
        <v>#N/A</v>
      </c>
      <c r="M45" s="58" t="e">
        <f>Table133[[#This Row],[0-59 Month population]]*0.9</f>
        <v>#N/A</v>
      </c>
      <c r="N45" s="58" t="e">
        <f>Table133[[#This Row],[0-59 Month population]]*0.3</f>
        <v>#N/A</v>
      </c>
      <c r="O45" s="58" t="e">
        <f>Table133[[#This Row],[0-59 Month population]]*0.8</f>
        <v>#N/A</v>
      </c>
      <c r="P45" s="58" t="s">
        <v>51</v>
      </c>
      <c r="Q45" s="71" t="s">
        <v>21</v>
      </c>
      <c r="R45" s="71" t="s">
        <v>691</v>
      </c>
      <c r="S45" s="71" t="s">
        <v>692</v>
      </c>
      <c r="T45" s="72">
        <v>0.104</v>
      </c>
      <c r="U45" s="72">
        <v>0.104</v>
      </c>
      <c r="V45" s="72">
        <v>0.104</v>
      </c>
      <c r="W45" s="72">
        <v>2.1000000000000001E-2</v>
      </c>
      <c r="X45" s="72">
        <v>2.1000000000000001E-2</v>
      </c>
      <c r="Y45" s="72">
        <v>2.1000000000000001E-2</v>
      </c>
      <c r="Z45" s="72"/>
      <c r="AA45" s="73">
        <v>9.8151289979817424E-2</v>
      </c>
      <c r="AB45" s="73">
        <v>1.0948275988087335E-2</v>
      </c>
      <c r="AC45" s="73">
        <v>6.1489131949074141E-2</v>
      </c>
      <c r="AD45" s="73">
        <v>9.8151289979817424E-2</v>
      </c>
      <c r="AE45" s="73">
        <v>5.5048244733767772E-3</v>
      </c>
      <c r="AF45" s="73">
        <v>1.0948275988087335E-2</v>
      </c>
      <c r="AG45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45" s="73">
        <f t="shared" si="0"/>
        <v>2.1000000000000001E-2</v>
      </c>
      <c r="AI45" s="75">
        <f t="shared" si="1"/>
        <v>2.1000000000000001E-2</v>
      </c>
      <c r="AJ45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45" s="73">
        <f t="shared" si="2"/>
        <v>0.104</v>
      </c>
      <c r="AL45" s="75">
        <f t="shared" si="3"/>
        <v>0.104</v>
      </c>
      <c r="AM45" s="75">
        <f>Table133[[#This Row],[GAM to be used]]-Table133[[#This Row],[new GAM prevalence (SD of 1) after district grouping]]</f>
        <v>5.8487100201825709E-3</v>
      </c>
      <c r="AN45" s="75">
        <f>Table133[[#This Row],[GAM to be used]]-Table133[[#This Row],[SAM to be used]]</f>
        <v>8.299999999999999E-2</v>
      </c>
      <c r="AO45" s="76" t="e">
        <f>Table133[[#This Row],[0-59 Month population]]*Table133[[#This Row],[SAM to be used]]*2.6</f>
        <v>#N/A</v>
      </c>
      <c r="AP45" s="76" t="e">
        <f>Table133[[#This Row],[SAM Burden]]+Table133[[#This Row],[MAM Burden]]</f>
        <v>#N/A</v>
      </c>
      <c r="AQ45" s="76" t="e">
        <f>Table133[[#This Row],[0-59 Month population]]*Table133[[#This Row],[MAM to be used]]*2.6</f>
        <v>#N/A</v>
      </c>
      <c r="AR45" s="77"/>
      <c r="AS45" s="78" t="e">
        <f>Table133[[#This Row],[SAM Upper Interval]]*Table133[[#This Row],[0-59 Month population]]*2.6</f>
        <v>#N/A</v>
      </c>
      <c r="AT45" s="79" t="e">
        <f>Table133[[#This Row],[0-59 Month population]]*Table133[[#This Row],[SAM Level]]*2.6</f>
        <v>#N/A</v>
      </c>
      <c r="AU45" s="79" t="e">
        <f>Table133[[#This Row],[SAM Burden (Surveys Only)]]+Table133[[#This Row],[MAM Burden (Surveys Only)]]</f>
        <v>#N/A</v>
      </c>
      <c r="AV45" s="79" t="e">
        <f>(Table133[[#This Row],[GAM Level]]-Table133[[#This Row],[SAM Level]])*Table133[[#This Row],[0-59 Month population]]*2.6</f>
        <v>#N/A</v>
      </c>
      <c r="AX45" s="69">
        <v>3.1023912959833937</v>
      </c>
      <c r="AY45" s="70" t="e">
        <f t="shared" si="4"/>
        <v>#N/A</v>
      </c>
      <c r="AZ45" s="70" t="e">
        <f t="shared" si="5"/>
        <v>#N/A</v>
      </c>
      <c r="BA45" s="70" t="e">
        <f t="shared" si="6"/>
        <v>#N/A</v>
      </c>
      <c r="BB45" s="2"/>
    </row>
    <row r="46" spans="1:54" ht="16.5" hidden="1" customHeight="1" x14ac:dyDescent="0.25">
      <c r="A46" s="56" t="s">
        <v>42</v>
      </c>
      <c r="B46" s="56" t="s">
        <v>52</v>
      </c>
      <c r="C46" s="56" t="s">
        <v>44</v>
      </c>
      <c r="D46" s="56">
        <v>1404</v>
      </c>
      <c r="E46" s="56">
        <v>1404</v>
      </c>
      <c r="F46" s="56" t="s">
        <v>45</v>
      </c>
      <c r="G46" s="57"/>
      <c r="H46" s="57" t="s">
        <v>680</v>
      </c>
      <c r="I46" s="58">
        <v>60993.739435628187</v>
      </c>
      <c r="J46" s="58" t="e">
        <f>VLOOKUP(TRIM(Table133[[#This Row],[District code]]),'[2]Pop Change by District'!$D$6:$L$339,9,0)</f>
        <v>#N/A</v>
      </c>
      <c r="K46" s="58" t="e">
        <f>Table133[[#This Row],[Population 2019]]-Table133[[#This Row],[Population 2018]]</f>
        <v>#N/A</v>
      </c>
      <c r="L46" s="58" t="e">
        <f>Table133[[#This Row],[Population 2019]]*17.63%</f>
        <v>#N/A</v>
      </c>
      <c r="M46" s="58" t="e">
        <f>Table133[[#This Row],[0-59 Month population]]*0.9</f>
        <v>#N/A</v>
      </c>
      <c r="N46" s="58" t="e">
        <f>Table133[[#This Row],[0-59 Month population]]*0.3</f>
        <v>#N/A</v>
      </c>
      <c r="O46" s="58" t="e">
        <f>Table133[[#This Row],[0-59 Month population]]*0.8</f>
        <v>#N/A</v>
      </c>
      <c r="P46" s="58" t="s">
        <v>53</v>
      </c>
      <c r="Q46" s="71" t="s">
        <v>21</v>
      </c>
      <c r="R46" s="71" t="s">
        <v>691</v>
      </c>
      <c r="S46" s="71" t="s">
        <v>692</v>
      </c>
      <c r="T46" s="72">
        <v>0.104</v>
      </c>
      <c r="U46" s="72">
        <v>0.104</v>
      </c>
      <c r="V46" s="72">
        <v>0.104</v>
      </c>
      <c r="W46" s="72">
        <v>2.1000000000000001E-2</v>
      </c>
      <c r="X46" s="72">
        <v>2.1000000000000001E-2</v>
      </c>
      <c r="Y46" s="72">
        <v>2.1000000000000001E-2</v>
      </c>
      <c r="Z46" s="72"/>
      <c r="AA46" s="73">
        <v>8.7072743278121797E-2</v>
      </c>
      <c r="AB46" s="73">
        <v>9.1620420106311839E-3</v>
      </c>
      <c r="AC46" s="73">
        <v>6.1489131949074141E-2</v>
      </c>
      <c r="AD46" s="73">
        <v>9.8151289979817424E-2</v>
      </c>
      <c r="AE46" s="73">
        <v>5.5048244733767772E-3</v>
      </c>
      <c r="AF46" s="73">
        <v>1.0948275988087335E-2</v>
      </c>
      <c r="AG46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46" s="73">
        <f t="shared" si="0"/>
        <v>2.1000000000000001E-2</v>
      </c>
      <c r="AI46" s="75">
        <f t="shared" si="1"/>
        <v>2.1000000000000001E-2</v>
      </c>
      <c r="AJ46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46" s="73">
        <f t="shared" si="2"/>
        <v>0.104</v>
      </c>
      <c r="AL46" s="75">
        <f t="shared" si="3"/>
        <v>0.104</v>
      </c>
      <c r="AM46" s="75">
        <f>Table133[[#This Row],[GAM to be used]]-Table133[[#This Row],[new GAM prevalence (SD of 1) after district grouping]]</f>
        <v>1.6927256721878198E-2</v>
      </c>
      <c r="AN46" s="75">
        <f>Table133[[#This Row],[GAM to be used]]-Table133[[#This Row],[SAM to be used]]</f>
        <v>8.299999999999999E-2</v>
      </c>
      <c r="AO46" s="76" t="e">
        <f>Table133[[#This Row],[0-59 Month population]]*Table133[[#This Row],[SAM to be used]]*2.6</f>
        <v>#N/A</v>
      </c>
      <c r="AP46" s="76" t="e">
        <f>Table133[[#This Row],[SAM Burden]]+Table133[[#This Row],[MAM Burden]]</f>
        <v>#N/A</v>
      </c>
      <c r="AQ46" s="76" t="e">
        <f>Table133[[#This Row],[0-59 Month population]]*Table133[[#This Row],[MAM to be used]]*2.6</f>
        <v>#N/A</v>
      </c>
      <c r="AR46" s="77"/>
      <c r="AS46" s="78" t="e">
        <f>Table133[[#This Row],[SAM Upper Interval]]*Table133[[#This Row],[0-59 Month population]]*2.6</f>
        <v>#N/A</v>
      </c>
      <c r="AT46" s="79" t="e">
        <f>Table133[[#This Row],[0-59 Month population]]*Table133[[#This Row],[SAM Level]]*2.6</f>
        <v>#N/A</v>
      </c>
      <c r="AU46" s="79" t="e">
        <f>Table133[[#This Row],[SAM Burden (Surveys Only)]]+Table133[[#This Row],[MAM Burden (Surveys Only)]]</f>
        <v>#N/A</v>
      </c>
      <c r="AV46" s="79" t="e">
        <f>(Table133[[#This Row],[GAM Level]]-Table133[[#This Row],[SAM Level]])*Table133[[#This Row],[0-59 Month population]]*2.6</f>
        <v>#N/A</v>
      </c>
      <c r="AX46" s="69">
        <v>2.8686022652676657</v>
      </c>
      <c r="AY46" s="70" t="e">
        <f t="shared" si="4"/>
        <v>#N/A</v>
      </c>
      <c r="AZ46" s="70" t="e">
        <f t="shared" si="5"/>
        <v>#N/A</v>
      </c>
      <c r="BA46" s="70" t="e">
        <f t="shared" si="6"/>
        <v>#N/A</v>
      </c>
      <c r="BB46" s="2"/>
    </row>
    <row r="47" spans="1:54" ht="16.5" hidden="1" customHeight="1" x14ac:dyDescent="0.25">
      <c r="A47" s="56" t="s">
        <v>42</v>
      </c>
      <c r="B47" s="56" t="s">
        <v>54</v>
      </c>
      <c r="C47" s="56" t="s">
        <v>44</v>
      </c>
      <c r="D47" s="56">
        <v>1405</v>
      </c>
      <c r="E47" s="56">
        <v>1405</v>
      </c>
      <c r="F47" s="56" t="s">
        <v>45</v>
      </c>
      <c r="G47" s="57"/>
      <c r="H47" s="57" t="s">
        <v>680</v>
      </c>
      <c r="I47" s="58">
        <v>27888.233364272397</v>
      </c>
      <c r="J47" s="58" t="e">
        <f>VLOOKUP(TRIM(Table133[[#This Row],[District code]]),'[2]Pop Change by District'!$D$6:$L$339,9,0)</f>
        <v>#N/A</v>
      </c>
      <c r="K47" s="58" t="e">
        <f>Table133[[#This Row],[Population 2019]]-Table133[[#This Row],[Population 2018]]</f>
        <v>#N/A</v>
      </c>
      <c r="L47" s="58" t="e">
        <f>Table133[[#This Row],[Population 2019]]*17.63%</f>
        <v>#N/A</v>
      </c>
      <c r="M47" s="58" t="e">
        <f>Table133[[#This Row],[0-59 Month population]]*0.9</f>
        <v>#N/A</v>
      </c>
      <c r="N47" s="58" t="e">
        <f>Table133[[#This Row],[0-59 Month population]]*0.3</f>
        <v>#N/A</v>
      </c>
      <c r="O47" s="58" t="e">
        <f>Table133[[#This Row],[0-59 Month population]]*0.8</f>
        <v>#N/A</v>
      </c>
      <c r="P47" s="58" t="s">
        <v>55</v>
      </c>
      <c r="Q47" s="71" t="s">
        <v>21</v>
      </c>
      <c r="R47" s="71" t="s">
        <v>691</v>
      </c>
      <c r="S47" s="71" t="s">
        <v>692</v>
      </c>
      <c r="T47" s="72">
        <v>0.104</v>
      </c>
      <c r="U47" s="72">
        <v>0.104</v>
      </c>
      <c r="V47" s="72">
        <v>0.104</v>
      </c>
      <c r="W47" s="72">
        <v>2.1000000000000001E-2</v>
      </c>
      <c r="X47" s="72">
        <v>2.1000000000000001E-2</v>
      </c>
      <c r="Y47" s="72">
        <v>2.1000000000000001E-2</v>
      </c>
      <c r="Z47" s="72"/>
      <c r="AA47" s="73">
        <v>7.5288293586262822E-2</v>
      </c>
      <c r="AB47" s="73">
        <v>7.394651363515841E-3</v>
      </c>
      <c r="AC47" s="73">
        <v>6.1489131949074141E-2</v>
      </c>
      <c r="AD47" s="73">
        <v>9.8151289979817424E-2</v>
      </c>
      <c r="AE47" s="73">
        <v>5.5048244733767772E-3</v>
      </c>
      <c r="AF47" s="73">
        <v>1.0948275988087335E-2</v>
      </c>
      <c r="AG47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47" s="73">
        <f t="shared" si="0"/>
        <v>2.1000000000000001E-2</v>
      </c>
      <c r="AI47" s="75">
        <f t="shared" si="1"/>
        <v>2.1000000000000001E-2</v>
      </c>
      <c r="AJ47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47" s="73">
        <f t="shared" si="2"/>
        <v>0.104</v>
      </c>
      <c r="AL47" s="75">
        <f t="shared" si="3"/>
        <v>0.104</v>
      </c>
      <c r="AM47" s="75">
        <f>Table133[[#This Row],[GAM to be used]]-Table133[[#This Row],[new GAM prevalence (SD of 1) after district grouping]]</f>
        <v>2.8711706413737173E-2</v>
      </c>
      <c r="AN47" s="75">
        <f>Table133[[#This Row],[GAM to be used]]-Table133[[#This Row],[SAM to be used]]</f>
        <v>8.299999999999999E-2</v>
      </c>
      <c r="AO47" s="76" t="e">
        <f>Table133[[#This Row],[0-59 Month population]]*Table133[[#This Row],[SAM to be used]]*2.6</f>
        <v>#N/A</v>
      </c>
      <c r="AP47" s="76" t="e">
        <f>Table133[[#This Row],[SAM Burden]]+Table133[[#This Row],[MAM Burden]]</f>
        <v>#N/A</v>
      </c>
      <c r="AQ47" s="76" t="e">
        <f>Table133[[#This Row],[0-59 Month population]]*Table133[[#This Row],[MAM to be used]]*2.6</f>
        <v>#N/A</v>
      </c>
      <c r="AR47" s="77"/>
      <c r="AS47" s="78" t="e">
        <f>Table133[[#This Row],[SAM Upper Interval]]*Table133[[#This Row],[0-59 Month population]]*2.6</f>
        <v>#N/A</v>
      </c>
      <c r="AT47" s="79" t="e">
        <f>Table133[[#This Row],[0-59 Month population]]*Table133[[#This Row],[SAM Level]]*2.6</f>
        <v>#N/A</v>
      </c>
      <c r="AU47" s="79" t="e">
        <f>Table133[[#This Row],[SAM Burden (Surveys Only)]]+Table133[[#This Row],[MAM Burden (Surveys Only)]]</f>
        <v>#N/A</v>
      </c>
      <c r="AV47" s="79" t="e">
        <f>(Table133[[#This Row],[GAM Level]]-Table133[[#This Row],[SAM Level]])*Table133[[#This Row],[0-59 Month population]]*2.6</f>
        <v>#N/A</v>
      </c>
      <c r="AX47" s="69">
        <v>3.0382438291759937</v>
      </c>
      <c r="AY47" s="70" t="e">
        <f t="shared" si="4"/>
        <v>#N/A</v>
      </c>
      <c r="AZ47" s="70" t="e">
        <f t="shared" si="5"/>
        <v>#N/A</v>
      </c>
      <c r="BA47" s="70" t="e">
        <f t="shared" si="6"/>
        <v>#N/A</v>
      </c>
      <c r="BB47" s="2"/>
    </row>
    <row r="48" spans="1:54" ht="16.5" hidden="1" customHeight="1" x14ac:dyDescent="0.25">
      <c r="A48" s="56" t="s">
        <v>42</v>
      </c>
      <c r="B48" s="56" t="s">
        <v>56</v>
      </c>
      <c r="C48" s="56" t="s">
        <v>44</v>
      </c>
      <c r="D48" s="56">
        <v>1406</v>
      </c>
      <c r="E48" s="56">
        <v>1406</v>
      </c>
      <c r="F48" s="56" t="s">
        <v>45</v>
      </c>
      <c r="G48" s="57"/>
      <c r="H48" s="57" t="s">
        <v>680</v>
      </c>
      <c r="I48" s="58">
        <v>33231.343981874372</v>
      </c>
      <c r="J48" s="58" t="e">
        <f>VLOOKUP(TRIM(Table133[[#This Row],[District code]]),'[2]Pop Change by District'!$D$6:$L$339,9,0)</f>
        <v>#N/A</v>
      </c>
      <c r="K48" s="58" t="e">
        <f>Table133[[#This Row],[Population 2019]]-Table133[[#This Row],[Population 2018]]</f>
        <v>#N/A</v>
      </c>
      <c r="L48" s="58" t="e">
        <f>Table133[[#This Row],[Population 2019]]*17.63%</f>
        <v>#N/A</v>
      </c>
      <c r="M48" s="58" t="e">
        <f>Table133[[#This Row],[0-59 Month population]]*0.9</f>
        <v>#N/A</v>
      </c>
      <c r="N48" s="58" t="e">
        <f>Table133[[#This Row],[0-59 Month population]]*0.3</f>
        <v>#N/A</v>
      </c>
      <c r="O48" s="58" t="e">
        <f>Table133[[#This Row],[0-59 Month population]]*0.8</f>
        <v>#N/A</v>
      </c>
      <c r="P48" s="58" t="s">
        <v>55</v>
      </c>
      <c r="Q48" s="71" t="s">
        <v>21</v>
      </c>
      <c r="R48" s="71" t="s">
        <v>691</v>
      </c>
      <c r="S48" s="71" t="s">
        <v>692</v>
      </c>
      <c r="T48" s="72">
        <v>0.104</v>
      </c>
      <c r="U48" s="72">
        <v>0.104</v>
      </c>
      <c r="V48" s="72">
        <v>0.104</v>
      </c>
      <c r="W48" s="72">
        <v>2.1000000000000001E-2</v>
      </c>
      <c r="X48" s="72">
        <v>2.1000000000000001E-2</v>
      </c>
      <c r="Y48" s="72">
        <v>2.1000000000000001E-2</v>
      </c>
      <c r="Z48" s="72"/>
      <c r="AA48" s="73">
        <v>7.5288293586262822E-2</v>
      </c>
      <c r="AB48" s="73">
        <v>7.394651363515841E-3</v>
      </c>
      <c r="AC48" s="73">
        <v>6.1489131949074141E-2</v>
      </c>
      <c r="AD48" s="73">
        <v>9.8151289979817424E-2</v>
      </c>
      <c r="AE48" s="73">
        <v>5.5048244733767772E-3</v>
      </c>
      <c r="AF48" s="73">
        <v>1.0948275988087335E-2</v>
      </c>
      <c r="AG48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48" s="73">
        <f t="shared" si="0"/>
        <v>2.1000000000000001E-2</v>
      </c>
      <c r="AI48" s="75">
        <f t="shared" si="1"/>
        <v>2.1000000000000001E-2</v>
      </c>
      <c r="AJ48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48" s="73">
        <f t="shared" si="2"/>
        <v>0.104</v>
      </c>
      <c r="AL48" s="75">
        <f t="shared" si="3"/>
        <v>0.104</v>
      </c>
      <c r="AM48" s="75">
        <f>Table133[[#This Row],[GAM to be used]]-Table133[[#This Row],[new GAM prevalence (SD of 1) after district grouping]]</f>
        <v>2.8711706413737173E-2</v>
      </c>
      <c r="AN48" s="75">
        <f>Table133[[#This Row],[GAM to be used]]-Table133[[#This Row],[SAM to be used]]</f>
        <v>8.299999999999999E-2</v>
      </c>
      <c r="AO48" s="76" t="e">
        <f>Table133[[#This Row],[0-59 Month population]]*Table133[[#This Row],[SAM to be used]]*2.6</f>
        <v>#N/A</v>
      </c>
      <c r="AP48" s="76" t="e">
        <f>Table133[[#This Row],[SAM Burden]]+Table133[[#This Row],[MAM Burden]]</f>
        <v>#N/A</v>
      </c>
      <c r="AQ48" s="76" t="e">
        <f>Table133[[#This Row],[0-59 Month population]]*Table133[[#This Row],[MAM to be used]]*2.6</f>
        <v>#N/A</v>
      </c>
      <c r="AR48" s="77"/>
      <c r="AS48" s="78" t="e">
        <f>Table133[[#This Row],[SAM Upper Interval]]*Table133[[#This Row],[0-59 Month population]]*2.6</f>
        <v>#N/A</v>
      </c>
      <c r="AT48" s="79" t="e">
        <f>Table133[[#This Row],[0-59 Month population]]*Table133[[#This Row],[SAM Level]]*2.6</f>
        <v>#N/A</v>
      </c>
      <c r="AU48" s="79" t="e">
        <f>Table133[[#This Row],[SAM Burden (Surveys Only)]]+Table133[[#This Row],[MAM Burden (Surveys Only)]]</f>
        <v>#N/A</v>
      </c>
      <c r="AV48" s="79" t="e">
        <f>(Table133[[#This Row],[GAM Level]]-Table133[[#This Row],[SAM Level]])*Table133[[#This Row],[0-59 Month population]]*2.6</f>
        <v>#N/A</v>
      </c>
      <c r="AX48" s="69">
        <v>3.5278373032026042</v>
      </c>
      <c r="AY48" s="70" t="e">
        <f t="shared" si="4"/>
        <v>#N/A</v>
      </c>
      <c r="AZ48" s="70" t="e">
        <f t="shared" si="5"/>
        <v>#N/A</v>
      </c>
      <c r="BA48" s="70" t="e">
        <f t="shared" si="6"/>
        <v>#N/A</v>
      </c>
      <c r="BB48" s="2"/>
    </row>
    <row r="49" spans="1:54" ht="16.5" hidden="1" customHeight="1" x14ac:dyDescent="0.25">
      <c r="A49" s="56" t="s">
        <v>42</v>
      </c>
      <c r="B49" s="56" t="s">
        <v>57</v>
      </c>
      <c r="C49" s="56" t="s">
        <v>44</v>
      </c>
      <c r="D49" s="56">
        <v>1407</v>
      </c>
      <c r="E49" s="56">
        <v>1407</v>
      </c>
      <c r="F49" s="56" t="s">
        <v>45</v>
      </c>
      <c r="G49" s="57"/>
      <c r="H49" s="57" t="s">
        <v>680</v>
      </c>
      <c r="I49" s="58">
        <v>37441.864269681493</v>
      </c>
      <c r="J49" s="58" t="e">
        <f>VLOOKUP(TRIM(Table133[[#This Row],[District code]]),'[2]Pop Change by District'!$D$6:$L$339,9,0)</f>
        <v>#N/A</v>
      </c>
      <c r="K49" s="58" t="e">
        <f>Table133[[#This Row],[Population 2019]]-Table133[[#This Row],[Population 2018]]</f>
        <v>#N/A</v>
      </c>
      <c r="L49" s="58" t="e">
        <f>Table133[[#This Row],[Population 2019]]*17.63%</f>
        <v>#N/A</v>
      </c>
      <c r="M49" s="58" t="e">
        <f>Table133[[#This Row],[0-59 Month population]]*0.9</f>
        <v>#N/A</v>
      </c>
      <c r="N49" s="58" t="e">
        <f>Table133[[#This Row],[0-59 Month population]]*0.3</f>
        <v>#N/A</v>
      </c>
      <c r="O49" s="58" t="e">
        <f>Table133[[#This Row],[0-59 Month population]]*0.8</f>
        <v>#N/A</v>
      </c>
      <c r="P49" s="58" t="s">
        <v>51</v>
      </c>
      <c r="Q49" s="71" t="s">
        <v>21</v>
      </c>
      <c r="R49" s="71" t="s">
        <v>691</v>
      </c>
      <c r="S49" s="71" t="s">
        <v>692</v>
      </c>
      <c r="T49" s="72">
        <v>0.104</v>
      </c>
      <c r="U49" s="72">
        <v>0.104</v>
      </c>
      <c r="V49" s="72">
        <v>0.104</v>
      </c>
      <c r="W49" s="72">
        <v>2.1000000000000001E-2</v>
      </c>
      <c r="X49" s="72">
        <v>2.1000000000000001E-2</v>
      </c>
      <c r="Y49" s="72">
        <v>2.1000000000000001E-2</v>
      </c>
      <c r="Z49" s="72"/>
      <c r="AA49" s="73">
        <v>9.8151289979817424E-2</v>
      </c>
      <c r="AB49" s="73">
        <v>1.0948275988087335E-2</v>
      </c>
      <c r="AC49" s="73">
        <v>6.1489131949074141E-2</v>
      </c>
      <c r="AD49" s="73">
        <v>9.8151289979817424E-2</v>
      </c>
      <c r="AE49" s="73">
        <v>5.5048244733767772E-3</v>
      </c>
      <c r="AF49" s="73">
        <v>1.0948275988087335E-2</v>
      </c>
      <c r="AG49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49" s="73">
        <f t="shared" si="0"/>
        <v>2.1000000000000001E-2</v>
      </c>
      <c r="AI49" s="75">
        <f t="shared" si="1"/>
        <v>2.1000000000000001E-2</v>
      </c>
      <c r="AJ49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49" s="73">
        <f t="shared" si="2"/>
        <v>0.104</v>
      </c>
      <c r="AL49" s="75">
        <f t="shared" si="3"/>
        <v>0.104</v>
      </c>
      <c r="AM49" s="75">
        <f>Table133[[#This Row],[GAM to be used]]-Table133[[#This Row],[new GAM prevalence (SD of 1) after district grouping]]</f>
        <v>5.8487100201825709E-3</v>
      </c>
      <c r="AN49" s="75">
        <f>Table133[[#This Row],[GAM to be used]]-Table133[[#This Row],[SAM to be used]]</f>
        <v>8.299999999999999E-2</v>
      </c>
      <c r="AO49" s="76" t="e">
        <f>Table133[[#This Row],[0-59 Month population]]*Table133[[#This Row],[SAM to be used]]*2.6</f>
        <v>#N/A</v>
      </c>
      <c r="AP49" s="76" t="e">
        <f>Table133[[#This Row],[SAM Burden]]+Table133[[#This Row],[MAM Burden]]</f>
        <v>#N/A</v>
      </c>
      <c r="AQ49" s="76" t="e">
        <f>Table133[[#This Row],[0-59 Month population]]*Table133[[#This Row],[MAM to be used]]*2.6</f>
        <v>#N/A</v>
      </c>
      <c r="AR49" s="77"/>
      <c r="AS49" s="78" t="e">
        <f>Table133[[#This Row],[SAM Upper Interval]]*Table133[[#This Row],[0-59 Month population]]*2.6</f>
        <v>#N/A</v>
      </c>
      <c r="AT49" s="79" t="e">
        <f>Table133[[#This Row],[0-59 Month population]]*Table133[[#This Row],[SAM Level]]*2.6</f>
        <v>#N/A</v>
      </c>
      <c r="AU49" s="79" t="e">
        <f>Table133[[#This Row],[SAM Burden (Surveys Only)]]+Table133[[#This Row],[MAM Burden (Surveys Only)]]</f>
        <v>#N/A</v>
      </c>
      <c r="AV49" s="79" t="e">
        <f>(Table133[[#This Row],[GAM Level]]-Table133[[#This Row],[SAM Level]])*Table133[[#This Row],[0-59 Month population]]*2.6</f>
        <v>#N/A</v>
      </c>
      <c r="AX49" s="69">
        <v>3.5278373032026042</v>
      </c>
      <c r="AY49" s="70" t="e">
        <f t="shared" si="4"/>
        <v>#N/A</v>
      </c>
      <c r="AZ49" s="70" t="e">
        <f t="shared" si="5"/>
        <v>#N/A</v>
      </c>
      <c r="BA49" s="70" t="e">
        <f t="shared" si="6"/>
        <v>#N/A</v>
      </c>
      <c r="BB49" s="2"/>
    </row>
    <row r="50" spans="1:54" ht="16.5" hidden="1" customHeight="1" x14ac:dyDescent="0.25">
      <c r="A50" s="56" t="s">
        <v>42</v>
      </c>
      <c r="B50" s="56" t="s">
        <v>58</v>
      </c>
      <c r="C50" s="56" t="s">
        <v>44</v>
      </c>
      <c r="D50" s="56">
        <v>1408</v>
      </c>
      <c r="E50" s="56">
        <v>1408</v>
      </c>
      <c r="F50" s="56" t="s">
        <v>45</v>
      </c>
      <c r="G50" s="57"/>
      <c r="H50" s="57" t="s">
        <v>680</v>
      </c>
      <c r="I50" s="58">
        <v>46662.295454584739</v>
      </c>
      <c r="J50" s="58" t="e">
        <f>VLOOKUP(TRIM(Table133[[#This Row],[District code]]),'[2]Pop Change by District'!$D$6:$L$339,9,0)</f>
        <v>#N/A</v>
      </c>
      <c r="K50" s="58" t="e">
        <f>Table133[[#This Row],[Population 2019]]-Table133[[#This Row],[Population 2018]]</f>
        <v>#N/A</v>
      </c>
      <c r="L50" s="58" t="e">
        <f>Table133[[#This Row],[Population 2019]]*17.63%</f>
        <v>#N/A</v>
      </c>
      <c r="M50" s="58" t="e">
        <f>Table133[[#This Row],[0-59 Month population]]*0.9</f>
        <v>#N/A</v>
      </c>
      <c r="N50" s="58" t="e">
        <f>Table133[[#This Row],[0-59 Month population]]*0.3</f>
        <v>#N/A</v>
      </c>
      <c r="O50" s="58" t="e">
        <f>Table133[[#This Row],[0-59 Month population]]*0.8</f>
        <v>#N/A</v>
      </c>
      <c r="P50" s="58" t="s">
        <v>53</v>
      </c>
      <c r="Q50" s="71" t="s">
        <v>21</v>
      </c>
      <c r="R50" s="71" t="s">
        <v>691</v>
      </c>
      <c r="S50" s="71" t="s">
        <v>692</v>
      </c>
      <c r="T50" s="72">
        <v>0.104</v>
      </c>
      <c r="U50" s="72">
        <v>0.104</v>
      </c>
      <c r="V50" s="72">
        <v>0.104</v>
      </c>
      <c r="W50" s="72">
        <v>2.1000000000000001E-2</v>
      </c>
      <c r="X50" s="72">
        <v>2.1000000000000001E-2</v>
      </c>
      <c r="Y50" s="72">
        <v>2.1000000000000001E-2</v>
      </c>
      <c r="Z50" s="72"/>
      <c r="AA50" s="73">
        <v>8.7072743278121797E-2</v>
      </c>
      <c r="AB50" s="73">
        <v>9.1620420106311839E-3</v>
      </c>
      <c r="AC50" s="73">
        <v>6.1489131949074141E-2</v>
      </c>
      <c r="AD50" s="73">
        <v>9.8151289979817424E-2</v>
      </c>
      <c r="AE50" s="73">
        <v>5.5048244733767772E-3</v>
      </c>
      <c r="AF50" s="73">
        <v>1.0948275988087335E-2</v>
      </c>
      <c r="AG50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50" s="73">
        <f t="shared" si="0"/>
        <v>2.1000000000000001E-2</v>
      </c>
      <c r="AI50" s="75">
        <f t="shared" si="1"/>
        <v>2.1000000000000001E-2</v>
      </c>
      <c r="AJ50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50" s="73">
        <f t="shared" si="2"/>
        <v>0.104</v>
      </c>
      <c r="AL50" s="75">
        <f t="shared" si="3"/>
        <v>0.104</v>
      </c>
      <c r="AM50" s="75">
        <f>Table133[[#This Row],[GAM to be used]]-Table133[[#This Row],[new GAM prevalence (SD of 1) after district grouping]]</f>
        <v>1.6927256721878198E-2</v>
      </c>
      <c r="AN50" s="75">
        <f>Table133[[#This Row],[GAM to be used]]-Table133[[#This Row],[SAM to be used]]</f>
        <v>8.299999999999999E-2</v>
      </c>
      <c r="AO50" s="76" t="e">
        <f>Table133[[#This Row],[0-59 Month population]]*Table133[[#This Row],[SAM to be used]]*2.6</f>
        <v>#N/A</v>
      </c>
      <c r="AP50" s="76" t="e">
        <f>Table133[[#This Row],[SAM Burden]]+Table133[[#This Row],[MAM Burden]]</f>
        <v>#N/A</v>
      </c>
      <c r="AQ50" s="76" t="e">
        <f>Table133[[#This Row],[0-59 Month population]]*Table133[[#This Row],[MAM to be used]]*2.6</f>
        <v>#N/A</v>
      </c>
      <c r="AR50" s="77"/>
      <c r="AS50" s="78" t="e">
        <f>Table133[[#This Row],[SAM Upper Interval]]*Table133[[#This Row],[0-59 Month population]]*2.6</f>
        <v>#N/A</v>
      </c>
      <c r="AT50" s="79" t="e">
        <f>Table133[[#This Row],[0-59 Month population]]*Table133[[#This Row],[SAM Level]]*2.6</f>
        <v>#N/A</v>
      </c>
      <c r="AU50" s="79" t="e">
        <f>Table133[[#This Row],[SAM Burden (Surveys Only)]]+Table133[[#This Row],[MAM Burden (Surveys Only)]]</f>
        <v>#N/A</v>
      </c>
      <c r="AV50" s="79" t="e">
        <f>(Table133[[#This Row],[GAM Level]]-Table133[[#This Row],[SAM Level]])*Table133[[#This Row],[0-59 Month population]]*2.6</f>
        <v>#N/A</v>
      </c>
      <c r="AX50" s="69">
        <v>8.958644879026183</v>
      </c>
      <c r="AY50" s="70" t="e">
        <f t="shared" si="4"/>
        <v>#N/A</v>
      </c>
      <c r="AZ50" s="70" t="e">
        <f t="shared" si="5"/>
        <v>#N/A</v>
      </c>
      <c r="BA50" s="70" t="e">
        <f t="shared" si="6"/>
        <v>#N/A</v>
      </c>
      <c r="BB50" s="2"/>
    </row>
    <row r="51" spans="1:54" ht="16.5" hidden="1" customHeight="1" x14ac:dyDescent="0.25">
      <c r="A51" s="56" t="s">
        <v>42</v>
      </c>
      <c r="B51" s="56" t="s">
        <v>59</v>
      </c>
      <c r="C51" s="56" t="s">
        <v>44</v>
      </c>
      <c r="D51" s="56">
        <v>1409</v>
      </c>
      <c r="E51" s="56">
        <v>1409</v>
      </c>
      <c r="F51" s="56" t="s">
        <v>45</v>
      </c>
      <c r="G51" s="57"/>
      <c r="H51" s="57" t="s">
        <v>680</v>
      </c>
      <c r="I51" s="58">
        <v>45610.240680895797</v>
      </c>
      <c r="J51" s="58" t="e">
        <f>VLOOKUP(TRIM(Table133[[#This Row],[District code]]),'[2]Pop Change by District'!$D$6:$L$339,9,0)</f>
        <v>#N/A</v>
      </c>
      <c r="K51" s="58" t="e">
        <f>Table133[[#This Row],[Population 2019]]-Table133[[#This Row],[Population 2018]]</f>
        <v>#N/A</v>
      </c>
      <c r="L51" s="58" t="e">
        <f>Table133[[#This Row],[Population 2019]]*17.63%</f>
        <v>#N/A</v>
      </c>
      <c r="M51" s="58" t="e">
        <f>Table133[[#This Row],[0-59 Month population]]*0.9</f>
        <v>#N/A</v>
      </c>
      <c r="N51" s="58" t="e">
        <f>Table133[[#This Row],[0-59 Month population]]*0.3</f>
        <v>#N/A</v>
      </c>
      <c r="O51" s="58" t="e">
        <f>Table133[[#This Row],[0-59 Month population]]*0.8</f>
        <v>#N/A</v>
      </c>
      <c r="P51" s="58" t="s">
        <v>60</v>
      </c>
      <c r="Q51" s="71" t="s">
        <v>21</v>
      </c>
      <c r="R51" s="71" t="s">
        <v>691</v>
      </c>
      <c r="S51" s="71" t="s">
        <v>692</v>
      </c>
      <c r="T51" s="72">
        <v>0.104</v>
      </c>
      <c r="U51" s="72">
        <v>0.104</v>
      </c>
      <c r="V51" s="72">
        <v>0.104</v>
      </c>
      <c r="W51" s="72">
        <v>2.1000000000000001E-2</v>
      </c>
      <c r="X51" s="72">
        <v>2.1000000000000001E-2</v>
      </c>
      <c r="Y51" s="72">
        <v>2.1000000000000001E-2</v>
      </c>
      <c r="Z51" s="72"/>
      <c r="AA51" s="73">
        <v>7.2167091318163595E-2</v>
      </c>
      <c r="AB51" s="73">
        <v>6.9499575791419485E-3</v>
      </c>
      <c r="AC51" s="73">
        <v>6.1489131949074141E-2</v>
      </c>
      <c r="AD51" s="73">
        <v>9.8151289979817424E-2</v>
      </c>
      <c r="AE51" s="73">
        <v>5.5048244733767772E-3</v>
      </c>
      <c r="AF51" s="73">
        <v>1.0948275988087335E-2</v>
      </c>
      <c r="AG51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51" s="73">
        <f t="shared" si="0"/>
        <v>2.1000000000000001E-2</v>
      </c>
      <c r="AI51" s="75">
        <f t="shared" si="1"/>
        <v>2.1000000000000001E-2</v>
      </c>
      <c r="AJ51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51" s="73">
        <f t="shared" si="2"/>
        <v>0.104</v>
      </c>
      <c r="AL51" s="75">
        <f t="shared" si="3"/>
        <v>0.104</v>
      </c>
      <c r="AM51" s="75">
        <f>Table133[[#This Row],[GAM to be used]]-Table133[[#This Row],[new GAM prevalence (SD of 1) after district grouping]]</f>
        <v>3.18329086818364E-2</v>
      </c>
      <c r="AN51" s="75">
        <f>Table133[[#This Row],[GAM to be used]]-Table133[[#This Row],[SAM to be used]]</f>
        <v>8.299999999999999E-2</v>
      </c>
      <c r="AO51" s="76" t="e">
        <f>Table133[[#This Row],[0-59 Month population]]*Table133[[#This Row],[SAM to be used]]*2.6</f>
        <v>#N/A</v>
      </c>
      <c r="AP51" s="76" t="e">
        <f>Table133[[#This Row],[SAM Burden]]+Table133[[#This Row],[MAM Burden]]</f>
        <v>#N/A</v>
      </c>
      <c r="AQ51" s="76" t="e">
        <f>Table133[[#This Row],[0-59 Month population]]*Table133[[#This Row],[MAM to be used]]*2.6</f>
        <v>#N/A</v>
      </c>
      <c r="AR51" s="77"/>
      <c r="AS51" s="78" t="e">
        <f>Table133[[#This Row],[SAM Upper Interval]]*Table133[[#This Row],[0-59 Month population]]*2.6</f>
        <v>#N/A</v>
      </c>
      <c r="AT51" s="79" t="e">
        <f>Table133[[#This Row],[0-59 Month population]]*Table133[[#This Row],[SAM Level]]*2.6</f>
        <v>#N/A</v>
      </c>
      <c r="AU51" s="79" t="e">
        <f>Table133[[#This Row],[SAM Burden (Surveys Only)]]+Table133[[#This Row],[MAM Burden (Surveys Only)]]</f>
        <v>#N/A</v>
      </c>
      <c r="AV51" s="79" t="e">
        <f>(Table133[[#This Row],[GAM Level]]-Table133[[#This Row],[SAM Level]])*Table133[[#This Row],[0-59 Month population]]*2.6</f>
        <v>#N/A</v>
      </c>
      <c r="AX51" s="69">
        <v>2.554612454778086</v>
      </c>
      <c r="AY51" s="70" t="e">
        <f t="shared" si="4"/>
        <v>#N/A</v>
      </c>
      <c r="AZ51" s="70" t="e">
        <f t="shared" si="5"/>
        <v>#N/A</v>
      </c>
      <c r="BA51" s="70" t="e">
        <f t="shared" si="6"/>
        <v>#N/A</v>
      </c>
      <c r="BB51" s="2"/>
    </row>
    <row r="52" spans="1:54" ht="16.5" hidden="1" customHeight="1" x14ac:dyDescent="0.25">
      <c r="A52" s="56" t="s">
        <v>42</v>
      </c>
      <c r="B52" s="56" t="s">
        <v>42</v>
      </c>
      <c r="C52" s="56" t="s">
        <v>44</v>
      </c>
      <c r="D52" s="56">
        <v>1410</v>
      </c>
      <c r="E52" s="56">
        <v>1410</v>
      </c>
      <c r="F52" s="56" t="s">
        <v>45</v>
      </c>
      <c r="G52" s="57"/>
      <c r="H52" s="57" t="s">
        <v>680</v>
      </c>
      <c r="I52" s="58">
        <v>55680.059964216009</v>
      </c>
      <c r="J52" s="58" t="e">
        <f>VLOOKUP(TRIM(Table133[[#This Row],[District code]]),'[2]Pop Change by District'!$D$6:$L$339,9,0)</f>
        <v>#N/A</v>
      </c>
      <c r="K52" s="58" t="e">
        <f>Table133[[#This Row],[Population 2019]]-Table133[[#This Row],[Population 2018]]</f>
        <v>#N/A</v>
      </c>
      <c r="L52" s="58" t="e">
        <f>Table133[[#This Row],[Population 2019]]*17.63%</f>
        <v>#N/A</v>
      </c>
      <c r="M52" s="58" t="e">
        <f>Table133[[#This Row],[0-59 Month population]]*0.9</f>
        <v>#N/A</v>
      </c>
      <c r="N52" s="58" t="e">
        <f>Table133[[#This Row],[0-59 Month population]]*0.3</f>
        <v>#N/A</v>
      </c>
      <c r="O52" s="58" t="e">
        <f>Table133[[#This Row],[0-59 Month population]]*0.8</f>
        <v>#N/A</v>
      </c>
      <c r="P52" s="58" t="s">
        <v>51</v>
      </c>
      <c r="Q52" s="71" t="s">
        <v>21</v>
      </c>
      <c r="R52" s="71" t="s">
        <v>691</v>
      </c>
      <c r="S52" s="71" t="s">
        <v>692</v>
      </c>
      <c r="T52" s="72">
        <v>0.104</v>
      </c>
      <c r="U52" s="72">
        <v>0.104</v>
      </c>
      <c r="V52" s="72">
        <v>0.104</v>
      </c>
      <c r="W52" s="72">
        <v>2.1000000000000001E-2</v>
      </c>
      <c r="X52" s="72">
        <v>2.1000000000000001E-2</v>
      </c>
      <c r="Y52" s="72">
        <v>2.1000000000000001E-2</v>
      </c>
      <c r="Z52" s="72"/>
      <c r="AA52" s="73">
        <v>9.8151289979817424E-2</v>
      </c>
      <c r="AB52" s="73">
        <v>1.0948275988087335E-2</v>
      </c>
      <c r="AC52" s="73">
        <v>6.1489131949074141E-2</v>
      </c>
      <c r="AD52" s="73">
        <v>9.8151289979817424E-2</v>
      </c>
      <c r="AE52" s="73">
        <v>5.5048244733767772E-3</v>
      </c>
      <c r="AF52" s="73">
        <v>1.0948275988087335E-2</v>
      </c>
      <c r="AG52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52" s="73">
        <f t="shared" si="0"/>
        <v>2.1000000000000001E-2</v>
      </c>
      <c r="AI52" s="75">
        <f t="shared" si="1"/>
        <v>2.1000000000000001E-2</v>
      </c>
      <c r="AJ52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52" s="73">
        <f t="shared" si="2"/>
        <v>0.104</v>
      </c>
      <c r="AL52" s="75">
        <f t="shared" si="3"/>
        <v>0.104</v>
      </c>
      <c r="AM52" s="75">
        <f>Table133[[#This Row],[GAM to be used]]-Table133[[#This Row],[new GAM prevalence (SD of 1) after district grouping]]</f>
        <v>5.8487100201825709E-3</v>
      </c>
      <c r="AN52" s="75">
        <f>Table133[[#This Row],[GAM to be used]]-Table133[[#This Row],[SAM to be used]]</f>
        <v>8.299999999999999E-2</v>
      </c>
      <c r="AO52" s="76" t="e">
        <f>Table133[[#This Row],[0-59 Month population]]*Table133[[#This Row],[SAM to be used]]*2.6</f>
        <v>#N/A</v>
      </c>
      <c r="AP52" s="76" t="e">
        <f>Table133[[#This Row],[SAM Burden]]+Table133[[#This Row],[MAM Burden]]</f>
        <v>#N/A</v>
      </c>
      <c r="AQ52" s="76" t="e">
        <f>Table133[[#This Row],[0-59 Month population]]*Table133[[#This Row],[MAM to be used]]*2.6</f>
        <v>#N/A</v>
      </c>
      <c r="AR52" s="77"/>
      <c r="AS52" s="78" t="e">
        <f>Table133[[#This Row],[SAM Upper Interval]]*Table133[[#This Row],[0-59 Month population]]*2.6</f>
        <v>#N/A</v>
      </c>
      <c r="AT52" s="79" t="e">
        <f>Table133[[#This Row],[0-59 Month population]]*Table133[[#This Row],[SAM Level]]*2.6</f>
        <v>#N/A</v>
      </c>
      <c r="AU52" s="79" t="e">
        <f>Table133[[#This Row],[SAM Burden (Surveys Only)]]+Table133[[#This Row],[MAM Burden (Surveys Only)]]</f>
        <v>#N/A</v>
      </c>
      <c r="AV52" s="79" t="e">
        <f>(Table133[[#This Row],[GAM Level]]-Table133[[#This Row],[SAM Level]])*Table133[[#This Row],[0-59 Month population]]*2.6</f>
        <v>#N/A</v>
      </c>
      <c r="AX52" s="69">
        <v>1.519697458739282</v>
      </c>
      <c r="AY52" s="70" t="e">
        <f t="shared" si="4"/>
        <v>#N/A</v>
      </c>
      <c r="AZ52" s="70" t="e">
        <f t="shared" si="5"/>
        <v>#N/A</v>
      </c>
      <c r="BA52" s="70" t="e">
        <f t="shared" si="6"/>
        <v>#N/A</v>
      </c>
      <c r="BB52" s="2"/>
    </row>
    <row r="53" spans="1:54" ht="16.5" hidden="1" customHeight="1" x14ac:dyDescent="0.25">
      <c r="A53" s="56" t="s">
        <v>42</v>
      </c>
      <c r="B53" s="56" t="s">
        <v>61</v>
      </c>
      <c r="C53" s="56" t="s">
        <v>44</v>
      </c>
      <c r="D53" s="56">
        <v>1411</v>
      </c>
      <c r="E53" s="56">
        <v>1411</v>
      </c>
      <c r="F53" s="56" t="s">
        <v>45</v>
      </c>
      <c r="G53" s="57"/>
      <c r="H53" s="57" t="s">
        <v>680</v>
      </c>
      <c r="I53" s="58">
        <v>34671.412815145806</v>
      </c>
      <c r="J53" s="58" t="e">
        <f>VLOOKUP(TRIM(Table133[[#This Row],[District code]]),'[2]Pop Change by District'!$D$6:$L$339,9,0)</f>
        <v>#N/A</v>
      </c>
      <c r="K53" s="58" t="e">
        <f>Table133[[#This Row],[Population 2019]]-Table133[[#This Row],[Population 2018]]</f>
        <v>#N/A</v>
      </c>
      <c r="L53" s="58" t="e">
        <f>Table133[[#This Row],[Population 2019]]*17.63%</f>
        <v>#N/A</v>
      </c>
      <c r="M53" s="58" t="e">
        <f>Table133[[#This Row],[0-59 Month population]]*0.9</f>
        <v>#N/A</v>
      </c>
      <c r="N53" s="58" t="e">
        <f>Table133[[#This Row],[0-59 Month population]]*0.3</f>
        <v>#N/A</v>
      </c>
      <c r="O53" s="58" t="e">
        <f>Table133[[#This Row],[0-59 Month population]]*0.8</f>
        <v>#N/A</v>
      </c>
      <c r="P53" s="58" t="s">
        <v>46</v>
      </c>
      <c r="Q53" s="71" t="s">
        <v>21</v>
      </c>
      <c r="R53" s="71" t="s">
        <v>691</v>
      </c>
      <c r="S53" s="71" t="s">
        <v>692</v>
      </c>
      <c r="T53" s="72">
        <v>0.104</v>
      </c>
      <c r="U53" s="72">
        <v>0.104</v>
      </c>
      <c r="V53" s="72">
        <v>0.104</v>
      </c>
      <c r="W53" s="72">
        <v>2.1000000000000001E-2</v>
      </c>
      <c r="X53" s="72">
        <v>2.1000000000000001E-2</v>
      </c>
      <c r="Y53" s="72">
        <v>2.1000000000000001E-2</v>
      </c>
      <c r="Z53" s="72"/>
      <c r="AA53" s="73">
        <v>8.2594601650401098E-2</v>
      </c>
      <c r="AB53" s="73">
        <v>8.4741189328861686E-3</v>
      </c>
      <c r="AC53" s="73">
        <v>6.1489131949074141E-2</v>
      </c>
      <c r="AD53" s="73">
        <v>9.8151289979817424E-2</v>
      </c>
      <c r="AE53" s="73">
        <v>5.5048244733767772E-3</v>
      </c>
      <c r="AF53" s="73">
        <v>1.0948275988087335E-2</v>
      </c>
      <c r="AG53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53" s="73">
        <f t="shared" si="0"/>
        <v>2.1000000000000001E-2</v>
      </c>
      <c r="AI53" s="75">
        <f t="shared" si="1"/>
        <v>2.1000000000000001E-2</v>
      </c>
      <c r="AJ53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53" s="73">
        <f t="shared" si="2"/>
        <v>0.104</v>
      </c>
      <c r="AL53" s="75">
        <f t="shared" si="3"/>
        <v>0.104</v>
      </c>
      <c r="AM53" s="75">
        <f>Table133[[#This Row],[GAM to be used]]-Table133[[#This Row],[new GAM prevalence (SD of 1) after district grouping]]</f>
        <v>2.1405398349598898E-2</v>
      </c>
      <c r="AN53" s="75">
        <f>Table133[[#This Row],[GAM to be used]]-Table133[[#This Row],[SAM to be used]]</f>
        <v>8.299999999999999E-2</v>
      </c>
      <c r="AO53" s="76" t="e">
        <f>Table133[[#This Row],[0-59 Month population]]*Table133[[#This Row],[SAM to be used]]*2.6</f>
        <v>#N/A</v>
      </c>
      <c r="AP53" s="76" t="e">
        <f>Table133[[#This Row],[SAM Burden]]+Table133[[#This Row],[MAM Burden]]</f>
        <v>#N/A</v>
      </c>
      <c r="AQ53" s="76" t="e">
        <f>Table133[[#This Row],[0-59 Month population]]*Table133[[#This Row],[MAM to be used]]*2.6</f>
        <v>#N/A</v>
      </c>
      <c r="AR53" s="77"/>
      <c r="AS53" s="78" t="e">
        <f>Table133[[#This Row],[SAM Upper Interval]]*Table133[[#This Row],[0-59 Month population]]*2.6</f>
        <v>#N/A</v>
      </c>
      <c r="AT53" s="79" t="e">
        <f>Table133[[#This Row],[0-59 Month population]]*Table133[[#This Row],[SAM Level]]*2.6</f>
        <v>#N/A</v>
      </c>
      <c r="AU53" s="79" t="e">
        <f>Table133[[#This Row],[SAM Burden (Surveys Only)]]+Table133[[#This Row],[MAM Burden (Surveys Only)]]</f>
        <v>#N/A</v>
      </c>
      <c r="AV53" s="79" t="e">
        <f>(Table133[[#This Row],[GAM Level]]-Table133[[#This Row],[SAM Level]])*Table133[[#This Row],[0-59 Month population]]*2.6</f>
        <v>#N/A</v>
      </c>
      <c r="AX53" s="69">
        <v>1.334965169750391</v>
      </c>
      <c r="AY53" s="70" t="e">
        <f t="shared" si="4"/>
        <v>#N/A</v>
      </c>
      <c r="AZ53" s="70" t="e">
        <f t="shared" si="5"/>
        <v>#N/A</v>
      </c>
      <c r="BA53" s="70" t="e">
        <f t="shared" si="6"/>
        <v>#N/A</v>
      </c>
      <c r="BB53" s="2"/>
    </row>
    <row r="54" spans="1:54" ht="16.5" hidden="1" customHeight="1" x14ac:dyDescent="0.25">
      <c r="A54" s="56" t="s">
        <v>42</v>
      </c>
      <c r="B54" s="56" t="s">
        <v>62</v>
      </c>
      <c r="C54" s="56" t="s">
        <v>44</v>
      </c>
      <c r="D54" s="56">
        <v>1412</v>
      </c>
      <c r="E54" s="56">
        <v>1412</v>
      </c>
      <c r="F54" s="56" t="s">
        <v>45</v>
      </c>
      <c r="G54" s="57"/>
      <c r="H54" s="57" t="s">
        <v>680</v>
      </c>
      <c r="I54" s="58">
        <v>26943.766599964278</v>
      </c>
      <c r="J54" s="58" t="e">
        <f>VLOOKUP(TRIM(Table133[[#This Row],[District code]]),'[2]Pop Change by District'!$D$6:$L$339,9,0)</f>
        <v>#N/A</v>
      </c>
      <c r="K54" s="58" t="e">
        <f>Table133[[#This Row],[Population 2019]]-Table133[[#This Row],[Population 2018]]</f>
        <v>#N/A</v>
      </c>
      <c r="L54" s="58" t="e">
        <f>Table133[[#This Row],[Population 2019]]*17.63%</f>
        <v>#N/A</v>
      </c>
      <c r="M54" s="58" t="e">
        <f>Table133[[#This Row],[0-59 Month population]]*0.9</f>
        <v>#N/A</v>
      </c>
      <c r="N54" s="58" t="e">
        <f>Table133[[#This Row],[0-59 Month population]]*0.3</f>
        <v>#N/A</v>
      </c>
      <c r="O54" s="58" t="e">
        <f>Table133[[#This Row],[0-59 Month population]]*0.8</f>
        <v>#N/A</v>
      </c>
      <c r="P54" s="58" t="s">
        <v>46</v>
      </c>
      <c r="Q54" s="71" t="s">
        <v>21</v>
      </c>
      <c r="R54" s="71" t="s">
        <v>691</v>
      </c>
      <c r="S54" s="71" t="s">
        <v>692</v>
      </c>
      <c r="T54" s="72">
        <v>0.104</v>
      </c>
      <c r="U54" s="72">
        <v>0.104</v>
      </c>
      <c r="V54" s="72">
        <v>0.104</v>
      </c>
      <c r="W54" s="72">
        <v>2.1000000000000001E-2</v>
      </c>
      <c r="X54" s="72">
        <v>2.1000000000000001E-2</v>
      </c>
      <c r="Y54" s="72">
        <v>2.1000000000000001E-2</v>
      </c>
      <c r="Z54" s="72"/>
      <c r="AA54" s="73">
        <v>8.2594601650401098E-2</v>
      </c>
      <c r="AB54" s="73">
        <v>8.4741189328861686E-3</v>
      </c>
      <c r="AC54" s="73">
        <v>6.1489131949074141E-2</v>
      </c>
      <c r="AD54" s="73">
        <v>9.8151289979817424E-2</v>
      </c>
      <c r="AE54" s="73">
        <v>5.5048244733767772E-3</v>
      </c>
      <c r="AF54" s="73">
        <v>1.0948275988087335E-2</v>
      </c>
      <c r="AG54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54" s="73">
        <f t="shared" si="0"/>
        <v>2.1000000000000001E-2</v>
      </c>
      <c r="AI54" s="75">
        <f t="shared" si="1"/>
        <v>2.1000000000000001E-2</v>
      </c>
      <c r="AJ54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54" s="73">
        <f t="shared" si="2"/>
        <v>0.104</v>
      </c>
      <c r="AL54" s="75">
        <f t="shared" si="3"/>
        <v>0.104</v>
      </c>
      <c r="AM54" s="75">
        <f>Table133[[#This Row],[GAM to be used]]-Table133[[#This Row],[new GAM prevalence (SD of 1) after district grouping]]</f>
        <v>2.1405398349598898E-2</v>
      </c>
      <c r="AN54" s="75">
        <f>Table133[[#This Row],[GAM to be used]]-Table133[[#This Row],[SAM to be used]]</f>
        <v>8.299999999999999E-2</v>
      </c>
      <c r="AO54" s="76" t="e">
        <f>Table133[[#This Row],[0-59 Month population]]*Table133[[#This Row],[SAM to be used]]*2.6</f>
        <v>#N/A</v>
      </c>
      <c r="AP54" s="76" t="e">
        <f>Table133[[#This Row],[SAM Burden]]+Table133[[#This Row],[MAM Burden]]</f>
        <v>#N/A</v>
      </c>
      <c r="AQ54" s="76" t="e">
        <f>Table133[[#This Row],[0-59 Month population]]*Table133[[#This Row],[MAM to be used]]*2.6</f>
        <v>#N/A</v>
      </c>
      <c r="AR54" s="77"/>
      <c r="AS54" s="78" t="e">
        <f>Table133[[#This Row],[SAM Upper Interval]]*Table133[[#This Row],[0-59 Month population]]*2.6</f>
        <v>#N/A</v>
      </c>
      <c r="AT54" s="79" t="e">
        <f>Table133[[#This Row],[0-59 Month population]]*Table133[[#This Row],[SAM Level]]*2.6</f>
        <v>#N/A</v>
      </c>
      <c r="AU54" s="79" t="e">
        <f>Table133[[#This Row],[SAM Burden (Surveys Only)]]+Table133[[#This Row],[MAM Burden (Surveys Only)]]</f>
        <v>#N/A</v>
      </c>
      <c r="AV54" s="79" t="e">
        <f>(Table133[[#This Row],[GAM Level]]-Table133[[#This Row],[SAM Level]])*Table133[[#This Row],[0-59 Month population]]*2.6</f>
        <v>#N/A</v>
      </c>
      <c r="AX54" s="69">
        <v>1.519697458739282</v>
      </c>
      <c r="AY54" s="70" t="e">
        <f t="shared" si="4"/>
        <v>#N/A</v>
      </c>
      <c r="AZ54" s="70" t="e">
        <f t="shared" si="5"/>
        <v>#N/A</v>
      </c>
      <c r="BA54" s="70" t="e">
        <f t="shared" si="6"/>
        <v>#N/A</v>
      </c>
      <c r="BB54" s="2"/>
    </row>
    <row r="55" spans="1:54" ht="16.5" hidden="1" customHeight="1" x14ac:dyDescent="0.25">
      <c r="A55" s="56" t="s">
        <v>42</v>
      </c>
      <c r="B55" s="56" t="s">
        <v>63</v>
      </c>
      <c r="C55" s="56" t="s">
        <v>44</v>
      </c>
      <c r="D55" s="56">
        <v>1413</v>
      </c>
      <c r="E55" s="56">
        <v>1413</v>
      </c>
      <c r="F55" s="56" t="s">
        <v>45</v>
      </c>
      <c r="G55" s="57"/>
      <c r="H55" s="57" t="s">
        <v>680</v>
      </c>
      <c r="I55" s="58">
        <v>75152.826826929115</v>
      </c>
      <c r="J55" s="58" t="e">
        <f>VLOOKUP(TRIM(Table133[[#This Row],[District code]]),'[2]Pop Change by District'!$D$6:$L$339,9,0)</f>
        <v>#N/A</v>
      </c>
      <c r="K55" s="58" t="e">
        <f>Table133[[#This Row],[Population 2019]]-Table133[[#This Row],[Population 2018]]</f>
        <v>#N/A</v>
      </c>
      <c r="L55" s="58" t="e">
        <f>Table133[[#This Row],[Population 2019]]*17.63%</f>
        <v>#N/A</v>
      </c>
      <c r="M55" s="58" t="e">
        <f>Table133[[#This Row],[0-59 Month population]]*0.9</f>
        <v>#N/A</v>
      </c>
      <c r="N55" s="58" t="e">
        <f>Table133[[#This Row],[0-59 Month population]]*0.3</f>
        <v>#N/A</v>
      </c>
      <c r="O55" s="58" t="e">
        <f>Table133[[#This Row],[0-59 Month population]]*0.8</f>
        <v>#N/A</v>
      </c>
      <c r="P55" s="58" t="s">
        <v>64</v>
      </c>
      <c r="Q55" s="71" t="s">
        <v>21</v>
      </c>
      <c r="R55" s="71" t="s">
        <v>691</v>
      </c>
      <c r="S55" s="71" t="s">
        <v>692</v>
      </c>
      <c r="T55" s="72">
        <v>0.104</v>
      </c>
      <c r="U55" s="72">
        <v>0.104</v>
      </c>
      <c r="V55" s="72">
        <v>0.104</v>
      </c>
      <c r="W55" s="72">
        <v>2.1000000000000001E-2</v>
      </c>
      <c r="X55" s="72">
        <v>2.1000000000000001E-2</v>
      </c>
      <c r="Y55" s="72">
        <v>2.1000000000000001E-2</v>
      </c>
      <c r="Z55" s="72"/>
      <c r="AA55" s="73">
        <v>6.1489131949074141E-2</v>
      </c>
      <c r="AB55" s="73">
        <v>5.5048244733767772E-3</v>
      </c>
      <c r="AC55" s="73">
        <v>6.1489131949074141E-2</v>
      </c>
      <c r="AD55" s="73">
        <v>9.8151289979817424E-2</v>
      </c>
      <c r="AE55" s="73">
        <v>5.5048244733767772E-3</v>
      </c>
      <c r="AF55" s="73">
        <v>1.0948275988087335E-2</v>
      </c>
      <c r="AG55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55" s="73">
        <f t="shared" si="0"/>
        <v>2.1000000000000001E-2</v>
      </c>
      <c r="AI55" s="75">
        <f t="shared" si="1"/>
        <v>2.1000000000000001E-2</v>
      </c>
      <c r="AJ55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55" s="73">
        <f t="shared" si="2"/>
        <v>0.104</v>
      </c>
      <c r="AL55" s="75">
        <f t="shared" si="3"/>
        <v>0.104</v>
      </c>
      <c r="AM55" s="75">
        <f>Table133[[#This Row],[GAM to be used]]-Table133[[#This Row],[new GAM prevalence (SD of 1) after district grouping]]</f>
        <v>4.2510868050925854E-2</v>
      </c>
      <c r="AN55" s="75">
        <f>Table133[[#This Row],[GAM to be used]]-Table133[[#This Row],[SAM to be used]]</f>
        <v>8.299999999999999E-2</v>
      </c>
      <c r="AO55" s="76" t="e">
        <f>Table133[[#This Row],[0-59 Month population]]*Table133[[#This Row],[SAM to be used]]*2.6</f>
        <v>#N/A</v>
      </c>
      <c r="AP55" s="76" t="e">
        <f>Table133[[#This Row],[SAM Burden]]+Table133[[#This Row],[MAM Burden]]</f>
        <v>#N/A</v>
      </c>
      <c r="AQ55" s="76" t="e">
        <f>Table133[[#This Row],[0-59 Month population]]*Table133[[#This Row],[MAM to be used]]*2.6</f>
        <v>#N/A</v>
      </c>
      <c r="AR55" s="77"/>
      <c r="AS55" s="78" t="e">
        <f>Table133[[#This Row],[SAM Upper Interval]]*Table133[[#This Row],[0-59 Month population]]*2.6</f>
        <v>#N/A</v>
      </c>
      <c r="AT55" s="79" t="e">
        <f>Table133[[#This Row],[0-59 Month population]]*Table133[[#This Row],[SAM Level]]*2.6</f>
        <v>#N/A</v>
      </c>
      <c r="AU55" s="79" t="e">
        <f>Table133[[#This Row],[SAM Burden (Surveys Only)]]+Table133[[#This Row],[MAM Burden (Surveys Only)]]</f>
        <v>#N/A</v>
      </c>
      <c r="AV55" s="79" t="e">
        <f>(Table133[[#This Row],[GAM Level]]-Table133[[#This Row],[SAM Level]])*Table133[[#This Row],[0-59 Month population]]*2.6</f>
        <v>#N/A</v>
      </c>
      <c r="AX55" s="69">
        <v>8.958644879026183</v>
      </c>
      <c r="AY55" s="70" t="e">
        <f t="shared" si="4"/>
        <v>#N/A</v>
      </c>
      <c r="AZ55" s="70" t="e">
        <f t="shared" si="5"/>
        <v>#N/A</v>
      </c>
      <c r="BA55" s="70" t="e">
        <f t="shared" si="6"/>
        <v>#N/A</v>
      </c>
      <c r="BB55" s="2"/>
    </row>
    <row r="56" spans="1:54" ht="16.5" hidden="1" customHeight="1" x14ac:dyDescent="0.25">
      <c r="A56" s="56" t="s">
        <v>42</v>
      </c>
      <c r="B56" s="56" t="s">
        <v>65</v>
      </c>
      <c r="C56" s="56" t="s">
        <v>44</v>
      </c>
      <c r="D56" s="56">
        <v>1414</v>
      </c>
      <c r="E56" s="56">
        <v>1414</v>
      </c>
      <c r="F56" s="56" t="s">
        <v>45</v>
      </c>
      <c r="G56" s="57"/>
      <c r="H56" s="57" t="s">
        <v>680</v>
      </c>
      <c r="I56" s="58">
        <v>39674.383993755509</v>
      </c>
      <c r="J56" s="58" t="e">
        <f>VLOOKUP(TRIM(Table133[[#This Row],[District code]]),'[2]Pop Change by District'!$D$6:$L$339,9,0)</f>
        <v>#N/A</v>
      </c>
      <c r="K56" s="58" t="e">
        <f>Table133[[#This Row],[Population 2019]]-Table133[[#This Row],[Population 2018]]</f>
        <v>#N/A</v>
      </c>
      <c r="L56" s="58" t="e">
        <f>Table133[[#This Row],[Population 2019]]*17.63%</f>
        <v>#N/A</v>
      </c>
      <c r="M56" s="58" t="e">
        <f>Table133[[#This Row],[0-59 Month population]]*0.9</f>
        <v>#N/A</v>
      </c>
      <c r="N56" s="58" t="e">
        <f>Table133[[#This Row],[0-59 Month population]]*0.3</f>
        <v>#N/A</v>
      </c>
      <c r="O56" s="58" t="e">
        <f>Table133[[#This Row],[0-59 Month population]]*0.8</f>
        <v>#N/A</v>
      </c>
      <c r="P56" s="58" t="s">
        <v>66</v>
      </c>
      <c r="Q56" s="71" t="s">
        <v>21</v>
      </c>
      <c r="R56" s="71" t="s">
        <v>691</v>
      </c>
      <c r="S56" s="71" t="s">
        <v>692</v>
      </c>
      <c r="T56" s="72">
        <v>0.104</v>
      </c>
      <c r="U56" s="72">
        <v>0.104</v>
      </c>
      <c r="V56" s="72">
        <v>0.104</v>
      </c>
      <c r="W56" s="72">
        <v>2.1000000000000001E-2</v>
      </c>
      <c r="X56" s="72">
        <v>2.1000000000000001E-2</v>
      </c>
      <c r="Y56" s="72">
        <v>2.1000000000000001E-2</v>
      </c>
      <c r="Z56" s="72"/>
      <c r="AA56" s="73">
        <v>9.3359955908930647E-2</v>
      </c>
      <c r="AB56" s="73">
        <v>1.0161115194491442E-2</v>
      </c>
      <c r="AC56" s="73">
        <v>6.1489131949074141E-2</v>
      </c>
      <c r="AD56" s="73">
        <v>9.8151289979817424E-2</v>
      </c>
      <c r="AE56" s="73">
        <v>5.5048244733767772E-3</v>
      </c>
      <c r="AF56" s="73">
        <v>1.0948275988087335E-2</v>
      </c>
      <c r="AG56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56" s="73">
        <f t="shared" si="0"/>
        <v>2.1000000000000001E-2</v>
      </c>
      <c r="AI56" s="75">
        <f t="shared" si="1"/>
        <v>2.1000000000000001E-2</v>
      </c>
      <c r="AJ56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56" s="73">
        <f t="shared" si="2"/>
        <v>0.104</v>
      </c>
      <c r="AL56" s="75">
        <f t="shared" si="3"/>
        <v>0.104</v>
      </c>
      <c r="AM56" s="75">
        <f>Table133[[#This Row],[GAM to be used]]-Table133[[#This Row],[new GAM prevalence (SD of 1) after district grouping]]</f>
        <v>1.0640044091069348E-2</v>
      </c>
      <c r="AN56" s="75">
        <f>Table133[[#This Row],[GAM to be used]]-Table133[[#This Row],[SAM to be used]]</f>
        <v>8.299999999999999E-2</v>
      </c>
      <c r="AO56" s="76" t="e">
        <f>Table133[[#This Row],[0-59 Month population]]*Table133[[#This Row],[SAM to be used]]*2.6</f>
        <v>#N/A</v>
      </c>
      <c r="AP56" s="76" t="e">
        <f>Table133[[#This Row],[SAM Burden]]+Table133[[#This Row],[MAM Burden]]</f>
        <v>#N/A</v>
      </c>
      <c r="AQ56" s="76" t="e">
        <f>Table133[[#This Row],[0-59 Month population]]*Table133[[#This Row],[MAM to be used]]*2.6</f>
        <v>#N/A</v>
      </c>
      <c r="AR56" s="77"/>
      <c r="AS56" s="78" t="e">
        <f>Table133[[#This Row],[SAM Upper Interval]]*Table133[[#This Row],[0-59 Month population]]*2.6</f>
        <v>#N/A</v>
      </c>
      <c r="AT56" s="79" t="e">
        <f>Table133[[#This Row],[0-59 Month population]]*Table133[[#This Row],[SAM Level]]*2.6</f>
        <v>#N/A</v>
      </c>
      <c r="AU56" s="79" t="e">
        <f>Table133[[#This Row],[SAM Burden (Surveys Only)]]+Table133[[#This Row],[MAM Burden (Surveys Only)]]</f>
        <v>#N/A</v>
      </c>
      <c r="AV56" s="79" t="e">
        <f>(Table133[[#This Row],[GAM Level]]-Table133[[#This Row],[SAM Level]])*Table133[[#This Row],[0-59 Month population]]*2.6</f>
        <v>#N/A</v>
      </c>
      <c r="AX56" s="69">
        <v>1.519697458739282</v>
      </c>
      <c r="AY56" s="70" t="e">
        <f t="shared" si="4"/>
        <v>#N/A</v>
      </c>
      <c r="AZ56" s="70" t="e">
        <f t="shared" si="5"/>
        <v>#N/A</v>
      </c>
      <c r="BA56" s="70" t="e">
        <f t="shared" si="6"/>
        <v>#N/A</v>
      </c>
      <c r="BB56" s="2"/>
    </row>
    <row r="57" spans="1:54" ht="16.5" hidden="1" customHeight="1" x14ac:dyDescent="0.25">
      <c r="A57" s="56" t="s">
        <v>42</v>
      </c>
      <c r="B57" s="56" t="s">
        <v>67</v>
      </c>
      <c r="C57" s="56" t="s">
        <v>44</v>
      </c>
      <c r="D57" s="56">
        <v>1415</v>
      </c>
      <c r="E57" s="56">
        <v>1415</v>
      </c>
      <c r="F57" s="56" t="s">
        <v>45</v>
      </c>
      <c r="G57" s="57"/>
      <c r="H57" s="57" t="s">
        <v>680</v>
      </c>
      <c r="I57" s="58">
        <v>25476.30671375211</v>
      </c>
      <c r="J57" s="58" t="e">
        <f>VLOOKUP(TRIM(Table133[[#This Row],[District code]]),'[2]Pop Change by District'!$D$6:$L$339,9,0)</f>
        <v>#N/A</v>
      </c>
      <c r="K57" s="58" t="e">
        <f>Table133[[#This Row],[Population 2019]]-Table133[[#This Row],[Population 2018]]</f>
        <v>#N/A</v>
      </c>
      <c r="L57" s="58" t="e">
        <f>Table133[[#This Row],[Population 2019]]*17.63%</f>
        <v>#N/A</v>
      </c>
      <c r="M57" s="58" t="e">
        <f>Table133[[#This Row],[0-59 Month population]]*0.9</f>
        <v>#N/A</v>
      </c>
      <c r="N57" s="58" t="e">
        <f>Table133[[#This Row],[0-59 Month population]]*0.3</f>
        <v>#N/A</v>
      </c>
      <c r="O57" s="58" t="e">
        <f>Table133[[#This Row],[0-59 Month population]]*0.8</f>
        <v>#N/A</v>
      </c>
      <c r="P57" s="58" t="s">
        <v>66</v>
      </c>
      <c r="Q57" s="71" t="s">
        <v>21</v>
      </c>
      <c r="R57" s="71" t="s">
        <v>691</v>
      </c>
      <c r="S57" s="71" t="s">
        <v>692</v>
      </c>
      <c r="T57" s="72">
        <v>0.104</v>
      </c>
      <c r="U57" s="72">
        <v>0.104</v>
      </c>
      <c r="V57" s="72">
        <v>0.104</v>
      </c>
      <c r="W57" s="72">
        <v>2.1000000000000001E-2</v>
      </c>
      <c r="X57" s="72">
        <v>2.1000000000000001E-2</v>
      </c>
      <c r="Y57" s="72">
        <v>2.1000000000000001E-2</v>
      </c>
      <c r="Z57" s="72"/>
      <c r="AA57" s="73">
        <v>9.3359955908930647E-2</v>
      </c>
      <c r="AB57" s="73">
        <v>1.0161115194491442E-2</v>
      </c>
      <c r="AC57" s="73">
        <v>6.1489131949074141E-2</v>
      </c>
      <c r="AD57" s="73">
        <v>9.8151289979817424E-2</v>
      </c>
      <c r="AE57" s="73">
        <v>5.5048244733767772E-3</v>
      </c>
      <c r="AF57" s="73">
        <v>1.0948275988087335E-2</v>
      </c>
      <c r="AG57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57" s="73">
        <f t="shared" si="0"/>
        <v>2.1000000000000001E-2</v>
      </c>
      <c r="AI57" s="75">
        <f t="shared" si="1"/>
        <v>2.1000000000000001E-2</v>
      </c>
      <c r="AJ57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57" s="73">
        <f t="shared" si="2"/>
        <v>0.104</v>
      </c>
      <c r="AL57" s="75">
        <f t="shared" si="3"/>
        <v>0.104</v>
      </c>
      <c r="AM57" s="75">
        <f>Table133[[#This Row],[GAM to be used]]-Table133[[#This Row],[new GAM prevalence (SD of 1) after district grouping]]</f>
        <v>1.0640044091069348E-2</v>
      </c>
      <c r="AN57" s="75">
        <f>Table133[[#This Row],[GAM to be used]]-Table133[[#This Row],[SAM to be used]]</f>
        <v>8.299999999999999E-2</v>
      </c>
      <c r="AO57" s="76" t="e">
        <f>Table133[[#This Row],[0-59 Month population]]*Table133[[#This Row],[SAM to be used]]*2.6</f>
        <v>#N/A</v>
      </c>
      <c r="AP57" s="76" t="e">
        <f>Table133[[#This Row],[SAM Burden]]+Table133[[#This Row],[MAM Burden]]</f>
        <v>#N/A</v>
      </c>
      <c r="AQ57" s="76" t="e">
        <f>Table133[[#This Row],[0-59 Month population]]*Table133[[#This Row],[MAM to be used]]*2.6</f>
        <v>#N/A</v>
      </c>
      <c r="AR57" s="77"/>
      <c r="AS57" s="78" t="e">
        <f>Table133[[#This Row],[SAM Upper Interval]]*Table133[[#This Row],[0-59 Month population]]*2.6</f>
        <v>#N/A</v>
      </c>
      <c r="AT57" s="79" t="e">
        <f>Table133[[#This Row],[0-59 Month population]]*Table133[[#This Row],[SAM Level]]*2.6</f>
        <v>#N/A</v>
      </c>
      <c r="AU57" s="79" t="e">
        <f>Table133[[#This Row],[SAM Burden (Surveys Only)]]+Table133[[#This Row],[MAM Burden (Surveys Only)]]</f>
        <v>#N/A</v>
      </c>
      <c r="AV57" s="79" t="e">
        <f>(Table133[[#This Row],[GAM Level]]-Table133[[#This Row],[SAM Level]])*Table133[[#This Row],[0-59 Month population]]*2.6</f>
        <v>#N/A</v>
      </c>
      <c r="AX57" s="69">
        <v>2.4325367124408164</v>
      </c>
      <c r="AY57" s="70" t="e">
        <f t="shared" si="4"/>
        <v>#N/A</v>
      </c>
      <c r="AZ57" s="70" t="e">
        <f t="shared" si="5"/>
        <v>#N/A</v>
      </c>
      <c r="BA57" s="70" t="e">
        <f t="shared" si="6"/>
        <v>#N/A</v>
      </c>
      <c r="BB57" s="2"/>
    </row>
    <row r="58" spans="1:54" ht="16.5" hidden="1" customHeight="1" x14ac:dyDescent="0.25">
      <c r="A58" s="56" t="s">
        <v>42</v>
      </c>
      <c r="B58" s="56" t="s">
        <v>68</v>
      </c>
      <c r="C58" s="56" t="s">
        <v>44</v>
      </c>
      <c r="D58" s="56">
        <v>1416</v>
      </c>
      <c r="E58" s="56">
        <v>1416</v>
      </c>
      <c r="F58" s="56" t="s">
        <v>45</v>
      </c>
      <c r="G58" s="57"/>
      <c r="H58" s="57" t="s">
        <v>680</v>
      </c>
      <c r="I58" s="58">
        <v>63653.10906573289</v>
      </c>
      <c r="J58" s="58" t="e">
        <f>VLOOKUP(TRIM(Table133[[#This Row],[District code]]),'[2]Pop Change by District'!$D$6:$L$339,9,0)</f>
        <v>#N/A</v>
      </c>
      <c r="K58" s="58" t="e">
        <f>Table133[[#This Row],[Population 2019]]-Table133[[#This Row],[Population 2018]]</f>
        <v>#N/A</v>
      </c>
      <c r="L58" s="58" t="e">
        <f>Table133[[#This Row],[Population 2019]]*17.63%</f>
        <v>#N/A</v>
      </c>
      <c r="M58" s="58" t="e">
        <f>Table133[[#This Row],[0-59 Month population]]*0.9</f>
        <v>#N/A</v>
      </c>
      <c r="N58" s="58" t="e">
        <f>Table133[[#This Row],[0-59 Month population]]*0.3</f>
        <v>#N/A</v>
      </c>
      <c r="O58" s="58" t="e">
        <f>Table133[[#This Row],[0-59 Month population]]*0.8</f>
        <v>#N/A</v>
      </c>
      <c r="P58" s="58" t="s">
        <v>64</v>
      </c>
      <c r="Q58" s="71" t="s">
        <v>21</v>
      </c>
      <c r="R58" s="71" t="s">
        <v>691</v>
      </c>
      <c r="S58" s="71" t="s">
        <v>692</v>
      </c>
      <c r="T58" s="72">
        <v>0.104</v>
      </c>
      <c r="U58" s="72">
        <v>0.104</v>
      </c>
      <c r="V58" s="72">
        <v>0.104</v>
      </c>
      <c r="W58" s="72">
        <v>2.1000000000000001E-2</v>
      </c>
      <c r="X58" s="72">
        <v>2.1000000000000001E-2</v>
      </c>
      <c r="Y58" s="72">
        <v>2.1000000000000001E-2</v>
      </c>
      <c r="Z58" s="72"/>
      <c r="AA58" s="73">
        <v>6.1489131949074141E-2</v>
      </c>
      <c r="AB58" s="73">
        <v>5.5048244733767772E-3</v>
      </c>
      <c r="AC58" s="73">
        <v>6.1489131949074141E-2</v>
      </c>
      <c r="AD58" s="73">
        <v>9.8151289979817424E-2</v>
      </c>
      <c r="AE58" s="73">
        <v>5.5048244733767772E-3</v>
      </c>
      <c r="AF58" s="73">
        <v>1.0948275988087335E-2</v>
      </c>
      <c r="AG58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58" s="73">
        <f t="shared" si="0"/>
        <v>2.1000000000000001E-2</v>
      </c>
      <c r="AI58" s="75">
        <f t="shared" si="1"/>
        <v>2.1000000000000001E-2</v>
      </c>
      <c r="AJ58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58" s="73">
        <f t="shared" si="2"/>
        <v>0.104</v>
      </c>
      <c r="AL58" s="75">
        <f t="shared" si="3"/>
        <v>0.104</v>
      </c>
      <c r="AM58" s="75">
        <f>Table133[[#This Row],[GAM to be used]]-Table133[[#This Row],[new GAM prevalence (SD of 1) after district grouping]]</f>
        <v>4.2510868050925854E-2</v>
      </c>
      <c r="AN58" s="75">
        <f>Table133[[#This Row],[GAM to be used]]-Table133[[#This Row],[SAM to be used]]</f>
        <v>8.299999999999999E-2</v>
      </c>
      <c r="AO58" s="76" t="e">
        <f>Table133[[#This Row],[0-59 Month population]]*Table133[[#This Row],[SAM to be used]]*2.6</f>
        <v>#N/A</v>
      </c>
      <c r="AP58" s="76" t="e">
        <f>Table133[[#This Row],[SAM Burden]]+Table133[[#This Row],[MAM Burden]]</f>
        <v>#N/A</v>
      </c>
      <c r="AQ58" s="76" t="e">
        <f>Table133[[#This Row],[0-59 Month population]]*Table133[[#This Row],[MAM to be used]]*2.6</f>
        <v>#N/A</v>
      </c>
      <c r="AR58" s="77"/>
      <c r="AS58" s="78" t="e">
        <f>Table133[[#This Row],[SAM Upper Interval]]*Table133[[#This Row],[0-59 Month population]]*2.6</f>
        <v>#N/A</v>
      </c>
      <c r="AT58" s="79" t="e">
        <f>Table133[[#This Row],[0-59 Month population]]*Table133[[#This Row],[SAM Level]]*2.6</f>
        <v>#N/A</v>
      </c>
      <c r="AU58" s="79" t="e">
        <f>Table133[[#This Row],[SAM Burden (Surveys Only)]]+Table133[[#This Row],[MAM Burden (Surveys Only)]]</f>
        <v>#N/A</v>
      </c>
      <c r="AV58" s="79" t="e">
        <f>(Table133[[#This Row],[GAM Level]]-Table133[[#This Row],[SAM Level]])*Table133[[#This Row],[0-59 Month population]]*2.6</f>
        <v>#N/A</v>
      </c>
      <c r="AX58" s="69">
        <v>3.0725280052102244</v>
      </c>
      <c r="AY58" s="70" t="e">
        <f t="shared" si="4"/>
        <v>#N/A</v>
      </c>
      <c r="AZ58" s="70" t="e">
        <f t="shared" si="5"/>
        <v>#N/A</v>
      </c>
      <c r="BA58" s="70" t="e">
        <f t="shared" si="6"/>
        <v>#N/A</v>
      </c>
      <c r="BB58" s="2"/>
    </row>
    <row r="59" spans="1:54" ht="16.5" hidden="1" customHeight="1" x14ac:dyDescent="0.25">
      <c r="A59" s="56" t="s">
        <v>42</v>
      </c>
      <c r="B59" s="56" t="s">
        <v>69</v>
      </c>
      <c r="C59" s="56" t="s">
        <v>44</v>
      </c>
      <c r="D59" s="56">
        <v>1417</v>
      </c>
      <c r="E59" s="56">
        <v>1417</v>
      </c>
      <c r="F59" s="56" t="s">
        <v>45</v>
      </c>
      <c r="G59" s="57"/>
      <c r="H59" s="57" t="s">
        <v>680</v>
      </c>
      <c r="I59" s="58">
        <v>38146.686586331358</v>
      </c>
      <c r="J59" s="58" t="e">
        <f>VLOOKUP(TRIM(Table133[[#This Row],[District code]]),'[2]Pop Change by District'!$D$6:$L$339,9,0)</f>
        <v>#N/A</v>
      </c>
      <c r="K59" s="58" t="e">
        <f>Table133[[#This Row],[Population 2019]]-Table133[[#This Row],[Population 2018]]</f>
        <v>#N/A</v>
      </c>
      <c r="L59" s="58" t="e">
        <f>Table133[[#This Row],[Population 2019]]*17.63%</f>
        <v>#N/A</v>
      </c>
      <c r="M59" s="58" t="e">
        <f>Table133[[#This Row],[0-59 Month population]]*0.9</f>
        <v>#N/A</v>
      </c>
      <c r="N59" s="58" t="e">
        <f>Table133[[#This Row],[0-59 Month population]]*0.3</f>
        <v>#N/A</v>
      </c>
      <c r="O59" s="58" t="e">
        <f>Table133[[#This Row],[0-59 Month population]]*0.8</f>
        <v>#N/A</v>
      </c>
      <c r="P59" s="58" t="s">
        <v>64</v>
      </c>
      <c r="Q59" s="71" t="s">
        <v>21</v>
      </c>
      <c r="R59" s="71" t="s">
        <v>691</v>
      </c>
      <c r="S59" s="71" t="s">
        <v>692</v>
      </c>
      <c r="T59" s="72">
        <v>0.104</v>
      </c>
      <c r="U59" s="72">
        <v>0.104</v>
      </c>
      <c r="V59" s="72">
        <v>0.104</v>
      </c>
      <c r="W59" s="72">
        <v>2.1000000000000001E-2</v>
      </c>
      <c r="X59" s="72">
        <v>2.1000000000000001E-2</v>
      </c>
      <c r="Y59" s="72">
        <v>2.1000000000000001E-2</v>
      </c>
      <c r="Z59" s="72"/>
      <c r="AA59" s="73">
        <v>6.1489131949074141E-2</v>
      </c>
      <c r="AB59" s="73">
        <v>5.5048244733767772E-3</v>
      </c>
      <c r="AC59" s="73">
        <v>6.1489131949074141E-2</v>
      </c>
      <c r="AD59" s="73">
        <v>9.8151289979817424E-2</v>
      </c>
      <c r="AE59" s="73">
        <v>5.5048244733767772E-3</v>
      </c>
      <c r="AF59" s="73">
        <v>1.0948275988087335E-2</v>
      </c>
      <c r="AG59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59" s="73">
        <f t="shared" si="0"/>
        <v>2.1000000000000001E-2</v>
      </c>
      <c r="AI59" s="75">
        <f t="shared" si="1"/>
        <v>2.1000000000000001E-2</v>
      </c>
      <c r="AJ59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59" s="73">
        <f t="shared" si="2"/>
        <v>0.104</v>
      </c>
      <c r="AL59" s="75">
        <f t="shared" si="3"/>
        <v>0.104</v>
      </c>
      <c r="AM59" s="75">
        <f>Table133[[#This Row],[GAM to be used]]-Table133[[#This Row],[new GAM prevalence (SD of 1) after district grouping]]</f>
        <v>4.2510868050925854E-2</v>
      </c>
      <c r="AN59" s="75">
        <f>Table133[[#This Row],[GAM to be used]]-Table133[[#This Row],[SAM to be used]]</f>
        <v>8.299999999999999E-2</v>
      </c>
      <c r="AO59" s="76" t="e">
        <f>Table133[[#This Row],[0-59 Month population]]*Table133[[#This Row],[SAM to be used]]*2.6</f>
        <v>#N/A</v>
      </c>
      <c r="AP59" s="76" t="e">
        <f>Table133[[#This Row],[SAM Burden]]+Table133[[#This Row],[MAM Burden]]</f>
        <v>#N/A</v>
      </c>
      <c r="AQ59" s="76" t="e">
        <f>Table133[[#This Row],[0-59 Month population]]*Table133[[#This Row],[MAM to be used]]*2.6</f>
        <v>#N/A</v>
      </c>
      <c r="AR59" s="77"/>
      <c r="AS59" s="78" t="e">
        <f>Table133[[#This Row],[SAM Upper Interval]]*Table133[[#This Row],[0-59 Month population]]*2.6</f>
        <v>#N/A</v>
      </c>
      <c r="AT59" s="79" t="e">
        <f>Table133[[#This Row],[0-59 Month population]]*Table133[[#This Row],[SAM Level]]*2.6</f>
        <v>#N/A</v>
      </c>
      <c r="AU59" s="79" t="e">
        <f>Table133[[#This Row],[SAM Burden (Surveys Only)]]+Table133[[#This Row],[MAM Burden (Surveys Only)]]</f>
        <v>#N/A</v>
      </c>
      <c r="AV59" s="79" t="e">
        <f>(Table133[[#This Row],[GAM Level]]-Table133[[#This Row],[SAM Level]])*Table133[[#This Row],[0-59 Month population]]*2.6</f>
        <v>#N/A</v>
      </c>
      <c r="AX59" s="69">
        <v>2.8409552748137674</v>
      </c>
      <c r="AY59" s="70" t="e">
        <f t="shared" si="4"/>
        <v>#N/A</v>
      </c>
      <c r="AZ59" s="70" t="e">
        <f t="shared" si="5"/>
        <v>#N/A</v>
      </c>
      <c r="BA59" s="70" t="e">
        <f t="shared" si="6"/>
        <v>#N/A</v>
      </c>
      <c r="BB59" s="2"/>
    </row>
    <row r="60" spans="1:54" ht="16.5" hidden="1" customHeight="1" x14ac:dyDescent="0.25">
      <c r="A60" s="56" t="s">
        <v>42</v>
      </c>
      <c r="B60" s="56" t="s">
        <v>70</v>
      </c>
      <c r="C60" s="56" t="s">
        <v>44</v>
      </c>
      <c r="D60" s="56">
        <v>1418</v>
      </c>
      <c r="E60" s="56">
        <v>1418</v>
      </c>
      <c r="F60" s="56" t="s">
        <v>45</v>
      </c>
      <c r="G60" s="57"/>
      <c r="H60" s="57" t="s">
        <v>680</v>
      </c>
      <c r="I60" s="58">
        <v>32445.53133483178</v>
      </c>
      <c r="J60" s="58" t="e">
        <f>VLOOKUP(TRIM(Table133[[#This Row],[District code]]),'[2]Pop Change by District'!$D$6:$L$339,9,0)</f>
        <v>#N/A</v>
      </c>
      <c r="K60" s="58" t="e">
        <f>Table133[[#This Row],[Population 2019]]-Table133[[#This Row],[Population 2018]]</f>
        <v>#N/A</v>
      </c>
      <c r="L60" s="58" t="e">
        <f>Table133[[#This Row],[Population 2019]]*17.63%</f>
        <v>#N/A</v>
      </c>
      <c r="M60" s="58" t="e">
        <f>Table133[[#This Row],[0-59 Month population]]*0.9</f>
        <v>#N/A</v>
      </c>
      <c r="N60" s="58" t="e">
        <f>Table133[[#This Row],[0-59 Month population]]*0.3</f>
        <v>#N/A</v>
      </c>
      <c r="O60" s="58" t="e">
        <f>Table133[[#This Row],[0-59 Month population]]*0.8</f>
        <v>#N/A</v>
      </c>
      <c r="P60" s="58" t="s">
        <v>64</v>
      </c>
      <c r="Q60" s="71" t="s">
        <v>21</v>
      </c>
      <c r="R60" s="71" t="s">
        <v>691</v>
      </c>
      <c r="S60" s="71" t="s">
        <v>692</v>
      </c>
      <c r="T60" s="72">
        <v>0.104</v>
      </c>
      <c r="U60" s="72">
        <v>0.104</v>
      </c>
      <c r="V60" s="72">
        <v>0.104</v>
      </c>
      <c r="W60" s="72">
        <v>2.1000000000000001E-2</v>
      </c>
      <c r="X60" s="72">
        <v>2.1000000000000001E-2</v>
      </c>
      <c r="Y60" s="72">
        <v>2.1000000000000001E-2</v>
      </c>
      <c r="Z60" s="72"/>
      <c r="AA60" s="73">
        <v>6.1489131949074141E-2</v>
      </c>
      <c r="AB60" s="73">
        <v>5.5048244733767772E-3</v>
      </c>
      <c r="AC60" s="73">
        <v>6.1489131949074141E-2</v>
      </c>
      <c r="AD60" s="73">
        <v>9.8151289979817424E-2</v>
      </c>
      <c r="AE60" s="73">
        <v>5.5048244733767772E-3</v>
      </c>
      <c r="AF60" s="73">
        <v>1.0948275988087335E-2</v>
      </c>
      <c r="AG60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60" s="73">
        <f t="shared" si="0"/>
        <v>2.1000000000000001E-2</v>
      </c>
      <c r="AI60" s="75">
        <f t="shared" si="1"/>
        <v>2.1000000000000001E-2</v>
      </c>
      <c r="AJ60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60" s="73">
        <f t="shared" si="2"/>
        <v>0.104</v>
      </c>
      <c r="AL60" s="75">
        <f t="shared" si="3"/>
        <v>0.104</v>
      </c>
      <c r="AM60" s="75">
        <f>Table133[[#This Row],[GAM to be used]]-Table133[[#This Row],[new GAM prevalence (SD of 1) after district grouping]]</f>
        <v>4.2510868050925854E-2</v>
      </c>
      <c r="AN60" s="75">
        <f>Table133[[#This Row],[GAM to be used]]-Table133[[#This Row],[SAM to be used]]</f>
        <v>8.299999999999999E-2</v>
      </c>
      <c r="AO60" s="76" t="e">
        <f>Table133[[#This Row],[0-59 Month population]]*Table133[[#This Row],[SAM to be used]]*2.6</f>
        <v>#N/A</v>
      </c>
      <c r="AP60" s="76" t="e">
        <f>Table133[[#This Row],[SAM Burden]]+Table133[[#This Row],[MAM Burden]]</f>
        <v>#N/A</v>
      </c>
      <c r="AQ60" s="76" t="e">
        <f>Table133[[#This Row],[0-59 Month population]]*Table133[[#This Row],[MAM to be used]]*2.6</f>
        <v>#N/A</v>
      </c>
      <c r="AR60" s="77"/>
      <c r="AS60" s="78" t="e">
        <f>Table133[[#This Row],[SAM Upper Interval]]*Table133[[#This Row],[0-59 Month population]]*2.6</f>
        <v>#N/A</v>
      </c>
      <c r="AT60" s="79" t="e">
        <f>Table133[[#This Row],[0-59 Month population]]*Table133[[#This Row],[SAM Level]]*2.6</f>
        <v>#N/A</v>
      </c>
      <c r="AU60" s="79" t="e">
        <f>Table133[[#This Row],[SAM Burden (Surveys Only)]]+Table133[[#This Row],[MAM Burden (Surveys Only)]]</f>
        <v>#N/A</v>
      </c>
      <c r="AV60" s="79" t="e">
        <f>(Table133[[#This Row],[GAM Level]]-Table133[[#This Row],[SAM Level]])*Table133[[#This Row],[0-59 Month population]]*2.6</f>
        <v>#N/A</v>
      </c>
      <c r="AX60" s="69">
        <v>3.0725280052102244</v>
      </c>
      <c r="AY60" s="70" t="e">
        <f t="shared" si="4"/>
        <v>#N/A</v>
      </c>
      <c r="AZ60" s="70" t="e">
        <f t="shared" si="5"/>
        <v>#N/A</v>
      </c>
      <c r="BA60" s="70" t="e">
        <f t="shared" si="6"/>
        <v>#N/A</v>
      </c>
      <c r="BB60" s="2"/>
    </row>
    <row r="61" spans="1:54" ht="16.5" hidden="1" customHeight="1" x14ac:dyDescent="0.25">
      <c r="A61" s="56" t="s">
        <v>42</v>
      </c>
      <c r="B61" s="56" t="s">
        <v>71</v>
      </c>
      <c r="C61" s="56" t="s">
        <v>44</v>
      </c>
      <c r="D61" s="56">
        <v>1419</v>
      </c>
      <c r="E61" s="56">
        <v>1419</v>
      </c>
      <c r="F61" s="56" t="s">
        <v>45</v>
      </c>
      <c r="G61" s="57"/>
      <c r="H61" s="57" t="s">
        <v>680</v>
      </c>
      <c r="I61" s="58">
        <v>46285.847560907343</v>
      </c>
      <c r="J61" s="58" t="e">
        <f>VLOOKUP(TRIM(Table133[[#This Row],[District code]]),'[2]Pop Change by District'!$D$6:$L$339,9,0)</f>
        <v>#N/A</v>
      </c>
      <c r="K61" s="58" t="e">
        <f>Table133[[#This Row],[Population 2019]]-Table133[[#This Row],[Population 2018]]</f>
        <v>#N/A</v>
      </c>
      <c r="L61" s="58" t="e">
        <f>Table133[[#This Row],[Population 2019]]*17.63%</f>
        <v>#N/A</v>
      </c>
      <c r="M61" s="58" t="e">
        <f>Table133[[#This Row],[0-59 Month population]]*0.9</f>
        <v>#N/A</v>
      </c>
      <c r="N61" s="58" t="e">
        <f>Table133[[#This Row],[0-59 Month population]]*0.3</f>
        <v>#N/A</v>
      </c>
      <c r="O61" s="58" t="e">
        <f>Table133[[#This Row],[0-59 Month population]]*0.8</f>
        <v>#N/A</v>
      </c>
      <c r="P61" s="58" t="s">
        <v>72</v>
      </c>
      <c r="Q61" s="71" t="s">
        <v>21</v>
      </c>
      <c r="R61" s="71" t="s">
        <v>691</v>
      </c>
      <c r="S61" s="71" t="s">
        <v>692</v>
      </c>
      <c r="T61" s="72">
        <v>0.104</v>
      </c>
      <c r="U61" s="72">
        <v>0.104</v>
      </c>
      <c r="V61" s="72">
        <v>0.104</v>
      </c>
      <c r="W61" s="72">
        <v>2.1000000000000001E-2</v>
      </c>
      <c r="X61" s="72">
        <v>2.1000000000000001E-2</v>
      </c>
      <c r="Y61" s="72">
        <v>2.1000000000000001E-2</v>
      </c>
      <c r="Z61" s="72"/>
      <c r="AA61" s="73">
        <v>7.1539088703574269E-2</v>
      </c>
      <c r="AB61" s="73">
        <v>6.8616861860050929E-3</v>
      </c>
      <c r="AC61" s="73">
        <v>6.1489131949074141E-2</v>
      </c>
      <c r="AD61" s="73">
        <v>9.8151289979817424E-2</v>
      </c>
      <c r="AE61" s="73">
        <v>5.5048244733767772E-3</v>
      </c>
      <c r="AF61" s="73">
        <v>1.0948275988087335E-2</v>
      </c>
      <c r="AG61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61" s="73">
        <f t="shared" si="0"/>
        <v>2.1000000000000001E-2</v>
      </c>
      <c r="AI61" s="75">
        <f t="shared" si="1"/>
        <v>2.1000000000000001E-2</v>
      </c>
      <c r="AJ61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61" s="73">
        <f t="shared" si="2"/>
        <v>0.104</v>
      </c>
      <c r="AL61" s="75">
        <f t="shared" si="3"/>
        <v>0.104</v>
      </c>
      <c r="AM61" s="75">
        <f>Table133[[#This Row],[GAM to be used]]-Table133[[#This Row],[new GAM prevalence (SD of 1) after district grouping]]</f>
        <v>3.2460911296425726E-2</v>
      </c>
      <c r="AN61" s="75">
        <f>Table133[[#This Row],[GAM to be used]]-Table133[[#This Row],[SAM to be used]]</f>
        <v>8.299999999999999E-2</v>
      </c>
      <c r="AO61" s="76" t="e">
        <f>Table133[[#This Row],[0-59 Month population]]*Table133[[#This Row],[SAM to be used]]*2.6</f>
        <v>#N/A</v>
      </c>
      <c r="AP61" s="76" t="e">
        <f>Table133[[#This Row],[SAM Burden]]+Table133[[#This Row],[MAM Burden]]</f>
        <v>#N/A</v>
      </c>
      <c r="AQ61" s="76" t="e">
        <f>Table133[[#This Row],[0-59 Month population]]*Table133[[#This Row],[MAM to be used]]*2.6</f>
        <v>#N/A</v>
      </c>
      <c r="AR61" s="77"/>
      <c r="AS61" s="78" t="e">
        <f>Table133[[#This Row],[SAM Upper Interval]]*Table133[[#This Row],[0-59 Month population]]*2.6</f>
        <v>#N/A</v>
      </c>
      <c r="AT61" s="79" t="e">
        <f>Table133[[#This Row],[0-59 Month population]]*Table133[[#This Row],[SAM Level]]*2.6</f>
        <v>#N/A</v>
      </c>
      <c r="AU61" s="79" t="e">
        <f>Table133[[#This Row],[SAM Burden (Surveys Only)]]+Table133[[#This Row],[MAM Burden (Surveys Only)]]</f>
        <v>#N/A</v>
      </c>
      <c r="AV61" s="79" t="e">
        <f>(Table133[[#This Row],[GAM Level]]-Table133[[#This Row],[SAM Level]])*Table133[[#This Row],[0-59 Month population]]*2.6</f>
        <v>#N/A</v>
      </c>
      <c r="AX61" s="69">
        <v>2.4076172720973319</v>
      </c>
      <c r="AY61" s="70" t="e">
        <f t="shared" si="4"/>
        <v>#N/A</v>
      </c>
      <c r="AZ61" s="70" t="e">
        <f t="shared" si="5"/>
        <v>#N/A</v>
      </c>
      <c r="BA61" s="70" t="e">
        <f t="shared" si="6"/>
        <v>#N/A</v>
      </c>
      <c r="BB61" s="2"/>
    </row>
    <row r="62" spans="1:54" ht="16.5" hidden="1" customHeight="1" x14ac:dyDescent="0.25">
      <c r="A62" s="56" t="s">
        <v>42</v>
      </c>
      <c r="B62" s="56" t="s">
        <v>73</v>
      </c>
      <c r="C62" s="56" t="s">
        <v>44</v>
      </c>
      <c r="D62" s="56">
        <v>1420</v>
      </c>
      <c r="E62" s="56">
        <v>1420</v>
      </c>
      <c r="F62" s="56" t="s">
        <v>45</v>
      </c>
      <c r="G62" s="57"/>
      <c r="H62" s="57" t="s">
        <v>680</v>
      </c>
      <c r="I62" s="58">
        <v>39535.192118500971</v>
      </c>
      <c r="J62" s="58" t="e">
        <f>VLOOKUP(TRIM(Table133[[#This Row],[District code]]),'[2]Pop Change by District'!$D$6:$L$339,9,0)</f>
        <v>#N/A</v>
      </c>
      <c r="K62" s="58" t="e">
        <f>Table133[[#This Row],[Population 2019]]-Table133[[#This Row],[Population 2018]]</f>
        <v>#N/A</v>
      </c>
      <c r="L62" s="58" t="e">
        <f>Table133[[#This Row],[Population 2019]]*17.63%</f>
        <v>#N/A</v>
      </c>
      <c r="M62" s="58" t="e">
        <f>Table133[[#This Row],[0-59 Month population]]*0.9</f>
        <v>#N/A</v>
      </c>
      <c r="N62" s="58" t="e">
        <f>Table133[[#This Row],[0-59 Month population]]*0.3</f>
        <v>#N/A</v>
      </c>
      <c r="O62" s="58" t="e">
        <f>Table133[[#This Row],[0-59 Month population]]*0.8</f>
        <v>#N/A</v>
      </c>
      <c r="P62" s="58" t="s">
        <v>46</v>
      </c>
      <c r="Q62" s="71" t="s">
        <v>21</v>
      </c>
      <c r="R62" s="71" t="s">
        <v>691</v>
      </c>
      <c r="S62" s="71" t="s">
        <v>692</v>
      </c>
      <c r="T62" s="72">
        <v>0.104</v>
      </c>
      <c r="U62" s="72">
        <v>0.104</v>
      </c>
      <c r="V62" s="72">
        <v>0.104</v>
      </c>
      <c r="W62" s="72">
        <v>2.1000000000000001E-2</v>
      </c>
      <c r="X62" s="72">
        <v>2.1000000000000001E-2</v>
      </c>
      <c r="Y62" s="72">
        <v>2.1000000000000001E-2</v>
      </c>
      <c r="Z62" s="72"/>
      <c r="AA62" s="73">
        <v>8.2594601650401098E-2</v>
      </c>
      <c r="AB62" s="73">
        <v>8.4741189328861686E-3</v>
      </c>
      <c r="AC62" s="73">
        <v>6.1489131949074141E-2</v>
      </c>
      <c r="AD62" s="73">
        <v>9.8151289979817424E-2</v>
      </c>
      <c r="AE62" s="73">
        <v>5.5048244733767772E-3</v>
      </c>
      <c r="AF62" s="73">
        <v>1.0948275988087335E-2</v>
      </c>
      <c r="AG62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62" s="73">
        <f t="shared" si="0"/>
        <v>2.1000000000000001E-2</v>
      </c>
      <c r="AI62" s="75">
        <f t="shared" si="1"/>
        <v>2.1000000000000001E-2</v>
      </c>
      <c r="AJ62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62" s="73">
        <f t="shared" si="2"/>
        <v>0.104</v>
      </c>
      <c r="AL62" s="75">
        <f t="shared" si="3"/>
        <v>0.104</v>
      </c>
      <c r="AM62" s="75">
        <f>Table133[[#This Row],[GAM to be used]]-Table133[[#This Row],[new GAM prevalence (SD of 1) after district grouping]]</f>
        <v>2.1405398349598898E-2</v>
      </c>
      <c r="AN62" s="75">
        <f>Table133[[#This Row],[GAM to be used]]-Table133[[#This Row],[SAM to be used]]</f>
        <v>8.299999999999999E-2</v>
      </c>
      <c r="AO62" s="76" t="e">
        <f>Table133[[#This Row],[0-59 Month population]]*Table133[[#This Row],[SAM to be used]]*2.6</f>
        <v>#N/A</v>
      </c>
      <c r="AP62" s="76" t="e">
        <f>Table133[[#This Row],[SAM Burden]]+Table133[[#This Row],[MAM Burden]]</f>
        <v>#N/A</v>
      </c>
      <c r="AQ62" s="76" t="e">
        <f>Table133[[#This Row],[0-59 Month population]]*Table133[[#This Row],[MAM to be used]]*2.6</f>
        <v>#N/A</v>
      </c>
      <c r="AR62" s="77"/>
      <c r="AS62" s="78" t="e">
        <f>Table133[[#This Row],[SAM Upper Interval]]*Table133[[#This Row],[0-59 Month population]]*2.6</f>
        <v>#N/A</v>
      </c>
      <c r="AT62" s="79" t="e">
        <f>Table133[[#This Row],[0-59 Month population]]*Table133[[#This Row],[SAM Level]]*2.6</f>
        <v>#N/A</v>
      </c>
      <c r="AU62" s="79" t="e">
        <f>Table133[[#This Row],[SAM Burden (Surveys Only)]]+Table133[[#This Row],[MAM Burden (Surveys Only)]]</f>
        <v>#N/A</v>
      </c>
      <c r="AV62" s="79" t="e">
        <f>(Table133[[#This Row],[GAM Level]]-Table133[[#This Row],[SAM Level]])*Table133[[#This Row],[0-59 Month population]]*2.6</f>
        <v>#N/A</v>
      </c>
      <c r="AX62" s="69">
        <v>2.4325367124408164</v>
      </c>
      <c r="AY62" s="70" t="e">
        <f t="shared" si="4"/>
        <v>#N/A</v>
      </c>
      <c r="AZ62" s="70" t="e">
        <f t="shared" si="5"/>
        <v>#N/A</v>
      </c>
      <c r="BA62" s="70" t="e">
        <f t="shared" si="6"/>
        <v>#N/A</v>
      </c>
      <c r="BB62" s="2"/>
    </row>
    <row r="63" spans="1:54" ht="16.5" hidden="1" customHeight="1" x14ac:dyDescent="0.25">
      <c r="A63" s="56" t="s">
        <v>417</v>
      </c>
      <c r="B63" s="56" t="s">
        <v>418</v>
      </c>
      <c r="C63" s="56" t="s">
        <v>18</v>
      </c>
      <c r="D63" s="56">
        <v>1501</v>
      </c>
      <c r="E63" s="81">
        <v>1501</v>
      </c>
      <c r="F63" s="81" t="s">
        <v>289</v>
      </c>
      <c r="G63" s="57" t="s">
        <v>29</v>
      </c>
      <c r="H63" s="57" t="s">
        <v>693</v>
      </c>
      <c r="I63" s="58">
        <v>179115.50103762883</v>
      </c>
      <c r="J63" s="58" t="e">
        <f>VLOOKUP(TRIM(Table133[[#This Row],[District code]]),'[2]Pop Change by District'!$D$6:$L$339,9,0)</f>
        <v>#N/A</v>
      </c>
      <c r="K63" s="58" t="e">
        <f>Table133[[#This Row],[Population 2019]]-Table133[[#This Row],[Population 2018]]</f>
        <v>#N/A</v>
      </c>
      <c r="L63" s="58" t="e">
        <f>Table133[[#This Row],[Population 2019]]*17.63%</f>
        <v>#N/A</v>
      </c>
      <c r="M63" s="58" t="e">
        <f>Table133[[#This Row],[0-59 Month population]]*0.9</f>
        <v>#N/A</v>
      </c>
      <c r="N63" s="58" t="e">
        <f>Table133[[#This Row],[0-59 Month population]]*0.3</f>
        <v>#N/A</v>
      </c>
      <c r="O63" s="58" t="e">
        <f>Table133[[#This Row],[0-59 Month population]]*0.8</f>
        <v>#N/A</v>
      </c>
      <c r="P63" s="58" t="s">
        <v>419</v>
      </c>
      <c r="Q63" s="71" t="s">
        <v>21</v>
      </c>
      <c r="R63" s="71" t="s">
        <v>694</v>
      </c>
      <c r="S63" s="71" t="s">
        <v>695</v>
      </c>
      <c r="T63" s="72">
        <v>0.17599999999999999</v>
      </c>
      <c r="U63" s="72">
        <v>0.17599999999999999</v>
      </c>
      <c r="V63" s="72">
        <v>0.17599999999999999</v>
      </c>
      <c r="W63" s="72">
        <v>2.4E-2</v>
      </c>
      <c r="X63" s="72">
        <v>2.4E-2</v>
      </c>
      <c r="Y63" s="72">
        <v>2.4E-2</v>
      </c>
      <c r="Z63" s="72"/>
      <c r="AA63" s="72"/>
      <c r="AB63" s="73"/>
      <c r="AC63" s="73"/>
      <c r="AD63" s="73"/>
      <c r="AE63" s="73"/>
      <c r="AF63" s="73"/>
      <c r="AG63" s="74"/>
      <c r="AH63" s="74"/>
      <c r="AI63" s="75">
        <f>Table133[[#This Row],[SAM Level]]</f>
        <v>2.4E-2</v>
      </c>
      <c r="AJ63" s="74"/>
      <c r="AK63" s="73"/>
      <c r="AL63" s="75">
        <f>Table133[[#This Row],[GAM Level]]</f>
        <v>0.17599999999999999</v>
      </c>
      <c r="AM63" s="75">
        <f>Table133[[#This Row],[GAM to be used]]-Table133[[#This Row],[new GAM prevalence (SD of 1) after district grouping]]</f>
        <v>0.17599999999999999</v>
      </c>
      <c r="AN63" s="75">
        <f>Table133[[#This Row],[GAM to be used]]-Table133[[#This Row],[SAM to be used]]</f>
        <v>0.152</v>
      </c>
      <c r="AO63" s="76" t="e">
        <f>Table133[[#This Row],[0-59 Month population]]*Table133[[#This Row],[SAM to be used]]*2.6</f>
        <v>#N/A</v>
      </c>
      <c r="AP63" s="76" t="e">
        <f>Table133[[#This Row],[SAM Burden]]+Table133[[#This Row],[MAM Burden]]</f>
        <v>#N/A</v>
      </c>
      <c r="AQ63" s="76" t="e">
        <f>Table133[[#This Row],[0-59 Month population]]*Table133[[#This Row],[MAM to be used]]*2.6</f>
        <v>#N/A</v>
      </c>
      <c r="AR63" s="77"/>
      <c r="AS63" s="78">
        <v>2140.2227992000999</v>
      </c>
      <c r="AT63" s="79" t="e">
        <f>Table133[[#This Row],[0-59 Month population]]*Table133[[#This Row],[SAM Level]]*2.6</f>
        <v>#N/A</v>
      </c>
      <c r="AU63" s="79" t="e">
        <f>Table133[[#This Row],[SAM Burden (Surveys Only)]]+Table133[[#This Row],[MAM Burden (Surveys Only)]]</f>
        <v>#N/A</v>
      </c>
      <c r="AV63" s="79" t="e">
        <f>(Table133[[#This Row],[GAM Level]]-Table133[[#This Row],[SAM Level]])*Table133[[#This Row],[0-59 Month population]]*2.6</f>
        <v>#N/A</v>
      </c>
      <c r="AX63" s="69">
        <v>3.0725280052102244</v>
      </c>
      <c r="AY63" s="70" t="e">
        <f t="shared" si="4"/>
        <v>#N/A</v>
      </c>
      <c r="AZ63" s="70" t="e">
        <f t="shared" si="5"/>
        <v>#N/A</v>
      </c>
      <c r="BA63" s="70" t="e">
        <f t="shared" si="6"/>
        <v>#N/A</v>
      </c>
      <c r="BB63" s="2"/>
    </row>
    <row r="64" spans="1:54" ht="16.5" hidden="1" customHeight="1" x14ac:dyDescent="0.25">
      <c r="A64" s="56" t="s">
        <v>417</v>
      </c>
      <c r="B64" s="56" t="s">
        <v>422</v>
      </c>
      <c r="C64" s="56" t="s">
        <v>18</v>
      </c>
      <c r="D64" s="56">
        <v>1502</v>
      </c>
      <c r="E64" s="81">
        <v>1503</v>
      </c>
      <c r="F64" s="81" t="s">
        <v>289</v>
      </c>
      <c r="G64" s="57" t="s">
        <v>29</v>
      </c>
      <c r="H64" s="57" t="s">
        <v>693</v>
      </c>
      <c r="I64" s="58">
        <v>157459.23939783926</v>
      </c>
      <c r="J64" s="58" t="e">
        <f>VLOOKUP(TRIM(Table133[[#This Row],[District code]]),'[2]Pop Change by District'!$D$6:$L$339,9,0)</f>
        <v>#N/A</v>
      </c>
      <c r="K64" s="58" t="e">
        <f>Table133[[#This Row],[Population 2019]]-Table133[[#This Row],[Population 2018]]</f>
        <v>#N/A</v>
      </c>
      <c r="L64" s="58" t="e">
        <f>Table133[[#This Row],[Population 2019]]*17.63%</f>
        <v>#N/A</v>
      </c>
      <c r="M64" s="58" t="e">
        <f>Table133[[#This Row],[0-59 Month population]]*0.9</f>
        <v>#N/A</v>
      </c>
      <c r="N64" s="58" t="e">
        <f>Table133[[#This Row],[0-59 Month population]]*0.3</f>
        <v>#N/A</v>
      </c>
      <c r="O64" s="58" t="e">
        <f>Table133[[#This Row],[0-59 Month population]]*0.8</f>
        <v>#N/A</v>
      </c>
      <c r="P64" s="58" t="s">
        <v>423</v>
      </c>
      <c r="Q64" s="71" t="s">
        <v>21</v>
      </c>
      <c r="R64" s="71" t="s">
        <v>694</v>
      </c>
      <c r="S64" s="71" t="s">
        <v>695</v>
      </c>
      <c r="T64" s="72">
        <v>0.17599999999999999</v>
      </c>
      <c r="U64" s="72">
        <v>0.17599999999999999</v>
      </c>
      <c r="V64" s="72">
        <v>0.17599999999999999</v>
      </c>
      <c r="W64" s="72">
        <v>2.4E-2</v>
      </c>
      <c r="X64" s="72">
        <v>2.4E-2</v>
      </c>
      <c r="Y64" s="72">
        <v>2.4E-2</v>
      </c>
      <c r="Z64" s="72"/>
      <c r="AA64" s="72"/>
      <c r="AB64" s="73"/>
      <c r="AC64" s="73"/>
      <c r="AD64" s="73"/>
      <c r="AE64" s="73"/>
      <c r="AF64" s="73"/>
      <c r="AG64" s="74"/>
      <c r="AH64" s="74"/>
      <c r="AI64" s="75">
        <f>Table133[[#This Row],[SAM Level]]</f>
        <v>2.4E-2</v>
      </c>
      <c r="AJ64" s="74"/>
      <c r="AK64" s="73"/>
      <c r="AL64" s="75">
        <f>Table133[[#This Row],[GAM Level]]</f>
        <v>0.17599999999999999</v>
      </c>
      <c r="AM64" s="75">
        <f>Table133[[#This Row],[GAM to be used]]-Table133[[#This Row],[new GAM prevalence (SD of 1) after district grouping]]</f>
        <v>0.17599999999999999</v>
      </c>
      <c r="AN64" s="75">
        <f>Table133[[#This Row],[GAM to be used]]-Table133[[#This Row],[SAM to be used]]</f>
        <v>0.152</v>
      </c>
      <c r="AO64" s="76" t="e">
        <f>Table133[[#This Row],[0-59 Month population]]*Table133[[#This Row],[SAM to be used]]*2.6</f>
        <v>#N/A</v>
      </c>
      <c r="AP64" s="76" t="e">
        <f>Table133[[#This Row],[SAM Burden]]+Table133[[#This Row],[MAM Burden]]</f>
        <v>#N/A</v>
      </c>
      <c r="AQ64" s="76" t="e">
        <f>Table133[[#This Row],[0-59 Month population]]*Table133[[#This Row],[MAM to be used]]*2.6</f>
        <v>#N/A</v>
      </c>
      <c r="AR64" s="77"/>
      <c r="AS64" s="78">
        <v>1535.026871770064</v>
      </c>
      <c r="AT64" s="79" t="e">
        <f>Table133[[#This Row],[0-59 Month population]]*Table133[[#This Row],[SAM Level]]*2.6</f>
        <v>#N/A</v>
      </c>
      <c r="AU64" s="79" t="e">
        <f>Table133[[#This Row],[SAM Burden (Surveys Only)]]+Table133[[#This Row],[MAM Burden (Surveys Only)]]</f>
        <v>#N/A</v>
      </c>
      <c r="AV64" s="79" t="e">
        <f>(Table133[[#This Row],[GAM Level]]-Table133[[#This Row],[SAM Level]])*Table133[[#This Row],[0-59 Month population]]*2.6</f>
        <v>#N/A</v>
      </c>
      <c r="AX64" s="69">
        <v>2.4076172720973319</v>
      </c>
      <c r="AY64" s="70" t="e">
        <f t="shared" si="4"/>
        <v>#N/A</v>
      </c>
      <c r="AZ64" s="70" t="e">
        <f t="shared" si="5"/>
        <v>#N/A</v>
      </c>
      <c r="BA64" s="70" t="e">
        <f t="shared" si="6"/>
        <v>#N/A</v>
      </c>
      <c r="BB64" s="2"/>
    </row>
    <row r="65" spans="1:54" ht="16.5" hidden="1" customHeight="1" x14ac:dyDescent="0.25">
      <c r="A65" s="56" t="s">
        <v>417</v>
      </c>
      <c r="B65" s="56" t="s">
        <v>424</v>
      </c>
      <c r="C65" s="56" t="s">
        <v>18</v>
      </c>
      <c r="D65" s="56">
        <v>1503</v>
      </c>
      <c r="E65" s="81">
        <v>1504</v>
      </c>
      <c r="F65" s="81" t="s">
        <v>289</v>
      </c>
      <c r="G65" s="57" t="s">
        <v>29</v>
      </c>
      <c r="H65" s="57" t="s">
        <v>693</v>
      </c>
      <c r="I65" s="58">
        <v>207780.64070717435</v>
      </c>
      <c r="J65" s="58" t="e">
        <f>VLOOKUP(TRIM(Table133[[#This Row],[District code]]),'[2]Pop Change by District'!$D$6:$L$339,9,0)</f>
        <v>#N/A</v>
      </c>
      <c r="K65" s="58" t="e">
        <f>Table133[[#This Row],[Population 2019]]-Table133[[#This Row],[Population 2018]]</f>
        <v>#N/A</v>
      </c>
      <c r="L65" s="58" t="e">
        <f>Table133[[#This Row],[Population 2019]]*17.63%</f>
        <v>#N/A</v>
      </c>
      <c r="M65" s="58" t="e">
        <f>Table133[[#This Row],[0-59 Month population]]*0.9</f>
        <v>#N/A</v>
      </c>
      <c r="N65" s="58" t="e">
        <f>Table133[[#This Row],[0-59 Month population]]*0.3</f>
        <v>#N/A</v>
      </c>
      <c r="O65" s="58" t="e">
        <f>Table133[[#This Row],[0-59 Month population]]*0.8</f>
        <v>#N/A</v>
      </c>
      <c r="P65" s="58" t="s">
        <v>423</v>
      </c>
      <c r="Q65" s="71" t="s">
        <v>21</v>
      </c>
      <c r="R65" s="71" t="s">
        <v>694</v>
      </c>
      <c r="S65" s="71" t="s">
        <v>695</v>
      </c>
      <c r="T65" s="72">
        <v>0.17599999999999999</v>
      </c>
      <c r="U65" s="72">
        <v>0.17599999999999999</v>
      </c>
      <c r="V65" s="72">
        <v>0.17599999999999999</v>
      </c>
      <c r="W65" s="72">
        <v>2.4E-2</v>
      </c>
      <c r="X65" s="72">
        <v>2.4E-2</v>
      </c>
      <c r="Y65" s="72">
        <v>2.4E-2</v>
      </c>
      <c r="Z65" s="72"/>
      <c r="AA65" s="72"/>
      <c r="AB65" s="73"/>
      <c r="AC65" s="73"/>
      <c r="AD65" s="73"/>
      <c r="AE65" s="73"/>
      <c r="AF65" s="73"/>
      <c r="AG65" s="74"/>
      <c r="AH65" s="74"/>
      <c r="AI65" s="75">
        <f>Table133[[#This Row],[SAM Level]]</f>
        <v>2.4E-2</v>
      </c>
      <c r="AJ65" s="74"/>
      <c r="AK65" s="73"/>
      <c r="AL65" s="75">
        <f>Table133[[#This Row],[GAM Level]]</f>
        <v>0.17599999999999999</v>
      </c>
      <c r="AM65" s="75">
        <f>Table133[[#This Row],[GAM to be used]]-Table133[[#This Row],[new GAM prevalence (SD of 1) after district grouping]]</f>
        <v>0.17599999999999999</v>
      </c>
      <c r="AN65" s="75">
        <f>Table133[[#This Row],[GAM to be used]]-Table133[[#This Row],[SAM to be used]]</f>
        <v>0.152</v>
      </c>
      <c r="AO65" s="76" t="e">
        <f>Table133[[#This Row],[0-59 Month population]]*Table133[[#This Row],[SAM to be used]]*2.6</f>
        <v>#N/A</v>
      </c>
      <c r="AP65" s="76" t="e">
        <f>Table133[[#This Row],[SAM Burden]]+Table133[[#This Row],[MAM Burden]]</f>
        <v>#N/A</v>
      </c>
      <c r="AQ65" s="76" t="e">
        <f>Table133[[#This Row],[0-59 Month population]]*Table133[[#This Row],[MAM to be used]]*2.6</f>
        <v>#N/A</v>
      </c>
      <c r="AR65" s="77"/>
      <c r="AS65" s="78">
        <v>2084.5025068359296</v>
      </c>
      <c r="AT65" s="79" t="e">
        <f>Table133[[#This Row],[0-59 Month population]]*Table133[[#This Row],[SAM Level]]*2.6</f>
        <v>#N/A</v>
      </c>
      <c r="AU65" s="79" t="e">
        <f>Table133[[#This Row],[SAM Burden (Surveys Only)]]+Table133[[#This Row],[MAM Burden (Surveys Only)]]</f>
        <v>#N/A</v>
      </c>
      <c r="AV65" s="79" t="e">
        <f>(Table133[[#This Row],[GAM Level]]-Table133[[#This Row],[SAM Level]])*Table133[[#This Row],[0-59 Month population]]*2.6</f>
        <v>#N/A</v>
      </c>
      <c r="AX65" s="69">
        <v>2.4325367124408164</v>
      </c>
      <c r="AY65" s="70" t="e">
        <f t="shared" si="4"/>
        <v>#N/A</v>
      </c>
      <c r="AZ65" s="70" t="e">
        <f t="shared" si="5"/>
        <v>#N/A</v>
      </c>
      <c r="BA65" s="70" t="e">
        <f t="shared" si="6"/>
        <v>#N/A</v>
      </c>
      <c r="BB65" s="2"/>
    </row>
    <row r="66" spans="1:54" ht="16.5" hidden="1" customHeight="1" x14ac:dyDescent="0.25">
      <c r="A66" s="56" t="s">
        <v>417</v>
      </c>
      <c r="B66" s="56" t="s">
        <v>425</v>
      </c>
      <c r="C66" s="56" t="s">
        <v>35</v>
      </c>
      <c r="D66" s="56">
        <v>1504</v>
      </c>
      <c r="E66" s="81">
        <v>1505</v>
      </c>
      <c r="F66" s="81" t="s">
        <v>289</v>
      </c>
      <c r="G66" s="57" t="s">
        <v>29</v>
      </c>
      <c r="H66" s="57" t="s">
        <v>693</v>
      </c>
      <c r="I66" s="58">
        <v>260369.92583838923</v>
      </c>
      <c r="J66" s="58" t="e">
        <f>VLOOKUP(TRIM(Table133[[#This Row],[District code]]),'[2]Pop Change by District'!$D$6:$L$339,9,0)</f>
        <v>#N/A</v>
      </c>
      <c r="K66" s="58" t="e">
        <f>Table133[[#This Row],[Population 2019]]-Table133[[#This Row],[Population 2018]]</f>
        <v>#N/A</v>
      </c>
      <c r="L66" s="58" t="e">
        <f>Table133[[#This Row],[Population 2019]]*17.63%</f>
        <v>#N/A</v>
      </c>
      <c r="M66" s="58" t="e">
        <f>Table133[[#This Row],[0-59 Month population]]*0.9</f>
        <v>#N/A</v>
      </c>
      <c r="N66" s="58" t="e">
        <f>Table133[[#This Row],[0-59 Month population]]*0.3</f>
        <v>#N/A</v>
      </c>
      <c r="O66" s="58" t="e">
        <f>Table133[[#This Row],[0-59 Month population]]*0.8</f>
        <v>#N/A</v>
      </c>
      <c r="P66" s="58" t="s">
        <v>423</v>
      </c>
      <c r="Q66" s="71" t="s">
        <v>21</v>
      </c>
      <c r="R66" s="71" t="s">
        <v>696</v>
      </c>
      <c r="S66" s="71" t="s">
        <v>697</v>
      </c>
      <c r="T66" s="72">
        <v>0.27300000000000002</v>
      </c>
      <c r="U66" s="72">
        <v>0.27300000000000002</v>
      </c>
      <c r="V66" s="72">
        <v>0.27300000000000002</v>
      </c>
      <c r="W66" s="72">
        <v>4.2999999999999997E-2</v>
      </c>
      <c r="X66" s="72">
        <v>4.2999999999999997E-2</v>
      </c>
      <c r="Y66" s="72">
        <v>4.2999999999999997E-2</v>
      </c>
      <c r="Z66" s="72"/>
      <c r="AA66" s="72"/>
      <c r="AB66" s="73"/>
      <c r="AC66" s="73"/>
      <c r="AD66" s="73"/>
      <c r="AE66" s="73"/>
      <c r="AF66" s="73"/>
      <c r="AG66" s="74"/>
      <c r="AH66" s="74"/>
      <c r="AI66" s="75">
        <f>Table133[[#This Row],[SAM Level]]</f>
        <v>4.2999999999999997E-2</v>
      </c>
      <c r="AJ66" s="74"/>
      <c r="AK66" s="73"/>
      <c r="AL66" s="75">
        <f>Table133[[#This Row],[GAM Level]]</f>
        <v>0.27300000000000002</v>
      </c>
      <c r="AM66" s="75">
        <f>Table133[[#This Row],[GAM to be used]]-Table133[[#This Row],[new GAM prevalence (SD of 1) after district grouping]]</f>
        <v>0.27300000000000002</v>
      </c>
      <c r="AN66" s="75">
        <f>Table133[[#This Row],[GAM to be used]]-Table133[[#This Row],[SAM to be used]]</f>
        <v>0.23000000000000004</v>
      </c>
      <c r="AO66" s="76" t="e">
        <f>Table133[[#This Row],[0-59 Month population]]*Table133[[#This Row],[SAM to be used]]*2.6</f>
        <v>#N/A</v>
      </c>
      <c r="AP66" s="76" t="e">
        <f>Table133[[#This Row],[SAM Burden]]+Table133[[#This Row],[MAM Burden]]</f>
        <v>#N/A</v>
      </c>
      <c r="AQ66" s="76" t="e">
        <f>Table133[[#This Row],[0-59 Month population]]*Table133[[#This Row],[MAM to be used]]*2.6</f>
        <v>#N/A</v>
      </c>
      <c r="AR66" s="77"/>
      <c r="AS66" s="78">
        <v>5497.6884504908485</v>
      </c>
      <c r="AT66" s="79" t="e">
        <f>Table133[[#This Row],[0-59 Month population]]*Table133[[#This Row],[SAM Level]]*2.6</f>
        <v>#N/A</v>
      </c>
      <c r="AU66" s="79" t="e">
        <f>Table133[[#This Row],[SAM Burden (Surveys Only)]]+Table133[[#This Row],[MAM Burden (Surveys Only)]]</f>
        <v>#N/A</v>
      </c>
      <c r="AV66" s="79" t="e">
        <f>(Table133[[#This Row],[GAM Level]]-Table133[[#This Row],[SAM Level]])*Table133[[#This Row],[0-59 Month population]]*2.6</f>
        <v>#N/A</v>
      </c>
      <c r="AX66" s="69">
        <v>2.8409552748137674</v>
      </c>
      <c r="AY66" s="70" t="e">
        <f t="shared" si="4"/>
        <v>#N/A</v>
      </c>
      <c r="AZ66" s="70" t="e">
        <f t="shared" si="5"/>
        <v>#N/A</v>
      </c>
      <c r="BA66" s="70" t="e">
        <f t="shared" si="6"/>
        <v>#N/A</v>
      </c>
      <c r="BB66" s="2"/>
    </row>
    <row r="67" spans="1:54" ht="16.5" hidden="1" customHeight="1" x14ac:dyDescent="0.25">
      <c r="A67" s="56" t="s">
        <v>417</v>
      </c>
      <c r="B67" s="56" t="s">
        <v>428</v>
      </c>
      <c r="C67" s="56" t="s">
        <v>35</v>
      </c>
      <c r="D67" s="56">
        <v>1505</v>
      </c>
      <c r="E67" s="81">
        <v>1506</v>
      </c>
      <c r="F67" s="81" t="s">
        <v>289</v>
      </c>
      <c r="G67" s="57"/>
      <c r="H67" s="57" t="s">
        <v>693</v>
      </c>
      <c r="I67" s="58">
        <v>71794.428341000385</v>
      </c>
      <c r="J67" s="58" t="e">
        <f>VLOOKUP(TRIM(Table133[[#This Row],[District code]]),'[2]Pop Change by District'!$D$6:$L$339,9,0)</f>
        <v>#N/A</v>
      </c>
      <c r="K67" s="58" t="e">
        <f>Table133[[#This Row],[Population 2019]]-Table133[[#This Row],[Population 2018]]</f>
        <v>#N/A</v>
      </c>
      <c r="L67" s="58" t="e">
        <f>Table133[[#This Row],[Population 2019]]*17.63%</f>
        <v>#N/A</v>
      </c>
      <c r="M67" s="58" t="e">
        <f>Table133[[#This Row],[0-59 Month population]]*0.9</f>
        <v>#N/A</v>
      </c>
      <c r="N67" s="58" t="e">
        <f>Table133[[#This Row],[0-59 Month population]]*0.3</f>
        <v>#N/A</v>
      </c>
      <c r="O67" s="58" t="e">
        <f>Table133[[#This Row],[0-59 Month population]]*0.8</f>
        <v>#N/A</v>
      </c>
      <c r="P67" s="58" t="s">
        <v>429</v>
      </c>
      <c r="Q67" s="71" t="s">
        <v>21</v>
      </c>
      <c r="R67" s="71" t="s">
        <v>696</v>
      </c>
      <c r="S67" s="71" t="s">
        <v>697</v>
      </c>
      <c r="T67" s="72">
        <v>0.27300000000000002</v>
      </c>
      <c r="U67" s="72">
        <v>0.27300000000000002</v>
      </c>
      <c r="V67" s="72">
        <v>0.27300000000000002</v>
      </c>
      <c r="W67" s="72">
        <v>4.2999999999999997E-2</v>
      </c>
      <c r="X67" s="72">
        <v>4.2999999999999997E-2</v>
      </c>
      <c r="Y67" s="72">
        <v>4.2999999999999997E-2</v>
      </c>
      <c r="Z67" s="72"/>
      <c r="AA67" s="72"/>
      <c r="AB67" s="73"/>
      <c r="AC67" s="73"/>
      <c r="AD67" s="73"/>
      <c r="AE67" s="73"/>
      <c r="AF67" s="73"/>
      <c r="AG67" s="74"/>
      <c r="AH67" s="74"/>
      <c r="AI67" s="75">
        <f>Table133[[#This Row],[SAM Level]]</f>
        <v>4.2999999999999997E-2</v>
      </c>
      <c r="AJ67" s="74"/>
      <c r="AK67" s="73"/>
      <c r="AL67" s="75">
        <f>Table133[[#This Row],[GAM Level]]</f>
        <v>0.27300000000000002</v>
      </c>
      <c r="AM67" s="75">
        <f>Table133[[#This Row],[GAM to be used]]-Table133[[#This Row],[new GAM prevalence (SD of 1) after district grouping]]</f>
        <v>0.27300000000000002</v>
      </c>
      <c r="AN67" s="75">
        <f>Table133[[#This Row],[GAM to be used]]-Table133[[#This Row],[SAM to be used]]</f>
        <v>0.23000000000000004</v>
      </c>
      <c r="AO67" s="76" t="e">
        <f>Table133[[#This Row],[0-59 Month population]]*Table133[[#This Row],[SAM to be used]]*2.6</f>
        <v>#N/A</v>
      </c>
      <c r="AP67" s="76" t="e">
        <f>Table133[[#This Row],[SAM Burden]]+Table133[[#This Row],[MAM Burden]]</f>
        <v>#N/A</v>
      </c>
      <c r="AQ67" s="76" t="e">
        <f>Table133[[#This Row],[0-59 Month population]]*Table133[[#This Row],[MAM to be used]]*2.6</f>
        <v>#N/A</v>
      </c>
      <c r="AR67" s="77"/>
      <c r="AS67" s="78">
        <v>1371.413640878164</v>
      </c>
      <c r="AT67" s="79" t="e">
        <f>Table133[[#This Row],[0-59 Month population]]*Table133[[#This Row],[SAM Level]]*2.6</f>
        <v>#N/A</v>
      </c>
      <c r="AU67" s="79" t="e">
        <f>Table133[[#This Row],[SAM Burden (Surveys Only)]]+Table133[[#This Row],[MAM Burden (Surveys Only)]]</f>
        <v>#N/A</v>
      </c>
      <c r="AV67" s="79" t="e">
        <f>(Table133[[#This Row],[GAM Level]]-Table133[[#This Row],[SAM Level]])*Table133[[#This Row],[0-59 Month population]]*2.6</f>
        <v>#N/A</v>
      </c>
      <c r="AX67" s="69">
        <v>3.0725280052102244</v>
      </c>
      <c r="AY67" s="70" t="e">
        <f t="shared" ref="AY67:AY130" si="7">L67*T67*2.6</f>
        <v>#N/A</v>
      </c>
      <c r="AZ67" s="70" t="e">
        <f t="shared" ref="AZ67:AZ130" si="8">L67*W67*2.6</f>
        <v>#N/A</v>
      </c>
      <c r="BA67" s="70" t="e">
        <f t="shared" ref="BA67:BA130" si="9">L67*(T67-W67)*2.6</f>
        <v>#N/A</v>
      </c>
      <c r="BB67" s="2"/>
    </row>
    <row r="68" spans="1:54" ht="16.5" hidden="1" customHeight="1" x14ac:dyDescent="0.25">
      <c r="A68" s="56" t="s">
        <v>417</v>
      </c>
      <c r="B68" s="56" t="s">
        <v>430</v>
      </c>
      <c r="C68" s="56" t="s">
        <v>35</v>
      </c>
      <c r="D68" s="56">
        <v>1506</v>
      </c>
      <c r="E68" s="81">
        <v>1507</v>
      </c>
      <c r="F68" s="81" t="s">
        <v>289</v>
      </c>
      <c r="G68" s="57"/>
      <c r="H68" s="57" t="s">
        <v>693</v>
      </c>
      <c r="I68" s="58">
        <v>23856.20403271708</v>
      </c>
      <c r="J68" s="58" t="e">
        <f>VLOOKUP(TRIM(Table133[[#This Row],[District code]]),'[2]Pop Change by District'!$D$6:$L$339,9,0)</f>
        <v>#N/A</v>
      </c>
      <c r="K68" s="58" t="e">
        <f>Table133[[#This Row],[Population 2019]]-Table133[[#This Row],[Population 2018]]</f>
        <v>#N/A</v>
      </c>
      <c r="L68" s="58" t="e">
        <f>Table133[[#This Row],[Population 2019]]*17.63%</f>
        <v>#N/A</v>
      </c>
      <c r="M68" s="58" t="e">
        <f>Table133[[#This Row],[0-59 Month population]]*0.9</f>
        <v>#N/A</v>
      </c>
      <c r="N68" s="58" t="e">
        <f>Table133[[#This Row],[0-59 Month population]]*0.3</f>
        <v>#N/A</v>
      </c>
      <c r="O68" s="58" t="e">
        <f>Table133[[#This Row],[0-59 Month population]]*0.8</f>
        <v>#N/A</v>
      </c>
      <c r="P68" s="58" t="s">
        <v>429</v>
      </c>
      <c r="Q68" s="71" t="s">
        <v>21</v>
      </c>
      <c r="R68" s="71" t="s">
        <v>696</v>
      </c>
      <c r="S68" s="71" t="s">
        <v>697</v>
      </c>
      <c r="T68" s="72">
        <v>0.27300000000000002</v>
      </c>
      <c r="U68" s="72">
        <v>0.27300000000000002</v>
      </c>
      <c r="V68" s="72">
        <v>0.27300000000000002</v>
      </c>
      <c r="W68" s="72">
        <v>4.2999999999999997E-2</v>
      </c>
      <c r="X68" s="72">
        <v>4.2999999999999997E-2</v>
      </c>
      <c r="Y68" s="72">
        <v>4.2999999999999997E-2</v>
      </c>
      <c r="Z68" s="72"/>
      <c r="AA68" s="72"/>
      <c r="AB68" s="73"/>
      <c r="AC68" s="73"/>
      <c r="AD68" s="73"/>
      <c r="AE68" s="73"/>
      <c r="AF68" s="73"/>
      <c r="AG68" s="74"/>
      <c r="AH68" s="74"/>
      <c r="AI68" s="75">
        <f>Table133[[#This Row],[SAM Level]]</f>
        <v>4.2999999999999997E-2</v>
      </c>
      <c r="AJ68" s="74"/>
      <c r="AK68" s="73"/>
      <c r="AL68" s="75">
        <f>Table133[[#This Row],[GAM Level]]</f>
        <v>0.27300000000000002</v>
      </c>
      <c r="AM68" s="75">
        <f>Table133[[#This Row],[GAM to be used]]-Table133[[#This Row],[new GAM prevalence (SD of 1) after district grouping]]</f>
        <v>0.27300000000000002</v>
      </c>
      <c r="AN68" s="75">
        <f>Table133[[#This Row],[GAM to be used]]-Table133[[#This Row],[SAM to be used]]</f>
        <v>0.23000000000000004</v>
      </c>
      <c r="AO68" s="76" t="e">
        <f>Table133[[#This Row],[0-59 Month population]]*Table133[[#This Row],[SAM to be used]]*2.6</f>
        <v>#N/A</v>
      </c>
      <c r="AP68" s="76" t="e">
        <f>Table133[[#This Row],[SAM Burden]]+Table133[[#This Row],[MAM Burden]]</f>
        <v>#N/A</v>
      </c>
      <c r="AQ68" s="76" t="e">
        <f>Table133[[#This Row],[0-59 Month population]]*Table133[[#This Row],[MAM to be used]]*2.6</f>
        <v>#N/A</v>
      </c>
      <c r="AR68" s="77"/>
      <c r="AS68" s="78">
        <v>444.29149631474132</v>
      </c>
      <c r="AT68" s="79" t="e">
        <f>Table133[[#This Row],[0-59 Month population]]*Table133[[#This Row],[SAM Level]]*2.6</f>
        <v>#N/A</v>
      </c>
      <c r="AU68" s="79" t="e">
        <f>Table133[[#This Row],[SAM Burden (Surveys Only)]]+Table133[[#This Row],[MAM Burden (Surveys Only)]]</f>
        <v>#N/A</v>
      </c>
      <c r="AV68" s="79" t="e">
        <f>(Table133[[#This Row],[GAM Level]]-Table133[[#This Row],[SAM Level]])*Table133[[#This Row],[0-59 Month population]]*2.6</f>
        <v>#N/A</v>
      </c>
      <c r="AX68" s="69">
        <v>1.519697458739282</v>
      </c>
      <c r="AY68" s="70" t="e">
        <f t="shared" si="7"/>
        <v>#N/A</v>
      </c>
      <c r="AZ68" s="70" t="e">
        <f t="shared" si="8"/>
        <v>#N/A</v>
      </c>
      <c r="BA68" s="70" t="e">
        <f t="shared" si="9"/>
        <v>#N/A</v>
      </c>
      <c r="BB68" s="2"/>
    </row>
    <row r="69" spans="1:54" ht="16.5" hidden="1" customHeight="1" x14ac:dyDescent="0.25">
      <c r="A69" s="56" t="s">
        <v>417</v>
      </c>
      <c r="B69" s="56" t="s">
        <v>431</v>
      </c>
      <c r="C69" s="56" t="s">
        <v>35</v>
      </c>
      <c r="D69" s="56">
        <v>1507</v>
      </c>
      <c r="E69" s="81">
        <v>1508</v>
      </c>
      <c r="F69" s="81" t="s">
        <v>289</v>
      </c>
      <c r="G69" s="57"/>
      <c r="H69" s="57" t="s">
        <v>693</v>
      </c>
      <c r="I69" s="58">
        <v>33222.801869548559</v>
      </c>
      <c r="J69" s="58" t="e">
        <f>VLOOKUP(TRIM(Table133[[#This Row],[District code]]),'[2]Pop Change by District'!$D$6:$L$339,9,0)</f>
        <v>#N/A</v>
      </c>
      <c r="K69" s="58" t="e">
        <f>Table133[[#This Row],[Population 2019]]-Table133[[#This Row],[Population 2018]]</f>
        <v>#N/A</v>
      </c>
      <c r="L69" s="58" t="e">
        <f>Table133[[#This Row],[Population 2019]]*17.63%</f>
        <v>#N/A</v>
      </c>
      <c r="M69" s="58" t="e">
        <f>Table133[[#This Row],[0-59 Month population]]*0.9</f>
        <v>#N/A</v>
      </c>
      <c r="N69" s="58" t="e">
        <f>Table133[[#This Row],[0-59 Month population]]*0.3</f>
        <v>#N/A</v>
      </c>
      <c r="O69" s="58" t="e">
        <f>Table133[[#This Row],[0-59 Month population]]*0.8</f>
        <v>#N/A</v>
      </c>
      <c r="P69" s="58" t="s">
        <v>429</v>
      </c>
      <c r="Q69" s="71" t="s">
        <v>21</v>
      </c>
      <c r="R69" s="71" t="s">
        <v>696</v>
      </c>
      <c r="S69" s="71" t="s">
        <v>697</v>
      </c>
      <c r="T69" s="72">
        <v>0.27300000000000002</v>
      </c>
      <c r="U69" s="72">
        <v>0.27300000000000002</v>
      </c>
      <c r="V69" s="72">
        <v>0.27300000000000002</v>
      </c>
      <c r="W69" s="72">
        <v>4.2999999999999997E-2</v>
      </c>
      <c r="X69" s="72">
        <v>4.2999999999999997E-2</v>
      </c>
      <c r="Y69" s="72">
        <v>4.2999999999999997E-2</v>
      </c>
      <c r="Z69" s="72"/>
      <c r="AA69" s="72"/>
      <c r="AB69" s="73"/>
      <c r="AC69" s="73"/>
      <c r="AD69" s="73"/>
      <c r="AE69" s="73"/>
      <c r="AF69" s="73"/>
      <c r="AG69" s="74"/>
      <c r="AH69" s="74"/>
      <c r="AI69" s="75">
        <f>Table133[[#This Row],[SAM Level]]</f>
        <v>4.2999999999999997E-2</v>
      </c>
      <c r="AJ69" s="74"/>
      <c r="AK69" s="73"/>
      <c r="AL69" s="75">
        <f>Table133[[#This Row],[GAM Level]]</f>
        <v>0.27300000000000002</v>
      </c>
      <c r="AM69" s="75">
        <f>Table133[[#This Row],[GAM to be used]]-Table133[[#This Row],[new GAM prevalence (SD of 1) after district grouping]]</f>
        <v>0.27300000000000002</v>
      </c>
      <c r="AN69" s="75">
        <f>Table133[[#This Row],[GAM to be used]]-Table133[[#This Row],[SAM to be used]]</f>
        <v>0.23000000000000004</v>
      </c>
      <c r="AO69" s="76" t="e">
        <f>Table133[[#This Row],[0-59 Month population]]*Table133[[#This Row],[SAM to be used]]*2.6</f>
        <v>#N/A</v>
      </c>
      <c r="AP69" s="76" t="e">
        <f>Table133[[#This Row],[SAM Burden]]+Table133[[#This Row],[MAM Burden]]</f>
        <v>#N/A</v>
      </c>
      <c r="AQ69" s="76" t="e">
        <f>Table133[[#This Row],[0-59 Month population]]*Table133[[#This Row],[MAM to be used]]*2.6</f>
        <v>#N/A</v>
      </c>
      <c r="AR69" s="77"/>
      <c r="AS69" s="78">
        <v>640.94455151286104</v>
      </c>
      <c r="AT69" s="79" t="e">
        <f>Table133[[#This Row],[0-59 Month population]]*Table133[[#This Row],[SAM Level]]*2.6</f>
        <v>#N/A</v>
      </c>
      <c r="AU69" s="79" t="e">
        <f>Table133[[#This Row],[SAM Burden (Surveys Only)]]+Table133[[#This Row],[MAM Burden (Surveys Only)]]</f>
        <v>#N/A</v>
      </c>
      <c r="AV69" s="79" t="e">
        <f>(Table133[[#This Row],[GAM Level]]-Table133[[#This Row],[SAM Level]])*Table133[[#This Row],[0-59 Month population]]*2.6</f>
        <v>#N/A</v>
      </c>
      <c r="AX69" s="69">
        <v>2.4076172720973319</v>
      </c>
      <c r="AY69" s="70" t="e">
        <f t="shared" si="7"/>
        <v>#N/A</v>
      </c>
      <c r="AZ69" s="70" t="e">
        <f t="shared" si="8"/>
        <v>#N/A</v>
      </c>
      <c r="BA69" s="70" t="e">
        <f t="shared" si="9"/>
        <v>#N/A</v>
      </c>
      <c r="BB69" s="2"/>
    </row>
    <row r="70" spans="1:54" ht="16.5" hidden="1" customHeight="1" x14ac:dyDescent="0.25">
      <c r="A70" s="56" t="s">
        <v>417</v>
      </c>
      <c r="B70" s="56" t="s">
        <v>432</v>
      </c>
      <c r="C70" s="56" t="s">
        <v>18</v>
      </c>
      <c r="D70" s="56">
        <v>1508</v>
      </c>
      <c r="E70" s="81">
        <v>1509</v>
      </c>
      <c r="F70" s="81" t="s">
        <v>289</v>
      </c>
      <c r="G70" s="57"/>
      <c r="H70" s="57" t="s">
        <v>693</v>
      </c>
      <c r="I70" s="58">
        <v>161901.12875073243</v>
      </c>
      <c r="J70" s="58" t="e">
        <f>VLOOKUP(TRIM(Table133[[#This Row],[District code]]),'[2]Pop Change by District'!$D$6:$L$339,9,0)</f>
        <v>#N/A</v>
      </c>
      <c r="K70" s="58" t="e">
        <f>Table133[[#This Row],[Population 2019]]-Table133[[#This Row],[Population 2018]]</f>
        <v>#N/A</v>
      </c>
      <c r="L70" s="58" t="e">
        <f>Table133[[#This Row],[Population 2019]]*17.63%</f>
        <v>#N/A</v>
      </c>
      <c r="M70" s="58" t="e">
        <f>Table133[[#This Row],[0-59 Month population]]*0.9</f>
        <v>#N/A</v>
      </c>
      <c r="N70" s="58" t="e">
        <f>Table133[[#This Row],[0-59 Month population]]*0.3</f>
        <v>#N/A</v>
      </c>
      <c r="O70" s="58" t="e">
        <f>Table133[[#This Row],[0-59 Month population]]*0.8</f>
        <v>#N/A</v>
      </c>
      <c r="P70" s="58" t="s">
        <v>433</v>
      </c>
      <c r="Q70" s="71" t="s">
        <v>21</v>
      </c>
      <c r="R70" s="71" t="s">
        <v>694</v>
      </c>
      <c r="S70" s="71" t="s">
        <v>695</v>
      </c>
      <c r="T70" s="72">
        <v>0.17599999999999999</v>
      </c>
      <c r="U70" s="72">
        <v>0.17599999999999999</v>
      </c>
      <c r="V70" s="72">
        <v>0.17599999999999999</v>
      </c>
      <c r="W70" s="72">
        <v>2.4E-2</v>
      </c>
      <c r="X70" s="72">
        <v>2.4E-2</v>
      </c>
      <c r="Y70" s="72">
        <v>2.4E-2</v>
      </c>
      <c r="Z70" s="72"/>
      <c r="AA70" s="72"/>
      <c r="AB70" s="73"/>
      <c r="AC70" s="73"/>
      <c r="AD70" s="73"/>
      <c r="AE70" s="73"/>
      <c r="AF70" s="73"/>
      <c r="AG70" s="74"/>
      <c r="AH70" s="74"/>
      <c r="AI70" s="75">
        <f>Table133[[#This Row],[SAM Level]]</f>
        <v>2.4E-2</v>
      </c>
      <c r="AJ70" s="74"/>
      <c r="AK70" s="73"/>
      <c r="AL70" s="75">
        <f>Table133[[#This Row],[GAM Level]]</f>
        <v>0.17599999999999999</v>
      </c>
      <c r="AM70" s="75">
        <f>Table133[[#This Row],[GAM to be used]]-Table133[[#This Row],[new GAM prevalence (SD of 1) after district grouping]]</f>
        <v>0.17599999999999999</v>
      </c>
      <c r="AN70" s="75">
        <f>Table133[[#This Row],[GAM to be used]]-Table133[[#This Row],[SAM to be used]]</f>
        <v>0.152</v>
      </c>
      <c r="AO70" s="76" t="e">
        <f>Table133[[#This Row],[0-59 Month population]]*Table133[[#This Row],[SAM to be used]]*2.6</f>
        <v>#N/A</v>
      </c>
      <c r="AP70" s="76" t="e">
        <f>Table133[[#This Row],[SAM Burden]]+Table133[[#This Row],[MAM Burden]]</f>
        <v>#N/A</v>
      </c>
      <c r="AQ70" s="76" t="e">
        <f>Table133[[#This Row],[0-59 Month population]]*Table133[[#This Row],[MAM to be used]]*2.6</f>
        <v>#N/A</v>
      </c>
      <c r="AR70" s="77"/>
      <c r="AS70" s="78">
        <v>1750.5355971229039</v>
      </c>
      <c r="AT70" s="79" t="e">
        <f>Table133[[#This Row],[0-59 Month population]]*Table133[[#This Row],[SAM Level]]*2.6</f>
        <v>#N/A</v>
      </c>
      <c r="AU70" s="79" t="e">
        <f>Table133[[#This Row],[SAM Burden (Surveys Only)]]+Table133[[#This Row],[MAM Burden (Surveys Only)]]</f>
        <v>#N/A</v>
      </c>
      <c r="AV70" s="79" t="e">
        <f>(Table133[[#This Row],[GAM Level]]-Table133[[#This Row],[SAM Level]])*Table133[[#This Row],[0-59 Month population]]*2.6</f>
        <v>#N/A</v>
      </c>
      <c r="AX70" s="69">
        <v>1.334965169750391</v>
      </c>
      <c r="AY70" s="70" t="e">
        <f t="shared" si="7"/>
        <v>#N/A</v>
      </c>
      <c r="AZ70" s="70" t="e">
        <f t="shared" si="8"/>
        <v>#N/A</v>
      </c>
      <c r="BA70" s="70" t="e">
        <f t="shared" si="9"/>
        <v>#N/A</v>
      </c>
      <c r="BB70" s="2"/>
    </row>
    <row r="71" spans="1:54" ht="16.5" hidden="1" customHeight="1" x14ac:dyDescent="0.25">
      <c r="A71" s="56" t="s">
        <v>417</v>
      </c>
      <c r="B71" s="56" t="s">
        <v>434</v>
      </c>
      <c r="C71" s="56" t="s">
        <v>18</v>
      </c>
      <c r="D71" s="56">
        <v>1509</v>
      </c>
      <c r="E71" s="81">
        <v>1510</v>
      </c>
      <c r="F71" s="81" t="s">
        <v>289</v>
      </c>
      <c r="G71" s="57"/>
      <c r="H71" s="57" t="s">
        <v>693</v>
      </c>
      <c r="I71" s="58">
        <v>35858.848721929062</v>
      </c>
      <c r="J71" s="58" t="e">
        <f>VLOOKUP(TRIM(Table133[[#This Row],[District code]]),'[2]Pop Change by District'!$D$6:$L$339,9,0)</f>
        <v>#N/A</v>
      </c>
      <c r="K71" s="58" t="e">
        <f>Table133[[#This Row],[Population 2019]]-Table133[[#This Row],[Population 2018]]</f>
        <v>#N/A</v>
      </c>
      <c r="L71" s="58" t="e">
        <f>Table133[[#This Row],[Population 2019]]*17.63%</f>
        <v>#N/A</v>
      </c>
      <c r="M71" s="58" t="e">
        <f>Table133[[#This Row],[0-59 Month population]]*0.9</f>
        <v>#N/A</v>
      </c>
      <c r="N71" s="58" t="e">
        <f>Table133[[#This Row],[0-59 Month population]]*0.3</f>
        <v>#N/A</v>
      </c>
      <c r="O71" s="58" t="e">
        <f>Table133[[#This Row],[0-59 Month population]]*0.8</f>
        <v>#N/A</v>
      </c>
      <c r="P71" s="58" t="s">
        <v>433</v>
      </c>
      <c r="Q71" s="71" t="s">
        <v>21</v>
      </c>
      <c r="R71" s="71" t="s">
        <v>694</v>
      </c>
      <c r="S71" s="71" t="s">
        <v>695</v>
      </c>
      <c r="T71" s="72">
        <v>0.17599999999999999</v>
      </c>
      <c r="U71" s="72">
        <v>0.17599999999999999</v>
      </c>
      <c r="V71" s="72">
        <v>0.17599999999999999</v>
      </c>
      <c r="W71" s="72">
        <v>2.4E-2</v>
      </c>
      <c r="X71" s="72">
        <v>2.4E-2</v>
      </c>
      <c r="Y71" s="72">
        <v>2.4E-2</v>
      </c>
      <c r="Z71" s="72"/>
      <c r="AA71" s="72"/>
      <c r="AB71" s="73"/>
      <c r="AC71" s="73"/>
      <c r="AD71" s="73"/>
      <c r="AE71" s="73"/>
      <c r="AF71" s="73"/>
      <c r="AG71" s="74"/>
      <c r="AH71" s="74"/>
      <c r="AI71" s="75">
        <f>Table133[[#This Row],[SAM Level]]</f>
        <v>2.4E-2</v>
      </c>
      <c r="AJ71" s="74"/>
      <c r="AK71" s="73"/>
      <c r="AL71" s="75">
        <f>Table133[[#This Row],[GAM Level]]</f>
        <v>0.17599999999999999</v>
      </c>
      <c r="AM71" s="75">
        <f>Table133[[#This Row],[GAM to be used]]-Table133[[#This Row],[new GAM prevalence (SD of 1) after district grouping]]</f>
        <v>0.17599999999999999</v>
      </c>
      <c r="AN71" s="75">
        <f>Table133[[#This Row],[GAM to be used]]-Table133[[#This Row],[SAM to be used]]</f>
        <v>0.152</v>
      </c>
      <c r="AO71" s="76" t="e">
        <f>Table133[[#This Row],[0-59 Month population]]*Table133[[#This Row],[SAM to be used]]*2.6</f>
        <v>#N/A</v>
      </c>
      <c r="AP71" s="76" t="e">
        <f>Table133[[#This Row],[SAM Burden]]+Table133[[#This Row],[MAM Burden]]</f>
        <v>#N/A</v>
      </c>
      <c r="AQ71" s="76" t="e">
        <f>Table133[[#This Row],[0-59 Month population]]*Table133[[#This Row],[MAM to be used]]*2.6</f>
        <v>#N/A</v>
      </c>
      <c r="AR71" s="77"/>
      <c r="AS71" s="78">
        <v>305.52477127534979</v>
      </c>
      <c r="AT71" s="79" t="e">
        <f>Table133[[#This Row],[0-59 Month population]]*Table133[[#This Row],[SAM Level]]*2.6</f>
        <v>#N/A</v>
      </c>
      <c r="AU71" s="79" t="e">
        <f>Table133[[#This Row],[SAM Burden (Surveys Only)]]+Table133[[#This Row],[MAM Burden (Surveys Only)]]</f>
        <v>#N/A</v>
      </c>
      <c r="AV71" s="79" t="e">
        <f>(Table133[[#This Row],[GAM Level]]-Table133[[#This Row],[SAM Level]])*Table133[[#This Row],[0-59 Month population]]*2.6</f>
        <v>#N/A</v>
      </c>
      <c r="AX71" s="69">
        <v>2.8409552748137674</v>
      </c>
      <c r="AY71" s="70" t="e">
        <f t="shared" si="7"/>
        <v>#N/A</v>
      </c>
      <c r="AZ71" s="70" t="e">
        <f t="shared" si="8"/>
        <v>#N/A</v>
      </c>
      <c r="BA71" s="70" t="e">
        <f t="shared" si="9"/>
        <v>#N/A</v>
      </c>
      <c r="BB71" s="2"/>
    </row>
    <row r="72" spans="1:54" ht="16.5" hidden="1" customHeight="1" x14ac:dyDescent="0.25">
      <c r="A72" s="56" t="s">
        <v>417</v>
      </c>
      <c r="B72" s="56" t="s">
        <v>435</v>
      </c>
      <c r="C72" s="56" t="s">
        <v>18</v>
      </c>
      <c r="D72" s="56">
        <v>1510</v>
      </c>
      <c r="E72" s="81">
        <v>1511</v>
      </c>
      <c r="F72" s="81" t="s">
        <v>289</v>
      </c>
      <c r="G72" s="57"/>
      <c r="H72" s="57" t="s">
        <v>693</v>
      </c>
      <c r="I72" s="58">
        <v>149211.45208683351</v>
      </c>
      <c r="J72" s="58" t="e">
        <f>VLOOKUP(TRIM(Table133[[#This Row],[District code]]),'[2]Pop Change by District'!$D$6:$L$339,9,0)</f>
        <v>#N/A</v>
      </c>
      <c r="K72" s="58" t="e">
        <f>Table133[[#This Row],[Population 2019]]-Table133[[#This Row],[Population 2018]]</f>
        <v>#N/A</v>
      </c>
      <c r="L72" s="58" t="e">
        <f>Table133[[#This Row],[Population 2019]]*17.63%</f>
        <v>#N/A</v>
      </c>
      <c r="M72" s="58" t="e">
        <f>Table133[[#This Row],[0-59 Month population]]*0.9</f>
        <v>#N/A</v>
      </c>
      <c r="N72" s="58" t="e">
        <f>Table133[[#This Row],[0-59 Month population]]*0.3</f>
        <v>#N/A</v>
      </c>
      <c r="O72" s="58" t="e">
        <f>Table133[[#This Row],[0-59 Month population]]*0.8</f>
        <v>#N/A</v>
      </c>
      <c r="P72" s="58" t="s">
        <v>433</v>
      </c>
      <c r="Q72" s="71" t="s">
        <v>21</v>
      </c>
      <c r="R72" s="71" t="s">
        <v>694</v>
      </c>
      <c r="S72" s="71" t="s">
        <v>695</v>
      </c>
      <c r="T72" s="72">
        <v>0.17599999999999999</v>
      </c>
      <c r="U72" s="72">
        <v>0.17599999999999999</v>
      </c>
      <c r="V72" s="72">
        <v>0.17599999999999999</v>
      </c>
      <c r="W72" s="72">
        <v>2.4E-2</v>
      </c>
      <c r="X72" s="72">
        <v>2.4E-2</v>
      </c>
      <c r="Y72" s="72">
        <v>2.4E-2</v>
      </c>
      <c r="Z72" s="72"/>
      <c r="AA72" s="72"/>
      <c r="AB72" s="73"/>
      <c r="AC72" s="73"/>
      <c r="AD72" s="73"/>
      <c r="AE72" s="73"/>
      <c r="AF72" s="73"/>
      <c r="AG72" s="74"/>
      <c r="AH72" s="74"/>
      <c r="AI72" s="75">
        <f>Table133[[#This Row],[SAM Level]]</f>
        <v>2.4E-2</v>
      </c>
      <c r="AJ72" s="74"/>
      <c r="AK72" s="73"/>
      <c r="AL72" s="75">
        <f>Table133[[#This Row],[GAM Level]]</f>
        <v>0.17599999999999999</v>
      </c>
      <c r="AM72" s="75">
        <f>Table133[[#This Row],[GAM to be used]]-Table133[[#This Row],[new GAM prevalence (SD of 1) after district grouping]]</f>
        <v>0.17599999999999999</v>
      </c>
      <c r="AN72" s="75">
        <f>Table133[[#This Row],[GAM to be used]]-Table133[[#This Row],[SAM to be used]]</f>
        <v>0.152</v>
      </c>
      <c r="AO72" s="76" t="e">
        <f>Table133[[#This Row],[0-59 Month population]]*Table133[[#This Row],[SAM to be used]]*2.6</f>
        <v>#N/A</v>
      </c>
      <c r="AP72" s="76" t="e">
        <f>Table133[[#This Row],[SAM Burden]]+Table133[[#This Row],[MAM Burden]]</f>
        <v>#N/A</v>
      </c>
      <c r="AQ72" s="76" t="e">
        <f>Table133[[#This Row],[0-59 Month population]]*Table133[[#This Row],[MAM to be used]]*2.6</f>
        <v>#N/A</v>
      </c>
      <c r="AR72" s="77"/>
      <c r="AS72" s="78">
        <v>1641.3156407611959</v>
      </c>
      <c r="AT72" s="79" t="e">
        <f>Table133[[#This Row],[0-59 Month population]]*Table133[[#This Row],[SAM Level]]*2.6</f>
        <v>#N/A</v>
      </c>
      <c r="AU72" s="79" t="e">
        <f>Table133[[#This Row],[SAM Burden (Surveys Only)]]+Table133[[#This Row],[MAM Burden (Surveys Only)]]</f>
        <v>#N/A</v>
      </c>
      <c r="AV72" s="79" t="e">
        <f>(Table133[[#This Row],[GAM Level]]-Table133[[#This Row],[SAM Level]])*Table133[[#This Row],[0-59 Month population]]*2.6</f>
        <v>#N/A</v>
      </c>
      <c r="AX72" s="69">
        <v>3.4351022585653239</v>
      </c>
      <c r="AY72" s="70" t="e">
        <f t="shared" si="7"/>
        <v>#N/A</v>
      </c>
      <c r="AZ72" s="70" t="e">
        <f t="shared" si="8"/>
        <v>#N/A</v>
      </c>
      <c r="BA72" s="70" t="e">
        <f t="shared" si="9"/>
        <v>#N/A</v>
      </c>
      <c r="BB72" s="2"/>
    </row>
    <row r="73" spans="1:54" ht="16.5" hidden="1" customHeight="1" x14ac:dyDescent="0.25">
      <c r="A73" s="56" t="s">
        <v>417</v>
      </c>
      <c r="B73" s="56" t="s">
        <v>436</v>
      </c>
      <c r="C73" s="56" t="s">
        <v>18</v>
      </c>
      <c r="D73" s="56">
        <v>1511</v>
      </c>
      <c r="E73" s="81">
        <v>1512</v>
      </c>
      <c r="F73" s="81" t="s">
        <v>289</v>
      </c>
      <c r="G73" s="57"/>
      <c r="H73" s="57" t="s">
        <v>693</v>
      </c>
      <c r="I73" s="58">
        <v>131755.7487840555</v>
      </c>
      <c r="J73" s="58" t="e">
        <f>VLOOKUP(TRIM(Table133[[#This Row],[District code]]),'[2]Pop Change by District'!$D$6:$L$339,9,0)</f>
        <v>#N/A</v>
      </c>
      <c r="K73" s="58" t="e">
        <f>Table133[[#This Row],[Population 2019]]-Table133[[#This Row],[Population 2018]]</f>
        <v>#N/A</v>
      </c>
      <c r="L73" s="58" t="e">
        <f>Table133[[#This Row],[Population 2019]]*17.63%</f>
        <v>#N/A</v>
      </c>
      <c r="M73" s="58" t="e">
        <f>Table133[[#This Row],[0-59 Month population]]*0.9</f>
        <v>#N/A</v>
      </c>
      <c r="N73" s="58" t="e">
        <f>Table133[[#This Row],[0-59 Month population]]*0.3</f>
        <v>#N/A</v>
      </c>
      <c r="O73" s="58" t="e">
        <f>Table133[[#This Row],[0-59 Month population]]*0.8</f>
        <v>#N/A</v>
      </c>
      <c r="P73" s="58" t="s">
        <v>437</v>
      </c>
      <c r="Q73" s="71" t="s">
        <v>21</v>
      </c>
      <c r="R73" s="71" t="s">
        <v>694</v>
      </c>
      <c r="S73" s="71" t="s">
        <v>695</v>
      </c>
      <c r="T73" s="72">
        <v>0.17599999999999999</v>
      </c>
      <c r="U73" s="72">
        <v>0.17599999999999999</v>
      </c>
      <c r="V73" s="72">
        <v>0.17599999999999999</v>
      </c>
      <c r="W73" s="72">
        <v>2.4E-2</v>
      </c>
      <c r="X73" s="72">
        <v>2.4E-2</v>
      </c>
      <c r="Y73" s="72">
        <v>2.4E-2</v>
      </c>
      <c r="Z73" s="72"/>
      <c r="AA73" s="72"/>
      <c r="AB73" s="73"/>
      <c r="AC73" s="73"/>
      <c r="AD73" s="73"/>
      <c r="AE73" s="73"/>
      <c r="AF73" s="73"/>
      <c r="AG73" s="74"/>
      <c r="AH73" s="74"/>
      <c r="AI73" s="75">
        <f>Table133[[#This Row],[SAM Level]]</f>
        <v>2.4E-2</v>
      </c>
      <c r="AJ73" s="74"/>
      <c r="AK73" s="73"/>
      <c r="AL73" s="75">
        <f>Table133[[#This Row],[GAM Level]]</f>
        <v>0.17599999999999999</v>
      </c>
      <c r="AM73" s="75">
        <f>Table133[[#This Row],[GAM to be used]]-Table133[[#This Row],[new GAM prevalence (SD of 1) after district grouping]]</f>
        <v>0.17599999999999999</v>
      </c>
      <c r="AN73" s="75">
        <f>Table133[[#This Row],[GAM to be used]]-Table133[[#This Row],[SAM to be used]]</f>
        <v>0.152</v>
      </c>
      <c r="AO73" s="76" t="e">
        <f>Table133[[#This Row],[0-59 Month population]]*Table133[[#This Row],[SAM to be used]]*2.6</f>
        <v>#N/A</v>
      </c>
      <c r="AP73" s="76" t="e">
        <f>Table133[[#This Row],[SAM Burden]]+Table133[[#This Row],[MAM Burden]]</f>
        <v>#N/A</v>
      </c>
      <c r="AQ73" s="76" t="e">
        <f>Table133[[#This Row],[0-59 Month population]]*Table133[[#This Row],[MAM to be used]]*2.6</f>
        <v>#N/A</v>
      </c>
      <c r="AR73" s="77"/>
      <c r="AS73" s="78">
        <v>1420.8638752397324</v>
      </c>
      <c r="AT73" s="79" t="e">
        <f>Table133[[#This Row],[0-59 Month population]]*Table133[[#This Row],[SAM Level]]*2.6</f>
        <v>#N/A</v>
      </c>
      <c r="AU73" s="79" t="e">
        <f>Table133[[#This Row],[SAM Burden (Surveys Only)]]+Table133[[#This Row],[MAM Burden (Surveys Only)]]</f>
        <v>#N/A</v>
      </c>
      <c r="AV73" s="79" t="e">
        <f>(Table133[[#This Row],[GAM Level]]-Table133[[#This Row],[SAM Level]])*Table133[[#This Row],[0-59 Month population]]*2.6</f>
        <v>#N/A</v>
      </c>
      <c r="AX73" s="69">
        <v>3.4351022585653239</v>
      </c>
      <c r="AY73" s="70" t="e">
        <f t="shared" si="7"/>
        <v>#N/A</v>
      </c>
      <c r="AZ73" s="70" t="e">
        <f t="shared" si="8"/>
        <v>#N/A</v>
      </c>
      <c r="BA73" s="70" t="e">
        <f t="shared" si="9"/>
        <v>#N/A</v>
      </c>
      <c r="BB73" s="2"/>
    </row>
    <row r="74" spans="1:54" ht="16.5" hidden="1" customHeight="1" x14ac:dyDescent="0.25">
      <c r="A74" s="56" t="s">
        <v>417</v>
      </c>
      <c r="B74" s="56" t="s">
        <v>438</v>
      </c>
      <c r="C74" s="56" t="s">
        <v>18</v>
      </c>
      <c r="D74" s="56">
        <v>1512</v>
      </c>
      <c r="E74" s="81">
        <v>1513</v>
      </c>
      <c r="F74" s="81" t="s">
        <v>289</v>
      </c>
      <c r="G74" s="57" t="s">
        <v>29</v>
      </c>
      <c r="H74" s="57" t="s">
        <v>693</v>
      </c>
      <c r="I74" s="58">
        <v>181672.04269464378</v>
      </c>
      <c r="J74" s="58" t="e">
        <f>VLOOKUP(TRIM(Table133[[#This Row],[District code]]),'[2]Pop Change by District'!$D$6:$L$339,9,0)</f>
        <v>#N/A</v>
      </c>
      <c r="K74" s="58" t="e">
        <f>Table133[[#This Row],[Population 2019]]-Table133[[#This Row],[Population 2018]]</f>
        <v>#N/A</v>
      </c>
      <c r="L74" s="58" t="e">
        <f>Table133[[#This Row],[Population 2019]]*17.63%</f>
        <v>#N/A</v>
      </c>
      <c r="M74" s="58" t="e">
        <f>Table133[[#This Row],[0-59 Month population]]*0.9</f>
        <v>#N/A</v>
      </c>
      <c r="N74" s="58" t="e">
        <f>Table133[[#This Row],[0-59 Month population]]*0.3</f>
        <v>#N/A</v>
      </c>
      <c r="O74" s="58" t="e">
        <f>Table133[[#This Row],[0-59 Month population]]*0.8</f>
        <v>#N/A</v>
      </c>
      <c r="P74" s="58" t="s">
        <v>419</v>
      </c>
      <c r="Q74" s="71" t="s">
        <v>21</v>
      </c>
      <c r="R74" s="71" t="s">
        <v>694</v>
      </c>
      <c r="S74" s="71" t="s">
        <v>695</v>
      </c>
      <c r="T74" s="72">
        <v>0.17599999999999999</v>
      </c>
      <c r="U74" s="72">
        <v>0.17599999999999999</v>
      </c>
      <c r="V74" s="72">
        <v>0.17599999999999999</v>
      </c>
      <c r="W74" s="72">
        <v>2.4E-2</v>
      </c>
      <c r="X74" s="72">
        <v>2.4E-2</v>
      </c>
      <c r="Y74" s="72">
        <v>2.4E-2</v>
      </c>
      <c r="Z74" s="72"/>
      <c r="AA74" s="72"/>
      <c r="AB74" s="73"/>
      <c r="AC74" s="73"/>
      <c r="AD74" s="73"/>
      <c r="AE74" s="73"/>
      <c r="AF74" s="73"/>
      <c r="AG74" s="74"/>
      <c r="AH74" s="74"/>
      <c r="AI74" s="75">
        <f>Table133[[#This Row],[SAM Level]]</f>
        <v>2.4E-2</v>
      </c>
      <c r="AJ74" s="74"/>
      <c r="AK74" s="73"/>
      <c r="AL74" s="75">
        <f>Table133[[#This Row],[GAM Level]]</f>
        <v>0.17599999999999999</v>
      </c>
      <c r="AM74" s="75">
        <f>Table133[[#This Row],[GAM to be used]]-Table133[[#This Row],[new GAM prevalence (SD of 1) after district grouping]]</f>
        <v>0.17599999999999999</v>
      </c>
      <c r="AN74" s="75">
        <f>Table133[[#This Row],[GAM to be used]]-Table133[[#This Row],[SAM to be used]]</f>
        <v>0.152</v>
      </c>
      <c r="AO74" s="76" t="e">
        <f>Table133[[#This Row],[0-59 Month population]]*Table133[[#This Row],[SAM to be used]]*2.6</f>
        <v>#N/A</v>
      </c>
      <c r="AP74" s="76" t="e">
        <f>Table133[[#This Row],[SAM Burden]]+Table133[[#This Row],[MAM Burden]]</f>
        <v>#N/A</v>
      </c>
      <c r="AQ74" s="76" t="e">
        <f>Table133[[#This Row],[0-59 Month population]]*Table133[[#This Row],[MAM to be used]]*2.6</f>
        <v>#N/A</v>
      </c>
      <c r="AR74" s="77"/>
      <c r="AS74" s="78">
        <v>2071.8428743975655</v>
      </c>
      <c r="AT74" s="79" t="e">
        <f>Table133[[#This Row],[0-59 Month population]]*Table133[[#This Row],[SAM Level]]*2.6</f>
        <v>#N/A</v>
      </c>
      <c r="AU74" s="79" t="e">
        <f>Table133[[#This Row],[SAM Burden (Surveys Only)]]+Table133[[#This Row],[MAM Burden (Surveys Only)]]</f>
        <v>#N/A</v>
      </c>
      <c r="AV74" s="79" t="e">
        <f>(Table133[[#This Row],[GAM Level]]-Table133[[#This Row],[SAM Level]])*Table133[[#This Row],[0-59 Month population]]*2.6</f>
        <v>#N/A</v>
      </c>
      <c r="AX74" s="69">
        <v>2.554612454778086</v>
      </c>
      <c r="AY74" s="70" t="e">
        <f t="shared" si="7"/>
        <v>#N/A</v>
      </c>
      <c r="AZ74" s="70" t="e">
        <f t="shared" si="8"/>
        <v>#N/A</v>
      </c>
      <c r="BA74" s="70" t="e">
        <f t="shared" si="9"/>
        <v>#N/A</v>
      </c>
      <c r="BB74" s="2"/>
    </row>
    <row r="75" spans="1:54" ht="16.5" hidden="1" customHeight="1" x14ac:dyDescent="0.25">
      <c r="A75" s="56" t="s">
        <v>417</v>
      </c>
      <c r="B75" s="56" t="s">
        <v>439</v>
      </c>
      <c r="C75" s="56" t="s">
        <v>18</v>
      </c>
      <c r="D75" s="56">
        <v>1513</v>
      </c>
      <c r="E75" s="81">
        <v>1514</v>
      </c>
      <c r="F75" s="81" t="s">
        <v>289</v>
      </c>
      <c r="G75" s="57"/>
      <c r="H75" s="57" t="s">
        <v>693</v>
      </c>
      <c r="I75" s="58">
        <v>55437.871201335118</v>
      </c>
      <c r="J75" s="58" t="e">
        <f>VLOOKUP(TRIM(Table133[[#This Row],[District code]]),'[2]Pop Change by District'!$D$6:$L$339,9,0)</f>
        <v>#N/A</v>
      </c>
      <c r="K75" s="58" t="e">
        <f>Table133[[#This Row],[Population 2019]]-Table133[[#This Row],[Population 2018]]</f>
        <v>#N/A</v>
      </c>
      <c r="L75" s="58" t="e">
        <f>Table133[[#This Row],[Population 2019]]*17.63%</f>
        <v>#N/A</v>
      </c>
      <c r="M75" s="58" t="e">
        <f>Table133[[#This Row],[0-59 Month population]]*0.9</f>
        <v>#N/A</v>
      </c>
      <c r="N75" s="58" t="e">
        <f>Table133[[#This Row],[0-59 Month population]]*0.3</f>
        <v>#N/A</v>
      </c>
      <c r="O75" s="58" t="e">
        <f>Table133[[#This Row],[0-59 Month population]]*0.8</f>
        <v>#N/A</v>
      </c>
      <c r="P75" s="58" t="s">
        <v>437</v>
      </c>
      <c r="Q75" s="71" t="s">
        <v>21</v>
      </c>
      <c r="R75" s="71" t="s">
        <v>694</v>
      </c>
      <c r="S75" s="71" t="s">
        <v>695</v>
      </c>
      <c r="T75" s="72">
        <v>0.17599999999999999</v>
      </c>
      <c r="U75" s="72">
        <v>0.17599999999999999</v>
      </c>
      <c r="V75" s="72">
        <v>0.17599999999999999</v>
      </c>
      <c r="W75" s="72">
        <v>2.4E-2</v>
      </c>
      <c r="X75" s="72">
        <v>2.4E-2</v>
      </c>
      <c r="Y75" s="72">
        <v>2.4E-2</v>
      </c>
      <c r="Z75" s="72"/>
      <c r="AA75" s="72"/>
      <c r="AB75" s="73"/>
      <c r="AC75" s="73"/>
      <c r="AD75" s="73"/>
      <c r="AE75" s="73"/>
      <c r="AF75" s="73"/>
      <c r="AG75" s="74"/>
      <c r="AH75" s="74"/>
      <c r="AI75" s="75">
        <f>Table133[[#This Row],[SAM Level]]</f>
        <v>2.4E-2</v>
      </c>
      <c r="AJ75" s="74"/>
      <c r="AK75" s="73"/>
      <c r="AL75" s="75">
        <f>Table133[[#This Row],[GAM Level]]</f>
        <v>0.17599999999999999</v>
      </c>
      <c r="AM75" s="75">
        <f>Table133[[#This Row],[GAM to be used]]-Table133[[#This Row],[new GAM prevalence (SD of 1) after district grouping]]</f>
        <v>0.17599999999999999</v>
      </c>
      <c r="AN75" s="75">
        <f>Table133[[#This Row],[GAM to be used]]-Table133[[#This Row],[SAM to be used]]</f>
        <v>0.152</v>
      </c>
      <c r="AO75" s="76" t="e">
        <f>Table133[[#This Row],[0-59 Month population]]*Table133[[#This Row],[SAM to be used]]*2.6</f>
        <v>#N/A</v>
      </c>
      <c r="AP75" s="76" t="e">
        <f>Table133[[#This Row],[SAM Burden]]+Table133[[#This Row],[MAM Burden]]</f>
        <v>#N/A</v>
      </c>
      <c r="AQ75" s="76" t="e">
        <f>Table133[[#This Row],[0-59 Month population]]*Table133[[#This Row],[MAM to be used]]*2.6</f>
        <v>#N/A</v>
      </c>
      <c r="AR75" s="77"/>
      <c r="AS75" s="78">
        <v>601.34812582989582</v>
      </c>
      <c r="AT75" s="79" t="e">
        <f>Table133[[#This Row],[0-59 Month population]]*Table133[[#This Row],[SAM Level]]*2.6</f>
        <v>#N/A</v>
      </c>
      <c r="AU75" s="79" t="e">
        <f>Table133[[#This Row],[SAM Burden (Surveys Only)]]+Table133[[#This Row],[MAM Burden (Surveys Only)]]</f>
        <v>#N/A</v>
      </c>
      <c r="AV75" s="79" t="e">
        <f>(Table133[[#This Row],[GAM Level]]-Table133[[#This Row],[SAM Level]])*Table133[[#This Row],[0-59 Month population]]*2.6</f>
        <v>#N/A</v>
      </c>
      <c r="AX75" s="69">
        <v>3.0725280052102244</v>
      </c>
      <c r="AY75" s="70" t="e">
        <f t="shared" si="7"/>
        <v>#N/A</v>
      </c>
      <c r="AZ75" s="70" t="e">
        <f t="shared" si="8"/>
        <v>#N/A</v>
      </c>
      <c r="BA75" s="70" t="e">
        <f t="shared" si="9"/>
        <v>#N/A</v>
      </c>
      <c r="BB75" s="2"/>
    </row>
    <row r="76" spans="1:54" ht="16.5" hidden="1" customHeight="1" x14ac:dyDescent="0.25">
      <c r="A76" s="56" t="s">
        <v>417</v>
      </c>
      <c r="B76" s="56" t="s">
        <v>440</v>
      </c>
      <c r="C76" s="56" t="s">
        <v>18</v>
      </c>
      <c r="D76" s="56">
        <v>1514</v>
      </c>
      <c r="E76" s="81">
        <v>1515</v>
      </c>
      <c r="F76" s="81" t="s">
        <v>289</v>
      </c>
      <c r="G76" s="57" t="s">
        <v>29</v>
      </c>
      <c r="H76" s="57" t="s">
        <v>693</v>
      </c>
      <c r="I76" s="58">
        <v>237233.66099338507</v>
      </c>
      <c r="J76" s="58" t="e">
        <f>VLOOKUP(TRIM(Table133[[#This Row],[District code]]),'[2]Pop Change by District'!$D$6:$L$339,9,0)</f>
        <v>#N/A</v>
      </c>
      <c r="K76" s="58" t="e">
        <f>Table133[[#This Row],[Population 2019]]-Table133[[#This Row],[Population 2018]]</f>
        <v>#N/A</v>
      </c>
      <c r="L76" s="58" t="e">
        <f>Table133[[#This Row],[Population 2019]]*17.63%</f>
        <v>#N/A</v>
      </c>
      <c r="M76" s="58" t="e">
        <f>Table133[[#This Row],[0-59 Month population]]*0.9</f>
        <v>#N/A</v>
      </c>
      <c r="N76" s="58" t="e">
        <f>Table133[[#This Row],[0-59 Month population]]*0.3</f>
        <v>#N/A</v>
      </c>
      <c r="O76" s="58" t="e">
        <f>Table133[[#This Row],[0-59 Month population]]*0.8</f>
        <v>#N/A</v>
      </c>
      <c r="P76" s="58" t="s">
        <v>441</v>
      </c>
      <c r="Q76" s="71" t="s">
        <v>21</v>
      </c>
      <c r="R76" s="71" t="s">
        <v>694</v>
      </c>
      <c r="S76" s="71" t="s">
        <v>695</v>
      </c>
      <c r="T76" s="72">
        <v>0.17599999999999999</v>
      </c>
      <c r="U76" s="72">
        <v>0.17599999999999999</v>
      </c>
      <c r="V76" s="72">
        <v>0.17599999999999999</v>
      </c>
      <c r="W76" s="72">
        <v>2.4E-2</v>
      </c>
      <c r="X76" s="72">
        <v>2.4E-2</v>
      </c>
      <c r="Y76" s="72">
        <v>2.4E-2</v>
      </c>
      <c r="Z76" s="72"/>
      <c r="AA76" s="72"/>
      <c r="AB76" s="73"/>
      <c r="AC76" s="73"/>
      <c r="AD76" s="73"/>
      <c r="AE76" s="73"/>
      <c r="AF76" s="73"/>
      <c r="AG76" s="74"/>
      <c r="AH76" s="74"/>
      <c r="AI76" s="75">
        <f>Table133[[#This Row],[SAM Level]]</f>
        <v>2.4E-2</v>
      </c>
      <c r="AJ76" s="74"/>
      <c r="AK76" s="73"/>
      <c r="AL76" s="75">
        <f>Table133[[#This Row],[GAM Level]]</f>
        <v>0.17599999999999999</v>
      </c>
      <c r="AM76" s="75">
        <f>Table133[[#This Row],[GAM to be used]]-Table133[[#This Row],[new GAM prevalence (SD of 1) after district grouping]]</f>
        <v>0.17599999999999999</v>
      </c>
      <c r="AN76" s="75">
        <f>Table133[[#This Row],[GAM to be used]]-Table133[[#This Row],[SAM to be used]]</f>
        <v>0.152</v>
      </c>
      <c r="AO76" s="76" t="e">
        <f>Table133[[#This Row],[0-59 Month population]]*Table133[[#This Row],[SAM to be used]]*2.6</f>
        <v>#N/A</v>
      </c>
      <c r="AP76" s="76" t="e">
        <f>Table133[[#This Row],[SAM Burden]]+Table133[[#This Row],[MAM Burden]]</f>
        <v>#N/A</v>
      </c>
      <c r="AQ76" s="76" t="e">
        <f>Table133[[#This Row],[0-59 Month population]]*Table133[[#This Row],[MAM to be used]]*2.6</f>
        <v>#N/A</v>
      </c>
      <c r="AR76" s="77"/>
      <c r="AS76" s="78">
        <v>2286.8262749550763</v>
      </c>
      <c r="AT76" s="79" t="e">
        <f>Table133[[#This Row],[0-59 Month population]]*Table133[[#This Row],[SAM Level]]*2.6</f>
        <v>#N/A</v>
      </c>
      <c r="AU76" s="79" t="e">
        <f>Table133[[#This Row],[SAM Burden (Surveys Only)]]+Table133[[#This Row],[MAM Burden (Surveys Only)]]</f>
        <v>#N/A</v>
      </c>
      <c r="AV76" s="79" t="e">
        <f>(Table133[[#This Row],[GAM Level]]-Table133[[#This Row],[SAM Level]])*Table133[[#This Row],[0-59 Month population]]*2.6</f>
        <v>#N/A</v>
      </c>
      <c r="AX76" s="69">
        <v>5.9065342226417936</v>
      </c>
      <c r="AY76" s="70" t="e">
        <f t="shared" si="7"/>
        <v>#N/A</v>
      </c>
      <c r="AZ76" s="70" t="e">
        <f t="shared" si="8"/>
        <v>#N/A</v>
      </c>
      <c r="BA76" s="70" t="e">
        <f t="shared" si="9"/>
        <v>#N/A</v>
      </c>
      <c r="BB76" s="2"/>
    </row>
    <row r="77" spans="1:54" ht="16.5" hidden="1" customHeight="1" x14ac:dyDescent="0.25">
      <c r="A77" s="56" t="s">
        <v>417</v>
      </c>
      <c r="B77" s="56" t="s">
        <v>442</v>
      </c>
      <c r="C77" s="56" t="s">
        <v>35</v>
      </c>
      <c r="D77" s="56">
        <v>1515</v>
      </c>
      <c r="E77" s="81">
        <v>1516</v>
      </c>
      <c r="F77" s="81" t="s">
        <v>289</v>
      </c>
      <c r="G77" s="57" t="s">
        <v>29</v>
      </c>
      <c r="H77" s="57" t="s">
        <v>693</v>
      </c>
      <c r="I77" s="58">
        <v>36884.982962738955</v>
      </c>
      <c r="J77" s="58" t="e">
        <f>VLOOKUP(TRIM(Table133[[#This Row],[District code]]),'[2]Pop Change by District'!$D$6:$L$339,9,0)</f>
        <v>#N/A</v>
      </c>
      <c r="K77" s="58" t="e">
        <f>Table133[[#This Row],[Population 2019]]-Table133[[#This Row],[Population 2018]]</f>
        <v>#N/A</v>
      </c>
      <c r="L77" s="58" t="e">
        <f>Table133[[#This Row],[Population 2019]]*17.63%</f>
        <v>#N/A</v>
      </c>
      <c r="M77" s="58" t="e">
        <f>Table133[[#This Row],[0-59 Month population]]*0.9</f>
        <v>#N/A</v>
      </c>
      <c r="N77" s="58" t="e">
        <f>Table133[[#This Row],[0-59 Month population]]*0.3</f>
        <v>#N/A</v>
      </c>
      <c r="O77" s="58" t="e">
        <f>Table133[[#This Row],[0-59 Month population]]*0.8</f>
        <v>#N/A</v>
      </c>
      <c r="P77" s="58" t="s">
        <v>429</v>
      </c>
      <c r="Q77" s="71" t="s">
        <v>21</v>
      </c>
      <c r="R77" s="71" t="s">
        <v>696</v>
      </c>
      <c r="S77" s="71" t="s">
        <v>697</v>
      </c>
      <c r="T77" s="72">
        <v>0.27300000000000002</v>
      </c>
      <c r="U77" s="72">
        <v>0.27300000000000002</v>
      </c>
      <c r="V77" s="72">
        <v>0.27300000000000002</v>
      </c>
      <c r="W77" s="72">
        <v>4.2999999999999997E-2</v>
      </c>
      <c r="X77" s="72">
        <v>4.2999999999999997E-2</v>
      </c>
      <c r="Y77" s="72">
        <v>4.2999999999999997E-2</v>
      </c>
      <c r="Z77" s="72"/>
      <c r="AA77" s="72"/>
      <c r="AB77" s="73"/>
      <c r="AC77" s="73"/>
      <c r="AD77" s="73"/>
      <c r="AE77" s="73"/>
      <c r="AF77" s="73"/>
      <c r="AG77" s="74"/>
      <c r="AH77" s="74"/>
      <c r="AI77" s="75">
        <f>Table133[[#This Row],[SAM Level]]</f>
        <v>4.2999999999999997E-2</v>
      </c>
      <c r="AJ77" s="74"/>
      <c r="AK77" s="73"/>
      <c r="AL77" s="75">
        <f>Table133[[#This Row],[GAM Level]]</f>
        <v>0.27300000000000002</v>
      </c>
      <c r="AM77" s="75">
        <f>Table133[[#This Row],[GAM to be used]]-Table133[[#This Row],[new GAM prevalence (SD of 1) after district grouping]]</f>
        <v>0.27300000000000002</v>
      </c>
      <c r="AN77" s="75">
        <f>Table133[[#This Row],[GAM to be used]]-Table133[[#This Row],[SAM to be used]]</f>
        <v>0.23000000000000004</v>
      </c>
      <c r="AO77" s="76" t="e">
        <f>Table133[[#This Row],[0-59 Month population]]*Table133[[#This Row],[SAM to be used]]*2.6</f>
        <v>#N/A</v>
      </c>
      <c r="AP77" s="76" t="e">
        <f>Table133[[#This Row],[SAM Burden]]+Table133[[#This Row],[MAM Burden]]</f>
        <v>#N/A</v>
      </c>
      <c r="AQ77" s="76" t="e">
        <f>Table133[[#This Row],[0-59 Month population]]*Table133[[#This Row],[MAM to be used]]*2.6</f>
        <v>#N/A</v>
      </c>
      <c r="AR77" s="77"/>
      <c r="AS77" s="78">
        <v>840.97835237941774</v>
      </c>
      <c r="AT77" s="79" t="e">
        <f>Table133[[#This Row],[0-59 Month population]]*Table133[[#This Row],[SAM Level]]*2.6</f>
        <v>#N/A</v>
      </c>
      <c r="AU77" s="79" t="e">
        <f>Table133[[#This Row],[SAM Burden (Surveys Only)]]+Table133[[#This Row],[MAM Burden (Surveys Only)]]</f>
        <v>#N/A</v>
      </c>
      <c r="AV77" s="79" t="e">
        <f>(Table133[[#This Row],[GAM Level]]-Table133[[#This Row],[SAM Level]])*Table133[[#This Row],[0-59 Month population]]*2.6</f>
        <v>#N/A</v>
      </c>
      <c r="AX77" s="69">
        <v>2.4119566813458873</v>
      </c>
      <c r="AY77" s="70" t="e">
        <f t="shared" si="7"/>
        <v>#N/A</v>
      </c>
      <c r="AZ77" s="70" t="e">
        <f t="shared" si="8"/>
        <v>#N/A</v>
      </c>
      <c r="BA77" s="70" t="e">
        <f t="shared" si="9"/>
        <v>#N/A</v>
      </c>
      <c r="BB77" s="2"/>
    </row>
    <row r="78" spans="1:54" ht="16.5" hidden="1" customHeight="1" x14ac:dyDescent="0.25">
      <c r="A78" s="56" t="s">
        <v>417</v>
      </c>
      <c r="B78" s="56" t="s">
        <v>443</v>
      </c>
      <c r="C78" s="56" t="s">
        <v>18</v>
      </c>
      <c r="D78" s="56">
        <v>1516</v>
      </c>
      <c r="E78" s="81">
        <v>1517</v>
      </c>
      <c r="F78" s="81" t="s">
        <v>289</v>
      </c>
      <c r="G78" s="57"/>
      <c r="H78" s="57" t="s">
        <v>693</v>
      </c>
      <c r="I78" s="58">
        <v>115594.55626802125</v>
      </c>
      <c r="J78" s="58" t="e">
        <f>VLOOKUP(TRIM(Table133[[#This Row],[District code]]),'[2]Pop Change by District'!$D$6:$L$339,9,0)</f>
        <v>#N/A</v>
      </c>
      <c r="K78" s="58" t="e">
        <f>Table133[[#This Row],[Population 2019]]-Table133[[#This Row],[Population 2018]]</f>
        <v>#N/A</v>
      </c>
      <c r="L78" s="58" t="e">
        <f>Table133[[#This Row],[Population 2019]]*17.63%</f>
        <v>#N/A</v>
      </c>
      <c r="M78" s="58" t="e">
        <f>Table133[[#This Row],[0-59 Month population]]*0.9</f>
        <v>#N/A</v>
      </c>
      <c r="N78" s="58" t="e">
        <f>Table133[[#This Row],[0-59 Month population]]*0.3</f>
        <v>#N/A</v>
      </c>
      <c r="O78" s="58" t="e">
        <f>Table133[[#This Row],[0-59 Month population]]*0.8</f>
        <v>#N/A</v>
      </c>
      <c r="P78" s="58" t="s">
        <v>441</v>
      </c>
      <c r="Q78" s="71" t="s">
        <v>21</v>
      </c>
      <c r="R78" s="71" t="s">
        <v>694</v>
      </c>
      <c r="S78" s="71" t="s">
        <v>695</v>
      </c>
      <c r="T78" s="72">
        <v>0.17599999999999999</v>
      </c>
      <c r="U78" s="72">
        <v>0.17599999999999999</v>
      </c>
      <c r="V78" s="72">
        <v>0.17599999999999999</v>
      </c>
      <c r="W78" s="72">
        <v>2.4E-2</v>
      </c>
      <c r="X78" s="72">
        <v>2.4E-2</v>
      </c>
      <c r="Y78" s="72">
        <v>2.4E-2</v>
      </c>
      <c r="Z78" s="72"/>
      <c r="AA78" s="72"/>
      <c r="AB78" s="73"/>
      <c r="AC78" s="73"/>
      <c r="AD78" s="73"/>
      <c r="AE78" s="73"/>
      <c r="AF78" s="73"/>
      <c r="AG78" s="74"/>
      <c r="AH78" s="74"/>
      <c r="AI78" s="75">
        <f>Table133[[#This Row],[SAM Level]]</f>
        <v>2.4E-2</v>
      </c>
      <c r="AJ78" s="74"/>
      <c r="AK78" s="73"/>
      <c r="AL78" s="75">
        <f>Table133[[#This Row],[GAM Level]]</f>
        <v>0.17599999999999999</v>
      </c>
      <c r="AM78" s="75">
        <f>Table133[[#This Row],[GAM to be used]]-Table133[[#This Row],[new GAM prevalence (SD of 1) after district grouping]]</f>
        <v>0.17599999999999999</v>
      </c>
      <c r="AN78" s="75">
        <f>Table133[[#This Row],[GAM to be used]]-Table133[[#This Row],[SAM to be used]]</f>
        <v>0.152</v>
      </c>
      <c r="AO78" s="76" t="e">
        <f>Table133[[#This Row],[0-59 Month population]]*Table133[[#This Row],[SAM to be used]]*2.6</f>
        <v>#N/A</v>
      </c>
      <c r="AP78" s="76" t="e">
        <f>Table133[[#This Row],[SAM Burden]]+Table133[[#This Row],[MAM Burden]]</f>
        <v>#N/A</v>
      </c>
      <c r="AQ78" s="76" t="e">
        <f>Table133[[#This Row],[0-59 Month population]]*Table133[[#This Row],[MAM to be used]]*2.6</f>
        <v>#N/A</v>
      </c>
      <c r="AR78" s="77"/>
      <c r="AS78" s="78">
        <v>1026.0869919248667</v>
      </c>
      <c r="AT78" s="79" t="e">
        <f>Table133[[#This Row],[0-59 Month population]]*Table133[[#This Row],[SAM Level]]*2.6</f>
        <v>#N/A</v>
      </c>
      <c r="AU78" s="79" t="e">
        <f>Table133[[#This Row],[SAM Burden (Surveys Only)]]+Table133[[#This Row],[MAM Burden (Surveys Only)]]</f>
        <v>#N/A</v>
      </c>
      <c r="AV78" s="79" t="e">
        <f>(Table133[[#This Row],[GAM Level]]-Table133[[#This Row],[SAM Level]])*Table133[[#This Row],[0-59 Month population]]*2.6</f>
        <v>#N/A</v>
      </c>
      <c r="AX78" s="69">
        <v>5.9065342226417936</v>
      </c>
      <c r="AY78" s="70" t="e">
        <f t="shared" si="7"/>
        <v>#N/A</v>
      </c>
      <c r="AZ78" s="70" t="e">
        <f t="shared" si="8"/>
        <v>#N/A</v>
      </c>
      <c r="BA78" s="70" t="e">
        <f t="shared" si="9"/>
        <v>#N/A</v>
      </c>
      <c r="BB78" s="2"/>
    </row>
    <row r="79" spans="1:54" ht="16.5" hidden="1" customHeight="1" x14ac:dyDescent="0.25">
      <c r="A79" s="56" t="s">
        <v>417</v>
      </c>
      <c r="B79" s="56" t="s">
        <v>444</v>
      </c>
      <c r="C79" s="56" t="s">
        <v>445</v>
      </c>
      <c r="D79" s="56">
        <v>1517</v>
      </c>
      <c r="E79" s="81">
        <v>1518</v>
      </c>
      <c r="F79" s="81" t="s">
        <v>289</v>
      </c>
      <c r="G79" s="57" t="s">
        <v>29</v>
      </c>
      <c r="H79" s="57" t="s">
        <v>693</v>
      </c>
      <c r="I79" s="58">
        <v>163720.56547758728</v>
      </c>
      <c r="J79" s="58" t="e">
        <f>VLOOKUP(TRIM(Table133[[#This Row],[District code]]),'[2]Pop Change by District'!$D$6:$L$339,9,0)</f>
        <v>#N/A</v>
      </c>
      <c r="K79" s="58" t="e">
        <f>Table133[[#This Row],[Population 2019]]-Table133[[#This Row],[Population 2018]]</f>
        <v>#N/A</v>
      </c>
      <c r="L79" s="58" t="e">
        <f>Table133[[#This Row],[Population 2019]]*17.63%</f>
        <v>#N/A</v>
      </c>
      <c r="M79" s="58" t="e">
        <f>Table133[[#This Row],[0-59 Month population]]*0.9</f>
        <v>#N/A</v>
      </c>
      <c r="N79" s="58" t="e">
        <f>Table133[[#This Row],[0-59 Month population]]*0.3</f>
        <v>#N/A</v>
      </c>
      <c r="O79" s="58" t="e">
        <f>Table133[[#This Row],[0-59 Month population]]*0.8</f>
        <v>#N/A</v>
      </c>
      <c r="P79" s="58" t="s">
        <v>446</v>
      </c>
      <c r="Q79" s="71" t="s">
        <v>21</v>
      </c>
      <c r="R79" s="71" t="s">
        <v>698</v>
      </c>
      <c r="S79" s="71" t="s">
        <v>699</v>
      </c>
      <c r="T79" s="72">
        <v>0.17</v>
      </c>
      <c r="U79" s="72">
        <v>0.17</v>
      </c>
      <c r="V79" s="72">
        <v>0.17</v>
      </c>
      <c r="W79" s="72">
        <v>3.5999999999999997E-2</v>
      </c>
      <c r="X79" s="72">
        <v>3.5999999999999997E-2</v>
      </c>
      <c r="Y79" s="72">
        <v>3.5999999999999997E-2</v>
      </c>
      <c r="Z79" s="72"/>
      <c r="AA79" s="72"/>
      <c r="AB79" s="73"/>
      <c r="AC79" s="73"/>
      <c r="AD79" s="73"/>
      <c r="AE79" s="73"/>
      <c r="AF79" s="73"/>
      <c r="AG79" s="74"/>
      <c r="AH79" s="74"/>
      <c r="AI79" s="75">
        <f>Table133[[#This Row],[SAM Level]]</f>
        <v>3.5999999999999997E-2</v>
      </c>
      <c r="AJ79" s="74"/>
      <c r="AK79" s="73"/>
      <c r="AL79" s="75">
        <f>Table133[[#This Row],[GAM Level]]</f>
        <v>0.17</v>
      </c>
      <c r="AM79" s="75">
        <f>Table133[[#This Row],[GAM to be used]]-Table133[[#This Row],[new GAM prevalence (SD of 1) after district grouping]]</f>
        <v>0.17</v>
      </c>
      <c r="AN79" s="75">
        <f>Table133[[#This Row],[GAM to be used]]-Table133[[#This Row],[SAM to be used]]</f>
        <v>0.13400000000000001</v>
      </c>
      <c r="AO79" s="76" t="e">
        <f>Table133[[#This Row],[0-59 Month population]]*Table133[[#This Row],[SAM to be used]]*2.6</f>
        <v>#N/A</v>
      </c>
      <c r="AP79" s="76" t="e">
        <f>Table133[[#This Row],[SAM Burden]]+Table133[[#This Row],[MAM Burden]]</f>
        <v>#N/A</v>
      </c>
      <c r="AQ79" s="76" t="e">
        <f>Table133[[#This Row],[0-59 Month population]]*Table133[[#This Row],[MAM to be used]]*2.6</f>
        <v>#N/A</v>
      </c>
      <c r="AR79" s="77"/>
      <c r="AS79" s="78">
        <v>2068.8903303138341</v>
      </c>
      <c r="AT79" s="79" t="e">
        <f>Table133[[#This Row],[0-59 Month population]]*Table133[[#This Row],[SAM Level]]*2.6</f>
        <v>#N/A</v>
      </c>
      <c r="AU79" s="79" t="e">
        <f>Table133[[#This Row],[SAM Burden (Surveys Only)]]+Table133[[#This Row],[MAM Burden (Surveys Only)]]</f>
        <v>#N/A</v>
      </c>
      <c r="AV79" s="79" t="e">
        <f>(Table133[[#This Row],[GAM Level]]-Table133[[#This Row],[SAM Level]])*Table133[[#This Row],[0-59 Month population]]*2.6</f>
        <v>#N/A</v>
      </c>
      <c r="AX79" s="69">
        <v>4.8359766084022517</v>
      </c>
      <c r="AY79" s="70" t="e">
        <f t="shared" si="7"/>
        <v>#N/A</v>
      </c>
      <c r="AZ79" s="70" t="e">
        <f t="shared" si="8"/>
        <v>#N/A</v>
      </c>
      <c r="BA79" s="70" t="e">
        <f t="shared" si="9"/>
        <v>#N/A</v>
      </c>
      <c r="BB79" s="2"/>
    </row>
    <row r="80" spans="1:54" ht="16.5" hidden="1" customHeight="1" x14ac:dyDescent="0.25">
      <c r="A80" s="56" t="s">
        <v>417</v>
      </c>
      <c r="B80" s="56" t="s">
        <v>449</v>
      </c>
      <c r="C80" s="56" t="s">
        <v>445</v>
      </c>
      <c r="D80" s="56">
        <v>1518</v>
      </c>
      <c r="E80" s="81">
        <v>1519</v>
      </c>
      <c r="F80" s="81" t="s">
        <v>289</v>
      </c>
      <c r="G80" s="57" t="s">
        <v>29</v>
      </c>
      <c r="H80" s="57" t="s">
        <v>693</v>
      </c>
      <c r="I80" s="58">
        <v>120150.38846307917</v>
      </c>
      <c r="J80" s="58" t="e">
        <f>VLOOKUP(TRIM(Table133[[#This Row],[District code]]),'[2]Pop Change by District'!$D$6:$L$339,9,0)</f>
        <v>#N/A</v>
      </c>
      <c r="K80" s="58" t="e">
        <f>Table133[[#This Row],[Population 2019]]-Table133[[#This Row],[Population 2018]]</f>
        <v>#N/A</v>
      </c>
      <c r="L80" s="58" t="e">
        <f>Table133[[#This Row],[Population 2019]]*17.63%</f>
        <v>#N/A</v>
      </c>
      <c r="M80" s="58" t="e">
        <f>Table133[[#This Row],[0-59 Month population]]*0.9</f>
        <v>#N/A</v>
      </c>
      <c r="N80" s="58" t="e">
        <f>Table133[[#This Row],[0-59 Month population]]*0.3</f>
        <v>#N/A</v>
      </c>
      <c r="O80" s="58" t="e">
        <f>Table133[[#This Row],[0-59 Month population]]*0.8</f>
        <v>#N/A</v>
      </c>
      <c r="P80" s="58" t="s">
        <v>446</v>
      </c>
      <c r="Q80" s="71" t="s">
        <v>21</v>
      </c>
      <c r="R80" s="71" t="s">
        <v>698</v>
      </c>
      <c r="S80" s="71" t="s">
        <v>699</v>
      </c>
      <c r="T80" s="72">
        <v>0.17</v>
      </c>
      <c r="U80" s="72">
        <v>0.17</v>
      </c>
      <c r="V80" s="72">
        <v>0.17</v>
      </c>
      <c r="W80" s="72">
        <v>3.5999999999999997E-2</v>
      </c>
      <c r="X80" s="72">
        <v>3.5999999999999997E-2</v>
      </c>
      <c r="Y80" s="72">
        <v>3.5999999999999997E-2</v>
      </c>
      <c r="Z80" s="72"/>
      <c r="AA80" s="72"/>
      <c r="AB80" s="73"/>
      <c r="AC80" s="73"/>
      <c r="AD80" s="73"/>
      <c r="AE80" s="73"/>
      <c r="AF80" s="73"/>
      <c r="AG80" s="74"/>
      <c r="AH80" s="74"/>
      <c r="AI80" s="75">
        <f>Table133[[#This Row],[SAM Level]]</f>
        <v>3.5999999999999997E-2</v>
      </c>
      <c r="AJ80" s="74"/>
      <c r="AK80" s="73"/>
      <c r="AL80" s="75">
        <f>Table133[[#This Row],[GAM Level]]</f>
        <v>0.17</v>
      </c>
      <c r="AM80" s="75">
        <f>Table133[[#This Row],[GAM to be used]]-Table133[[#This Row],[new GAM prevalence (SD of 1) after district grouping]]</f>
        <v>0.17</v>
      </c>
      <c r="AN80" s="75">
        <f>Table133[[#This Row],[GAM to be used]]-Table133[[#This Row],[SAM to be used]]</f>
        <v>0.13400000000000001</v>
      </c>
      <c r="AO80" s="76" t="e">
        <f>Table133[[#This Row],[0-59 Month population]]*Table133[[#This Row],[SAM to be used]]*2.6</f>
        <v>#N/A</v>
      </c>
      <c r="AP80" s="76" t="e">
        <f>Table133[[#This Row],[SAM Burden]]+Table133[[#This Row],[MAM Burden]]</f>
        <v>#N/A</v>
      </c>
      <c r="AQ80" s="76" t="e">
        <f>Table133[[#This Row],[0-59 Month population]]*Table133[[#This Row],[MAM to be used]]*2.6</f>
        <v>#N/A</v>
      </c>
      <c r="AR80" s="77"/>
      <c r="AS80" s="78">
        <v>1521.1992488333519</v>
      </c>
      <c r="AT80" s="79" t="e">
        <f>Table133[[#This Row],[0-59 Month population]]*Table133[[#This Row],[SAM Level]]*2.6</f>
        <v>#N/A</v>
      </c>
      <c r="AU80" s="79" t="e">
        <f>Table133[[#This Row],[SAM Burden (Surveys Only)]]+Table133[[#This Row],[MAM Burden (Surveys Only)]]</f>
        <v>#N/A</v>
      </c>
      <c r="AV80" s="79" t="e">
        <f>(Table133[[#This Row],[GAM Level]]-Table133[[#This Row],[SAM Level]])*Table133[[#This Row],[0-59 Month population]]*2.6</f>
        <v>#N/A</v>
      </c>
      <c r="AX80" s="69">
        <v>5.9065342226417936</v>
      </c>
      <c r="AY80" s="70" t="e">
        <f t="shared" si="7"/>
        <v>#N/A</v>
      </c>
      <c r="AZ80" s="70" t="e">
        <f t="shared" si="8"/>
        <v>#N/A</v>
      </c>
      <c r="BA80" s="70" t="e">
        <f t="shared" si="9"/>
        <v>#N/A</v>
      </c>
      <c r="BB80" s="2"/>
    </row>
    <row r="81" spans="1:54" ht="16.5" hidden="1" customHeight="1" x14ac:dyDescent="0.25">
      <c r="A81" s="56" t="s">
        <v>417</v>
      </c>
      <c r="B81" s="56" t="s">
        <v>450</v>
      </c>
      <c r="C81" s="56" t="s">
        <v>445</v>
      </c>
      <c r="D81" s="56">
        <v>1519</v>
      </c>
      <c r="E81" s="81">
        <v>1520</v>
      </c>
      <c r="F81" s="81" t="s">
        <v>289</v>
      </c>
      <c r="G81" s="57" t="s">
        <v>29</v>
      </c>
      <c r="H81" s="57" t="s">
        <v>693</v>
      </c>
      <c r="I81" s="58">
        <v>105990.63932615545</v>
      </c>
      <c r="J81" s="58" t="e">
        <f>VLOOKUP(TRIM(Table133[[#This Row],[District code]]),'[2]Pop Change by District'!$D$6:$L$339,9,0)</f>
        <v>#N/A</v>
      </c>
      <c r="K81" s="58" t="e">
        <f>Table133[[#This Row],[Population 2019]]-Table133[[#This Row],[Population 2018]]</f>
        <v>#N/A</v>
      </c>
      <c r="L81" s="58" t="e">
        <f>Table133[[#This Row],[Population 2019]]*17.63%</f>
        <v>#N/A</v>
      </c>
      <c r="M81" s="58" t="e">
        <f>Table133[[#This Row],[0-59 Month population]]*0.9</f>
        <v>#N/A</v>
      </c>
      <c r="N81" s="58" t="e">
        <f>Table133[[#This Row],[0-59 Month population]]*0.3</f>
        <v>#N/A</v>
      </c>
      <c r="O81" s="58" t="e">
        <f>Table133[[#This Row],[0-59 Month population]]*0.8</f>
        <v>#N/A</v>
      </c>
      <c r="P81" s="58" t="s">
        <v>446</v>
      </c>
      <c r="Q81" s="71" t="s">
        <v>21</v>
      </c>
      <c r="R81" s="71" t="s">
        <v>698</v>
      </c>
      <c r="S81" s="71" t="s">
        <v>699</v>
      </c>
      <c r="T81" s="72">
        <v>0.17</v>
      </c>
      <c r="U81" s="72">
        <v>0.17</v>
      </c>
      <c r="V81" s="72">
        <v>0.17</v>
      </c>
      <c r="W81" s="72">
        <v>3.5999999999999997E-2</v>
      </c>
      <c r="X81" s="72">
        <v>3.5999999999999997E-2</v>
      </c>
      <c r="Y81" s="72">
        <v>3.5999999999999997E-2</v>
      </c>
      <c r="Z81" s="72"/>
      <c r="AA81" s="72"/>
      <c r="AB81" s="73"/>
      <c r="AC81" s="73"/>
      <c r="AD81" s="73"/>
      <c r="AE81" s="73"/>
      <c r="AF81" s="73"/>
      <c r="AG81" s="74"/>
      <c r="AH81" s="74"/>
      <c r="AI81" s="75">
        <f>Table133[[#This Row],[SAM Level]]</f>
        <v>3.5999999999999997E-2</v>
      </c>
      <c r="AJ81" s="74"/>
      <c r="AK81" s="73"/>
      <c r="AL81" s="75">
        <f>Table133[[#This Row],[GAM Level]]</f>
        <v>0.17</v>
      </c>
      <c r="AM81" s="75">
        <f>Table133[[#This Row],[GAM to be used]]-Table133[[#This Row],[new GAM prevalence (SD of 1) after district grouping]]</f>
        <v>0.17</v>
      </c>
      <c r="AN81" s="75">
        <f>Table133[[#This Row],[GAM to be used]]-Table133[[#This Row],[SAM to be used]]</f>
        <v>0.13400000000000001</v>
      </c>
      <c r="AO81" s="76" t="e">
        <f>Table133[[#This Row],[0-59 Month population]]*Table133[[#This Row],[SAM to be used]]*2.6</f>
        <v>#N/A</v>
      </c>
      <c r="AP81" s="76" t="e">
        <f>Table133[[#This Row],[SAM Burden]]+Table133[[#This Row],[MAM Burden]]</f>
        <v>#N/A</v>
      </c>
      <c r="AQ81" s="76" t="e">
        <f>Table133[[#This Row],[0-59 Month population]]*Table133[[#This Row],[MAM to be used]]*2.6</f>
        <v>#N/A</v>
      </c>
      <c r="AR81" s="77"/>
      <c r="AS81" s="78">
        <v>1330.3570418994441</v>
      </c>
      <c r="AT81" s="79" t="e">
        <f>Table133[[#This Row],[0-59 Month population]]*Table133[[#This Row],[SAM Level]]*2.6</f>
        <v>#N/A</v>
      </c>
      <c r="AU81" s="79" t="e">
        <f>Table133[[#This Row],[SAM Burden (Surveys Only)]]+Table133[[#This Row],[MAM Burden (Surveys Only)]]</f>
        <v>#N/A</v>
      </c>
      <c r="AV81" s="79" t="e">
        <f>(Table133[[#This Row],[GAM Level]]-Table133[[#This Row],[SAM Level]])*Table133[[#This Row],[0-59 Month population]]*2.6</f>
        <v>#N/A</v>
      </c>
      <c r="AX81" s="69">
        <v>4.8359766084022517</v>
      </c>
      <c r="AY81" s="70" t="e">
        <f t="shared" si="7"/>
        <v>#N/A</v>
      </c>
      <c r="AZ81" s="70" t="e">
        <f t="shared" si="8"/>
        <v>#N/A</v>
      </c>
      <c r="BA81" s="70" t="e">
        <f t="shared" si="9"/>
        <v>#N/A</v>
      </c>
      <c r="BB81" s="2"/>
    </row>
    <row r="82" spans="1:54" ht="16.5" hidden="1" customHeight="1" x14ac:dyDescent="0.25">
      <c r="A82" s="56" t="s">
        <v>417</v>
      </c>
      <c r="B82" s="56" t="s">
        <v>451</v>
      </c>
      <c r="C82" s="56" t="s">
        <v>18</v>
      </c>
      <c r="D82" s="56">
        <v>1520</v>
      </c>
      <c r="E82" s="81">
        <v>1502</v>
      </c>
      <c r="F82" s="81" t="s">
        <v>289</v>
      </c>
      <c r="G82" s="57" t="s">
        <v>29</v>
      </c>
      <c r="H82" s="57" t="s">
        <v>693</v>
      </c>
      <c r="I82" s="58">
        <v>256774.7015025997</v>
      </c>
      <c r="J82" s="58" t="e">
        <f>VLOOKUP(TRIM(Table133[[#This Row],[District code]]),'[2]Pop Change by District'!$D$6:$L$339,9,0)</f>
        <v>#N/A</v>
      </c>
      <c r="K82" s="58" t="e">
        <f>Table133[[#This Row],[Population 2019]]-Table133[[#This Row],[Population 2018]]</f>
        <v>#N/A</v>
      </c>
      <c r="L82" s="58" t="e">
        <f>Table133[[#This Row],[Population 2019]]*17.63%</f>
        <v>#N/A</v>
      </c>
      <c r="M82" s="58" t="e">
        <f>Table133[[#This Row],[0-59 Month population]]*0.9</f>
        <v>#N/A</v>
      </c>
      <c r="N82" s="58" t="e">
        <f>Table133[[#This Row],[0-59 Month population]]*0.3</f>
        <v>#N/A</v>
      </c>
      <c r="O82" s="58" t="e">
        <f>Table133[[#This Row],[0-59 Month population]]*0.8</f>
        <v>#N/A</v>
      </c>
      <c r="P82" s="58" t="s">
        <v>419</v>
      </c>
      <c r="Q82" s="71" t="s">
        <v>21</v>
      </c>
      <c r="R82" s="71" t="s">
        <v>694</v>
      </c>
      <c r="S82" s="71" t="s">
        <v>695</v>
      </c>
      <c r="T82" s="72">
        <v>0.17599999999999999</v>
      </c>
      <c r="U82" s="72">
        <v>0.17599999999999999</v>
      </c>
      <c r="V82" s="72">
        <v>0.17599999999999999</v>
      </c>
      <c r="W82" s="72">
        <v>2.4E-2</v>
      </c>
      <c r="X82" s="72">
        <v>2.4E-2</v>
      </c>
      <c r="Y82" s="72">
        <v>2.4E-2</v>
      </c>
      <c r="Z82" s="72"/>
      <c r="AA82" s="72"/>
      <c r="AB82" s="73"/>
      <c r="AC82" s="73"/>
      <c r="AD82" s="73"/>
      <c r="AE82" s="73"/>
      <c r="AF82" s="73"/>
      <c r="AG82" s="74"/>
      <c r="AH82" s="74"/>
      <c r="AI82" s="75">
        <f>Table133[[#This Row],[SAM Level]]</f>
        <v>2.4E-2</v>
      </c>
      <c r="AJ82" s="74"/>
      <c r="AK82" s="73"/>
      <c r="AL82" s="75">
        <f>Table133[[#This Row],[GAM Level]]</f>
        <v>0.17599999999999999</v>
      </c>
      <c r="AM82" s="75">
        <f>Table133[[#This Row],[GAM to be used]]-Table133[[#This Row],[new GAM prevalence (SD of 1) after district grouping]]</f>
        <v>0.17599999999999999</v>
      </c>
      <c r="AN82" s="75">
        <f>Table133[[#This Row],[GAM to be used]]-Table133[[#This Row],[SAM to be used]]</f>
        <v>0.152</v>
      </c>
      <c r="AO82" s="76" t="e">
        <f>Table133[[#This Row],[0-59 Month population]]*Table133[[#This Row],[SAM to be used]]*2.6</f>
        <v>#N/A</v>
      </c>
      <c r="AP82" s="76" t="e">
        <f>Table133[[#This Row],[SAM Burden]]+Table133[[#This Row],[MAM Burden]]</f>
        <v>#N/A</v>
      </c>
      <c r="AQ82" s="76" t="e">
        <f>Table133[[#This Row],[0-59 Month population]]*Table133[[#This Row],[MAM to be used]]*2.6</f>
        <v>#N/A</v>
      </c>
      <c r="AR82" s="77"/>
      <c r="AS82" s="78">
        <v>2841.5080728272087</v>
      </c>
      <c r="AT82" s="79" t="e">
        <f>Table133[[#This Row],[0-59 Month population]]*Table133[[#This Row],[SAM Level]]*2.6</f>
        <v>#N/A</v>
      </c>
      <c r="AU82" s="79" t="e">
        <f>Table133[[#This Row],[SAM Burden (Surveys Only)]]+Table133[[#This Row],[MAM Burden (Surveys Only)]]</f>
        <v>#N/A</v>
      </c>
      <c r="AV82" s="79" t="e">
        <f>(Table133[[#This Row],[GAM Level]]-Table133[[#This Row],[SAM Level]])*Table133[[#This Row],[0-59 Month population]]*2.6</f>
        <v>#N/A</v>
      </c>
      <c r="AX82" s="69">
        <v>4.8359766084022517</v>
      </c>
      <c r="AY82" s="70" t="e">
        <f t="shared" si="7"/>
        <v>#N/A</v>
      </c>
      <c r="AZ82" s="70" t="e">
        <f t="shared" si="8"/>
        <v>#N/A</v>
      </c>
      <c r="BA82" s="70" t="e">
        <f t="shared" si="9"/>
        <v>#N/A</v>
      </c>
      <c r="BB82" s="2"/>
    </row>
    <row r="83" spans="1:54" ht="16.5" hidden="1" customHeight="1" x14ac:dyDescent="0.25">
      <c r="A83" s="56" t="s">
        <v>417</v>
      </c>
      <c r="B83" s="56" t="s">
        <v>452</v>
      </c>
      <c r="C83" s="56" t="s">
        <v>18</v>
      </c>
      <c r="D83" s="56">
        <v>1521</v>
      </c>
      <c r="E83" s="81">
        <v>1521</v>
      </c>
      <c r="F83" s="81" t="s">
        <v>289</v>
      </c>
      <c r="G83" s="57" t="s">
        <v>29</v>
      </c>
      <c r="H83" s="57" t="s">
        <v>693</v>
      </c>
      <c r="I83" s="58">
        <v>149178.54879844675</v>
      </c>
      <c r="J83" s="58" t="e">
        <f>VLOOKUP(TRIM(Table133[[#This Row],[District code]]),'[2]Pop Change by District'!$D$6:$L$339,9,0)</f>
        <v>#N/A</v>
      </c>
      <c r="K83" s="58" t="e">
        <f>Table133[[#This Row],[Population 2019]]-Table133[[#This Row],[Population 2018]]</f>
        <v>#N/A</v>
      </c>
      <c r="L83" s="58" t="e">
        <f>Table133[[#This Row],[Population 2019]]*17.63%</f>
        <v>#N/A</v>
      </c>
      <c r="M83" s="58" t="e">
        <f>Table133[[#This Row],[0-59 Month population]]*0.9</f>
        <v>#N/A</v>
      </c>
      <c r="N83" s="58" t="e">
        <f>Table133[[#This Row],[0-59 Month population]]*0.3</f>
        <v>#N/A</v>
      </c>
      <c r="O83" s="58" t="e">
        <f>Table133[[#This Row],[0-59 Month population]]*0.8</f>
        <v>#N/A</v>
      </c>
      <c r="P83" s="58" t="s">
        <v>441</v>
      </c>
      <c r="Q83" s="71" t="s">
        <v>21</v>
      </c>
      <c r="R83" s="71" t="s">
        <v>694</v>
      </c>
      <c r="S83" s="71" t="s">
        <v>695</v>
      </c>
      <c r="T83" s="72">
        <v>0.17599999999999999</v>
      </c>
      <c r="U83" s="72">
        <v>0.17599999999999999</v>
      </c>
      <c r="V83" s="72">
        <v>0.17599999999999999</v>
      </c>
      <c r="W83" s="72">
        <v>2.4E-2</v>
      </c>
      <c r="X83" s="72">
        <v>2.4E-2</v>
      </c>
      <c r="Y83" s="72">
        <v>2.4E-2</v>
      </c>
      <c r="Z83" s="72"/>
      <c r="AA83" s="72"/>
      <c r="AB83" s="73"/>
      <c r="AC83" s="73"/>
      <c r="AD83" s="73"/>
      <c r="AE83" s="73"/>
      <c r="AF83" s="73"/>
      <c r="AG83" s="74"/>
      <c r="AH83" s="74"/>
      <c r="AI83" s="75">
        <f>Table133[[#This Row],[SAM Level]]</f>
        <v>2.4E-2</v>
      </c>
      <c r="AJ83" s="74"/>
      <c r="AK83" s="73"/>
      <c r="AL83" s="75">
        <f>Table133[[#This Row],[GAM Level]]</f>
        <v>0.17599999999999999</v>
      </c>
      <c r="AM83" s="75">
        <f>Table133[[#This Row],[GAM to be used]]-Table133[[#This Row],[new GAM prevalence (SD of 1) after district grouping]]</f>
        <v>0.17599999999999999</v>
      </c>
      <c r="AN83" s="75">
        <f>Table133[[#This Row],[GAM to be used]]-Table133[[#This Row],[SAM to be used]]</f>
        <v>0.152</v>
      </c>
      <c r="AO83" s="76" t="e">
        <f>Table133[[#This Row],[0-59 Month population]]*Table133[[#This Row],[SAM to be used]]*2.6</f>
        <v>#N/A</v>
      </c>
      <c r="AP83" s="76" t="e">
        <f>Table133[[#This Row],[SAM Burden]]+Table133[[#This Row],[MAM Burden]]</f>
        <v>#N/A</v>
      </c>
      <c r="AQ83" s="76" t="e">
        <f>Table133[[#This Row],[0-59 Month population]]*Table133[[#This Row],[MAM to be used]]*2.6</f>
        <v>#N/A</v>
      </c>
      <c r="AR83" s="77"/>
      <c r="AS83" s="78">
        <v>1818.4161426567966</v>
      </c>
      <c r="AT83" s="79" t="e">
        <f>Table133[[#This Row],[0-59 Month population]]*Table133[[#This Row],[SAM Level]]*2.6</f>
        <v>#N/A</v>
      </c>
      <c r="AU83" s="79" t="e">
        <f>Table133[[#This Row],[SAM Burden (Surveys Only)]]+Table133[[#This Row],[MAM Burden (Surveys Only)]]</f>
        <v>#N/A</v>
      </c>
      <c r="AV83" s="79" t="e">
        <f>(Table133[[#This Row],[GAM Level]]-Table133[[#This Row],[SAM Level]])*Table133[[#This Row],[0-59 Month population]]*2.6</f>
        <v>#N/A</v>
      </c>
      <c r="AX83" s="69">
        <v>4.8359766084022517</v>
      </c>
      <c r="AY83" s="70" t="e">
        <f t="shared" si="7"/>
        <v>#N/A</v>
      </c>
      <c r="AZ83" s="70" t="e">
        <f t="shared" si="8"/>
        <v>#N/A</v>
      </c>
      <c r="BA83" s="70" t="e">
        <f t="shared" si="9"/>
        <v>#N/A</v>
      </c>
      <c r="BB83" s="2"/>
    </row>
    <row r="84" spans="1:54" ht="16.5" hidden="1" customHeight="1" x14ac:dyDescent="0.25">
      <c r="A84" s="56" t="s">
        <v>417</v>
      </c>
      <c r="B84" s="56" t="s">
        <v>453</v>
      </c>
      <c r="C84" s="56" t="s">
        <v>18</v>
      </c>
      <c r="D84" s="56">
        <v>1522</v>
      </c>
      <c r="E84" s="81">
        <v>1522</v>
      </c>
      <c r="F84" s="81" t="s">
        <v>289</v>
      </c>
      <c r="G84" s="57"/>
      <c r="H84" s="57" t="s">
        <v>693</v>
      </c>
      <c r="I84" s="58">
        <v>161646.85933046346</v>
      </c>
      <c r="J84" s="58" t="e">
        <f>VLOOKUP(TRIM(Table133[[#This Row],[District code]]),'[2]Pop Change by District'!$D$6:$L$339,9,0)</f>
        <v>#N/A</v>
      </c>
      <c r="K84" s="58" t="e">
        <f>Table133[[#This Row],[Population 2019]]-Table133[[#This Row],[Population 2018]]</f>
        <v>#N/A</v>
      </c>
      <c r="L84" s="58" t="e">
        <f>Table133[[#This Row],[Population 2019]]*17.63%</f>
        <v>#N/A</v>
      </c>
      <c r="M84" s="58" t="e">
        <f>Table133[[#This Row],[0-59 Month population]]*0.9</f>
        <v>#N/A</v>
      </c>
      <c r="N84" s="58" t="e">
        <f>Table133[[#This Row],[0-59 Month population]]*0.3</f>
        <v>#N/A</v>
      </c>
      <c r="O84" s="58" t="e">
        <f>Table133[[#This Row],[0-59 Month population]]*0.8</f>
        <v>#N/A</v>
      </c>
      <c r="P84" s="58" t="s">
        <v>441</v>
      </c>
      <c r="Q84" s="71" t="s">
        <v>21</v>
      </c>
      <c r="R84" s="71" t="s">
        <v>694</v>
      </c>
      <c r="S84" s="71" t="s">
        <v>695</v>
      </c>
      <c r="T84" s="72">
        <v>0.17599999999999999</v>
      </c>
      <c r="U84" s="72">
        <v>0.17599999999999999</v>
      </c>
      <c r="V84" s="72">
        <v>0.17599999999999999</v>
      </c>
      <c r="W84" s="72">
        <v>2.4E-2</v>
      </c>
      <c r="X84" s="72">
        <v>2.4E-2</v>
      </c>
      <c r="Y84" s="72">
        <v>2.4E-2</v>
      </c>
      <c r="Z84" s="72"/>
      <c r="AA84" s="72"/>
      <c r="AB84" s="73"/>
      <c r="AC84" s="73"/>
      <c r="AD84" s="73"/>
      <c r="AE84" s="73"/>
      <c r="AF84" s="73"/>
      <c r="AG84" s="74"/>
      <c r="AH84" s="74"/>
      <c r="AI84" s="75">
        <f>Table133[[#This Row],[SAM Level]]</f>
        <v>2.4E-2</v>
      </c>
      <c r="AJ84" s="74"/>
      <c r="AK84" s="73"/>
      <c r="AL84" s="75">
        <f>Table133[[#This Row],[GAM Level]]</f>
        <v>0.17599999999999999</v>
      </c>
      <c r="AM84" s="75">
        <f>Table133[[#This Row],[GAM to be used]]-Table133[[#This Row],[new GAM prevalence (SD of 1) after district grouping]]</f>
        <v>0.17599999999999999</v>
      </c>
      <c r="AN84" s="75">
        <f>Table133[[#This Row],[GAM to be used]]-Table133[[#This Row],[SAM to be used]]</f>
        <v>0.152</v>
      </c>
      <c r="AO84" s="76" t="e">
        <f>Table133[[#This Row],[0-59 Month population]]*Table133[[#This Row],[SAM to be used]]*2.6</f>
        <v>#N/A</v>
      </c>
      <c r="AP84" s="76" t="e">
        <f>Table133[[#This Row],[SAM Burden]]+Table133[[#This Row],[MAM Burden]]</f>
        <v>#N/A</v>
      </c>
      <c r="AQ84" s="76" t="e">
        <f>Table133[[#This Row],[0-59 Month population]]*Table133[[#This Row],[MAM to be used]]*2.6</f>
        <v>#N/A</v>
      </c>
      <c r="AR84" s="77"/>
      <c r="AS84" s="78">
        <v>1638.6506629679172</v>
      </c>
      <c r="AT84" s="79" t="e">
        <f>Table133[[#This Row],[0-59 Month population]]*Table133[[#This Row],[SAM Level]]*2.6</f>
        <v>#N/A</v>
      </c>
      <c r="AU84" s="79" t="e">
        <f>Table133[[#This Row],[SAM Burden (Surveys Only)]]+Table133[[#This Row],[MAM Burden (Surveys Only)]]</f>
        <v>#N/A</v>
      </c>
      <c r="AV84" s="79" t="e">
        <f>(Table133[[#This Row],[GAM Level]]-Table133[[#This Row],[SAM Level]])*Table133[[#This Row],[0-59 Month population]]*2.6</f>
        <v>#N/A</v>
      </c>
      <c r="AX84" s="69">
        <v>2.3323466713228633</v>
      </c>
      <c r="AY84" s="70" t="e">
        <f t="shared" si="7"/>
        <v>#N/A</v>
      </c>
      <c r="AZ84" s="70" t="e">
        <f t="shared" si="8"/>
        <v>#N/A</v>
      </c>
      <c r="BA84" s="70" t="e">
        <f t="shared" si="9"/>
        <v>#N/A</v>
      </c>
      <c r="BB84" s="2"/>
    </row>
    <row r="85" spans="1:54" ht="16.5" hidden="1" customHeight="1" x14ac:dyDescent="0.25">
      <c r="A85" s="56" t="s">
        <v>417</v>
      </c>
      <c r="B85" s="56" t="s">
        <v>454</v>
      </c>
      <c r="C85" s="56" t="s">
        <v>18</v>
      </c>
      <c r="D85" s="56">
        <v>1523</v>
      </c>
      <c r="E85" s="81">
        <v>1523</v>
      </c>
      <c r="F85" s="81" t="s">
        <v>289</v>
      </c>
      <c r="G85" s="57"/>
      <c r="H85" s="57" t="s">
        <v>693</v>
      </c>
      <c r="I85" s="58">
        <v>59611.263413696004</v>
      </c>
      <c r="J85" s="58" t="e">
        <f>VLOOKUP(TRIM(Table133[[#This Row],[District code]]),'[2]Pop Change by District'!$D$6:$L$339,9,0)</f>
        <v>#N/A</v>
      </c>
      <c r="K85" s="58" t="e">
        <f>Table133[[#This Row],[Population 2019]]-Table133[[#This Row],[Population 2018]]</f>
        <v>#N/A</v>
      </c>
      <c r="L85" s="58" t="e">
        <f>Table133[[#This Row],[Population 2019]]*17.63%</f>
        <v>#N/A</v>
      </c>
      <c r="M85" s="58" t="e">
        <f>Table133[[#This Row],[0-59 Month population]]*0.9</f>
        <v>#N/A</v>
      </c>
      <c r="N85" s="58" t="e">
        <f>Table133[[#This Row],[0-59 Month population]]*0.3</f>
        <v>#N/A</v>
      </c>
      <c r="O85" s="58" t="e">
        <f>Table133[[#This Row],[0-59 Month population]]*0.8</f>
        <v>#N/A</v>
      </c>
      <c r="P85" s="58" t="s">
        <v>437</v>
      </c>
      <c r="Q85" s="71" t="s">
        <v>21</v>
      </c>
      <c r="R85" s="71" t="s">
        <v>694</v>
      </c>
      <c r="S85" s="71" t="s">
        <v>695</v>
      </c>
      <c r="T85" s="72">
        <v>0.17599999999999999</v>
      </c>
      <c r="U85" s="72">
        <v>0.17599999999999999</v>
      </c>
      <c r="V85" s="72">
        <v>0.17599999999999999</v>
      </c>
      <c r="W85" s="72">
        <v>2.4E-2</v>
      </c>
      <c r="X85" s="72">
        <v>2.4E-2</v>
      </c>
      <c r="Y85" s="72">
        <v>2.4E-2</v>
      </c>
      <c r="Z85" s="72"/>
      <c r="AA85" s="72"/>
      <c r="AB85" s="73"/>
      <c r="AC85" s="73"/>
      <c r="AD85" s="73"/>
      <c r="AE85" s="73"/>
      <c r="AF85" s="73"/>
      <c r="AG85" s="74"/>
      <c r="AH85" s="74"/>
      <c r="AI85" s="75">
        <f>Table133[[#This Row],[SAM Level]]</f>
        <v>2.4E-2</v>
      </c>
      <c r="AJ85" s="74"/>
      <c r="AK85" s="73"/>
      <c r="AL85" s="75">
        <f>Table133[[#This Row],[GAM Level]]</f>
        <v>0.17599999999999999</v>
      </c>
      <c r="AM85" s="75">
        <f>Table133[[#This Row],[GAM to be used]]-Table133[[#This Row],[new GAM prevalence (SD of 1) after district grouping]]</f>
        <v>0.17599999999999999</v>
      </c>
      <c r="AN85" s="75">
        <f>Table133[[#This Row],[GAM to be used]]-Table133[[#This Row],[SAM to be used]]</f>
        <v>0.152</v>
      </c>
      <c r="AO85" s="76" t="e">
        <f>Table133[[#This Row],[0-59 Month population]]*Table133[[#This Row],[SAM to be used]]*2.6</f>
        <v>#N/A</v>
      </c>
      <c r="AP85" s="76" t="e">
        <f>Table133[[#This Row],[SAM Burden]]+Table133[[#This Row],[MAM Burden]]</f>
        <v>#N/A</v>
      </c>
      <c r="AQ85" s="76" t="e">
        <f>Table133[[#This Row],[0-59 Month population]]*Table133[[#This Row],[MAM to be used]]*2.6</f>
        <v>#N/A</v>
      </c>
      <c r="AR85" s="77"/>
      <c r="AS85" s="78">
        <v>767.56064166294118</v>
      </c>
      <c r="AT85" s="79" t="e">
        <f>Table133[[#This Row],[0-59 Month population]]*Table133[[#This Row],[SAM Level]]*2.6</f>
        <v>#N/A</v>
      </c>
      <c r="AU85" s="79" t="e">
        <f>Table133[[#This Row],[SAM Burden (Surveys Only)]]+Table133[[#This Row],[MAM Burden (Surveys Only)]]</f>
        <v>#N/A</v>
      </c>
      <c r="AV85" s="79" t="e">
        <f>(Table133[[#This Row],[GAM Level]]-Table133[[#This Row],[SAM Level]])*Table133[[#This Row],[0-59 Month population]]*2.6</f>
        <v>#N/A</v>
      </c>
      <c r="AX85" s="69">
        <v>24.305656033519096</v>
      </c>
      <c r="AY85" s="70" t="e">
        <f t="shared" si="7"/>
        <v>#N/A</v>
      </c>
      <c r="AZ85" s="70" t="e">
        <f t="shared" si="8"/>
        <v>#N/A</v>
      </c>
      <c r="BA85" s="70" t="e">
        <f t="shared" si="9"/>
        <v>#N/A</v>
      </c>
      <c r="BB85" s="2"/>
    </row>
    <row r="86" spans="1:54" ht="16.5" hidden="1" customHeight="1" x14ac:dyDescent="0.25">
      <c r="A86" s="56" t="s">
        <v>114</v>
      </c>
      <c r="B86" s="56" t="s">
        <v>115</v>
      </c>
      <c r="C86" s="56" t="s">
        <v>44</v>
      </c>
      <c r="D86" s="56">
        <v>1601</v>
      </c>
      <c r="E86" s="56">
        <v>1601</v>
      </c>
      <c r="F86" s="56" t="s">
        <v>116</v>
      </c>
      <c r="G86" s="57"/>
      <c r="H86" s="57" t="s">
        <v>680</v>
      </c>
      <c r="I86" s="58">
        <v>96903.866714225733</v>
      </c>
      <c r="J86" s="58" t="e">
        <f>VLOOKUP(TRIM(Table133[[#This Row],[District code]]),'[2]Pop Change by District'!$D$6:$L$339,9,0)</f>
        <v>#N/A</v>
      </c>
      <c r="K86" s="58" t="e">
        <f>Table133[[#This Row],[Population 2019]]-Table133[[#This Row],[Population 2018]]</f>
        <v>#N/A</v>
      </c>
      <c r="L86" s="58" t="e">
        <f>Table133[[#This Row],[Population 2019]]*17.63%</f>
        <v>#N/A</v>
      </c>
      <c r="M86" s="58" t="e">
        <f>Table133[[#This Row],[0-59 Month population]]*0.9</f>
        <v>#N/A</v>
      </c>
      <c r="N86" s="58" t="e">
        <f>Table133[[#This Row],[0-59 Month population]]*0.3</f>
        <v>#N/A</v>
      </c>
      <c r="O86" s="58" t="e">
        <f>Table133[[#This Row],[0-59 Month population]]*0.8</f>
        <v>#N/A</v>
      </c>
      <c r="P86" s="58" t="s">
        <v>117</v>
      </c>
      <c r="Q86" s="71" t="s">
        <v>21</v>
      </c>
      <c r="R86" s="71" t="s">
        <v>700</v>
      </c>
      <c r="S86" s="71" t="s">
        <v>701</v>
      </c>
      <c r="T86" s="72">
        <v>0.125</v>
      </c>
      <c r="U86" s="72">
        <v>0.125</v>
      </c>
      <c r="V86" s="72">
        <v>0.125</v>
      </c>
      <c r="W86" s="72">
        <v>1.4999999999999999E-2</v>
      </c>
      <c r="X86" s="72">
        <v>1.4999999999999999E-2</v>
      </c>
      <c r="Y86" s="72">
        <v>1.4999999999999999E-2</v>
      </c>
      <c r="Z86" s="72"/>
      <c r="AA86" s="73">
        <v>0.6192439717096736</v>
      </c>
      <c r="AB86" s="73">
        <v>0.24305656033519096</v>
      </c>
      <c r="AC86" s="73">
        <v>3.3290843361897644E-2</v>
      </c>
      <c r="AD86" s="73">
        <v>0.6192439717096736</v>
      </c>
      <c r="AE86" s="73">
        <v>2.2949638930355606E-3</v>
      </c>
      <c r="AF86" s="73">
        <v>0.24305656033519096</v>
      </c>
      <c r="AG86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86" s="73">
        <f t="shared" ref="AH86:AH149" si="10">-((AG86* (AF86-AB86))- Y86)</f>
        <v>1.4999999999999999E-2</v>
      </c>
      <c r="AI86" s="75">
        <v>1.4999999999999999E-2</v>
      </c>
      <c r="AJ86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86" s="73">
        <f t="shared" ref="AK86:AK149" si="11">-((AJ86*(AD86-AA86))-V86)</f>
        <v>0.125</v>
      </c>
      <c r="AL86" s="75">
        <v>0.125</v>
      </c>
      <c r="AM86" s="75">
        <f>Table133[[#This Row],[GAM to be used]]-Table133[[#This Row],[new GAM prevalence (SD of 1) after district grouping]]</f>
        <v>-0.4942439717096736</v>
      </c>
      <c r="AN86" s="75">
        <f>Table133[[#This Row],[GAM to be used]]-Table133[[#This Row],[SAM to be used]]</f>
        <v>0.11</v>
      </c>
      <c r="AO86" s="76" t="e">
        <f>Table133[[#This Row],[0-59 Month population]]*Table133[[#This Row],[SAM to be used]]*2.6</f>
        <v>#N/A</v>
      </c>
      <c r="AP86" s="76" t="e">
        <f>Table133[[#This Row],[SAM Burden]]+Table133[[#This Row],[MAM Burden]]</f>
        <v>#N/A</v>
      </c>
      <c r="AQ86" s="76" t="e">
        <f>Table133[[#This Row],[0-59 Month population]]*Table133[[#This Row],[MAM to be used]]*2.6</f>
        <v>#N/A</v>
      </c>
      <c r="AR86" s="77" t="s">
        <v>702</v>
      </c>
      <c r="AS86" s="78" t="e">
        <f>Table133[[#This Row],[SAM Upper Interval]]*Table133[[#This Row],[0-59 Month population]]*2.6</f>
        <v>#N/A</v>
      </c>
      <c r="AT86" s="79" t="e">
        <f>Table133[[#This Row],[0-59 Month population]]*Table133[[#This Row],[SAM Level]]*2.6</f>
        <v>#N/A</v>
      </c>
      <c r="AU86" s="79" t="e">
        <f>Table133[[#This Row],[SAM Burden (Surveys Only)]]+Table133[[#This Row],[MAM Burden (Surveys Only)]]</f>
        <v>#N/A</v>
      </c>
      <c r="AV86" s="79" t="e">
        <f>(Table133[[#This Row],[GAM Level]]-Table133[[#This Row],[SAM Level]])*Table133[[#This Row],[0-59 Month population]]*2.6</f>
        <v>#N/A</v>
      </c>
      <c r="AX86" s="69">
        <v>0.98332865852597873</v>
      </c>
      <c r="AY86" s="70" t="e">
        <f t="shared" si="7"/>
        <v>#N/A</v>
      </c>
      <c r="AZ86" s="70" t="e">
        <f t="shared" si="8"/>
        <v>#N/A</v>
      </c>
      <c r="BA86" s="70" t="e">
        <f t="shared" si="9"/>
        <v>#N/A</v>
      </c>
      <c r="BB86" s="2"/>
    </row>
    <row r="87" spans="1:54" ht="16.5" hidden="1" customHeight="1" x14ac:dyDescent="0.25">
      <c r="A87" s="56" t="s">
        <v>114</v>
      </c>
      <c r="B87" s="56" t="s">
        <v>120</v>
      </c>
      <c r="C87" s="56" t="s">
        <v>44</v>
      </c>
      <c r="D87" s="56">
        <v>1602</v>
      </c>
      <c r="E87" s="56">
        <v>1602</v>
      </c>
      <c r="F87" s="56" t="s">
        <v>116</v>
      </c>
      <c r="G87" s="57"/>
      <c r="H87" s="57" t="s">
        <v>680</v>
      </c>
      <c r="I87" s="58">
        <v>27362.163518858921</v>
      </c>
      <c r="J87" s="58" t="e">
        <f>VLOOKUP(TRIM(Table133[[#This Row],[District code]]),'[2]Pop Change by District'!$D$6:$L$339,9,0)</f>
        <v>#N/A</v>
      </c>
      <c r="K87" s="58" t="e">
        <f>Table133[[#This Row],[Population 2019]]-Table133[[#This Row],[Population 2018]]</f>
        <v>#N/A</v>
      </c>
      <c r="L87" s="58" t="e">
        <f>Table133[[#This Row],[Population 2019]]*17.63%</f>
        <v>#N/A</v>
      </c>
      <c r="M87" s="58" t="e">
        <f>Table133[[#This Row],[0-59 Month population]]*0.9</f>
        <v>#N/A</v>
      </c>
      <c r="N87" s="58" t="e">
        <f>Table133[[#This Row],[0-59 Month population]]*0.3</f>
        <v>#N/A</v>
      </c>
      <c r="O87" s="58" t="e">
        <f>Table133[[#This Row],[0-59 Month population]]*0.8</f>
        <v>#N/A</v>
      </c>
      <c r="P87" s="58" t="s">
        <v>121</v>
      </c>
      <c r="Q87" s="71" t="s">
        <v>21</v>
      </c>
      <c r="R87" s="71" t="s">
        <v>700</v>
      </c>
      <c r="S87" s="71" t="s">
        <v>701</v>
      </c>
      <c r="T87" s="72">
        <v>0.125</v>
      </c>
      <c r="U87" s="72">
        <v>0.125</v>
      </c>
      <c r="V87" s="72">
        <v>0.125</v>
      </c>
      <c r="W87" s="72">
        <v>1.4999999999999999E-2</v>
      </c>
      <c r="X87" s="72">
        <v>1.4999999999999999E-2</v>
      </c>
      <c r="Y87" s="72">
        <v>1.4999999999999999E-2</v>
      </c>
      <c r="Z87" s="72"/>
      <c r="AA87" s="73">
        <v>0.16471671041999908</v>
      </c>
      <c r="AB87" s="73">
        <v>2.4119566813458872E-2</v>
      </c>
      <c r="AC87" s="73">
        <v>3.3290843361897644E-2</v>
      </c>
      <c r="AD87" s="73">
        <v>0.6192439717096736</v>
      </c>
      <c r="AE87" s="73">
        <v>2.2949638930355606E-3</v>
      </c>
      <c r="AF87" s="73">
        <v>0.24305656033519096</v>
      </c>
      <c r="AG87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87" s="73">
        <f t="shared" si="10"/>
        <v>1.4999999999999999E-2</v>
      </c>
      <c r="AI87" s="75">
        <f t="shared" ref="AI87:AI150" si="12">IF(AB87="",W87,IF(AH87&lt;AB87,AB87,AH87))</f>
        <v>2.4119566813458872E-2</v>
      </c>
      <c r="AJ87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87" s="73">
        <f t="shared" si="11"/>
        <v>0.125</v>
      </c>
      <c r="AL87" s="75">
        <f t="shared" ref="AL87:AL150" si="13">IF(AA87="", T87, IF(AK87&lt;AA87,AA87,AK87))</f>
        <v>0.16471671041999908</v>
      </c>
      <c r="AM87" s="75">
        <f>Table133[[#This Row],[GAM to be used]]-Table133[[#This Row],[new GAM prevalence (SD of 1) after district grouping]]</f>
        <v>0</v>
      </c>
      <c r="AN87" s="75">
        <f>Table133[[#This Row],[GAM to be used]]-Table133[[#This Row],[SAM to be used]]</f>
        <v>0.14059714360654021</v>
      </c>
      <c r="AO87" s="76" t="e">
        <f>Table133[[#This Row],[0-59 Month population]]*Table133[[#This Row],[SAM to be used]]*2.6</f>
        <v>#N/A</v>
      </c>
      <c r="AP87" s="76" t="e">
        <f>Table133[[#This Row],[SAM Burden]]+Table133[[#This Row],[MAM Burden]]</f>
        <v>#N/A</v>
      </c>
      <c r="AQ87" s="76" t="e">
        <f>Table133[[#This Row],[0-59 Month population]]*Table133[[#This Row],[MAM to be used]]*2.6</f>
        <v>#N/A</v>
      </c>
      <c r="AR87" s="77"/>
      <c r="AS87" s="78" t="e">
        <f>Table133[[#This Row],[SAM Upper Interval]]*Table133[[#This Row],[0-59 Month population]]*2.6</f>
        <v>#N/A</v>
      </c>
      <c r="AT87" s="79" t="e">
        <f>Table133[[#This Row],[0-59 Month population]]*Table133[[#This Row],[SAM Level]]*2.6</f>
        <v>#N/A</v>
      </c>
      <c r="AU87" s="79" t="e">
        <f>Table133[[#This Row],[SAM Burden (Surveys Only)]]+Table133[[#This Row],[MAM Burden (Surveys Only)]]</f>
        <v>#N/A</v>
      </c>
      <c r="AV87" s="79" t="e">
        <f>(Table133[[#This Row],[GAM Level]]-Table133[[#This Row],[SAM Level]])*Table133[[#This Row],[0-59 Month population]]*2.6</f>
        <v>#N/A</v>
      </c>
      <c r="AX87" s="69">
        <v>0.22949638930355606</v>
      </c>
      <c r="AY87" s="70" t="e">
        <f t="shared" si="7"/>
        <v>#N/A</v>
      </c>
      <c r="AZ87" s="70" t="e">
        <f t="shared" si="8"/>
        <v>#N/A</v>
      </c>
      <c r="BA87" s="70" t="e">
        <f t="shared" si="9"/>
        <v>#N/A</v>
      </c>
      <c r="BB87" s="2"/>
    </row>
    <row r="88" spans="1:54" ht="16.5" hidden="1" customHeight="1" x14ac:dyDescent="0.25">
      <c r="A88" s="56" t="s">
        <v>114</v>
      </c>
      <c r="B88" s="56" t="s">
        <v>122</v>
      </c>
      <c r="C88" s="56" t="s">
        <v>44</v>
      </c>
      <c r="D88" s="56">
        <v>1603</v>
      </c>
      <c r="E88" s="56">
        <v>1603</v>
      </c>
      <c r="F88" s="56" t="s">
        <v>116</v>
      </c>
      <c r="G88" s="57"/>
      <c r="H88" s="57" t="s">
        <v>680</v>
      </c>
      <c r="I88" s="58">
        <v>41050.465102202645</v>
      </c>
      <c r="J88" s="58" t="e">
        <f>VLOOKUP(TRIM(Table133[[#This Row],[District code]]),'[2]Pop Change by District'!$D$6:$L$339,9,0)</f>
        <v>#N/A</v>
      </c>
      <c r="K88" s="58" t="e">
        <f>Table133[[#This Row],[Population 2019]]-Table133[[#This Row],[Population 2018]]</f>
        <v>#N/A</v>
      </c>
      <c r="L88" s="58" t="e">
        <f>Table133[[#This Row],[Population 2019]]*17.63%</f>
        <v>#N/A</v>
      </c>
      <c r="M88" s="58" t="e">
        <f>Table133[[#This Row],[0-59 Month population]]*0.9</f>
        <v>#N/A</v>
      </c>
      <c r="N88" s="58" t="e">
        <f>Table133[[#This Row],[0-59 Month population]]*0.3</f>
        <v>#N/A</v>
      </c>
      <c r="O88" s="58" t="e">
        <f>Table133[[#This Row],[0-59 Month population]]*0.8</f>
        <v>#N/A</v>
      </c>
      <c r="P88" s="58" t="s">
        <v>123</v>
      </c>
      <c r="Q88" s="71" t="s">
        <v>21</v>
      </c>
      <c r="R88" s="71" t="s">
        <v>700</v>
      </c>
      <c r="S88" s="71" t="s">
        <v>701</v>
      </c>
      <c r="T88" s="72">
        <v>0.125</v>
      </c>
      <c r="U88" s="72">
        <v>0.125</v>
      </c>
      <c r="V88" s="72">
        <v>0.125</v>
      </c>
      <c r="W88" s="72">
        <v>1.4999999999999999E-2</v>
      </c>
      <c r="X88" s="72">
        <v>1.4999999999999999E-2</v>
      </c>
      <c r="Y88" s="72">
        <v>1.4999999999999999E-2</v>
      </c>
      <c r="Z88" s="72"/>
      <c r="AA88" s="73">
        <v>0.25431587244735632</v>
      </c>
      <c r="AB88" s="73">
        <v>4.8359766084022517E-2</v>
      </c>
      <c r="AC88" s="73">
        <v>3.3290843361897644E-2</v>
      </c>
      <c r="AD88" s="73">
        <v>0.6192439717096736</v>
      </c>
      <c r="AE88" s="73">
        <v>2.2949638930355606E-3</v>
      </c>
      <c r="AF88" s="73">
        <v>0.24305656033519096</v>
      </c>
      <c r="AG88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88" s="73">
        <f t="shared" si="10"/>
        <v>1.4999999999999999E-2</v>
      </c>
      <c r="AI88" s="75">
        <f t="shared" si="12"/>
        <v>4.8359766084022517E-2</v>
      </c>
      <c r="AJ88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88" s="73">
        <f t="shared" si="11"/>
        <v>0.125</v>
      </c>
      <c r="AL88" s="75">
        <f t="shared" si="13"/>
        <v>0.25431587244735632</v>
      </c>
      <c r="AM88" s="75">
        <f>Table133[[#This Row],[GAM to be used]]-Table133[[#This Row],[new GAM prevalence (SD of 1) after district grouping]]</f>
        <v>0</v>
      </c>
      <c r="AN88" s="75">
        <f>Table133[[#This Row],[GAM to be used]]-Table133[[#This Row],[SAM to be used]]</f>
        <v>0.20595610636333381</v>
      </c>
      <c r="AO88" s="76" t="e">
        <f>Table133[[#This Row],[0-59 Month population]]*Table133[[#This Row],[SAM to be used]]*2.6</f>
        <v>#N/A</v>
      </c>
      <c r="AP88" s="76" t="e">
        <f>Table133[[#This Row],[SAM Burden]]+Table133[[#This Row],[MAM Burden]]</f>
        <v>#N/A</v>
      </c>
      <c r="AQ88" s="76" t="e">
        <f>Table133[[#This Row],[0-59 Month population]]*Table133[[#This Row],[MAM to be used]]*2.6</f>
        <v>#N/A</v>
      </c>
      <c r="AR88" s="77"/>
      <c r="AS88" s="78" t="e">
        <f>Table133[[#This Row],[SAM Upper Interval]]*Table133[[#This Row],[0-59 Month population]]*2.6</f>
        <v>#N/A</v>
      </c>
      <c r="AT88" s="79" t="e">
        <f>Table133[[#This Row],[0-59 Month population]]*Table133[[#This Row],[SAM Level]]*2.6</f>
        <v>#N/A</v>
      </c>
      <c r="AU88" s="79" t="e">
        <f>Table133[[#This Row],[SAM Burden (Surveys Only)]]+Table133[[#This Row],[MAM Burden (Surveys Only)]]</f>
        <v>#N/A</v>
      </c>
      <c r="AV88" s="79" t="e">
        <f>(Table133[[#This Row],[GAM Level]]-Table133[[#This Row],[SAM Level]])*Table133[[#This Row],[0-59 Month population]]*2.6</f>
        <v>#N/A</v>
      </c>
      <c r="AX88" s="69">
        <v>2.6750085036277444</v>
      </c>
      <c r="AY88" s="70" t="e">
        <f t="shared" si="7"/>
        <v>#N/A</v>
      </c>
      <c r="AZ88" s="70" t="e">
        <f t="shared" si="8"/>
        <v>#N/A</v>
      </c>
      <c r="BA88" s="70" t="e">
        <f t="shared" si="9"/>
        <v>#N/A</v>
      </c>
      <c r="BB88" s="2"/>
    </row>
    <row r="89" spans="1:54" ht="16.5" hidden="1" customHeight="1" x14ac:dyDescent="0.25">
      <c r="A89" s="56" t="s">
        <v>114</v>
      </c>
      <c r="B89" s="56" t="s">
        <v>54</v>
      </c>
      <c r="C89" s="56" t="s">
        <v>44</v>
      </c>
      <c r="D89" s="56">
        <v>1604</v>
      </c>
      <c r="E89" s="56">
        <v>1604</v>
      </c>
      <c r="F89" s="56" t="s">
        <v>116</v>
      </c>
      <c r="G89" s="57"/>
      <c r="H89" s="57" t="s">
        <v>680</v>
      </c>
      <c r="I89" s="58">
        <v>33167.170357160481</v>
      </c>
      <c r="J89" s="58" t="e">
        <f>VLOOKUP(TRIM(Table133[[#This Row],[District code]]),'[2]Pop Change by District'!$D$6:$L$339,9,0)</f>
        <v>#N/A</v>
      </c>
      <c r="K89" s="58" t="e">
        <f>Table133[[#This Row],[Population 2019]]-Table133[[#This Row],[Population 2018]]</f>
        <v>#N/A</v>
      </c>
      <c r="L89" s="58" t="e">
        <f>Table133[[#This Row],[Population 2019]]*17.63%</f>
        <v>#N/A</v>
      </c>
      <c r="M89" s="58" t="e">
        <f>Table133[[#This Row],[0-59 Month population]]*0.9</f>
        <v>#N/A</v>
      </c>
      <c r="N89" s="58" t="e">
        <f>Table133[[#This Row],[0-59 Month population]]*0.3</f>
        <v>#N/A</v>
      </c>
      <c r="O89" s="58" t="e">
        <f>Table133[[#This Row],[0-59 Month population]]*0.8</f>
        <v>#N/A</v>
      </c>
      <c r="P89" s="58" t="s">
        <v>123</v>
      </c>
      <c r="Q89" s="71" t="s">
        <v>21</v>
      </c>
      <c r="R89" s="71" t="s">
        <v>700</v>
      </c>
      <c r="S89" s="71" t="s">
        <v>701</v>
      </c>
      <c r="T89" s="72">
        <v>0.125</v>
      </c>
      <c r="U89" s="72">
        <v>0.125</v>
      </c>
      <c r="V89" s="72">
        <v>0.125</v>
      </c>
      <c r="W89" s="72">
        <v>1.4999999999999999E-2</v>
      </c>
      <c r="X89" s="72">
        <v>1.4999999999999999E-2</v>
      </c>
      <c r="Y89" s="72">
        <v>1.4999999999999999E-2</v>
      </c>
      <c r="Z89" s="72"/>
      <c r="AA89" s="73">
        <v>0.25431587244735632</v>
      </c>
      <c r="AB89" s="73">
        <v>4.8359766084022517E-2</v>
      </c>
      <c r="AC89" s="73">
        <v>3.3290843361897644E-2</v>
      </c>
      <c r="AD89" s="73">
        <v>0.6192439717096736</v>
      </c>
      <c r="AE89" s="73">
        <v>2.2949638930355606E-3</v>
      </c>
      <c r="AF89" s="73">
        <v>0.24305656033519096</v>
      </c>
      <c r="AG89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89" s="73">
        <f t="shared" si="10"/>
        <v>1.4999999999999999E-2</v>
      </c>
      <c r="AI89" s="75">
        <f t="shared" si="12"/>
        <v>4.8359766084022517E-2</v>
      </c>
      <c r="AJ89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89" s="73">
        <f t="shared" si="11"/>
        <v>0.125</v>
      </c>
      <c r="AL89" s="75">
        <f t="shared" si="13"/>
        <v>0.25431587244735632</v>
      </c>
      <c r="AM89" s="75">
        <f>Table133[[#This Row],[GAM to be used]]-Table133[[#This Row],[new GAM prevalence (SD of 1) after district grouping]]</f>
        <v>0</v>
      </c>
      <c r="AN89" s="75">
        <f>Table133[[#This Row],[GAM to be used]]-Table133[[#This Row],[SAM to be used]]</f>
        <v>0.20595610636333381</v>
      </c>
      <c r="AO89" s="76" t="e">
        <f>Table133[[#This Row],[0-59 Month population]]*Table133[[#This Row],[SAM to be used]]*2.6</f>
        <v>#N/A</v>
      </c>
      <c r="AP89" s="76" t="e">
        <f>Table133[[#This Row],[SAM Burden]]+Table133[[#This Row],[MAM Burden]]</f>
        <v>#N/A</v>
      </c>
      <c r="AQ89" s="76" t="e">
        <f>Table133[[#This Row],[0-59 Month population]]*Table133[[#This Row],[MAM to be used]]*2.6</f>
        <v>#N/A</v>
      </c>
      <c r="AR89" s="77"/>
      <c r="AS89" s="78" t="e">
        <f>Table133[[#This Row],[SAM Upper Interval]]*Table133[[#This Row],[0-59 Month population]]*2.6</f>
        <v>#N/A</v>
      </c>
      <c r="AT89" s="79" t="e">
        <f>Table133[[#This Row],[0-59 Month population]]*Table133[[#This Row],[SAM Level]]*2.6</f>
        <v>#N/A</v>
      </c>
      <c r="AU89" s="79" t="e">
        <f>Table133[[#This Row],[SAM Burden (Surveys Only)]]+Table133[[#This Row],[MAM Burden (Surveys Only)]]</f>
        <v>#N/A</v>
      </c>
      <c r="AV89" s="79" t="e">
        <f>(Table133[[#This Row],[GAM Level]]-Table133[[#This Row],[SAM Level]])*Table133[[#This Row],[0-59 Month population]]*2.6</f>
        <v>#N/A</v>
      </c>
      <c r="AX89" s="69">
        <v>1.2832233608224715</v>
      </c>
      <c r="AY89" s="70" t="e">
        <f t="shared" si="7"/>
        <v>#N/A</v>
      </c>
      <c r="AZ89" s="70" t="e">
        <f t="shared" si="8"/>
        <v>#N/A</v>
      </c>
      <c r="BA89" s="70" t="e">
        <f t="shared" si="9"/>
        <v>#N/A</v>
      </c>
      <c r="BB89" s="2"/>
    </row>
    <row r="90" spans="1:54" ht="16.5" hidden="1" customHeight="1" x14ac:dyDescent="0.25">
      <c r="A90" s="56" t="s">
        <v>114</v>
      </c>
      <c r="B90" s="56" t="s">
        <v>124</v>
      </c>
      <c r="C90" s="56" t="s">
        <v>44</v>
      </c>
      <c r="D90" s="56">
        <v>1605</v>
      </c>
      <c r="E90" s="56">
        <v>1605</v>
      </c>
      <c r="F90" s="56" t="s">
        <v>116</v>
      </c>
      <c r="G90" s="57"/>
      <c r="H90" s="57" t="s">
        <v>680</v>
      </c>
      <c r="I90" s="58">
        <v>41163.962415260539</v>
      </c>
      <c r="J90" s="58" t="e">
        <f>VLOOKUP(TRIM(Table133[[#This Row],[District code]]),'[2]Pop Change by District'!$D$6:$L$339,9,0)</f>
        <v>#N/A</v>
      </c>
      <c r="K90" s="58" t="e">
        <f>Table133[[#This Row],[Population 2019]]-Table133[[#This Row],[Population 2018]]</f>
        <v>#N/A</v>
      </c>
      <c r="L90" s="58" t="e">
        <f>Table133[[#This Row],[Population 2019]]*17.63%</f>
        <v>#N/A</v>
      </c>
      <c r="M90" s="58" t="e">
        <f>Table133[[#This Row],[0-59 Month population]]*0.9</f>
        <v>#N/A</v>
      </c>
      <c r="N90" s="58" t="e">
        <f>Table133[[#This Row],[0-59 Month population]]*0.3</f>
        <v>#N/A</v>
      </c>
      <c r="O90" s="58" t="e">
        <f>Table133[[#This Row],[0-59 Month population]]*0.8</f>
        <v>#N/A</v>
      </c>
      <c r="P90" s="58" t="s">
        <v>125</v>
      </c>
      <c r="Q90" s="71" t="s">
        <v>21</v>
      </c>
      <c r="R90" s="71" t="s">
        <v>700</v>
      </c>
      <c r="S90" s="71" t="s">
        <v>701</v>
      </c>
      <c r="T90" s="72">
        <v>0.125</v>
      </c>
      <c r="U90" s="72">
        <v>0.125</v>
      </c>
      <c r="V90" s="72">
        <v>0.125</v>
      </c>
      <c r="W90" s="72">
        <v>1.4999999999999999E-2</v>
      </c>
      <c r="X90" s="72">
        <v>1.4999999999999999E-2</v>
      </c>
      <c r="Y90" s="72">
        <v>1.4999999999999999E-2</v>
      </c>
      <c r="Z90" s="72"/>
      <c r="AA90" s="73">
        <v>0.28683045963450882</v>
      </c>
      <c r="AB90" s="73">
        <v>5.9065342226417933E-2</v>
      </c>
      <c r="AC90" s="73">
        <v>3.3290843361897644E-2</v>
      </c>
      <c r="AD90" s="73">
        <v>0.6192439717096736</v>
      </c>
      <c r="AE90" s="73">
        <v>2.2949638930355606E-3</v>
      </c>
      <c r="AF90" s="73">
        <v>0.24305656033519096</v>
      </c>
      <c r="AG90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90" s="73">
        <f t="shared" si="10"/>
        <v>1.4999999999999999E-2</v>
      </c>
      <c r="AI90" s="75">
        <f t="shared" si="12"/>
        <v>5.9065342226417933E-2</v>
      </c>
      <c r="AJ90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90" s="73">
        <f t="shared" si="11"/>
        <v>0.125</v>
      </c>
      <c r="AL90" s="75">
        <f t="shared" si="13"/>
        <v>0.28683045963450882</v>
      </c>
      <c r="AM90" s="75">
        <f>Table133[[#This Row],[GAM to be used]]-Table133[[#This Row],[new GAM prevalence (SD of 1) after district grouping]]</f>
        <v>0</v>
      </c>
      <c r="AN90" s="75">
        <f>Table133[[#This Row],[GAM to be used]]-Table133[[#This Row],[SAM to be used]]</f>
        <v>0.22776511740809088</v>
      </c>
      <c r="AO90" s="76" t="e">
        <f>Table133[[#This Row],[0-59 Month population]]*Table133[[#This Row],[SAM to be used]]*2.6</f>
        <v>#N/A</v>
      </c>
      <c r="AP90" s="76" t="e">
        <f>Table133[[#This Row],[SAM Burden]]+Table133[[#This Row],[MAM Burden]]</f>
        <v>#N/A</v>
      </c>
      <c r="AQ90" s="76" t="e">
        <f>Table133[[#This Row],[0-59 Month population]]*Table133[[#This Row],[MAM to be used]]*2.6</f>
        <v>#N/A</v>
      </c>
      <c r="AR90" s="77"/>
      <c r="AS90" s="78" t="e">
        <f>Table133[[#This Row],[SAM Upper Interval]]*Table133[[#This Row],[0-59 Month population]]*2.6</f>
        <v>#N/A</v>
      </c>
      <c r="AT90" s="79" t="e">
        <f>Table133[[#This Row],[0-59 Month population]]*Table133[[#This Row],[SAM Level]]*2.6</f>
        <v>#N/A</v>
      </c>
      <c r="AU90" s="79" t="e">
        <f>Table133[[#This Row],[SAM Burden (Surveys Only)]]+Table133[[#This Row],[MAM Burden (Surveys Only)]]</f>
        <v>#N/A</v>
      </c>
      <c r="AV90" s="79" t="e">
        <f>(Table133[[#This Row],[GAM Level]]-Table133[[#This Row],[SAM Level]])*Table133[[#This Row],[0-59 Month population]]*2.6</f>
        <v>#N/A</v>
      </c>
      <c r="AX90" s="69">
        <v>3.4476118538936786</v>
      </c>
      <c r="AY90" s="70" t="e">
        <f t="shared" si="7"/>
        <v>#N/A</v>
      </c>
      <c r="AZ90" s="70" t="e">
        <f t="shared" si="8"/>
        <v>#N/A</v>
      </c>
      <c r="BA90" s="70" t="e">
        <f t="shared" si="9"/>
        <v>#N/A</v>
      </c>
      <c r="BB90" s="2"/>
    </row>
    <row r="91" spans="1:54" ht="16.5" hidden="1" customHeight="1" x14ac:dyDescent="0.25">
      <c r="A91" s="56" t="s">
        <v>114</v>
      </c>
      <c r="B91" s="56" t="s">
        <v>126</v>
      </c>
      <c r="C91" s="56" t="s">
        <v>44</v>
      </c>
      <c r="D91" s="56">
        <v>1606</v>
      </c>
      <c r="E91" s="56">
        <v>1606</v>
      </c>
      <c r="F91" s="56" t="s">
        <v>116</v>
      </c>
      <c r="G91" s="57"/>
      <c r="H91" s="57" t="s">
        <v>680</v>
      </c>
      <c r="I91" s="58">
        <v>29234.354346765431</v>
      </c>
      <c r="J91" s="58" t="e">
        <f>VLOOKUP(TRIM(Table133[[#This Row],[District code]]),'[2]Pop Change by District'!$D$6:$L$339,9,0)</f>
        <v>#N/A</v>
      </c>
      <c r="K91" s="58" t="e">
        <f>Table133[[#This Row],[Population 2019]]-Table133[[#This Row],[Population 2018]]</f>
        <v>#N/A</v>
      </c>
      <c r="L91" s="58" t="e">
        <f>Table133[[#This Row],[Population 2019]]*17.63%</f>
        <v>#N/A</v>
      </c>
      <c r="M91" s="58" t="e">
        <f>Table133[[#This Row],[0-59 Month population]]*0.9</f>
        <v>#N/A</v>
      </c>
      <c r="N91" s="58" t="e">
        <f>Table133[[#This Row],[0-59 Month population]]*0.3</f>
        <v>#N/A</v>
      </c>
      <c r="O91" s="58" t="e">
        <f>Table133[[#This Row],[0-59 Month population]]*0.8</f>
        <v>#N/A</v>
      </c>
      <c r="P91" s="58" t="s">
        <v>123</v>
      </c>
      <c r="Q91" s="71" t="s">
        <v>21</v>
      </c>
      <c r="R91" s="71" t="s">
        <v>700</v>
      </c>
      <c r="S91" s="71" t="s">
        <v>701</v>
      </c>
      <c r="T91" s="72">
        <v>0.125</v>
      </c>
      <c r="U91" s="72">
        <v>0.125</v>
      </c>
      <c r="V91" s="72">
        <v>0.125</v>
      </c>
      <c r="W91" s="72">
        <v>1.4999999999999999E-2</v>
      </c>
      <c r="X91" s="72">
        <v>1.4999999999999999E-2</v>
      </c>
      <c r="Y91" s="72">
        <v>1.4999999999999999E-2</v>
      </c>
      <c r="Z91" s="72"/>
      <c r="AA91" s="73">
        <v>0.25431587244735632</v>
      </c>
      <c r="AB91" s="73">
        <v>4.8359766084022517E-2</v>
      </c>
      <c r="AC91" s="73">
        <v>3.3290843361897644E-2</v>
      </c>
      <c r="AD91" s="73">
        <v>0.6192439717096736</v>
      </c>
      <c r="AE91" s="73">
        <v>2.2949638930355606E-3</v>
      </c>
      <c r="AF91" s="73">
        <v>0.24305656033519096</v>
      </c>
      <c r="AG91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91" s="73">
        <f t="shared" si="10"/>
        <v>1.4999999999999999E-2</v>
      </c>
      <c r="AI91" s="75">
        <f t="shared" si="12"/>
        <v>4.8359766084022517E-2</v>
      </c>
      <c r="AJ91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91" s="73">
        <f t="shared" si="11"/>
        <v>0.125</v>
      </c>
      <c r="AL91" s="75">
        <f t="shared" si="13"/>
        <v>0.25431587244735632</v>
      </c>
      <c r="AM91" s="75">
        <f>Table133[[#This Row],[GAM to be used]]-Table133[[#This Row],[new GAM prevalence (SD of 1) after district grouping]]</f>
        <v>0</v>
      </c>
      <c r="AN91" s="75">
        <f>Table133[[#This Row],[GAM to be used]]-Table133[[#This Row],[SAM to be used]]</f>
        <v>0.20595610636333381</v>
      </c>
      <c r="AO91" s="76" t="e">
        <f>Table133[[#This Row],[0-59 Month population]]*Table133[[#This Row],[SAM to be used]]*2.6</f>
        <v>#N/A</v>
      </c>
      <c r="AP91" s="76" t="e">
        <f>Table133[[#This Row],[SAM Burden]]+Table133[[#This Row],[MAM Burden]]</f>
        <v>#N/A</v>
      </c>
      <c r="AQ91" s="76" t="e">
        <f>Table133[[#This Row],[0-59 Month population]]*Table133[[#This Row],[MAM to be used]]*2.6</f>
        <v>#N/A</v>
      </c>
      <c r="AR91" s="77"/>
      <c r="AS91" s="78" t="e">
        <f>Table133[[#This Row],[SAM Upper Interval]]*Table133[[#This Row],[0-59 Month population]]*2.6</f>
        <v>#N/A</v>
      </c>
      <c r="AT91" s="79" t="e">
        <f>Table133[[#This Row],[0-59 Month population]]*Table133[[#This Row],[SAM Level]]*2.6</f>
        <v>#N/A</v>
      </c>
      <c r="AU91" s="79" t="e">
        <f>Table133[[#This Row],[SAM Burden (Surveys Only)]]+Table133[[#This Row],[MAM Burden (Surveys Only)]]</f>
        <v>#N/A</v>
      </c>
      <c r="AV91" s="79" t="e">
        <f>(Table133[[#This Row],[GAM Level]]-Table133[[#This Row],[SAM Level]])*Table133[[#This Row],[0-59 Month population]]*2.6</f>
        <v>#N/A</v>
      </c>
      <c r="AX91" s="69">
        <v>2.6750085036277444</v>
      </c>
      <c r="AY91" s="70" t="e">
        <f t="shared" si="7"/>
        <v>#N/A</v>
      </c>
      <c r="AZ91" s="70" t="e">
        <f t="shared" si="8"/>
        <v>#N/A</v>
      </c>
      <c r="BA91" s="70" t="e">
        <f t="shared" si="9"/>
        <v>#N/A</v>
      </c>
      <c r="BB91" s="2"/>
    </row>
    <row r="92" spans="1:54" ht="16.5" hidden="1" customHeight="1" x14ac:dyDescent="0.25">
      <c r="A92" s="56" t="s">
        <v>114</v>
      </c>
      <c r="B92" s="56" t="s">
        <v>127</v>
      </c>
      <c r="C92" s="56" t="s">
        <v>44</v>
      </c>
      <c r="D92" s="56">
        <v>1607</v>
      </c>
      <c r="E92" s="56">
        <v>1607</v>
      </c>
      <c r="F92" s="56" t="s">
        <v>116</v>
      </c>
      <c r="G92" s="57"/>
      <c r="H92" s="57" t="s">
        <v>680</v>
      </c>
      <c r="I92" s="58">
        <v>14583.493533000721</v>
      </c>
      <c r="J92" s="58" t="e">
        <f>VLOOKUP(TRIM(Table133[[#This Row],[District code]]),'[2]Pop Change by District'!$D$6:$L$339,9,0)</f>
        <v>#N/A</v>
      </c>
      <c r="K92" s="58" t="e">
        <f>Table133[[#This Row],[Population 2019]]-Table133[[#This Row],[Population 2018]]</f>
        <v>#N/A</v>
      </c>
      <c r="L92" s="58" t="e">
        <f>Table133[[#This Row],[Population 2019]]*17.63%</f>
        <v>#N/A</v>
      </c>
      <c r="M92" s="58" t="e">
        <f>Table133[[#This Row],[0-59 Month population]]*0.9</f>
        <v>#N/A</v>
      </c>
      <c r="N92" s="58" t="e">
        <f>Table133[[#This Row],[0-59 Month population]]*0.3</f>
        <v>#N/A</v>
      </c>
      <c r="O92" s="58" t="e">
        <f>Table133[[#This Row],[0-59 Month population]]*0.8</f>
        <v>#N/A</v>
      </c>
      <c r="P92" s="58" t="s">
        <v>123</v>
      </c>
      <c r="Q92" s="71" t="s">
        <v>21</v>
      </c>
      <c r="R92" s="71" t="s">
        <v>700</v>
      </c>
      <c r="S92" s="71" t="s">
        <v>701</v>
      </c>
      <c r="T92" s="72">
        <v>0.125</v>
      </c>
      <c r="U92" s="72">
        <v>0.125</v>
      </c>
      <c r="V92" s="72">
        <v>0.125</v>
      </c>
      <c r="W92" s="72">
        <v>1.4999999999999999E-2</v>
      </c>
      <c r="X92" s="72">
        <v>1.4999999999999999E-2</v>
      </c>
      <c r="Y92" s="72">
        <v>1.4999999999999999E-2</v>
      </c>
      <c r="Z92" s="72"/>
      <c r="AA92" s="73">
        <v>0.25431587244735632</v>
      </c>
      <c r="AB92" s="73">
        <v>4.8359766084022517E-2</v>
      </c>
      <c r="AC92" s="73">
        <v>3.3290843361897644E-2</v>
      </c>
      <c r="AD92" s="73">
        <v>0.6192439717096736</v>
      </c>
      <c r="AE92" s="73">
        <v>2.2949638930355606E-3</v>
      </c>
      <c r="AF92" s="73">
        <v>0.24305656033519096</v>
      </c>
      <c r="AG92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92" s="73">
        <f t="shared" si="10"/>
        <v>1.4999999999999999E-2</v>
      </c>
      <c r="AI92" s="75">
        <f t="shared" si="12"/>
        <v>4.8359766084022517E-2</v>
      </c>
      <c r="AJ92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92" s="73">
        <f t="shared" si="11"/>
        <v>0.125</v>
      </c>
      <c r="AL92" s="75">
        <f t="shared" si="13"/>
        <v>0.25431587244735632</v>
      </c>
      <c r="AM92" s="75">
        <f>Table133[[#This Row],[GAM to be used]]-Table133[[#This Row],[new GAM prevalence (SD of 1) after district grouping]]</f>
        <v>0</v>
      </c>
      <c r="AN92" s="75">
        <f>Table133[[#This Row],[GAM to be used]]-Table133[[#This Row],[SAM to be used]]</f>
        <v>0.20595610636333381</v>
      </c>
      <c r="AO92" s="76" t="e">
        <f>Table133[[#This Row],[0-59 Month population]]*Table133[[#This Row],[SAM to be used]]*2.6</f>
        <v>#N/A</v>
      </c>
      <c r="AP92" s="76" t="e">
        <f>Table133[[#This Row],[SAM Burden]]+Table133[[#This Row],[MAM Burden]]</f>
        <v>#N/A</v>
      </c>
      <c r="AQ92" s="76" t="e">
        <f>Table133[[#This Row],[0-59 Month population]]*Table133[[#This Row],[MAM to be used]]*2.6</f>
        <v>#N/A</v>
      </c>
      <c r="AR92" s="77"/>
      <c r="AS92" s="78" t="e">
        <f>Table133[[#This Row],[SAM Upper Interval]]*Table133[[#This Row],[0-59 Month population]]*2.6</f>
        <v>#N/A</v>
      </c>
      <c r="AT92" s="79" t="e">
        <f>Table133[[#This Row],[0-59 Month population]]*Table133[[#This Row],[SAM Level]]*2.6</f>
        <v>#N/A</v>
      </c>
      <c r="AU92" s="79" t="e">
        <f>Table133[[#This Row],[SAM Burden (Surveys Only)]]+Table133[[#This Row],[MAM Burden (Surveys Only)]]</f>
        <v>#N/A</v>
      </c>
      <c r="AV92" s="79" t="e">
        <f>(Table133[[#This Row],[GAM Level]]-Table133[[#This Row],[SAM Level]])*Table133[[#This Row],[0-59 Month population]]*2.6</f>
        <v>#N/A</v>
      </c>
      <c r="AX92" s="69">
        <v>2.6750085036277444</v>
      </c>
      <c r="AY92" s="70" t="e">
        <f t="shared" si="7"/>
        <v>#N/A</v>
      </c>
      <c r="AZ92" s="70" t="e">
        <f t="shared" si="8"/>
        <v>#N/A</v>
      </c>
      <c r="BA92" s="70" t="e">
        <f t="shared" si="9"/>
        <v>#N/A</v>
      </c>
      <c r="BB92" s="2"/>
    </row>
    <row r="93" spans="1:54" ht="16.5" hidden="1" customHeight="1" x14ac:dyDescent="0.25">
      <c r="A93" s="56" t="s">
        <v>114</v>
      </c>
      <c r="B93" s="56" t="s">
        <v>128</v>
      </c>
      <c r="C93" s="56" t="s">
        <v>44</v>
      </c>
      <c r="D93" s="56">
        <v>1608</v>
      </c>
      <c r="E93" s="56">
        <v>1608</v>
      </c>
      <c r="F93" s="56" t="s">
        <v>116</v>
      </c>
      <c r="G93" s="57"/>
      <c r="H93" s="57" t="s">
        <v>680</v>
      </c>
      <c r="I93" s="58">
        <v>4046.7694352481121</v>
      </c>
      <c r="J93" s="58" t="e">
        <f>VLOOKUP(TRIM(Table133[[#This Row],[District code]]),'[2]Pop Change by District'!$D$6:$L$339,9,0)</f>
        <v>#N/A</v>
      </c>
      <c r="K93" s="58" t="e">
        <f>Table133[[#This Row],[Population 2019]]-Table133[[#This Row],[Population 2018]]</f>
        <v>#N/A</v>
      </c>
      <c r="L93" s="58" t="e">
        <f>Table133[[#This Row],[Population 2019]]*17.63%</f>
        <v>#N/A</v>
      </c>
      <c r="M93" s="58" t="e">
        <f>Table133[[#This Row],[0-59 Month population]]*0.9</f>
        <v>#N/A</v>
      </c>
      <c r="N93" s="58" t="e">
        <f>Table133[[#This Row],[0-59 Month population]]*0.3</f>
        <v>#N/A</v>
      </c>
      <c r="O93" s="58" t="e">
        <f>Table133[[#This Row],[0-59 Month population]]*0.8</f>
        <v>#N/A</v>
      </c>
      <c r="P93" s="58" t="s">
        <v>125</v>
      </c>
      <c r="Q93" s="71" t="s">
        <v>21</v>
      </c>
      <c r="R93" s="71" t="s">
        <v>700</v>
      </c>
      <c r="S93" s="71" t="s">
        <v>701</v>
      </c>
      <c r="T93" s="72">
        <v>0.125</v>
      </c>
      <c r="U93" s="72">
        <v>0.125</v>
      </c>
      <c r="V93" s="72">
        <v>0.125</v>
      </c>
      <c r="W93" s="72">
        <v>1.4999999999999999E-2</v>
      </c>
      <c r="X93" s="72">
        <v>1.4999999999999999E-2</v>
      </c>
      <c r="Y93" s="72">
        <v>1.4999999999999999E-2</v>
      </c>
      <c r="Z93" s="72"/>
      <c r="AA93" s="73">
        <v>0.28683045963450882</v>
      </c>
      <c r="AB93" s="73">
        <v>5.9065342226417933E-2</v>
      </c>
      <c r="AC93" s="73">
        <v>3.3290843361897644E-2</v>
      </c>
      <c r="AD93" s="73">
        <v>0.6192439717096736</v>
      </c>
      <c r="AE93" s="73">
        <v>2.2949638930355606E-3</v>
      </c>
      <c r="AF93" s="73">
        <v>0.24305656033519096</v>
      </c>
      <c r="AG93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93" s="73">
        <f t="shared" si="10"/>
        <v>1.4999999999999999E-2</v>
      </c>
      <c r="AI93" s="75">
        <f t="shared" si="12"/>
        <v>5.9065342226417933E-2</v>
      </c>
      <c r="AJ93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93" s="73">
        <f t="shared" si="11"/>
        <v>0.125</v>
      </c>
      <c r="AL93" s="75">
        <f t="shared" si="13"/>
        <v>0.28683045963450882</v>
      </c>
      <c r="AM93" s="75">
        <f>Table133[[#This Row],[GAM to be used]]-Table133[[#This Row],[new GAM prevalence (SD of 1) after district grouping]]</f>
        <v>0</v>
      </c>
      <c r="AN93" s="75">
        <f>Table133[[#This Row],[GAM to be used]]-Table133[[#This Row],[SAM to be used]]</f>
        <v>0.22776511740809088</v>
      </c>
      <c r="AO93" s="76" t="e">
        <f>Table133[[#This Row],[0-59 Month population]]*Table133[[#This Row],[SAM to be used]]*2.6</f>
        <v>#N/A</v>
      </c>
      <c r="AP93" s="76" t="e">
        <f>Table133[[#This Row],[SAM Burden]]+Table133[[#This Row],[MAM Burden]]</f>
        <v>#N/A</v>
      </c>
      <c r="AQ93" s="76" t="e">
        <f>Table133[[#This Row],[0-59 Month population]]*Table133[[#This Row],[MAM to be used]]*2.6</f>
        <v>#N/A</v>
      </c>
      <c r="AR93" s="77"/>
      <c r="AS93" s="78" t="e">
        <f>Table133[[#This Row],[SAM Upper Interval]]*Table133[[#This Row],[0-59 Month population]]*2.6</f>
        <v>#N/A</v>
      </c>
      <c r="AT93" s="79" t="e">
        <f>Table133[[#This Row],[0-59 Month population]]*Table133[[#This Row],[SAM Level]]*2.6</f>
        <v>#N/A</v>
      </c>
      <c r="AU93" s="79" t="e">
        <f>Table133[[#This Row],[SAM Burden (Surveys Only)]]+Table133[[#This Row],[MAM Burden (Surveys Only)]]</f>
        <v>#N/A</v>
      </c>
      <c r="AV93" s="79" t="e">
        <f>(Table133[[#This Row],[GAM Level]]-Table133[[#This Row],[SAM Level]])*Table133[[#This Row],[0-59 Month population]]*2.6</f>
        <v>#N/A</v>
      </c>
      <c r="AX93" s="69">
        <v>1.2832233608224715</v>
      </c>
      <c r="AY93" s="70" t="e">
        <f t="shared" si="7"/>
        <v>#N/A</v>
      </c>
      <c r="AZ93" s="70" t="e">
        <f t="shared" si="8"/>
        <v>#N/A</v>
      </c>
      <c r="BA93" s="70" t="e">
        <f t="shared" si="9"/>
        <v>#N/A</v>
      </c>
      <c r="BB93" s="2"/>
    </row>
    <row r="94" spans="1:54" ht="16.5" hidden="1" customHeight="1" x14ac:dyDescent="0.25">
      <c r="A94" s="56" t="s">
        <v>114</v>
      </c>
      <c r="B94" s="56" t="s">
        <v>129</v>
      </c>
      <c r="C94" s="56" t="s">
        <v>44</v>
      </c>
      <c r="D94" s="56">
        <v>1609</v>
      </c>
      <c r="E94" s="56">
        <v>1609</v>
      </c>
      <c r="F94" s="56" t="s">
        <v>116</v>
      </c>
      <c r="G94" s="57"/>
      <c r="H94" s="57" t="s">
        <v>680</v>
      </c>
      <c r="I94" s="58">
        <v>19320.923648998742</v>
      </c>
      <c r="J94" s="58" t="e">
        <f>VLOOKUP(TRIM(Table133[[#This Row],[District code]]),'[2]Pop Change by District'!$D$6:$L$339,9,0)</f>
        <v>#N/A</v>
      </c>
      <c r="K94" s="58" t="e">
        <f>Table133[[#This Row],[Population 2019]]-Table133[[#This Row],[Population 2018]]</f>
        <v>#N/A</v>
      </c>
      <c r="L94" s="58" t="e">
        <f>Table133[[#This Row],[Population 2019]]*17.63%</f>
        <v>#N/A</v>
      </c>
      <c r="M94" s="58" t="e">
        <f>Table133[[#This Row],[0-59 Month population]]*0.9</f>
        <v>#N/A</v>
      </c>
      <c r="N94" s="58" t="e">
        <f>Table133[[#This Row],[0-59 Month population]]*0.3</f>
        <v>#N/A</v>
      </c>
      <c r="O94" s="58" t="e">
        <f>Table133[[#This Row],[0-59 Month population]]*0.8</f>
        <v>#N/A</v>
      </c>
      <c r="P94" s="58" t="s">
        <v>125</v>
      </c>
      <c r="Q94" s="71" t="s">
        <v>21</v>
      </c>
      <c r="R94" s="71" t="s">
        <v>700</v>
      </c>
      <c r="S94" s="71" t="s">
        <v>701</v>
      </c>
      <c r="T94" s="72">
        <v>0.125</v>
      </c>
      <c r="U94" s="72">
        <v>0.125</v>
      </c>
      <c r="V94" s="72">
        <v>0.125</v>
      </c>
      <c r="W94" s="72">
        <v>1.4999999999999999E-2</v>
      </c>
      <c r="X94" s="72">
        <v>1.4999999999999999E-2</v>
      </c>
      <c r="Y94" s="72">
        <v>1.4999999999999999E-2</v>
      </c>
      <c r="Z94" s="72"/>
      <c r="AA94" s="73">
        <v>0.28683045963450882</v>
      </c>
      <c r="AB94" s="73">
        <v>5.9065342226417933E-2</v>
      </c>
      <c r="AC94" s="73">
        <v>3.3290843361897644E-2</v>
      </c>
      <c r="AD94" s="73">
        <v>0.6192439717096736</v>
      </c>
      <c r="AE94" s="73">
        <v>2.2949638930355606E-3</v>
      </c>
      <c r="AF94" s="73">
        <v>0.24305656033519096</v>
      </c>
      <c r="AG94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94" s="73">
        <f t="shared" si="10"/>
        <v>1.4999999999999999E-2</v>
      </c>
      <c r="AI94" s="75">
        <f t="shared" si="12"/>
        <v>5.9065342226417933E-2</v>
      </c>
      <c r="AJ94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94" s="73">
        <f t="shared" si="11"/>
        <v>0.125</v>
      </c>
      <c r="AL94" s="75">
        <f t="shared" si="13"/>
        <v>0.28683045963450882</v>
      </c>
      <c r="AM94" s="75">
        <f>Table133[[#This Row],[GAM to be used]]-Table133[[#This Row],[new GAM prevalence (SD of 1) after district grouping]]</f>
        <v>0</v>
      </c>
      <c r="AN94" s="75">
        <f>Table133[[#This Row],[GAM to be used]]-Table133[[#This Row],[SAM to be used]]</f>
        <v>0.22776511740809088</v>
      </c>
      <c r="AO94" s="76" t="e">
        <f>Table133[[#This Row],[0-59 Month population]]*Table133[[#This Row],[SAM to be used]]*2.6</f>
        <v>#N/A</v>
      </c>
      <c r="AP94" s="76" t="e">
        <f>Table133[[#This Row],[SAM Burden]]+Table133[[#This Row],[MAM Burden]]</f>
        <v>#N/A</v>
      </c>
      <c r="AQ94" s="76" t="e">
        <f>Table133[[#This Row],[0-59 Month population]]*Table133[[#This Row],[MAM to be used]]*2.6</f>
        <v>#N/A</v>
      </c>
      <c r="AR94" s="77"/>
      <c r="AS94" s="78" t="e">
        <f>Table133[[#This Row],[SAM Upper Interval]]*Table133[[#This Row],[0-59 Month population]]*2.6</f>
        <v>#N/A</v>
      </c>
      <c r="AT94" s="79" t="e">
        <f>Table133[[#This Row],[0-59 Month population]]*Table133[[#This Row],[SAM Level]]*2.6</f>
        <v>#N/A</v>
      </c>
      <c r="AU94" s="79" t="e">
        <f>Table133[[#This Row],[SAM Burden (Surveys Only)]]+Table133[[#This Row],[MAM Burden (Surveys Only)]]</f>
        <v>#N/A</v>
      </c>
      <c r="AV94" s="79" t="e">
        <f>(Table133[[#This Row],[GAM Level]]-Table133[[#This Row],[SAM Level]])*Table133[[#This Row],[0-59 Month population]]*2.6</f>
        <v>#N/A</v>
      </c>
      <c r="AX94" s="69">
        <v>3.4476118538936786</v>
      </c>
      <c r="AY94" s="70" t="e">
        <f t="shared" si="7"/>
        <v>#N/A</v>
      </c>
      <c r="AZ94" s="70" t="e">
        <f t="shared" si="8"/>
        <v>#N/A</v>
      </c>
      <c r="BA94" s="70" t="e">
        <f t="shared" si="9"/>
        <v>#N/A</v>
      </c>
      <c r="BB94" s="2"/>
    </row>
    <row r="95" spans="1:54" ht="16.5" hidden="1" customHeight="1" x14ac:dyDescent="0.25">
      <c r="A95" s="56" t="s">
        <v>114</v>
      </c>
      <c r="B95" s="56" t="s">
        <v>130</v>
      </c>
      <c r="C95" s="56" t="s">
        <v>44</v>
      </c>
      <c r="D95" s="56">
        <v>1610</v>
      </c>
      <c r="E95" s="56">
        <v>1610</v>
      </c>
      <c r="F95" s="56" t="s">
        <v>116</v>
      </c>
      <c r="G95" s="57" t="s">
        <v>29</v>
      </c>
      <c r="H95" s="57" t="s">
        <v>680</v>
      </c>
      <c r="I95" s="58">
        <v>86558.697299078631</v>
      </c>
      <c r="J95" s="58" t="e">
        <f>VLOOKUP(TRIM(Table133[[#This Row],[District code]]),'[2]Pop Change by District'!$D$6:$L$339,9,0)</f>
        <v>#N/A</v>
      </c>
      <c r="K95" s="58" t="e">
        <f>Table133[[#This Row],[Population 2019]]-Table133[[#This Row],[Population 2018]]</f>
        <v>#N/A</v>
      </c>
      <c r="L95" s="58" t="e">
        <f>Table133[[#This Row],[Population 2019]]*17.63%</f>
        <v>#N/A</v>
      </c>
      <c r="M95" s="58" t="e">
        <f>Table133[[#This Row],[0-59 Month population]]*0.9</f>
        <v>#N/A</v>
      </c>
      <c r="N95" s="58" t="e">
        <f>Table133[[#This Row],[0-59 Month population]]*0.3</f>
        <v>#N/A</v>
      </c>
      <c r="O95" s="58" t="e">
        <f>Table133[[#This Row],[0-59 Month population]]*0.8</f>
        <v>#N/A</v>
      </c>
      <c r="P95" s="58" t="s">
        <v>131</v>
      </c>
      <c r="Q95" s="71" t="s">
        <v>21</v>
      </c>
      <c r="R95" s="71" t="s">
        <v>700</v>
      </c>
      <c r="S95" s="71" t="s">
        <v>701</v>
      </c>
      <c r="T95" s="72">
        <v>0.125</v>
      </c>
      <c r="U95" s="72">
        <v>0.125</v>
      </c>
      <c r="V95" s="72">
        <v>0.125</v>
      </c>
      <c r="W95" s="72">
        <v>1.4999999999999999E-2</v>
      </c>
      <c r="X95" s="72">
        <v>1.4999999999999999E-2</v>
      </c>
      <c r="Y95" s="72">
        <v>1.4999999999999999E-2</v>
      </c>
      <c r="Z95" s="72"/>
      <c r="AA95" s="73">
        <v>0.16121126202340921</v>
      </c>
      <c r="AB95" s="73">
        <v>2.3323466713228633E-2</v>
      </c>
      <c r="AC95" s="73">
        <v>3.3290843361897644E-2</v>
      </c>
      <c r="AD95" s="73">
        <v>0.6192439717096736</v>
      </c>
      <c r="AE95" s="73">
        <v>2.2949638930355606E-3</v>
      </c>
      <c r="AF95" s="73">
        <v>0.24305656033519096</v>
      </c>
      <c r="AG95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95" s="73">
        <f t="shared" si="10"/>
        <v>1.4999999999999999E-2</v>
      </c>
      <c r="AI95" s="75">
        <f t="shared" si="12"/>
        <v>2.3323466713228633E-2</v>
      </c>
      <c r="AJ95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95" s="73">
        <f t="shared" si="11"/>
        <v>0.125</v>
      </c>
      <c r="AL95" s="75">
        <f t="shared" si="13"/>
        <v>0.16121126202340921</v>
      </c>
      <c r="AM95" s="75">
        <f>Table133[[#This Row],[GAM to be used]]-Table133[[#This Row],[new GAM prevalence (SD of 1) after district grouping]]</f>
        <v>0</v>
      </c>
      <c r="AN95" s="75">
        <f>Table133[[#This Row],[GAM to be used]]-Table133[[#This Row],[SAM to be used]]</f>
        <v>0.13788779531018058</v>
      </c>
      <c r="AO95" s="76" t="e">
        <f>Table133[[#This Row],[0-59 Month population]]*Table133[[#This Row],[SAM to be used]]*2.6</f>
        <v>#N/A</v>
      </c>
      <c r="AP95" s="76" t="e">
        <f>Table133[[#This Row],[SAM Burden]]+Table133[[#This Row],[MAM Burden]]</f>
        <v>#N/A</v>
      </c>
      <c r="AQ95" s="76" t="e">
        <f>Table133[[#This Row],[0-59 Month population]]*Table133[[#This Row],[MAM to be used]]*2.6</f>
        <v>#N/A</v>
      </c>
      <c r="AR95" s="77"/>
      <c r="AS95" s="78" t="e">
        <f>Table133[[#This Row],[SAM Upper Interval]]*Table133[[#This Row],[0-59 Month population]]*2.6</f>
        <v>#N/A</v>
      </c>
      <c r="AT95" s="79" t="e">
        <f>Table133[[#This Row],[0-59 Month population]]*Table133[[#This Row],[SAM Level]]*2.6</f>
        <v>#N/A</v>
      </c>
      <c r="AU95" s="79" t="e">
        <f>Table133[[#This Row],[SAM Burden (Surveys Only)]]+Table133[[#This Row],[MAM Burden (Surveys Only)]]</f>
        <v>#N/A</v>
      </c>
      <c r="AV95" s="79" t="e">
        <f>(Table133[[#This Row],[GAM Level]]-Table133[[#This Row],[SAM Level]])*Table133[[#This Row],[0-59 Month population]]*2.6</f>
        <v>#N/A</v>
      </c>
      <c r="AX95" s="69">
        <v>1.2832233608224715</v>
      </c>
      <c r="AY95" s="70" t="e">
        <f t="shared" si="7"/>
        <v>#N/A</v>
      </c>
      <c r="AZ95" s="70" t="e">
        <f t="shared" si="8"/>
        <v>#N/A</v>
      </c>
      <c r="BA95" s="70" t="e">
        <f t="shared" si="9"/>
        <v>#N/A</v>
      </c>
      <c r="BB95" s="2"/>
    </row>
    <row r="96" spans="1:54" ht="16.5" hidden="1" customHeight="1" x14ac:dyDescent="0.25">
      <c r="A96" s="56" t="s">
        <v>114</v>
      </c>
      <c r="B96" s="56" t="s">
        <v>132</v>
      </c>
      <c r="C96" s="56" t="s">
        <v>44</v>
      </c>
      <c r="D96" s="56">
        <v>1611</v>
      </c>
      <c r="E96" s="56">
        <v>1611</v>
      </c>
      <c r="F96" s="56" t="s">
        <v>116</v>
      </c>
      <c r="G96" s="57"/>
      <c r="H96" s="57" t="s">
        <v>680</v>
      </c>
      <c r="I96" s="58">
        <v>108539.54336944717</v>
      </c>
      <c r="J96" s="58" t="e">
        <f>VLOOKUP(TRIM(Table133[[#This Row],[District code]]),'[2]Pop Change by District'!$D$6:$L$339,9,0)</f>
        <v>#N/A</v>
      </c>
      <c r="K96" s="58" t="e">
        <f>Table133[[#This Row],[Population 2019]]-Table133[[#This Row],[Population 2018]]</f>
        <v>#N/A</v>
      </c>
      <c r="L96" s="58" t="e">
        <f>Table133[[#This Row],[Population 2019]]*17.63%</f>
        <v>#N/A</v>
      </c>
      <c r="M96" s="58" t="e">
        <f>Table133[[#This Row],[0-59 Month population]]*0.9</f>
        <v>#N/A</v>
      </c>
      <c r="N96" s="58" t="e">
        <f>Table133[[#This Row],[0-59 Month population]]*0.3</f>
        <v>#N/A</v>
      </c>
      <c r="O96" s="58" t="e">
        <f>Table133[[#This Row],[0-59 Month population]]*0.8</f>
        <v>#N/A</v>
      </c>
      <c r="P96" s="58" t="s">
        <v>133</v>
      </c>
      <c r="Q96" s="71" t="s">
        <v>21</v>
      </c>
      <c r="R96" s="71" t="s">
        <v>700</v>
      </c>
      <c r="S96" s="71" t="s">
        <v>701</v>
      </c>
      <c r="T96" s="72">
        <v>0.125</v>
      </c>
      <c r="U96" s="72">
        <v>0.125</v>
      </c>
      <c r="V96" s="72">
        <v>0.125</v>
      </c>
      <c r="W96" s="72">
        <v>1.4999999999999999E-2</v>
      </c>
      <c r="X96" s="72">
        <v>1.4999999999999999E-2</v>
      </c>
      <c r="Y96" s="72">
        <v>1.4999999999999999E-2</v>
      </c>
      <c r="Z96" s="72"/>
      <c r="AA96" s="73">
        <v>3.3290843361897644E-2</v>
      </c>
      <c r="AB96" s="73">
        <v>2.2949638930355606E-3</v>
      </c>
      <c r="AC96" s="73">
        <v>3.3290843361897644E-2</v>
      </c>
      <c r="AD96" s="73">
        <v>0.6192439717096736</v>
      </c>
      <c r="AE96" s="73">
        <v>2.2949638930355606E-3</v>
      </c>
      <c r="AF96" s="73">
        <v>0.24305656033519096</v>
      </c>
      <c r="AG96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96" s="73">
        <f t="shared" si="10"/>
        <v>1.4999999999999999E-2</v>
      </c>
      <c r="AI96" s="75">
        <f t="shared" si="12"/>
        <v>1.4999999999999999E-2</v>
      </c>
      <c r="AJ96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96" s="73">
        <f t="shared" si="11"/>
        <v>0.125</v>
      </c>
      <c r="AL96" s="75">
        <f t="shared" si="13"/>
        <v>0.125</v>
      </c>
      <c r="AM96" s="75">
        <f>Table133[[#This Row],[GAM to be used]]-Table133[[#This Row],[new GAM prevalence (SD of 1) after district grouping]]</f>
        <v>9.1709156638102363E-2</v>
      </c>
      <c r="AN96" s="75">
        <f>Table133[[#This Row],[GAM to be used]]-Table133[[#This Row],[SAM to be used]]</f>
        <v>0.11</v>
      </c>
      <c r="AO96" s="76" t="e">
        <f>Table133[[#This Row],[0-59 Month population]]*Table133[[#This Row],[SAM to be used]]*2.6</f>
        <v>#N/A</v>
      </c>
      <c r="AP96" s="76" t="e">
        <f>Table133[[#This Row],[SAM Burden]]+Table133[[#This Row],[MAM Burden]]</f>
        <v>#N/A</v>
      </c>
      <c r="AQ96" s="76" t="e">
        <f>Table133[[#This Row],[0-59 Month population]]*Table133[[#This Row],[MAM to be used]]*2.6</f>
        <v>#N/A</v>
      </c>
      <c r="AR96" s="77"/>
      <c r="AS96" s="78" t="e">
        <f>Table133[[#This Row],[SAM Upper Interval]]*Table133[[#This Row],[0-59 Month population]]*2.6</f>
        <v>#N/A</v>
      </c>
      <c r="AT96" s="79" t="e">
        <f>Table133[[#This Row],[0-59 Month population]]*Table133[[#This Row],[SAM Level]]*2.6</f>
        <v>#N/A</v>
      </c>
      <c r="AU96" s="79" t="e">
        <f>Table133[[#This Row],[SAM Burden (Surveys Only)]]+Table133[[#This Row],[MAM Burden (Surveys Only)]]</f>
        <v>#N/A</v>
      </c>
      <c r="AV96" s="79" t="e">
        <f>(Table133[[#This Row],[GAM Level]]-Table133[[#This Row],[SAM Level]])*Table133[[#This Row],[0-59 Month population]]*2.6</f>
        <v>#N/A</v>
      </c>
      <c r="AX96" s="69">
        <v>3.4476118538936786</v>
      </c>
      <c r="AY96" s="70" t="e">
        <f t="shared" si="7"/>
        <v>#N/A</v>
      </c>
      <c r="AZ96" s="70" t="e">
        <f t="shared" si="8"/>
        <v>#N/A</v>
      </c>
      <c r="BA96" s="70" t="e">
        <f t="shared" si="9"/>
        <v>#N/A</v>
      </c>
      <c r="BB96" s="2"/>
    </row>
    <row r="97" spans="1:54" ht="16.5" hidden="1" customHeight="1" x14ac:dyDescent="0.25">
      <c r="A97" s="56" t="s">
        <v>114</v>
      </c>
      <c r="B97" s="56" t="s">
        <v>134</v>
      </c>
      <c r="C97" s="56" t="s">
        <v>44</v>
      </c>
      <c r="D97" s="56">
        <v>1612</v>
      </c>
      <c r="E97" s="56">
        <v>1612</v>
      </c>
      <c r="F97" s="56" t="s">
        <v>116</v>
      </c>
      <c r="G97" s="57"/>
      <c r="H97" s="57" t="s">
        <v>680</v>
      </c>
      <c r="I97" s="58">
        <v>87388.590259752891</v>
      </c>
      <c r="J97" s="58" t="e">
        <f>VLOOKUP(TRIM(Table133[[#This Row],[District code]]),'[2]Pop Change by District'!$D$6:$L$339,9,0)</f>
        <v>#N/A</v>
      </c>
      <c r="K97" s="58" t="e">
        <f>Table133[[#This Row],[Population 2019]]-Table133[[#This Row],[Population 2018]]</f>
        <v>#N/A</v>
      </c>
      <c r="L97" s="58" t="e">
        <f>Table133[[#This Row],[Population 2019]]*17.63%</f>
        <v>#N/A</v>
      </c>
      <c r="M97" s="58" t="e">
        <f>Table133[[#This Row],[0-59 Month population]]*0.9</f>
        <v>#N/A</v>
      </c>
      <c r="N97" s="58" t="e">
        <f>Table133[[#This Row],[0-59 Month population]]*0.3</f>
        <v>#N/A</v>
      </c>
      <c r="O97" s="58" t="e">
        <f>Table133[[#This Row],[0-59 Month population]]*0.8</f>
        <v>#N/A</v>
      </c>
      <c r="P97" s="58" t="s">
        <v>135</v>
      </c>
      <c r="Q97" s="71" t="s">
        <v>21</v>
      </c>
      <c r="R97" s="71" t="s">
        <v>700</v>
      </c>
      <c r="S97" s="71" t="s">
        <v>701</v>
      </c>
      <c r="T97" s="72">
        <v>0.125</v>
      </c>
      <c r="U97" s="72">
        <v>0.125</v>
      </c>
      <c r="V97" s="72">
        <v>0.125</v>
      </c>
      <c r="W97" s="72">
        <v>1.4999999999999999E-2</v>
      </c>
      <c r="X97" s="72">
        <v>1.4999999999999999E-2</v>
      </c>
      <c r="Y97" s="72">
        <v>1.4999999999999999E-2</v>
      </c>
      <c r="Z97" s="72"/>
      <c r="AA97" s="73">
        <v>9.1323502941918738E-2</v>
      </c>
      <c r="AB97" s="73">
        <v>9.8332865852597869E-3</v>
      </c>
      <c r="AC97" s="73">
        <v>3.3290843361897644E-2</v>
      </c>
      <c r="AD97" s="73">
        <v>0.6192439717096736</v>
      </c>
      <c r="AE97" s="73">
        <v>2.2949638930355606E-3</v>
      </c>
      <c r="AF97" s="73">
        <v>0.24305656033519096</v>
      </c>
      <c r="AG97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97" s="73">
        <f t="shared" si="10"/>
        <v>1.4999999999999999E-2</v>
      </c>
      <c r="AI97" s="75">
        <f t="shared" si="12"/>
        <v>1.4999999999999999E-2</v>
      </c>
      <c r="AJ97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97" s="73">
        <f t="shared" si="11"/>
        <v>0.125</v>
      </c>
      <c r="AL97" s="75">
        <f t="shared" si="13"/>
        <v>0.125</v>
      </c>
      <c r="AM97" s="75">
        <f>Table133[[#This Row],[GAM to be used]]-Table133[[#This Row],[new GAM prevalence (SD of 1) after district grouping]]</f>
        <v>3.3676497058081262E-2</v>
      </c>
      <c r="AN97" s="75">
        <f>Table133[[#This Row],[GAM to be used]]-Table133[[#This Row],[SAM to be used]]</f>
        <v>0.11</v>
      </c>
      <c r="AO97" s="76" t="e">
        <f>Table133[[#This Row],[0-59 Month population]]*Table133[[#This Row],[SAM to be used]]*2.6</f>
        <v>#N/A</v>
      </c>
      <c r="AP97" s="76" t="e">
        <f>Table133[[#This Row],[SAM Burden]]+Table133[[#This Row],[MAM Burden]]</f>
        <v>#N/A</v>
      </c>
      <c r="AQ97" s="76" t="e">
        <f>Table133[[#This Row],[0-59 Month population]]*Table133[[#This Row],[MAM to be used]]*2.6</f>
        <v>#N/A</v>
      </c>
      <c r="AR97" s="77"/>
      <c r="AS97" s="78" t="e">
        <f>Table133[[#This Row],[SAM Upper Interval]]*Table133[[#This Row],[0-59 Month population]]*2.6</f>
        <v>#N/A</v>
      </c>
      <c r="AT97" s="79" t="e">
        <f>Table133[[#This Row],[0-59 Month population]]*Table133[[#This Row],[SAM Level]]*2.6</f>
        <v>#N/A</v>
      </c>
      <c r="AU97" s="79" t="e">
        <f>Table133[[#This Row],[SAM Burden (Surveys Only)]]+Table133[[#This Row],[MAM Burden (Surveys Only)]]</f>
        <v>#N/A</v>
      </c>
      <c r="AV97" s="79" t="e">
        <f>(Table133[[#This Row],[GAM Level]]-Table133[[#This Row],[SAM Level]])*Table133[[#This Row],[0-59 Month population]]*2.6</f>
        <v>#N/A</v>
      </c>
      <c r="AX97" s="69">
        <v>1.2406612473023957</v>
      </c>
      <c r="AY97" s="70" t="e">
        <f t="shared" si="7"/>
        <v>#N/A</v>
      </c>
      <c r="AZ97" s="70" t="e">
        <f t="shared" si="8"/>
        <v>#N/A</v>
      </c>
      <c r="BA97" s="70" t="e">
        <f t="shared" si="9"/>
        <v>#N/A</v>
      </c>
      <c r="BB97" s="2"/>
    </row>
    <row r="98" spans="1:54" ht="16.5" hidden="1" customHeight="1" x14ac:dyDescent="0.25">
      <c r="A98" s="56" t="s">
        <v>241</v>
      </c>
      <c r="B98" s="56" t="s">
        <v>242</v>
      </c>
      <c r="C98" s="56" t="s">
        <v>18</v>
      </c>
      <c r="D98" s="56">
        <v>1701</v>
      </c>
      <c r="E98" s="56">
        <v>1701</v>
      </c>
      <c r="F98" s="56" t="s">
        <v>76</v>
      </c>
      <c r="G98" s="57"/>
      <c r="H98" s="57" t="s">
        <v>680</v>
      </c>
      <c r="I98" s="58">
        <v>32916.378099118781</v>
      </c>
      <c r="J98" s="58" t="e">
        <f>VLOOKUP(TRIM(Table133[[#This Row],[District code]]),'[2]Pop Change by District'!$D$6:$L$339,9,0)</f>
        <v>#N/A</v>
      </c>
      <c r="K98" s="58" t="e">
        <f>Table133[[#This Row],[Population 2019]]-Table133[[#This Row],[Population 2018]]</f>
        <v>#N/A</v>
      </c>
      <c r="L98" s="58" t="e">
        <f>Table133[[#This Row],[Population 2019]]*17.63%</f>
        <v>#N/A</v>
      </c>
      <c r="M98" s="58" t="e">
        <f>Table133[[#This Row],[0-59 Month population]]*0.9</f>
        <v>#N/A</v>
      </c>
      <c r="N98" s="58" t="e">
        <f>Table133[[#This Row],[0-59 Month population]]*0.3</f>
        <v>#N/A</v>
      </c>
      <c r="O98" s="58" t="e">
        <f>Table133[[#This Row],[0-59 Month population]]*0.8</f>
        <v>#N/A</v>
      </c>
      <c r="P98" s="58" t="s">
        <v>243</v>
      </c>
      <c r="Q98" s="71" t="s">
        <v>21</v>
      </c>
      <c r="R98" s="71" t="s">
        <v>703</v>
      </c>
      <c r="S98" s="71" t="s">
        <v>704</v>
      </c>
      <c r="T98" s="72">
        <v>0.126</v>
      </c>
      <c r="U98" s="72">
        <v>0.126</v>
      </c>
      <c r="V98" s="72">
        <v>0.126</v>
      </c>
      <c r="W98" s="72">
        <v>1.2E-2</v>
      </c>
      <c r="X98" s="72">
        <v>1.2E-2</v>
      </c>
      <c r="Y98" s="72">
        <v>1.2E-2</v>
      </c>
      <c r="Z98" s="72"/>
      <c r="AA98" s="73">
        <v>5.8596684734853202E-2</v>
      </c>
      <c r="AB98" s="73">
        <v>5.1341103865721318E-3</v>
      </c>
      <c r="AC98" s="73">
        <v>4.5318319897175073E-2</v>
      </c>
      <c r="AD98" s="73">
        <v>0.15394576031680016</v>
      </c>
      <c r="AE98" s="73">
        <v>3.5507260147054002E-3</v>
      </c>
      <c r="AF98" s="73">
        <v>2.1709528400945553E-2</v>
      </c>
      <c r="AG98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98" s="73">
        <f t="shared" si="10"/>
        <v>1.2E-2</v>
      </c>
      <c r="AI98" s="75">
        <f t="shared" si="12"/>
        <v>1.2E-2</v>
      </c>
      <c r="AJ98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98" s="73">
        <f t="shared" si="11"/>
        <v>0.126</v>
      </c>
      <c r="AL98" s="75">
        <f t="shared" si="13"/>
        <v>0.126</v>
      </c>
      <c r="AM98" s="75">
        <f>Table133[[#This Row],[GAM to be used]]-Table133[[#This Row],[new GAM prevalence (SD of 1) after district grouping]]</f>
        <v>6.7403315265146799E-2</v>
      </c>
      <c r="AN98" s="75">
        <f>Table133[[#This Row],[GAM to be used]]-Table133[[#This Row],[SAM to be used]]</f>
        <v>0.114</v>
      </c>
      <c r="AO98" s="76" t="e">
        <f>Table133[[#This Row],[0-59 Month population]]*Table133[[#This Row],[SAM to be used]]*2.6</f>
        <v>#N/A</v>
      </c>
      <c r="AP98" s="76" t="e">
        <f>Table133[[#This Row],[SAM Burden]]+Table133[[#This Row],[MAM Burden]]</f>
        <v>#N/A</v>
      </c>
      <c r="AQ98" s="76" t="e">
        <f>Table133[[#This Row],[0-59 Month population]]*Table133[[#This Row],[MAM to be used]]*2.6</f>
        <v>#N/A</v>
      </c>
      <c r="AR98" s="77"/>
      <c r="AS98" s="78" t="e">
        <f>Table133[[#This Row],[SAM Upper Interval]]*Table133[[#This Row],[0-59 Month population]]*2.6</f>
        <v>#N/A</v>
      </c>
      <c r="AT98" s="79" t="e">
        <f>Table133[[#This Row],[0-59 Month population]]*Table133[[#This Row],[SAM Level]]*2.6</f>
        <v>#N/A</v>
      </c>
      <c r="AU98" s="79" t="e">
        <f>Table133[[#This Row],[SAM Burden (Surveys Only)]]+Table133[[#This Row],[MAM Burden (Surveys Only)]]</f>
        <v>#N/A</v>
      </c>
      <c r="AV98" s="79" t="e">
        <f>(Table133[[#This Row],[GAM Level]]-Table133[[#This Row],[SAM Level]])*Table133[[#This Row],[0-59 Month population]]*2.6</f>
        <v>#N/A</v>
      </c>
      <c r="AX98" s="69">
        <v>0.88016626815544863</v>
      </c>
      <c r="AY98" s="70" t="e">
        <f t="shared" si="7"/>
        <v>#N/A</v>
      </c>
      <c r="AZ98" s="70" t="e">
        <f t="shared" si="8"/>
        <v>#N/A</v>
      </c>
      <c r="BA98" s="70" t="e">
        <f t="shared" si="9"/>
        <v>#N/A</v>
      </c>
      <c r="BB98" s="2"/>
    </row>
    <row r="99" spans="1:54" ht="16.5" hidden="1" customHeight="1" x14ac:dyDescent="0.25">
      <c r="A99" s="56" t="s">
        <v>241</v>
      </c>
      <c r="B99" s="56" t="s">
        <v>271</v>
      </c>
      <c r="C99" s="56" t="s">
        <v>35</v>
      </c>
      <c r="D99" s="56">
        <v>1702</v>
      </c>
      <c r="E99" s="56">
        <v>1702</v>
      </c>
      <c r="F99" s="56" t="s">
        <v>76</v>
      </c>
      <c r="G99" s="57"/>
      <c r="H99" s="57" t="s">
        <v>680</v>
      </c>
      <c r="I99" s="58">
        <v>135877.59906615826</v>
      </c>
      <c r="J99" s="58" t="e">
        <f>VLOOKUP(TRIM(Table133[[#This Row],[District code]]),'[2]Pop Change by District'!$D$6:$L$339,9,0)</f>
        <v>#N/A</v>
      </c>
      <c r="K99" s="58" t="e">
        <f>Table133[[#This Row],[Population 2019]]-Table133[[#This Row],[Population 2018]]</f>
        <v>#N/A</v>
      </c>
      <c r="L99" s="58" t="e">
        <f>Table133[[#This Row],[Population 2019]]*17.63%</f>
        <v>#N/A</v>
      </c>
      <c r="M99" s="58" t="e">
        <f>Table133[[#This Row],[0-59 Month population]]*0.9</f>
        <v>#N/A</v>
      </c>
      <c r="N99" s="58" t="e">
        <f>Table133[[#This Row],[0-59 Month population]]*0.3</f>
        <v>#N/A</v>
      </c>
      <c r="O99" s="58" t="e">
        <f>Table133[[#This Row],[0-59 Month population]]*0.8</f>
        <v>#N/A</v>
      </c>
      <c r="P99" s="58" t="s">
        <v>272</v>
      </c>
      <c r="Q99" s="71" t="s">
        <v>21</v>
      </c>
      <c r="R99" s="71" t="s">
        <v>705</v>
      </c>
      <c r="S99" s="71" t="s">
        <v>706</v>
      </c>
      <c r="T99" s="72">
        <v>0.25900000000000001</v>
      </c>
      <c r="U99" s="72">
        <v>0.25900000000000001</v>
      </c>
      <c r="V99" s="72">
        <v>0.25900000000000001</v>
      </c>
      <c r="W99" s="72">
        <v>6.2E-2</v>
      </c>
      <c r="X99" s="72">
        <v>6.2E-2</v>
      </c>
      <c r="Y99" s="72">
        <v>6.2E-2</v>
      </c>
      <c r="Z99" s="72"/>
      <c r="AA99" s="73"/>
      <c r="AB99" s="73"/>
      <c r="AC99" s="82">
        <v>5.8596684734853202E-2</v>
      </c>
      <c r="AD99" s="82">
        <v>0.15429610179893541</v>
      </c>
      <c r="AE99" s="82">
        <v>5.1341103865721318E-3</v>
      </c>
      <c r="AF99" s="82">
        <v>2.1786235193609668E-2</v>
      </c>
      <c r="AG99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99" s="73">
        <f t="shared" si="10"/>
        <v>6.2E-2</v>
      </c>
      <c r="AI99" s="75">
        <f t="shared" si="12"/>
        <v>6.2E-2</v>
      </c>
      <c r="AJ99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99" s="73">
        <f t="shared" si="11"/>
        <v>0.25900000000000001</v>
      </c>
      <c r="AL99" s="75">
        <f t="shared" si="13"/>
        <v>0.25900000000000001</v>
      </c>
      <c r="AM99" s="75">
        <f>Table133[[#This Row],[GAM to be used]]-Table133[[#This Row],[new GAM prevalence (SD of 1) after district grouping]]</f>
        <v>0.25900000000000001</v>
      </c>
      <c r="AN99" s="75">
        <f>Table133[[#This Row],[GAM to be used]]-Table133[[#This Row],[SAM to be used]]</f>
        <v>0.19700000000000001</v>
      </c>
      <c r="AO99" s="76" t="e">
        <f>Table133[[#This Row],[0-59 Month population]]*Table133[[#This Row],[SAM to be used]]*2.6</f>
        <v>#N/A</v>
      </c>
      <c r="AP99" s="76" t="e">
        <f>Table133[[#This Row],[SAM Burden]]+Table133[[#This Row],[MAM Burden]]</f>
        <v>#N/A</v>
      </c>
      <c r="AQ99" s="76" t="e">
        <f>Table133[[#This Row],[0-59 Month population]]*Table133[[#This Row],[MAM to be used]]*2.6</f>
        <v>#N/A</v>
      </c>
      <c r="AR99" s="77" t="s">
        <v>707</v>
      </c>
      <c r="AS99" s="78" t="e">
        <f>Table133[[#This Row],[SAM Upper Interval]]*Table133[[#This Row],[0-59 Month population]]*2.6</f>
        <v>#N/A</v>
      </c>
      <c r="AT99" s="79" t="e">
        <f>Table133[[#This Row],[0-59 Month population]]*Table133[[#This Row],[SAM Level]]*2.6</f>
        <v>#N/A</v>
      </c>
      <c r="AU99" s="79" t="e">
        <f>Table133[[#This Row],[SAM Burden (Surveys Only)]]+Table133[[#This Row],[MAM Burden (Surveys Only)]]</f>
        <v>#N/A</v>
      </c>
      <c r="AV99" s="79" t="e">
        <f>(Table133[[#This Row],[GAM Level]]-Table133[[#This Row],[SAM Level]])*Table133[[#This Row],[0-59 Month population]]*2.6</f>
        <v>#N/A</v>
      </c>
      <c r="AX99" s="69">
        <v>0.74953039091245477</v>
      </c>
      <c r="AY99" s="70" t="e">
        <f t="shared" si="7"/>
        <v>#N/A</v>
      </c>
      <c r="AZ99" s="70" t="e">
        <f t="shared" si="8"/>
        <v>#N/A</v>
      </c>
      <c r="BA99" s="70" t="e">
        <f t="shared" si="9"/>
        <v>#N/A</v>
      </c>
      <c r="BB99" s="2"/>
    </row>
    <row r="100" spans="1:54" ht="16.5" hidden="1" customHeight="1" x14ac:dyDescent="0.25">
      <c r="A100" s="56" t="s">
        <v>241</v>
      </c>
      <c r="B100" s="56" t="s">
        <v>275</v>
      </c>
      <c r="C100" s="56" t="s">
        <v>35</v>
      </c>
      <c r="D100" s="56">
        <v>1703</v>
      </c>
      <c r="E100" s="56">
        <v>1703</v>
      </c>
      <c r="F100" s="56" t="s">
        <v>76</v>
      </c>
      <c r="G100" s="57"/>
      <c r="H100" s="57" t="s">
        <v>680</v>
      </c>
      <c r="I100" s="58">
        <v>24692.267070286667</v>
      </c>
      <c r="J100" s="58" t="e">
        <f>VLOOKUP(TRIM(Table133[[#This Row],[District code]]),'[2]Pop Change by District'!$D$6:$L$339,9,0)</f>
        <v>#N/A</v>
      </c>
      <c r="K100" s="58" t="e">
        <f>Table133[[#This Row],[Population 2019]]-Table133[[#This Row],[Population 2018]]</f>
        <v>#N/A</v>
      </c>
      <c r="L100" s="58" t="e">
        <f>Table133[[#This Row],[Population 2019]]*17.63%</f>
        <v>#N/A</v>
      </c>
      <c r="M100" s="58" t="e">
        <f>Table133[[#This Row],[0-59 Month population]]*0.9</f>
        <v>#N/A</v>
      </c>
      <c r="N100" s="58" t="e">
        <f>Table133[[#This Row],[0-59 Month population]]*0.3</f>
        <v>#N/A</v>
      </c>
      <c r="O100" s="58" t="e">
        <f>Table133[[#This Row],[0-59 Month population]]*0.8</f>
        <v>#N/A</v>
      </c>
      <c r="P100" s="58" t="s">
        <v>272</v>
      </c>
      <c r="Q100" s="71" t="s">
        <v>21</v>
      </c>
      <c r="R100" s="71" t="s">
        <v>705</v>
      </c>
      <c r="S100" s="71" t="s">
        <v>706</v>
      </c>
      <c r="T100" s="72">
        <v>0.25900000000000001</v>
      </c>
      <c r="U100" s="72">
        <v>0.25900000000000001</v>
      </c>
      <c r="V100" s="72">
        <v>0.25900000000000001</v>
      </c>
      <c r="W100" s="72">
        <v>6.2E-2</v>
      </c>
      <c r="X100" s="72">
        <v>6.2E-2</v>
      </c>
      <c r="Y100" s="72">
        <v>6.2E-2</v>
      </c>
      <c r="Z100" s="72"/>
      <c r="AA100" s="73"/>
      <c r="AB100" s="73"/>
      <c r="AC100" s="82">
        <v>5.8596684734853202E-2</v>
      </c>
      <c r="AD100" s="82">
        <v>0.15429610179893541</v>
      </c>
      <c r="AE100" s="82">
        <v>5.1341103865721318E-3</v>
      </c>
      <c r="AF100" s="82">
        <v>2.1786235193609668E-2</v>
      </c>
      <c r="AG100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00" s="73">
        <f t="shared" si="10"/>
        <v>6.2E-2</v>
      </c>
      <c r="AI100" s="75">
        <f t="shared" si="12"/>
        <v>6.2E-2</v>
      </c>
      <c r="AJ100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00" s="73">
        <f t="shared" si="11"/>
        <v>0.25900000000000001</v>
      </c>
      <c r="AL100" s="75">
        <f t="shared" si="13"/>
        <v>0.25900000000000001</v>
      </c>
      <c r="AM100" s="75">
        <f>Table133[[#This Row],[GAM to be used]]-Table133[[#This Row],[new GAM prevalence (SD of 1) after district grouping]]</f>
        <v>0.25900000000000001</v>
      </c>
      <c r="AN100" s="75">
        <f>Table133[[#This Row],[GAM to be used]]-Table133[[#This Row],[SAM to be used]]</f>
        <v>0.19700000000000001</v>
      </c>
      <c r="AO100" s="76" t="e">
        <f>Table133[[#This Row],[0-59 Month population]]*Table133[[#This Row],[SAM to be used]]*2.6</f>
        <v>#N/A</v>
      </c>
      <c r="AP100" s="76" t="e">
        <f>Table133[[#This Row],[SAM Burden]]+Table133[[#This Row],[MAM Burden]]</f>
        <v>#N/A</v>
      </c>
      <c r="AQ100" s="76" t="e">
        <f>Table133[[#This Row],[0-59 Month population]]*Table133[[#This Row],[MAM to be used]]*2.6</f>
        <v>#N/A</v>
      </c>
      <c r="AR100" s="77" t="s">
        <v>707</v>
      </c>
      <c r="AS100" s="78" t="e">
        <f>Table133[[#This Row],[SAM Upper Interval]]*Table133[[#This Row],[0-59 Month population]]*2.6</f>
        <v>#N/A</v>
      </c>
      <c r="AT100" s="79" t="e">
        <f>Table133[[#This Row],[0-59 Month population]]*Table133[[#This Row],[SAM Level]]*2.6</f>
        <v>#N/A</v>
      </c>
      <c r="AU100" s="79" t="e">
        <f>Table133[[#This Row],[SAM Burden (Surveys Only)]]+Table133[[#This Row],[MAM Burden (Surveys Only)]]</f>
        <v>#N/A</v>
      </c>
      <c r="AV100" s="79" t="e">
        <f>(Table133[[#This Row],[GAM Level]]-Table133[[#This Row],[SAM Level]])*Table133[[#This Row],[0-59 Month population]]*2.6</f>
        <v>#N/A</v>
      </c>
      <c r="AX100" s="69">
        <v>1.9017182648554933</v>
      </c>
      <c r="AY100" s="70" t="e">
        <f t="shared" si="7"/>
        <v>#N/A</v>
      </c>
      <c r="AZ100" s="70" t="e">
        <f t="shared" si="8"/>
        <v>#N/A</v>
      </c>
      <c r="BA100" s="70" t="e">
        <f t="shared" si="9"/>
        <v>#N/A</v>
      </c>
      <c r="BB100" s="2"/>
    </row>
    <row r="101" spans="1:54" ht="16.5" hidden="1" customHeight="1" x14ac:dyDescent="0.25">
      <c r="A101" s="56" t="s">
        <v>241</v>
      </c>
      <c r="B101" s="56" t="s">
        <v>276</v>
      </c>
      <c r="C101" s="56" t="s">
        <v>35</v>
      </c>
      <c r="D101" s="56">
        <v>1704</v>
      </c>
      <c r="E101" s="56">
        <v>1704</v>
      </c>
      <c r="F101" s="56" t="s">
        <v>76</v>
      </c>
      <c r="G101" s="57" t="s">
        <v>29</v>
      </c>
      <c r="H101" s="57" t="s">
        <v>680</v>
      </c>
      <c r="I101" s="58">
        <v>271200.41273343505</v>
      </c>
      <c r="J101" s="58" t="e">
        <f>VLOOKUP(TRIM(Table133[[#This Row],[District code]]),'[2]Pop Change by District'!$D$6:$L$339,9,0)</f>
        <v>#N/A</v>
      </c>
      <c r="K101" s="58" t="e">
        <f>Table133[[#This Row],[Population 2019]]-Table133[[#This Row],[Population 2018]]</f>
        <v>#N/A</v>
      </c>
      <c r="L101" s="58" t="e">
        <f>Table133[[#This Row],[Population 2019]]*17.63%</f>
        <v>#N/A</v>
      </c>
      <c r="M101" s="58" t="e">
        <f>Table133[[#This Row],[0-59 Month population]]*0.9</f>
        <v>#N/A</v>
      </c>
      <c r="N101" s="58" t="e">
        <f>Table133[[#This Row],[0-59 Month population]]*0.3</f>
        <v>#N/A</v>
      </c>
      <c r="O101" s="58" t="e">
        <f>Table133[[#This Row],[0-59 Month population]]*0.8</f>
        <v>#N/A</v>
      </c>
      <c r="P101" s="58" t="s">
        <v>277</v>
      </c>
      <c r="Q101" s="71" t="s">
        <v>21</v>
      </c>
      <c r="R101" s="71" t="s">
        <v>705</v>
      </c>
      <c r="S101" s="71" t="s">
        <v>706</v>
      </c>
      <c r="T101" s="72">
        <v>0.25900000000000001</v>
      </c>
      <c r="U101" s="72">
        <v>0.25900000000000001</v>
      </c>
      <c r="V101" s="72">
        <v>0.25900000000000001</v>
      </c>
      <c r="W101" s="72">
        <v>6.2E-2</v>
      </c>
      <c r="X101" s="72">
        <v>6.2E-2</v>
      </c>
      <c r="Y101" s="72">
        <v>6.2E-2</v>
      </c>
      <c r="Z101" s="72"/>
      <c r="AA101" s="73">
        <v>0.14072568916560585</v>
      </c>
      <c r="AB101" s="73">
        <v>1.8897795729752274E-2</v>
      </c>
      <c r="AC101" s="73">
        <v>5.8596684734853202E-2</v>
      </c>
      <c r="AD101" s="73">
        <v>0.15429610179893541</v>
      </c>
      <c r="AE101" s="73">
        <v>5.1341103865721318E-3</v>
      </c>
      <c r="AF101" s="73">
        <v>2.1786235193609668E-2</v>
      </c>
      <c r="AG101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01" s="73">
        <f t="shared" si="10"/>
        <v>6.2E-2</v>
      </c>
      <c r="AI101" s="75">
        <f t="shared" si="12"/>
        <v>6.2E-2</v>
      </c>
      <c r="AJ101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01" s="73">
        <f t="shared" si="11"/>
        <v>0.25900000000000001</v>
      </c>
      <c r="AL101" s="75">
        <f t="shared" si="13"/>
        <v>0.25900000000000001</v>
      </c>
      <c r="AM101" s="75">
        <f>Table133[[#This Row],[GAM to be used]]-Table133[[#This Row],[new GAM prevalence (SD of 1) after district grouping]]</f>
        <v>0.11827431083439416</v>
      </c>
      <c r="AN101" s="75">
        <f>Table133[[#This Row],[GAM to be used]]-Table133[[#This Row],[SAM to be used]]</f>
        <v>0.19700000000000001</v>
      </c>
      <c r="AO101" s="76" t="e">
        <f>Table133[[#This Row],[0-59 Month population]]*Table133[[#This Row],[SAM to be used]]*2.6</f>
        <v>#N/A</v>
      </c>
      <c r="AP101" s="76" t="e">
        <f>Table133[[#This Row],[SAM Burden]]+Table133[[#This Row],[MAM Burden]]</f>
        <v>#N/A</v>
      </c>
      <c r="AQ101" s="76" t="e">
        <f>Table133[[#This Row],[0-59 Month population]]*Table133[[#This Row],[MAM to be used]]*2.6</f>
        <v>#N/A</v>
      </c>
      <c r="AR101" s="77"/>
      <c r="AS101" s="78" t="e">
        <f>Table133[[#This Row],[SAM Upper Interval]]*Table133[[#This Row],[0-59 Month population]]*2.6</f>
        <v>#N/A</v>
      </c>
      <c r="AT101" s="79" t="e">
        <f>Table133[[#This Row],[0-59 Month population]]*Table133[[#This Row],[SAM Level]]*2.6</f>
        <v>#N/A</v>
      </c>
      <c r="AU101" s="79" t="e">
        <f>Table133[[#This Row],[SAM Burden (Surveys Only)]]+Table133[[#This Row],[MAM Burden (Surveys Only)]]</f>
        <v>#N/A</v>
      </c>
      <c r="AV101" s="79" t="e">
        <f>(Table133[[#This Row],[GAM Level]]-Table133[[#This Row],[SAM Level]])*Table133[[#This Row],[0-59 Month population]]*2.6</f>
        <v>#N/A</v>
      </c>
      <c r="AX101" s="69">
        <v>2.374413882891381</v>
      </c>
      <c r="AY101" s="70" t="e">
        <f t="shared" si="7"/>
        <v>#N/A</v>
      </c>
      <c r="AZ101" s="70" t="e">
        <f t="shared" si="8"/>
        <v>#N/A</v>
      </c>
      <c r="BA101" s="70" t="e">
        <f t="shared" si="9"/>
        <v>#N/A</v>
      </c>
      <c r="BB101" s="2"/>
    </row>
    <row r="102" spans="1:54" ht="16.5" hidden="1" customHeight="1" x14ac:dyDescent="0.25">
      <c r="A102" s="56" t="s">
        <v>241</v>
      </c>
      <c r="B102" s="56" t="s">
        <v>278</v>
      </c>
      <c r="C102" s="56" t="s">
        <v>35</v>
      </c>
      <c r="D102" s="56">
        <v>1705</v>
      </c>
      <c r="E102" s="56">
        <v>1705</v>
      </c>
      <c r="F102" s="56" t="s">
        <v>76</v>
      </c>
      <c r="G102" s="57" t="s">
        <v>29</v>
      </c>
      <c r="H102" s="57" t="s">
        <v>680</v>
      </c>
      <c r="I102" s="58">
        <v>25179.394848606447</v>
      </c>
      <c r="J102" s="58" t="e">
        <f>VLOOKUP(TRIM(Table133[[#This Row],[District code]]),'[2]Pop Change by District'!$D$6:$L$339,9,0)</f>
        <v>#N/A</v>
      </c>
      <c r="K102" s="58" t="e">
        <f>Table133[[#This Row],[Population 2019]]-Table133[[#This Row],[Population 2018]]</f>
        <v>#N/A</v>
      </c>
      <c r="L102" s="58" t="e">
        <f>Table133[[#This Row],[Population 2019]]*17.63%</f>
        <v>#N/A</v>
      </c>
      <c r="M102" s="58" t="e">
        <f>Table133[[#This Row],[0-59 Month population]]*0.9</f>
        <v>#N/A</v>
      </c>
      <c r="N102" s="58" t="e">
        <f>Table133[[#This Row],[0-59 Month population]]*0.3</f>
        <v>#N/A</v>
      </c>
      <c r="O102" s="58" t="e">
        <f>Table133[[#This Row],[0-59 Month population]]*0.8</f>
        <v>#N/A</v>
      </c>
      <c r="P102" s="58" t="s">
        <v>277</v>
      </c>
      <c r="Q102" s="71" t="s">
        <v>21</v>
      </c>
      <c r="R102" s="71" t="s">
        <v>705</v>
      </c>
      <c r="S102" s="71" t="s">
        <v>706</v>
      </c>
      <c r="T102" s="72">
        <v>0.25900000000000001</v>
      </c>
      <c r="U102" s="72">
        <v>0.25900000000000001</v>
      </c>
      <c r="V102" s="72">
        <v>0.25900000000000001</v>
      </c>
      <c r="W102" s="72">
        <v>6.2E-2</v>
      </c>
      <c r="X102" s="72">
        <v>6.2E-2</v>
      </c>
      <c r="Y102" s="72">
        <v>6.2E-2</v>
      </c>
      <c r="Z102" s="72"/>
      <c r="AA102" s="73">
        <v>0.14072568916560585</v>
      </c>
      <c r="AB102" s="73">
        <v>1.8897795729752274E-2</v>
      </c>
      <c r="AC102" s="73">
        <v>5.8596684734853202E-2</v>
      </c>
      <c r="AD102" s="73">
        <v>0.15429610179893541</v>
      </c>
      <c r="AE102" s="73">
        <v>5.1341103865721318E-3</v>
      </c>
      <c r="AF102" s="73">
        <v>2.1786235193609668E-2</v>
      </c>
      <c r="AG102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02" s="73">
        <f t="shared" si="10"/>
        <v>6.2E-2</v>
      </c>
      <c r="AI102" s="75">
        <f t="shared" si="12"/>
        <v>6.2E-2</v>
      </c>
      <c r="AJ102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02" s="73">
        <f t="shared" si="11"/>
        <v>0.25900000000000001</v>
      </c>
      <c r="AL102" s="75">
        <f t="shared" si="13"/>
        <v>0.25900000000000001</v>
      </c>
      <c r="AM102" s="75">
        <f>Table133[[#This Row],[GAM to be used]]-Table133[[#This Row],[new GAM prevalence (SD of 1) after district grouping]]</f>
        <v>0.11827431083439416</v>
      </c>
      <c r="AN102" s="75">
        <f>Table133[[#This Row],[GAM to be used]]-Table133[[#This Row],[SAM to be used]]</f>
        <v>0.19700000000000001</v>
      </c>
      <c r="AO102" s="76" t="e">
        <f>Table133[[#This Row],[0-59 Month population]]*Table133[[#This Row],[SAM to be used]]*2.6</f>
        <v>#N/A</v>
      </c>
      <c r="AP102" s="76" t="e">
        <f>Table133[[#This Row],[SAM Burden]]+Table133[[#This Row],[MAM Burden]]</f>
        <v>#N/A</v>
      </c>
      <c r="AQ102" s="76" t="e">
        <f>Table133[[#This Row],[0-59 Month population]]*Table133[[#This Row],[MAM to be used]]*2.6</f>
        <v>#N/A</v>
      </c>
      <c r="AR102" s="77"/>
      <c r="AS102" s="78" t="e">
        <f>Table133[[#This Row],[SAM Upper Interval]]*Table133[[#This Row],[0-59 Month population]]*2.6</f>
        <v>#N/A</v>
      </c>
      <c r="AT102" s="79" t="e">
        <f>Table133[[#This Row],[0-59 Month population]]*Table133[[#This Row],[SAM Level]]*2.6</f>
        <v>#N/A</v>
      </c>
      <c r="AU102" s="79" t="e">
        <f>Table133[[#This Row],[SAM Burden (Surveys Only)]]+Table133[[#This Row],[MAM Burden (Surveys Only)]]</f>
        <v>#N/A</v>
      </c>
      <c r="AV102" s="79" t="e">
        <f>(Table133[[#This Row],[GAM Level]]-Table133[[#This Row],[SAM Level]])*Table133[[#This Row],[0-59 Month population]]*2.6</f>
        <v>#N/A</v>
      </c>
      <c r="AX102" s="69">
        <v>1.9017182648554933</v>
      </c>
      <c r="AY102" s="70" t="e">
        <f t="shared" si="7"/>
        <v>#N/A</v>
      </c>
      <c r="AZ102" s="70" t="e">
        <f t="shared" si="8"/>
        <v>#N/A</v>
      </c>
      <c r="BA102" s="70" t="e">
        <f t="shared" si="9"/>
        <v>#N/A</v>
      </c>
      <c r="BB102" s="2"/>
    </row>
    <row r="103" spans="1:54" ht="16.5" hidden="1" customHeight="1" x14ac:dyDescent="0.25">
      <c r="A103" s="56" t="s">
        <v>241</v>
      </c>
      <c r="B103" s="56" t="s">
        <v>279</v>
      </c>
      <c r="C103" s="56" t="s">
        <v>35</v>
      </c>
      <c r="D103" s="56">
        <v>1706</v>
      </c>
      <c r="E103" s="56">
        <v>1706</v>
      </c>
      <c r="F103" s="56" t="s">
        <v>76</v>
      </c>
      <c r="G103" s="57" t="s">
        <v>29</v>
      </c>
      <c r="H103" s="57" t="s">
        <v>680</v>
      </c>
      <c r="I103" s="58">
        <v>84461.600067143998</v>
      </c>
      <c r="J103" s="58" t="e">
        <f>VLOOKUP(TRIM(Table133[[#This Row],[District code]]),'[2]Pop Change by District'!$D$6:$L$339,9,0)</f>
        <v>#N/A</v>
      </c>
      <c r="K103" s="58" t="e">
        <f>Table133[[#This Row],[Population 2019]]-Table133[[#This Row],[Population 2018]]</f>
        <v>#N/A</v>
      </c>
      <c r="L103" s="58" t="e">
        <f>Table133[[#This Row],[Population 2019]]*17.63%</f>
        <v>#N/A</v>
      </c>
      <c r="M103" s="58" t="e">
        <f>Table133[[#This Row],[0-59 Month population]]*0.9</f>
        <v>#N/A</v>
      </c>
      <c r="N103" s="58" t="e">
        <f>Table133[[#This Row],[0-59 Month population]]*0.3</f>
        <v>#N/A</v>
      </c>
      <c r="O103" s="58" t="e">
        <f>Table133[[#This Row],[0-59 Month population]]*0.8</f>
        <v>#N/A</v>
      </c>
      <c r="P103" s="58" t="s">
        <v>277</v>
      </c>
      <c r="Q103" s="71" t="s">
        <v>21</v>
      </c>
      <c r="R103" s="71" t="s">
        <v>705</v>
      </c>
      <c r="S103" s="71" t="s">
        <v>706</v>
      </c>
      <c r="T103" s="72">
        <v>0.25900000000000001</v>
      </c>
      <c r="U103" s="72">
        <v>0.25900000000000001</v>
      </c>
      <c r="V103" s="72">
        <v>0.25900000000000001</v>
      </c>
      <c r="W103" s="72">
        <v>6.2E-2</v>
      </c>
      <c r="X103" s="72">
        <v>6.2E-2</v>
      </c>
      <c r="Y103" s="72">
        <v>6.2E-2</v>
      </c>
      <c r="Z103" s="72"/>
      <c r="AA103" s="73">
        <v>0.14072568916560585</v>
      </c>
      <c r="AB103" s="73">
        <v>1.8897795729752274E-2</v>
      </c>
      <c r="AC103" s="73">
        <v>5.8596684734853202E-2</v>
      </c>
      <c r="AD103" s="73">
        <v>0.15429610179893541</v>
      </c>
      <c r="AE103" s="73">
        <v>5.1341103865721318E-3</v>
      </c>
      <c r="AF103" s="73">
        <v>2.1786235193609668E-2</v>
      </c>
      <c r="AG103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03" s="73">
        <f t="shared" si="10"/>
        <v>6.2E-2</v>
      </c>
      <c r="AI103" s="75">
        <f t="shared" si="12"/>
        <v>6.2E-2</v>
      </c>
      <c r="AJ103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03" s="73">
        <f t="shared" si="11"/>
        <v>0.25900000000000001</v>
      </c>
      <c r="AL103" s="75">
        <f t="shared" si="13"/>
        <v>0.25900000000000001</v>
      </c>
      <c r="AM103" s="75">
        <f>Table133[[#This Row],[GAM to be used]]-Table133[[#This Row],[new GAM prevalence (SD of 1) after district grouping]]</f>
        <v>0.11827431083439416</v>
      </c>
      <c r="AN103" s="75">
        <f>Table133[[#This Row],[GAM to be used]]-Table133[[#This Row],[SAM to be used]]</f>
        <v>0.19700000000000001</v>
      </c>
      <c r="AO103" s="76" t="e">
        <f>Table133[[#This Row],[0-59 Month population]]*Table133[[#This Row],[SAM to be used]]*2.6</f>
        <v>#N/A</v>
      </c>
      <c r="AP103" s="76" t="e">
        <f>Table133[[#This Row],[SAM Burden]]+Table133[[#This Row],[MAM Burden]]</f>
        <v>#N/A</v>
      </c>
      <c r="AQ103" s="76" t="e">
        <f>Table133[[#This Row],[0-59 Month population]]*Table133[[#This Row],[MAM to be used]]*2.6</f>
        <v>#N/A</v>
      </c>
      <c r="AR103" s="77"/>
      <c r="AS103" s="78" t="e">
        <f>Table133[[#This Row],[SAM Upper Interval]]*Table133[[#This Row],[0-59 Month population]]*2.6</f>
        <v>#N/A</v>
      </c>
      <c r="AT103" s="79" t="e">
        <f>Table133[[#This Row],[0-59 Month population]]*Table133[[#This Row],[SAM Level]]*2.6</f>
        <v>#N/A</v>
      </c>
      <c r="AU103" s="79" t="e">
        <f>Table133[[#This Row],[SAM Burden (Surveys Only)]]+Table133[[#This Row],[MAM Burden (Surveys Only)]]</f>
        <v>#N/A</v>
      </c>
      <c r="AV103" s="79" t="e">
        <f>(Table133[[#This Row],[GAM Level]]-Table133[[#This Row],[SAM Level]])*Table133[[#This Row],[0-59 Month population]]*2.6</f>
        <v>#N/A</v>
      </c>
      <c r="AX103" s="69">
        <v>0.74953039091245477</v>
      </c>
      <c r="AY103" s="70" t="e">
        <f t="shared" si="7"/>
        <v>#N/A</v>
      </c>
      <c r="AZ103" s="70" t="e">
        <f t="shared" si="8"/>
        <v>#N/A</v>
      </c>
      <c r="BA103" s="70" t="e">
        <f t="shared" si="9"/>
        <v>#N/A</v>
      </c>
      <c r="BB103" s="2"/>
    </row>
    <row r="104" spans="1:54" ht="16.5" hidden="1" customHeight="1" x14ac:dyDescent="0.25">
      <c r="A104" s="56" t="s">
        <v>241</v>
      </c>
      <c r="B104" s="56" t="s">
        <v>246</v>
      </c>
      <c r="C104" s="56" t="s">
        <v>18</v>
      </c>
      <c r="D104" s="56">
        <v>1707</v>
      </c>
      <c r="E104" s="56">
        <v>1707</v>
      </c>
      <c r="F104" s="56" t="s">
        <v>76</v>
      </c>
      <c r="G104" s="57"/>
      <c r="H104" s="57" t="s">
        <v>680</v>
      </c>
      <c r="I104" s="58">
        <v>122313.01914507936</v>
      </c>
      <c r="J104" s="58">
        <f>VLOOKUP(TRIM(Table133[[#This Row],[District code]]),'[2]Pop Change by District'!$D$6:$L$339,9,0)</f>
        <v>114320</v>
      </c>
      <c r="K104" s="58">
        <f>Table133[[#This Row],[Population 2019]]-Table133[[#This Row],[Population 2018]]</f>
        <v>-7993.0191450793645</v>
      </c>
      <c r="L104" s="58">
        <f>Table133[[#This Row],[Population 2019]]*17.63%</f>
        <v>20154.615999999998</v>
      </c>
      <c r="M104" s="58">
        <f>Table133[[#This Row],[0-59 Month population]]*0.9</f>
        <v>18139.154399999999</v>
      </c>
      <c r="N104" s="58">
        <f>Table133[[#This Row],[0-59 Month population]]*0.3</f>
        <v>6046.3847999999989</v>
      </c>
      <c r="O104" s="58">
        <f>Table133[[#This Row],[0-59 Month population]]*0.8</f>
        <v>16123.692799999999</v>
      </c>
      <c r="P104" s="58" t="s">
        <v>247</v>
      </c>
      <c r="Q104" s="71" t="s">
        <v>21</v>
      </c>
      <c r="R104" s="71" t="s">
        <v>703</v>
      </c>
      <c r="S104" s="71" t="s">
        <v>704</v>
      </c>
      <c r="T104" s="72">
        <v>0.126</v>
      </c>
      <c r="U104" s="72">
        <v>0.126</v>
      </c>
      <c r="V104" s="72">
        <v>0.126</v>
      </c>
      <c r="W104" s="72">
        <v>1.2E-2</v>
      </c>
      <c r="X104" s="72">
        <v>1.2E-2</v>
      </c>
      <c r="Y104" s="72">
        <v>1.2E-2</v>
      </c>
      <c r="Z104" s="72"/>
      <c r="AA104" s="73">
        <v>4.8307040566540123E-2</v>
      </c>
      <c r="AB104" s="73">
        <v>3.8897253254545779E-3</v>
      </c>
      <c r="AC104" s="73">
        <v>4.5318319897175073E-2</v>
      </c>
      <c r="AD104" s="73">
        <v>0.15394576031680016</v>
      </c>
      <c r="AE104" s="73">
        <v>3.5507260147054002E-3</v>
      </c>
      <c r="AF104" s="73">
        <v>2.1709528400945553E-2</v>
      </c>
      <c r="AG104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04" s="73">
        <f t="shared" si="10"/>
        <v>1.2E-2</v>
      </c>
      <c r="AI104" s="75">
        <f t="shared" si="12"/>
        <v>1.2E-2</v>
      </c>
      <c r="AJ104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04" s="73">
        <f t="shared" si="11"/>
        <v>0.126</v>
      </c>
      <c r="AL104" s="75">
        <f t="shared" si="13"/>
        <v>0.126</v>
      </c>
      <c r="AM104" s="75">
        <f>Table133[[#This Row],[GAM to be used]]-Table133[[#This Row],[new GAM prevalence (SD of 1) after district grouping]]</f>
        <v>7.7692959433459885E-2</v>
      </c>
      <c r="AN104" s="75">
        <f>Table133[[#This Row],[GAM to be used]]-Table133[[#This Row],[SAM to be used]]</f>
        <v>0.114</v>
      </c>
      <c r="AO104" s="76">
        <f>Table133[[#This Row],[0-59 Month population]]*Table133[[#This Row],[SAM to be used]]*2.6</f>
        <v>628.82401919999995</v>
      </c>
      <c r="AP104" s="76">
        <f>Table133[[#This Row],[SAM Burden]]+Table133[[#This Row],[MAM Burden]]</f>
        <v>6602.6522016000008</v>
      </c>
      <c r="AQ104" s="76">
        <f>Table133[[#This Row],[0-59 Month population]]*Table133[[#This Row],[MAM to be used]]*2.6</f>
        <v>5973.8281824000005</v>
      </c>
      <c r="AR104" s="77"/>
      <c r="AS104" s="78">
        <f>Table133[[#This Row],[SAM Upper Interval]]*Table133[[#This Row],[0-59 Month population]]*2.6</f>
        <v>628.82401919999995</v>
      </c>
      <c r="AT104" s="79">
        <f>Table133[[#This Row],[0-59 Month population]]*Table133[[#This Row],[SAM Level]]*2.6</f>
        <v>628.82401919999995</v>
      </c>
      <c r="AU104" s="79">
        <f>Table133[[#This Row],[SAM Burden (Surveys Only)]]+Table133[[#This Row],[MAM Burden (Surveys Only)]]</f>
        <v>6602.6522016000008</v>
      </c>
      <c r="AV104" s="79">
        <f>(Table133[[#This Row],[GAM Level]]-Table133[[#This Row],[SAM Level]])*Table133[[#This Row],[0-59 Month population]]*2.6</f>
        <v>5973.8281824000005</v>
      </c>
      <c r="AX104" s="69">
        <v>1.9017182648554933</v>
      </c>
      <c r="AY104" s="70">
        <f t="shared" si="7"/>
        <v>6602.652201599999</v>
      </c>
      <c r="AZ104" s="70">
        <f t="shared" si="8"/>
        <v>628.82401919999995</v>
      </c>
      <c r="BA104" s="70">
        <f t="shared" si="9"/>
        <v>5973.8281824000005</v>
      </c>
      <c r="BB104" s="2"/>
    </row>
    <row r="105" spans="1:54" ht="16.5" hidden="1" customHeight="1" x14ac:dyDescent="0.25">
      <c r="A105" s="56" t="s">
        <v>241</v>
      </c>
      <c r="B105" s="56" t="s">
        <v>248</v>
      </c>
      <c r="C105" s="56" t="s">
        <v>18</v>
      </c>
      <c r="D105" s="56">
        <v>1708</v>
      </c>
      <c r="E105" s="56">
        <v>1708</v>
      </c>
      <c r="F105" s="56" t="s">
        <v>76</v>
      </c>
      <c r="G105" s="57"/>
      <c r="H105" s="57" t="s">
        <v>680</v>
      </c>
      <c r="I105" s="58">
        <v>64651.341933700947</v>
      </c>
      <c r="J105" s="58">
        <f>VLOOKUP(TRIM(Table133[[#This Row],[District code]]),'[2]Pop Change by District'!$D$6:$L$339,9,0)</f>
        <v>61599</v>
      </c>
      <c r="K105" s="58">
        <f>Table133[[#This Row],[Population 2019]]-Table133[[#This Row],[Population 2018]]</f>
        <v>-3052.3419337009473</v>
      </c>
      <c r="L105" s="58">
        <f>Table133[[#This Row],[Population 2019]]*17.63%</f>
        <v>10859.903699999999</v>
      </c>
      <c r="M105" s="58">
        <f>Table133[[#This Row],[0-59 Month population]]*0.9</f>
        <v>9773.9133299999994</v>
      </c>
      <c r="N105" s="58">
        <f>Table133[[#This Row],[0-59 Month population]]*0.3</f>
        <v>3257.9711099999995</v>
      </c>
      <c r="O105" s="58">
        <f>Table133[[#This Row],[0-59 Month population]]*0.8</f>
        <v>8687.9229599999999</v>
      </c>
      <c r="P105" s="58" t="s">
        <v>249</v>
      </c>
      <c r="Q105" s="71" t="s">
        <v>21</v>
      </c>
      <c r="R105" s="71" t="s">
        <v>703</v>
      </c>
      <c r="S105" s="71" t="s">
        <v>704</v>
      </c>
      <c r="T105" s="72">
        <v>0.126</v>
      </c>
      <c r="U105" s="72">
        <v>0.126</v>
      </c>
      <c r="V105" s="72">
        <v>0.126</v>
      </c>
      <c r="W105" s="72">
        <v>1.2E-2</v>
      </c>
      <c r="X105" s="72">
        <v>1.2E-2</v>
      </c>
      <c r="Y105" s="72">
        <v>1.2E-2</v>
      </c>
      <c r="Z105" s="72"/>
      <c r="AA105" s="73">
        <v>0.10130351472816851</v>
      </c>
      <c r="AB105" s="73">
        <v>1.1478210554194535E-2</v>
      </c>
      <c r="AC105" s="73">
        <v>4.5318319897175073E-2</v>
      </c>
      <c r="AD105" s="73">
        <v>0.15394576031680016</v>
      </c>
      <c r="AE105" s="73">
        <v>3.5507260147054002E-3</v>
      </c>
      <c r="AF105" s="73">
        <v>2.1709528400945553E-2</v>
      </c>
      <c r="AG105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05" s="73">
        <f t="shared" si="10"/>
        <v>1.2E-2</v>
      </c>
      <c r="AI105" s="75">
        <f t="shared" si="12"/>
        <v>1.2E-2</v>
      </c>
      <c r="AJ105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05" s="73">
        <f t="shared" si="11"/>
        <v>0.126</v>
      </c>
      <c r="AL105" s="75">
        <f t="shared" si="13"/>
        <v>0.126</v>
      </c>
      <c r="AM105" s="75">
        <f>Table133[[#This Row],[GAM to be used]]-Table133[[#This Row],[new GAM prevalence (SD of 1) after district grouping]]</f>
        <v>2.4696485271831492E-2</v>
      </c>
      <c r="AN105" s="75">
        <f>Table133[[#This Row],[GAM to be used]]-Table133[[#This Row],[SAM to be used]]</f>
        <v>0.114</v>
      </c>
      <c r="AO105" s="76">
        <f>Table133[[#This Row],[0-59 Month population]]*Table133[[#This Row],[SAM to be used]]*2.6</f>
        <v>338.82899543999997</v>
      </c>
      <c r="AP105" s="76">
        <f>Table133[[#This Row],[SAM Burden]]+Table133[[#This Row],[MAM Burden]]</f>
        <v>3557.7044521200005</v>
      </c>
      <c r="AQ105" s="76">
        <f>Table133[[#This Row],[0-59 Month population]]*Table133[[#This Row],[MAM to be used]]*2.6</f>
        <v>3218.8754566800003</v>
      </c>
      <c r="AR105" s="77"/>
      <c r="AS105" s="78">
        <f>Table133[[#This Row],[SAM Upper Interval]]*Table133[[#This Row],[0-59 Month population]]*2.6</f>
        <v>338.82899543999997</v>
      </c>
      <c r="AT105" s="79">
        <f>Table133[[#This Row],[0-59 Month population]]*Table133[[#This Row],[SAM Level]]*2.6</f>
        <v>338.82899543999997</v>
      </c>
      <c r="AU105" s="79">
        <f>Table133[[#This Row],[SAM Burden (Surveys Only)]]+Table133[[#This Row],[MAM Burden (Surveys Only)]]</f>
        <v>3557.7044521200005</v>
      </c>
      <c r="AV105" s="79">
        <f>(Table133[[#This Row],[GAM Level]]-Table133[[#This Row],[SAM Level]])*Table133[[#This Row],[0-59 Month population]]*2.6</f>
        <v>3218.8754566800003</v>
      </c>
      <c r="AX105" s="69">
        <v>2.1129038676166991</v>
      </c>
      <c r="AY105" s="70">
        <f t="shared" si="7"/>
        <v>3557.7044521199996</v>
      </c>
      <c r="AZ105" s="70">
        <f t="shared" si="8"/>
        <v>338.82899543999997</v>
      </c>
      <c r="BA105" s="70">
        <f t="shared" si="9"/>
        <v>3218.8754566800003</v>
      </c>
      <c r="BB105" s="2"/>
    </row>
    <row r="106" spans="1:54" ht="16.5" hidden="1" customHeight="1" x14ac:dyDescent="0.25">
      <c r="A106" s="56" t="s">
        <v>241</v>
      </c>
      <c r="B106" s="56" t="s">
        <v>250</v>
      </c>
      <c r="C106" s="56" t="s">
        <v>18</v>
      </c>
      <c r="D106" s="56">
        <v>1709</v>
      </c>
      <c r="E106" s="56">
        <v>1709</v>
      </c>
      <c r="F106" s="56" t="s">
        <v>76</v>
      </c>
      <c r="G106" s="57"/>
      <c r="H106" s="57" t="s">
        <v>680</v>
      </c>
      <c r="I106" s="58">
        <v>72512.827239923456</v>
      </c>
      <c r="J106" s="58">
        <f>VLOOKUP(TRIM(Table133[[#This Row],[District code]]),'[2]Pop Change by District'!$D$6:$L$339,9,0)</f>
        <v>72687</v>
      </c>
      <c r="K106" s="58">
        <f>Table133[[#This Row],[Population 2019]]-Table133[[#This Row],[Population 2018]]</f>
        <v>174.17276007654436</v>
      </c>
      <c r="L106" s="58">
        <f>Table133[[#This Row],[Population 2019]]*17.63%</f>
        <v>12814.718099999998</v>
      </c>
      <c r="M106" s="58">
        <f>Table133[[#This Row],[0-59 Month population]]*0.9</f>
        <v>11533.246289999999</v>
      </c>
      <c r="N106" s="58">
        <f>Table133[[#This Row],[0-59 Month population]]*0.3</f>
        <v>3844.4154299999991</v>
      </c>
      <c r="O106" s="58">
        <f>Table133[[#This Row],[0-59 Month population]]*0.8</f>
        <v>10251.77448</v>
      </c>
      <c r="P106" s="58" t="s">
        <v>249</v>
      </c>
      <c r="Q106" s="71" t="s">
        <v>21</v>
      </c>
      <c r="R106" s="71" t="s">
        <v>703</v>
      </c>
      <c r="S106" s="71" t="s">
        <v>704</v>
      </c>
      <c r="T106" s="72">
        <v>0.126</v>
      </c>
      <c r="U106" s="72">
        <v>0.126</v>
      </c>
      <c r="V106" s="72">
        <v>0.126</v>
      </c>
      <c r="W106" s="72">
        <v>1.2E-2</v>
      </c>
      <c r="X106" s="72">
        <v>1.2E-2</v>
      </c>
      <c r="Y106" s="72">
        <v>1.2E-2</v>
      </c>
      <c r="Z106" s="72"/>
      <c r="AA106" s="73">
        <v>0.10130351472816851</v>
      </c>
      <c r="AB106" s="73">
        <v>1.1478210554194535E-2</v>
      </c>
      <c r="AC106" s="73">
        <v>4.5318319897175073E-2</v>
      </c>
      <c r="AD106" s="73">
        <v>0.15394576031680016</v>
      </c>
      <c r="AE106" s="73">
        <v>3.5507260147054002E-3</v>
      </c>
      <c r="AF106" s="73">
        <v>2.1709528400945553E-2</v>
      </c>
      <c r="AG106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06" s="73">
        <f t="shared" si="10"/>
        <v>1.2E-2</v>
      </c>
      <c r="AI106" s="75">
        <f t="shared" si="12"/>
        <v>1.2E-2</v>
      </c>
      <c r="AJ106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06" s="73">
        <f t="shared" si="11"/>
        <v>0.126</v>
      </c>
      <c r="AL106" s="75">
        <f t="shared" si="13"/>
        <v>0.126</v>
      </c>
      <c r="AM106" s="75">
        <f>Table133[[#This Row],[GAM to be used]]-Table133[[#This Row],[new GAM prevalence (SD of 1) after district grouping]]</f>
        <v>2.4696485271831492E-2</v>
      </c>
      <c r="AN106" s="75">
        <f>Table133[[#This Row],[GAM to be used]]-Table133[[#This Row],[SAM to be used]]</f>
        <v>0.114</v>
      </c>
      <c r="AO106" s="76">
        <f>Table133[[#This Row],[0-59 Month population]]*Table133[[#This Row],[SAM to be used]]*2.6</f>
        <v>399.81920471999996</v>
      </c>
      <c r="AP106" s="76">
        <f>Table133[[#This Row],[SAM Burden]]+Table133[[#This Row],[MAM Burden]]</f>
        <v>4198.1016495599997</v>
      </c>
      <c r="AQ106" s="76">
        <f>Table133[[#This Row],[0-59 Month population]]*Table133[[#This Row],[MAM to be used]]*2.6</f>
        <v>3798.2824448399997</v>
      </c>
      <c r="AR106" s="77"/>
      <c r="AS106" s="78">
        <f>Table133[[#This Row],[SAM Upper Interval]]*Table133[[#This Row],[0-59 Month population]]*2.6</f>
        <v>399.81920471999996</v>
      </c>
      <c r="AT106" s="79">
        <f>Table133[[#This Row],[0-59 Month population]]*Table133[[#This Row],[SAM Level]]*2.6</f>
        <v>399.81920471999996</v>
      </c>
      <c r="AU106" s="79">
        <f>Table133[[#This Row],[SAM Burden (Surveys Only)]]+Table133[[#This Row],[MAM Burden (Surveys Only)]]</f>
        <v>4198.1016495599997</v>
      </c>
      <c r="AV106" s="79">
        <f>(Table133[[#This Row],[GAM Level]]-Table133[[#This Row],[SAM Level]])*Table133[[#This Row],[0-59 Month population]]*2.6</f>
        <v>3798.2824448399997</v>
      </c>
      <c r="AX106" s="69">
        <v>0.38712259447096031</v>
      </c>
      <c r="AY106" s="70">
        <f t="shared" si="7"/>
        <v>4198.1016495599997</v>
      </c>
      <c r="AZ106" s="70">
        <f t="shared" si="8"/>
        <v>399.81920471999996</v>
      </c>
      <c r="BA106" s="70">
        <f t="shared" si="9"/>
        <v>3798.2824448399997</v>
      </c>
      <c r="BB106" s="2"/>
    </row>
    <row r="107" spans="1:54" ht="16.5" hidden="1" customHeight="1" x14ac:dyDescent="0.25">
      <c r="A107" s="56" t="s">
        <v>241</v>
      </c>
      <c r="B107" s="56" t="s">
        <v>251</v>
      </c>
      <c r="C107" s="56" t="s">
        <v>18</v>
      </c>
      <c r="D107" s="56">
        <v>1710</v>
      </c>
      <c r="E107" s="56">
        <v>1710</v>
      </c>
      <c r="F107" s="56" t="s">
        <v>76</v>
      </c>
      <c r="G107" s="57"/>
      <c r="H107" s="57" t="s">
        <v>680</v>
      </c>
      <c r="I107" s="58">
        <v>80885.601819046089</v>
      </c>
      <c r="J107" s="58">
        <f>VLOOKUP(TRIM(Table133[[#This Row],[District code]]),'[2]Pop Change by District'!$D$6:$L$339,9,0)</f>
        <v>82294</v>
      </c>
      <c r="K107" s="58">
        <f>Table133[[#This Row],[Population 2019]]-Table133[[#This Row],[Population 2018]]</f>
        <v>1408.3981809539109</v>
      </c>
      <c r="L107" s="58">
        <f>Table133[[#This Row],[Population 2019]]*17.63%</f>
        <v>14508.432199999999</v>
      </c>
      <c r="M107" s="58">
        <f>Table133[[#This Row],[0-59 Month population]]*0.9</f>
        <v>13057.58898</v>
      </c>
      <c r="N107" s="58">
        <f>Table133[[#This Row],[0-59 Month population]]*0.3</f>
        <v>4352.5296599999992</v>
      </c>
      <c r="O107" s="58">
        <f>Table133[[#This Row],[0-59 Month population]]*0.8</f>
        <v>11606.74576</v>
      </c>
      <c r="P107" s="58" t="s">
        <v>247</v>
      </c>
      <c r="Q107" s="71" t="s">
        <v>21</v>
      </c>
      <c r="R107" s="71" t="s">
        <v>703</v>
      </c>
      <c r="S107" s="71" t="s">
        <v>704</v>
      </c>
      <c r="T107" s="72">
        <v>0.126</v>
      </c>
      <c r="U107" s="72">
        <v>0.126</v>
      </c>
      <c r="V107" s="72">
        <v>0.126</v>
      </c>
      <c r="W107" s="72">
        <v>1.2E-2</v>
      </c>
      <c r="X107" s="72">
        <v>1.2E-2</v>
      </c>
      <c r="Y107" s="72">
        <v>1.2E-2</v>
      </c>
      <c r="Z107" s="72"/>
      <c r="AA107" s="73">
        <v>4.8307040566540123E-2</v>
      </c>
      <c r="AB107" s="73">
        <v>3.8897253254545779E-3</v>
      </c>
      <c r="AC107" s="73">
        <v>4.5318319897175073E-2</v>
      </c>
      <c r="AD107" s="73">
        <v>0.15394576031680016</v>
      </c>
      <c r="AE107" s="73">
        <v>3.5507260147054002E-3</v>
      </c>
      <c r="AF107" s="73">
        <v>2.1709528400945553E-2</v>
      </c>
      <c r="AG107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07" s="73">
        <f t="shared" si="10"/>
        <v>1.2E-2</v>
      </c>
      <c r="AI107" s="75">
        <f t="shared" si="12"/>
        <v>1.2E-2</v>
      </c>
      <c r="AJ107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07" s="73">
        <f t="shared" si="11"/>
        <v>0.126</v>
      </c>
      <c r="AL107" s="75">
        <f t="shared" si="13"/>
        <v>0.126</v>
      </c>
      <c r="AM107" s="75">
        <f>Table133[[#This Row],[GAM to be used]]-Table133[[#This Row],[new GAM prevalence (SD of 1) after district grouping]]</f>
        <v>7.7692959433459885E-2</v>
      </c>
      <c r="AN107" s="75">
        <f>Table133[[#This Row],[GAM to be used]]-Table133[[#This Row],[SAM to be used]]</f>
        <v>0.114</v>
      </c>
      <c r="AO107" s="76">
        <f>Table133[[#This Row],[0-59 Month population]]*Table133[[#This Row],[SAM to be used]]*2.6</f>
        <v>452.66308463999997</v>
      </c>
      <c r="AP107" s="76">
        <f>Table133[[#This Row],[SAM Burden]]+Table133[[#This Row],[MAM Burden]]</f>
        <v>4752.9623887200005</v>
      </c>
      <c r="AQ107" s="76">
        <f>Table133[[#This Row],[0-59 Month population]]*Table133[[#This Row],[MAM to be used]]*2.6</f>
        <v>4300.2993040800002</v>
      </c>
      <c r="AR107" s="77"/>
      <c r="AS107" s="78">
        <f>Table133[[#This Row],[SAM Upper Interval]]*Table133[[#This Row],[0-59 Month population]]*2.6</f>
        <v>452.66308463999997</v>
      </c>
      <c r="AT107" s="79">
        <f>Table133[[#This Row],[0-59 Month population]]*Table133[[#This Row],[SAM Level]]*2.6</f>
        <v>452.66308463999997</v>
      </c>
      <c r="AU107" s="79">
        <f>Table133[[#This Row],[SAM Burden (Surveys Only)]]+Table133[[#This Row],[MAM Burden (Surveys Only)]]</f>
        <v>4752.9623887200005</v>
      </c>
      <c r="AV107" s="79">
        <f>(Table133[[#This Row],[GAM Level]]-Table133[[#This Row],[SAM Level]])*Table133[[#This Row],[0-59 Month population]]*2.6</f>
        <v>4300.2993040800002</v>
      </c>
      <c r="AX107" s="69">
        <v>0.45714637620340198</v>
      </c>
      <c r="AY107" s="70">
        <f t="shared" si="7"/>
        <v>4752.9623887199996</v>
      </c>
      <c r="AZ107" s="70">
        <f t="shared" si="8"/>
        <v>452.66308463999997</v>
      </c>
      <c r="BA107" s="70">
        <f t="shared" si="9"/>
        <v>4300.2993040800002</v>
      </c>
      <c r="BB107" s="2"/>
    </row>
    <row r="108" spans="1:54" ht="16.5" hidden="1" customHeight="1" x14ac:dyDescent="0.25">
      <c r="A108" s="56" t="s">
        <v>241</v>
      </c>
      <c r="B108" s="56" t="s">
        <v>280</v>
      </c>
      <c r="C108" s="56" t="s">
        <v>35</v>
      </c>
      <c r="D108" s="56">
        <v>1711</v>
      </c>
      <c r="E108" s="56">
        <v>1711</v>
      </c>
      <c r="F108" s="56" t="s">
        <v>76</v>
      </c>
      <c r="G108" s="57" t="s">
        <v>29</v>
      </c>
      <c r="H108" s="57" t="s">
        <v>680</v>
      </c>
      <c r="I108" s="58">
        <v>114869.03681087008</v>
      </c>
      <c r="J108" s="58">
        <f>VLOOKUP(TRIM(Table133[[#This Row],[District code]]),'[2]Pop Change by District'!$D$6:$L$339,9,0)</f>
        <v>133462</v>
      </c>
      <c r="K108" s="58">
        <f>Table133[[#This Row],[Population 2019]]-Table133[[#This Row],[Population 2018]]</f>
        <v>18592.963189129921</v>
      </c>
      <c r="L108" s="58">
        <f>Table133[[#This Row],[Population 2019]]*17.63%</f>
        <v>23529.350599999998</v>
      </c>
      <c r="M108" s="58">
        <f>Table133[[#This Row],[0-59 Month population]]*0.9</f>
        <v>21176.415539999998</v>
      </c>
      <c r="N108" s="58">
        <f>Table133[[#This Row],[0-59 Month population]]*0.3</f>
        <v>7058.8051799999994</v>
      </c>
      <c r="O108" s="58">
        <f>Table133[[#This Row],[0-59 Month population]]*0.8</f>
        <v>18823.480479999998</v>
      </c>
      <c r="P108" s="58" t="s">
        <v>253</v>
      </c>
      <c r="Q108" s="71" t="s">
        <v>21</v>
      </c>
      <c r="R108" s="71" t="s">
        <v>705</v>
      </c>
      <c r="S108" s="71" t="s">
        <v>706</v>
      </c>
      <c r="T108" s="72">
        <v>0.25900000000000001</v>
      </c>
      <c r="U108" s="72">
        <v>0.25900000000000001</v>
      </c>
      <c r="V108" s="72">
        <v>0.25900000000000001</v>
      </c>
      <c r="W108" s="72">
        <v>6.2E-2</v>
      </c>
      <c r="X108" s="72">
        <v>6.2E-2</v>
      </c>
      <c r="Y108" s="72">
        <v>6.2E-2</v>
      </c>
      <c r="Z108" s="72"/>
      <c r="AA108" s="73">
        <v>0.13575722786344524</v>
      </c>
      <c r="AB108" s="73">
        <v>1.7882830697210635E-2</v>
      </c>
      <c r="AC108" s="73">
        <v>5.8596684734853202E-2</v>
      </c>
      <c r="AD108" s="73">
        <v>0.15429610179893541</v>
      </c>
      <c r="AE108" s="73">
        <v>5.1341103865721318E-3</v>
      </c>
      <c r="AF108" s="73">
        <v>2.1786235193609668E-2</v>
      </c>
      <c r="AG108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08" s="73">
        <f t="shared" si="10"/>
        <v>6.2E-2</v>
      </c>
      <c r="AI108" s="75">
        <f t="shared" si="12"/>
        <v>6.2E-2</v>
      </c>
      <c r="AJ108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08" s="73">
        <f t="shared" si="11"/>
        <v>0.25900000000000001</v>
      </c>
      <c r="AL108" s="75">
        <f t="shared" si="13"/>
        <v>0.25900000000000001</v>
      </c>
      <c r="AM108" s="75">
        <f>Table133[[#This Row],[GAM to be used]]-Table133[[#This Row],[new GAM prevalence (SD of 1) after district grouping]]</f>
        <v>0.12324277213655477</v>
      </c>
      <c r="AN108" s="75">
        <f>Table133[[#This Row],[GAM to be used]]-Table133[[#This Row],[SAM to be used]]</f>
        <v>0.19700000000000001</v>
      </c>
      <c r="AO108" s="76">
        <f>Table133[[#This Row],[0-59 Month population]]*Table133[[#This Row],[SAM to be used]]*2.6</f>
        <v>3792.9313167199998</v>
      </c>
      <c r="AP108" s="76">
        <f>Table133[[#This Row],[SAM Burden]]+Table133[[#This Row],[MAM Burden]]</f>
        <v>15844.664694040001</v>
      </c>
      <c r="AQ108" s="76">
        <f>Table133[[#This Row],[0-59 Month population]]*Table133[[#This Row],[MAM to be used]]*2.6</f>
        <v>12051.733377320001</v>
      </c>
      <c r="AR108" s="77"/>
      <c r="AS108" s="78">
        <f>Table133[[#This Row],[SAM Upper Interval]]*Table133[[#This Row],[0-59 Month population]]*2.6</f>
        <v>3792.9313167199998</v>
      </c>
      <c r="AT108" s="79">
        <f>Table133[[#This Row],[0-59 Month population]]*Table133[[#This Row],[SAM Level]]*2.6</f>
        <v>3792.9313167199998</v>
      </c>
      <c r="AU108" s="79">
        <f>Table133[[#This Row],[SAM Burden (Surveys Only)]]+Table133[[#This Row],[MAM Burden (Surveys Only)]]</f>
        <v>15844.664694040001</v>
      </c>
      <c r="AV108" s="79">
        <f>(Table133[[#This Row],[GAM Level]]-Table133[[#This Row],[SAM Level]])*Table133[[#This Row],[0-59 Month population]]*2.6</f>
        <v>12051.733377320001</v>
      </c>
      <c r="AX108" s="69">
        <v>0.38712259447096031</v>
      </c>
      <c r="AY108" s="70">
        <f t="shared" si="7"/>
        <v>15844.664694039999</v>
      </c>
      <c r="AZ108" s="70">
        <f t="shared" si="8"/>
        <v>3792.9313167199998</v>
      </c>
      <c r="BA108" s="70">
        <f t="shared" si="9"/>
        <v>12051.733377320001</v>
      </c>
      <c r="BB108" s="2"/>
    </row>
    <row r="109" spans="1:54" ht="16.5" hidden="1" customHeight="1" x14ac:dyDescent="0.25">
      <c r="A109" s="56" t="s">
        <v>241</v>
      </c>
      <c r="B109" s="56" t="s">
        <v>281</v>
      </c>
      <c r="C109" s="56" t="s">
        <v>35</v>
      </c>
      <c r="D109" s="56">
        <v>1712</v>
      </c>
      <c r="E109" s="56">
        <v>1712</v>
      </c>
      <c r="F109" s="56" t="s">
        <v>76</v>
      </c>
      <c r="G109" s="57" t="s">
        <v>29</v>
      </c>
      <c r="H109" s="57" t="s">
        <v>680</v>
      </c>
      <c r="I109" s="58">
        <v>100559.9246626291</v>
      </c>
      <c r="J109" s="58">
        <f>VLOOKUP(TRIM(Table133[[#This Row],[District code]]),'[2]Pop Change by District'!$D$6:$L$339,9,0)</f>
        <v>89544</v>
      </c>
      <c r="K109" s="58">
        <f>Table133[[#This Row],[Population 2019]]-Table133[[#This Row],[Population 2018]]</f>
        <v>-11015.924662629099</v>
      </c>
      <c r="L109" s="58">
        <f>Table133[[#This Row],[Population 2019]]*17.63%</f>
        <v>15786.607199999999</v>
      </c>
      <c r="M109" s="58">
        <f>Table133[[#This Row],[0-59 Month population]]*0.9</f>
        <v>14207.946479999999</v>
      </c>
      <c r="N109" s="58">
        <f>Table133[[#This Row],[0-59 Month population]]*0.3</f>
        <v>4735.9821599999996</v>
      </c>
      <c r="O109" s="58">
        <f>Table133[[#This Row],[0-59 Month population]]*0.8</f>
        <v>12629.285759999999</v>
      </c>
      <c r="P109" s="58" t="s">
        <v>253</v>
      </c>
      <c r="Q109" s="71" t="s">
        <v>21</v>
      </c>
      <c r="R109" s="71" t="s">
        <v>705</v>
      </c>
      <c r="S109" s="71" t="s">
        <v>706</v>
      </c>
      <c r="T109" s="72">
        <v>0.25900000000000001</v>
      </c>
      <c r="U109" s="72">
        <v>0.25900000000000001</v>
      </c>
      <c r="V109" s="72">
        <v>0.25900000000000001</v>
      </c>
      <c r="W109" s="72">
        <v>6.2E-2</v>
      </c>
      <c r="X109" s="72">
        <v>6.2E-2</v>
      </c>
      <c r="Y109" s="72">
        <v>6.2E-2</v>
      </c>
      <c r="Z109" s="72"/>
      <c r="AA109" s="73">
        <v>0.13575722786344524</v>
      </c>
      <c r="AB109" s="73">
        <v>1.7882830697210635E-2</v>
      </c>
      <c r="AC109" s="73">
        <v>5.8596684734853202E-2</v>
      </c>
      <c r="AD109" s="73">
        <v>0.15429610179893541</v>
      </c>
      <c r="AE109" s="73">
        <v>5.1341103865721318E-3</v>
      </c>
      <c r="AF109" s="73">
        <v>2.1786235193609668E-2</v>
      </c>
      <c r="AG109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09" s="73">
        <f t="shared" si="10"/>
        <v>6.2E-2</v>
      </c>
      <c r="AI109" s="75">
        <f t="shared" si="12"/>
        <v>6.2E-2</v>
      </c>
      <c r="AJ109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09" s="73">
        <f t="shared" si="11"/>
        <v>0.25900000000000001</v>
      </c>
      <c r="AL109" s="75">
        <f t="shared" si="13"/>
        <v>0.25900000000000001</v>
      </c>
      <c r="AM109" s="75">
        <f>Table133[[#This Row],[GAM to be used]]-Table133[[#This Row],[new GAM prevalence (SD of 1) after district grouping]]</f>
        <v>0.12324277213655477</v>
      </c>
      <c r="AN109" s="75">
        <f>Table133[[#This Row],[GAM to be used]]-Table133[[#This Row],[SAM to be used]]</f>
        <v>0.19700000000000001</v>
      </c>
      <c r="AO109" s="76">
        <f>Table133[[#This Row],[0-59 Month population]]*Table133[[#This Row],[SAM to be used]]*2.6</f>
        <v>2544.8010806399998</v>
      </c>
      <c r="AP109" s="76">
        <f>Table133[[#This Row],[SAM Burden]]+Table133[[#This Row],[MAM Burden]]</f>
        <v>10630.701288479999</v>
      </c>
      <c r="AQ109" s="76">
        <f>Table133[[#This Row],[0-59 Month population]]*Table133[[#This Row],[MAM to be used]]*2.6</f>
        <v>8085.9002078399999</v>
      </c>
      <c r="AR109" s="77"/>
      <c r="AS109" s="78">
        <f>Table133[[#This Row],[SAM Upper Interval]]*Table133[[#This Row],[0-59 Month population]]*2.6</f>
        <v>2544.8010806399998</v>
      </c>
      <c r="AT109" s="79">
        <f>Table133[[#This Row],[0-59 Month population]]*Table133[[#This Row],[SAM Level]]*2.6</f>
        <v>2544.8010806399998</v>
      </c>
      <c r="AU109" s="79">
        <f>Table133[[#This Row],[SAM Burden (Surveys Only)]]+Table133[[#This Row],[MAM Burden (Surveys Only)]]</f>
        <v>10630.701288479999</v>
      </c>
      <c r="AV109" s="79">
        <f>(Table133[[#This Row],[GAM Level]]-Table133[[#This Row],[SAM Level]])*Table133[[#This Row],[0-59 Month population]]*2.6</f>
        <v>8085.9002078399999</v>
      </c>
      <c r="AX109" s="69">
        <v>0.94788046209455279</v>
      </c>
      <c r="AY109" s="70">
        <f t="shared" si="7"/>
        <v>10630.701288479999</v>
      </c>
      <c r="AZ109" s="70">
        <f t="shared" si="8"/>
        <v>2544.8010806399998</v>
      </c>
      <c r="BA109" s="70">
        <f t="shared" si="9"/>
        <v>8085.9002078399999</v>
      </c>
      <c r="BB109" s="2"/>
    </row>
    <row r="110" spans="1:54" ht="16.5" hidden="1" customHeight="1" x14ac:dyDescent="0.25">
      <c r="A110" s="56" t="s">
        <v>241</v>
      </c>
      <c r="B110" s="56" t="s">
        <v>252</v>
      </c>
      <c r="C110" s="56" t="s">
        <v>18</v>
      </c>
      <c r="D110" s="56">
        <v>1713</v>
      </c>
      <c r="E110" s="56">
        <v>1713</v>
      </c>
      <c r="F110" s="56" t="s">
        <v>76</v>
      </c>
      <c r="G110" s="57" t="s">
        <v>29</v>
      </c>
      <c r="H110" s="57" t="s">
        <v>680</v>
      </c>
      <c r="I110" s="58">
        <v>78261.557114883923</v>
      </c>
      <c r="J110" s="58">
        <f>VLOOKUP(TRIM(Table133[[#This Row],[District code]]),'[2]Pop Change by District'!$D$6:$L$339,9,0)</f>
        <v>79894</v>
      </c>
      <c r="K110" s="58">
        <f>Table133[[#This Row],[Population 2019]]-Table133[[#This Row],[Population 2018]]</f>
        <v>1632.4428851160774</v>
      </c>
      <c r="L110" s="58">
        <f>Table133[[#This Row],[Population 2019]]*17.63%</f>
        <v>14085.312199999998</v>
      </c>
      <c r="M110" s="58">
        <f>Table133[[#This Row],[0-59 Month population]]*0.9</f>
        <v>12676.78098</v>
      </c>
      <c r="N110" s="58">
        <f>Table133[[#This Row],[0-59 Month population]]*0.3</f>
        <v>4225.5936599999995</v>
      </c>
      <c r="O110" s="58">
        <f>Table133[[#This Row],[0-59 Month population]]*0.8</f>
        <v>11268.249759999999</v>
      </c>
      <c r="P110" s="58" t="s">
        <v>253</v>
      </c>
      <c r="Q110" s="71" t="s">
        <v>21</v>
      </c>
      <c r="R110" s="71" t="s">
        <v>703</v>
      </c>
      <c r="S110" s="71" t="s">
        <v>704</v>
      </c>
      <c r="T110" s="72">
        <v>0.126</v>
      </c>
      <c r="U110" s="72">
        <v>0.126</v>
      </c>
      <c r="V110" s="72">
        <v>0.126</v>
      </c>
      <c r="W110" s="72">
        <v>1.2E-2</v>
      </c>
      <c r="X110" s="72">
        <v>1.2E-2</v>
      </c>
      <c r="Y110" s="72">
        <v>1.2E-2</v>
      </c>
      <c r="Z110" s="72"/>
      <c r="AA110" s="73">
        <v>0.13575722786344524</v>
      </c>
      <c r="AB110" s="73">
        <v>1.7882830697210635E-2</v>
      </c>
      <c r="AC110" s="73">
        <v>4.5318319897175073E-2</v>
      </c>
      <c r="AD110" s="73">
        <v>0.15394576031680016</v>
      </c>
      <c r="AE110" s="73">
        <v>3.5507260147054002E-3</v>
      </c>
      <c r="AF110" s="73">
        <v>2.1709528400945553E-2</v>
      </c>
      <c r="AG110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10" s="73">
        <f t="shared" si="10"/>
        <v>1.2E-2</v>
      </c>
      <c r="AI110" s="75">
        <f t="shared" si="12"/>
        <v>1.7882830697210635E-2</v>
      </c>
      <c r="AJ110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10" s="73">
        <f t="shared" si="11"/>
        <v>0.126</v>
      </c>
      <c r="AL110" s="75">
        <f t="shared" si="13"/>
        <v>0.13575722786344524</v>
      </c>
      <c r="AM110" s="75">
        <f>Table133[[#This Row],[GAM to be used]]-Table133[[#This Row],[new GAM prevalence (SD of 1) after district grouping]]</f>
        <v>0</v>
      </c>
      <c r="AN110" s="75">
        <f>Table133[[#This Row],[GAM to be used]]-Table133[[#This Row],[SAM to be used]]</f>
        <v>0.1178743971662346</v>
      </c>
      <c r="AO110" s="76">
        <f>Table133[[#This Row],[0-59 Month population]]*Table133[[#This Row],[SAM to be used]]*2.6</f>
        <v>654.90165881388418</v>
      </c>
      <c r="AP110" s="76">
        <f>Table133[[#This Row],[SAM Burden]]+Table133[[#This Row],[MAM Burden]]</f>
        <v>4971.6756384442288</v>
      </c>
      <c r="AQ110" s="76">
        <f>Table133[[#This Row],[0-59 Month population]]*Table133[[#This Row],[MAM to be used]]*2.6</f>
        <v>4316.7739796303449</v>
      </c>
      <c r="AR110" s="77"/>
      <c r="AS110" s="78">
        <f>Table133[[#This Row],[SAM Upper Interval]]*Table133[[#This Row],[0-59 Month population]]*2.6</f>
        <v>439.46174064000002</v>
      </c>
      <c r="AT110" s="79">
        <f>Table133[[#This Row],[0-59 Month population]]*Table133[[#This Row],[SAM Level]]*2.6</f>
        <v>439.46174064000002</v>
      </c>
      <c r="AU110" s="79">
        <f>Table133[[#This Row],[SAM Burden (Surveys Only)]]+Table133[[#This Row],[MAM Burden (Surveys Only)]]</f>
        <v>4614.3482767200003</v>
      </c>
      <c r="AV110" s="79">
        <f>(Table133[[#This Row],[GAM Level]]-Table133[[#This Row],[SAM Level]])*Table133[[#This Row],[0-59 Month population]]*2.6</f>
        <v>4174.88653608</v>
      </c>
      <c r="AX110" s="69">
        <v>0.94788046209455279</v>
      </c>
      <c r="AY110" s="70">
        <f t="shared" si="7"/>
        <v>4614.3482767200003</v>
      </c>
      <c r="AZ110" s="70">
        <f t="shared" si="8"/>
        <v>439.46174064000002</v>
      </c>
      <c r="BA110" s="70">
        <f t="shared" si="9"/>
        <v>4174.88653608</v>
      </c>
      <c r="BB110" s="2"/>
    </row>
    <row r="111" spans="1:54" ht="16.5" hidden="1" customHeight="1" x14ac:dyDescent="0.25">
      <c r="A111" s="56" t="s">
        <v>241</v>
      </c>
      <c r="B111" s="56" t="s">
        <v>282</v>
      </c>
      <c r="C111" s="56" t="s">
        <v>35</v>
      </c>
      <c r="D111" s="56">
        <v>1714</v>
      </c>
      <c r="E111" s="56">
        <v>1714</v>
      </c>
      <c r="F111" s="56" t="s">
        <v>76</v>
      </c>
      <c r="G111" s="57" t="s">
        <v>29</v>
      </c>
      <c r="H111" s="57" t="s">
        <v>680</v>
      </c>
      <c r="I111" s="58">
        <v>61700.856256058607</v>
      </c>
      <c r="J111" s="58">
        <f>VLOOKUP(TRIM(Table133[[#This Row],[District code]]),'[2]Pop Change by District'!$D$6:$L$339,9,0)</f>
        <v>62404</v>
      </c>
      <c r="K111" s="58">
        <f>Table133[[#This Row],[Population 2019]]-Table133[[#This Row],[Population 2018]]</f>
        <v>703.14374394139304</v>
      </c>
      <c r="L111" s="58">
        <f>Table133[[#This Row],[Population 2019]]*17.63%</f>
        <v>11001.825199999999</v>
      </c>
      <c r="M111" s="58">
        <f>Table133[[#This Row],[0-59 Month population]]*0.9</f>
        <v>9901.642679999999</v>
      </c>
      <c r="N111" s="58">
        <f>Table133[[#This Row],[0-59 Month population]]*0.3</f>
        <v>3300.5475599999995</v>
      </c>
      <c r="O111" s="58">
        <f>Table133[[#This Row],[0-59 Month population]]*0.8</f>
        <v>8801.4601600000005</v>
      </c>
      <c r="P111" s="58" t="s">
        <v>253</v>
      </c>
      <c r="Q111" s="71" t="s">
        <v>21</v>
      </c>
      <c r="R111" s="71" t="s">
        <v>705</v>
      </c>
      <c r="S111" s="71" t="s">
        <v>706</v>
      </c>
      <c r="T111" s="72">
        <v>0.25900000000000001</v>
      </c>
      <c r="U111" s="72">
        <v>0.25900000000000001</v>
      </c>
      <c r="V111" s="72">
        <v>0.25900000000000001</v>
      </c>
      <c r="W111" s="72">
        <v>6.2E-2</v>
      </c>
      <c r="X111" s="72">
        <v>6.2E-2</v>
      </c>
      <c r="Y111" s="72">
        <v>6.2E-2</v>
      </c>
      <c r="Z111" s="72"/>
      <c r="AA111" s="73">
        <v>0.13575722786344524</v>
      </c>
      <c r="AB111" s="73">
        <v>1.7882830697210635E-2</v>
      </c>
      <c r="AC111" s="73">
        <v>5.8596684734853202E-2</v>
      </c>
      <c r="AD111" s="73">
        <v>0.15429610179893541</v>
      </c>
      <c r="AE111" s="73">
        <v>5.1341103865721318E-3</v>
      </c>
      <c r="AF111" s="73">
        <v>2.1786235193609668E-2</v>
      </c>
      <c r="AG111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11" s="73">
        <f t="shared" si="10"/>
        <v>6.2E-2</v>
      </c>
      <c r="AI111" s="75">
        <f t="shared" si="12"/>
        <v>6.2E-2</v>
      </c>
      <c r="AJ111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11" s="73">
        <f t="shared" si="11"/>
        <v>0.25900000000000001</v>
      </c>
      <c r="AL111" s="75">
        <f t="shared" si="13"/>
        <v>0.25900000000000001</v>
      </c>
      <c r="AM111" s="75">
        <f>Table133[[#This Row],[GAM to be used]]-Table133[[#This Row],[new GAM prevalence (SD of 1) after district grouping]]</f>
        <v>0.12324277213655477</v>
      </c>
      <c r="AN111" s="75">
        <f>Table133[[#This Row],[GAM to be used]]-Table133[[#This Row],[SAM to be used]]</f>
        <v>0.19700000000000001</v>
      </c>
      <c r="AO111" s="76">
        <f>Table133[[#This Row],[0-59 Month population]]*Table133[[#This Row],[SAM to be used]]*2.6</f>
        <v>1773.49422224</v>
      </c>
      <c r="AP111" s="76">
        <f>Table133[[#This Row],[SAM Burden]]+Table133[[#This Row],[MAM Burden]]</f>
        <v>7408.6290896800001</v>
      </c>
      <c r="AQ111" s="76">
        <f>Table133[[#This Row],[0-59 Month population]]*Table133[[#This Row],[MAM to be used]]*2.6</f>
        <v>5635.1348674400006</v>
      </c>
      <c r="AR111" s="77"/>
      <c r="AS111" s="78">
        <f>Table133[[#This Row],[SAM Upper Interval]]*Table133[[#This Row],[0-59 Month population]]*2.6</f>
        <v>1773.49422224</v>
      </c>
      <c r="AT111" s="79">
        <f>Table133[[#This Row],[0-59 Month population]]*Table133[[#This Row],[SAM Level]]*2.6</f>
        <v>1773.49422224</v>
      </c>
      <c r="AU111" s="79">
        <f>Table133[[#This Row],[SAM Burden (Surveys Only)]]+Table133[[#This Row],[MAM Burden (Surveys Only)]]</f>
        <v>7408.6290896800001</v>
      </c>
      <c r="AV111" s="79">
        <f>(Table133[[#This Row],[GAM Level]]-Table133[[#This Row],[SAM Level]])*Table133[[#This Row],[0-59 Month population]]*2.6</f>
        <v>5635.1348674400006</v>
      </c>
      <c r="AX111" s="69">
        <v>0.33459985007627252</v>
      </c>
      <c r="AY111" s="70">
        <f t="shared" si="7"/>
        <v>7408.6290896799992</v>
      </c>
      <c r="AZ111" s="70">
        <f t="shared" si="8"/>
        <v>1773.49422224</v>
      </c>
      <c r="BA111" s="70">
        <f t="shared" si="9"/>
        <v>5635.1348674400006</v>
      </c>
      <c r="BB111" s="2"/>
    </row>
    <row r="112" spans="1:54" ht="16.5" hidden="1" customHeight="1" x14ac:dyDescent="0.25">
      <c r="A112" s="56" t="s">
        <v>241</v>
      </c>
      <c r="B112" s="56" t="s">
        <v>254</v>
      </c>
      <c r="C112" s="56" t="s">
        <v>18</v>
      </c>
      <c r="D112" s="56">
        <v>1715</v>
      </c>
      <c r="E112" s="56">
        <v>1715</v>
      </c>
      <c r="F112" s="56" t="s">
        <v>76</v>
      </c>
      <c r="G112" s="57"/>
      <c r="H112" s="57" t="s">
        <v>680</v>
      </c>
      <c r="I112" s="58">
        <v>79093.313338745924</v>
      </c>
      <c r="J112" s="58">
        <f>VLOOKUP(TRIM(Table133[[#This Row],[District code]]),'[2]Pop Change by District'!$D$6:$L$339,9,0)</f>
        <v>80097</v>
      </c>
      <c r="K112" s="58">
        <f>Table133[[#This Row],[Population 2019]]-Table133[[#This Row],[Population 2018]]</f>
        <v>1003.6866612540762</v>
      </c>
      <c r="L112" s="58">
        <f>Table133[[#This Row],[Population 2019]]*17.63%</f>
        <v>14121.101099999998</v>
      </c>
      <c r="M112" s="58">
        <f>Table133[[#This Row],[0-59 Month population]]*0.9</f>
        <v>12708.990989999998</v>
      </c>
      <c r="N112" s="58">
        <f>Table133[[#This Row],[0-59 Month population]]*0.3</f>
        <v>4236.3303299999989</v>
      </c>
      <c r="O112" s="58">
        <f>Table133[[#This Row],[0-59 Month population]]*0.8</f>
        <v>11296.880879999999</v>
      </c>
      <c r="P112" s="58" t="s">
        <v>255</v>
      </c>
      <c r="Q112" s="71" t="s">
        <v>21</v>
      </c>
      <c r="R112" s="71" t="s">
        <v>703</v>
      </c>
      <c r="S112" s="71" t="s">
        <v>704</v>
      </c>
      <c r="T112" s="72">
        <v>0.126</v>
      </c>
      <c r="U112" s="72">
        <v>0.126</v>
      </c>
      <c r="V112" s="72">
        <v>0.126</v>
      </c>
      <c r="W112" s="72">
        <v>1.2E-2</v>
      </c>
      <c r="X112" s="72">
        <v>1.2E-2</v>
      </c>
      <c r="Y112" s="72">
        <v>1.2E-2</v>
      </c>
      <c r="Z112" s="72"/>
      <c r="AA112" s="73">
        <v>4.5318319897175073E-2</v>
      </c>
      <c r="AB112" s="73">
        <v>3.5507260147054002E-3</v>
      </c>
      <c r="AC112" s="73">
        <v>4.5318319897175073E-2</v>
      </c>
      <c r="AD112" s="73">
        <v>0.15394576031680016</v>
      </c>
      <c r="AE112" s="73">
        <v>3.5507260147054002E-3</v>
      </c>
      <c r="AF112" s="73">
        <v>2.1709528400945553E-2</v>
      </c>
      <c r="AG112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12" s="73">
        <f t="shared" si="10"/>
        <v>1.2E-2</v>
      </c>
      <c r="AI112" s="75">
        <f t="shared" si="12"/>
        <v>1.2E-2</v>
      </c>
      <c r="AJ112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12" s="73">
        <f t="shared" si="11"/>
        <v>0.126</v>
      </c>
      <c r="AL112" s="75">
        <f t="shared" si="13"/>
        <v>0.126</v>
      </c>
      <c r="AM112" s="75">
        <f>Table133[[#This Row],[GAM to be used]]-Table133[[#This Row],[new GAM prevalence (SD of 1) after district grouping]]</f>
        <v>8.0681680102824921E-2</v>
      </c>
      <c r="AN112" s="75">
        <f>Table133[[#This Row],[GAM to be used]]-Table133[[#This Row],[SAM to be used]]</f>
        <v>0.114</v>
      </c>
      <c r="AO112" s="76">
        <f>Table133[[#This Row],[0-59 Month population]]*Table133[[#This Row],[SAM to be used]]*2.6</f>
        <v>440.57835432000002</v>
      </c>
      <c r="AP112" s="76">
        <f>Table133[[#This Row],[SAM Burden]]+Table133[[#This Row],[MAM Burden]]</f>
        <v>4626.0727203599999</v>
      </c>
      <c r="AQ112" s="76">
        <f>Table133[[#This Row],[0-59 Month population]]*Table133[[#This Row],[MAM to be used]]*2.6</f>
        <v>4185.4943660399995</v>
      </c>
      <c r="AR112" s="77"/>
      <c r="AS112" s="78">
        <f>Table133[[#This Row],[SAM Upper Interval]]*Table133[[#This Row],[0-59 Month population]]*2.6</f>
        <v>440.57835432000002</v>
      </c>
      <c r="AT112" s="79">
        <f>Table133[[#This Row],[0-59 Month population]]*Table133[[#This Row],[SAM Level]]*2.6</f>
        <v>440.57835432000002</v>
      </c>
      <c r="AU112" s="79">
        <f>Table133[[#This Row],[SAM Burden (Surveys Only)]]+Table133[[#This Row],[MAM Burden (Surveys Only)]]</f>
        <v>4626.0727203599999</v>
      </c>
      <c r="AV112" s="79">
        <f>(Table133[[#This Row],[GAM Level]]-Table133[[#This Row],[SAM Level]])*Table133[[#This Row],[0-59 Month population]]*2.6</f>
        <v>4185.4943660399995</v>
      </c>
      <c r="AX112" s="69">
        <v>0.79676279002888939</v>
      </c>
      <c r="AY112" s="70">
        <f t="shared" si="7"/>
        <v>4626.0727203599999</v>
      </c>
      <c r="AZ112" s="70">
        <f t="shared" si="8"/>
        <v>440.57835432000002</v>
      </c>
      <c r="BA112" s="70">
        <f t="shared" si="9"/>
        <v>4185.4943660399995</v>
      </c>
      <c r="BB112" s="2"/>
    </row>
    <row r="113" spans="1:54" ht="16.5" hidden="1" customHeight="1" x14ac:dyDescent="0.25">
      <c r="A113" s="56" t="s">
        <v>241</v>
      </c>
      <c r="B113" s="56" t="s">
        <v>256</v>
      </c>
      <c r="C113" s="56" t="s">
        <v>18</v>
      </c>
      <c r="D113" s="56">
        <v>1716</v>
      </c>
      <c r="E113" s="56">
        <v>1716</v>
      </c>
      <c r="F113" s="56" t="s">
        <v>76</v>
      </c>
      <c r="G113" s="57"/>
      <c r="H113" s="57" t="s">
        <v>680</v>
      </c>
      <c r="I113" s="58">
        <v>52119.677020594594</v>
      </c>
      <c r="J113" s="58">
        <f>VLOOKUP(TRIM(Table133[[#This Row],[District code]]),'[2]Pop Change by District'!$D$6:$L$339,9,0)</f>
        <v>48560</v>
      </c>
      <c r="K113" s="58">
        <f>Table133[[#This Row],[Population 2019]]-Table133[[#This Row],[Population 2018]]</f>
        <v>-3559.6770205945941</v>
      </c>
      <c r="L113" s="58">
        <f>Table133[[#This Row],[Population 2019]]*17.63%</f>
        <v>8561.1279999999988</v>
      </c>
      <c r="M113" s="58">
        <f>Table133[[#This Row],[0-59 Month population]]*0.9</f>
        <v>7705.0151999999989</v>
      </c>
      <c r="N113" s="58">
        <f>Table133[[#This Row],[0-59 Month population]]*0.3</f>
        <v>2568.3383999999996</v>
      </c>
      <c r="O113" s="58">
        <f>Table133[[#This Row],[0-59 Month population]]*0.8</f>
        <v>6848.902399999999</v>
      </c>
      <c r="P113" s="58" t="s">
        <v>249</v>
      </c>
      <c r="Q113" s="71" t="s">
        <v>21</v>
      </c>
      <c r="R113" s="71" t="s">
        <v>703</v>
      </c>
      <c r="S113" s="71" t="s">
        <v>704</v>
      </c>
      <c r="T113" s="72">
        <v>0.126</v>
      </c>
      <c r="U113" s="72">
        <v>0.126</v>
      </c>
      <c r="V113" s="72">
        <v>0.126</v>
      </c>
      <c r="W113" s="72">
        <v>1.2E-2</v>
      </c>
      <c r="X113" s="72">
        <v>1.2E-2</v>
      </c>
      <c r="Y113" s="72">
        <v>1.2E-2</v>
      </c>
      <c r="Z113" s="72"/>
      <c r="AA113" s="73">
        <v>0.10130351472816851</v>
      </c>
      <c r="AB113" s="73">
        <v>1.1478210554194535E-2</v>
      </c>
      <c r="AC113" s="73">
        <v>4.5318319897175073E-2</v>
      </c>
      <c r="AD113" s="73">
        <v>0.15394576031680016</v>
      </c>
      <c r="AE113" s="73">
        <v>3.5507260147054002E-3</v>
      </c>
      <c r="AF113" s="73">
        <v>2.1709528400945553E-2</v>
      </c>
      <c r="AG113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13" s="73">
        <f t="shared" si="10"/>
        <v>1.2E-2</v>
      </c>
      <c r="AI113" s="75">
        <f t="shared" si="12"/>
        <v>1.2E-2</v>
      </c>
      <c r="AJ113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13" s="73">
        <f t="shared" si="11"/>
        <v>0.126</v>
      </c>
      <c r="AL113" s="75">
        <f t="shared" si="13"/>
        <v>0.126</v>
      </c>
      <c r="AM113" s="75">
        <f>Table133[[#This Row],[GAM to be used]]-Table133[[#This Row],[new GAM prevalence (SD of 1) after district grouping]]</f>
        <v>2.4696485271831492E-2</v>
      </c>
      <c r="AN113" s="75">
        <f>Table133[[#This Row],[GAM to be used]]-Table133[[#This Row],[SAM to be used]]</f>
        <v>0.114</v>
      </c>
      <c r="AO113" s="76">
        <f>Table133[[#This Row],[0-59 Month population]]*Table133[[#This Row],[SAM to be used]]*2.6</f>
        <v>267.10719359999996</v>
      </c>
      <c r="AP113" s="76">
        <f>Table133[[#This Row],[SAM Burden]]+Table133[[#This Row],[MAM Burden]]</f>
        <v>2804.6255327999997</v>
      </c>
      <c r="AQ113" s="76">
        <f>Table133[[#This Row],[0-59 Month population]]*Table133[[#This Row],[MAM to be used]]*2.6</f>
        <v>2537.5183391999999</v>
      </c>
      <c r="AR113" s="77"/>
      <c r="AS113" s="78">
        <f>Table133[[#This Row],[SAM Upper Interval]]*Table133[[#This Row],[0-59 Month population]]*2.6</f>
        <v>267.10719359999996</v>
      </c>
      <c r="AT113" s="79">
        <f>Table133[[#This Row],[0-59 Month population]]*Table133[[#This Row],[SAM Level]]*2.6</f>
        <v>267.10719359999996</v>
      </c>
      <c r="AU113" s="79">
        <f>Table133[[#This Row],[SAM Burden (Surveys Only)]]+Table133[[#This Row],[MAM Burden (Surveys Only)]]</f>
        <v>2804.6255327999997</v>
      </c>
      <c r="AV113" s="79">
        <f>(Table133[[#This Row],[GAM Level]]-Table133[[#This Row],[SAM Level]])*Table133[[#This Row],[0-59 Month population]]*2.6</f>
        <v>2537.5183391999999</v>
      </c>
      <c r="AX113" s="69">
        <v>0.38712259447096031</v>
      </c>
      <c r="AY113" s="70">
        <f t="shared" si="7"/>
        <v>2804.6255327999997</v>
      </c>
      <c r="AZ113" s="70">
        <f t="shared" si="8"/>
        <v>267.10719359999996</v>
      </c>
      <c r="BA113" s="70">
        <f t="shared" si="9"/>
        <v>2537.5183391999999</v>
      </c>
      <c r="BB113" s="2"/>
    </row>
    <row r="114" spans="1:54" ht="16.5" hidden="1" customHeight="1" x14ac:dyDescent="0.25">
      <c r="A114" s="56" t="s">
        <v>241</v>
      </c>
      <c r="B114" s="56" t="s">
        <v>257</v>
      </c>
      <c r="C114" s="56" t="s">
        <v>18</v>
      </c>
      <c r="D114" s="56">
        <v>1717</v>
      </c>
      <c r="E114" s="56">
        <v>1717</v>
      </c>
      <c r="F114" s="56" t="s">
        <v>76</v>
      </c>
      <c r="G114" s="57"/>
      <c r="H114" s="57" t="s">
        <v>680</v>
      </c>
      <c r="I114" s="58">
        <v>98641.022436681</v>
      </c>
      <c r="J114" s="58">
        <f>VLOOKUP(TRIM(Table133[[#This Row],[District code]]),'[2]Pop Change by District'!$D$6:$L$339,9,0)</f>
        <v>95524</v>
      </c>
      <c r="K114" s="58">
        <f>Table133[[#This Row],[Population 2019]]-Table133[[#This Row],[Population 2018]]</f>
        <v>-3117.0224366809998</v>
      </c>
      <c r="L114" s="58">
        <f>Table133[[#This Row],[Population 2019]]*17.63%</f>
        <v>16840.8812</v>
      </c>
      <c r="M114" s="58">
        <f>Table133[[#This Row],[0-59 Month population]]*0.9</f>
        <v>15156.793079999999</v>
      </c>
      <c r="N114" s="58">
        <f>Table133[[#This Row],[0-59 Month population]]*0.3</f>
        <v>5052.2643600000001</v>
      </c>
      <c r="O114" s="58">
        <f>Table133[[#This Row],[0-59 Month population]]*0.8</f>
        <v>13472.704960000001</v>
      </c>
      <c r="P114" s="58" t="s">
        <v>258</v>
      </c>
      <c r="Q114" s="71" t="s">
        <v>21</v>
      </c>
      <c r="R114" s="71" t="s">
        <v>703</v>
      </c>
      <c r="S114" s="71" t="s">
        <v>704</v>
      </c>
      <c r="T114" s="72">
        <v>0.126</v>
      </c>
      <c r="U114" s="72">
        <v>0.126</v>
      </c>
      <c r="V114" s="72">
        <v>0.126</v>
      </c>
      <c r="W114" s="72">
        <v>1.2E-2</v>
      </c>
      <c r="X114" s="72">
        <v>1.2E-2</v>
      </c>
      <c r="Y114" s="72">
        <v>1.2E-2</v>
      </c>
      <c r="Z114" s="72"/>
      <c r="AA114" s="73">
        <v>8.1776537444077119E-2</v>
      </c>
      <c r="AB114" s="73">
        <v>8.3505967559153252E-3</v>
      </c>
      <c r="AC114" s="73">
        <v>4.5318319897175073E-2</v>
      </c>
      <c r="AD114" s="73">
        <v>0.15394576031680016</v>
      </c>
      <c r="AE114" s="73">
        <v>3.5507260147054002E-3</v>
      </c>
      <c r="AF114" s="73">
        <v>2.1709528400945553E-2</v>
      </c>
      <c r="AG114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14" s="73">
        <f t="shared" si="10"/>
        <v>1.2E-2</v>
      </c>
      <c r="AI114" s="75">
        <f t="shared" si="12"/>
        <v>1.2E-2</v>
      </c>
      <c r="AJ114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14" s="73">
        <f t="shared" si="11"/>
        <v>0.126</v>
      </c>
      <c r="AL114" s="75">
        <f t="shared" si="13"/>
        <v>0.126</v>
      </c>
      <c r="AM114" s="75">
        <f>Table133[[#This Row],[GAM to be used]]-Table133[[#This Row],[new GAM prevalence (SD of 1) after district grouping]]</f>
        <v>4.4223462555922882E-2</v>
      </c>
      <c r="AN114" s="75">
        <f>Table133[[#This Row],[GAM to be used]]-Table133[[#This Row],[SAM to be used]]</f>
        <v>0.114</v>
      </c>
      <c r="AO114" s="76">
        <f>Table133[[#This Row],[0-59 Month population]]*Table133[[#This Row],[SAM to be used]]*2.6</f>
        <v>525.43549344000007</v>
      </c>
      <c r="AP114" s="76">
        <f>Table133[[#This Row],[SAM Burden]]+Table133[[#This Row],[MAM Burden]]</f>
        <v>5517.0726811200002</v>
      </c>
      <c r="AQ114" s="76">
        <f>Table133[[#This Row],[0-59 Month population]]*Table133[[#This Row],[MAM to be used]]*2.6</f>
        <v>4991.6371876800004</v>
      </c>
      <c r="AR114" s="77"/>
      <c r="AS114" s="78">
        <f>Table133[[#This Row],[SAM Upper Interval]]*Table133[[#This Row],[0-59 Month population]]*2.6</f>
        <v>525.43549344000007</v>
      </c>
      <c r="AT114" s="79">
        <f>Table133[[#This Row],[0-59 Month population]]*Table133[[#This Row],[SAM Level]]*2.6</f>
        <v>525.43549344000007</v>
      </c>
      <c r="AU114" s="79">
        <f>Table133[[#This Row],[SAM Burden (Surveys Only)]]+Table133[[#This Row],[MAM Burden (Surveys Only)]]</f>
        <v>5517.0726811200002</v>
      </c>
      <c r="AV114" s="79">
        <f>(Table133[[#This Row],[GAM Level]]-Table133[[#This Row],[SAM Level]])*Table133[[#This Row],[0-59 Month population]]*2.6</f>
        <v>4991.6371876800004</v>
      </c>
      <c r="AX114" s="69">
        <v>0.45714637620340198</v>
      </c>
      <c r="AY114" s="70">
        <f t="shared" si="7"/>
        <v>5517.0726811200011</v>
      </c>
      <c r="AZ114" s="70">
        <f t="shared" si="8"/>
        <v>525.43549344000007</v>
      </c>
      <c r="BA114" s="70">
        <f t="shared" si="9"/>
        <v>4991.6371876800004</v>
      </c>
      <c r="BB114" s="2"/>
    </row>
    <row r="115" spans="1:54" ht="16.5" hidden="1" customHeight="1" x14ac:dyDescent="0.25">
      <c r="A115" s="56" t="s">
        <v>241</v>
      </c>
      <c r="B115" s="56" t="s">
        <v>259</v>
      </c>
      <c r="C115" s="56" t="s">
        <v>18</v>
      </c>
      <c r="D115" s="56">
        <v>1718</v>
      </c>
      <c r="E115" s="56">
        <v>1718</v>
      </c>
      <c r="F115" s="56" t="s">
        <v>76</v>
      </c>
      <c r="G115" s="57"/>
      <c r="H115" s="57" t="s">
        <v>680</v>
      </c>
      <c r="I115" s="58">
        <v>62233.544299098423</v>
      </c>
      <c r="J115" s="58">
        <f>VLOOKUP(TRIM(Table133[[#This Row],[District code]]),'[2]Pop Change by District'!$D$6:$L$339,9,0)</f>
        <v>61092</v>
      </c>
      <c r="K115" s="58">
        <f>Table133[[#This Row],[Population 2019]]-Table133[[#This Row],[Population 2018]]</f>
        <v>-1141.5442990984229</v>
      </c>
      <c r="L115" s="58">
        <f>Table133[[#This Row],[Population 2019]]*17.63%</f>
        <v>10770.5196</v>
      </c>
      <c r="M115" s="58">
        <f>Table133[[#This Row],[0-59 Month population]]*0.9</f>
        <v>9693.4676400000008</v>
      </c>
      <c r="N115" s="58">
        <f>Table133[[#This Row],[0-59 Month population]]*0.3</f>
        <v>3231.1558799999998</v>
      </c>
      <c r="O115" s="58">
        <f>Table133[[#This Row],[0-59 Month population]]*0.8</f>
        <v>8616.4156800000001</v>
      </c>
      <c r="P115" s="58" t="s">
        <v>258</v>
      </c>
      <c r="Q115" s="71" t="s">
        <v>21</v>
      </c>
      <c r="R115" s="71" t="s">
        <v>703</v>
      </c>
      <c r="S115" s="71" t="s">
        <v>704</v>
      </c>
      <c r="T115" s="72">
        <v>0.126</v>
      </c>
      <c r="U115" s="72">
        <v>0.126</v>
      </c>
      <c r="V115" s="72">
        <v>0.126</v>
      </c>
      <c r="W115" s="72">
        <v>1.2E-2</v>
      </c>
      <c r="X115" s="72">
        <v>1.2E-2</v>
      </c>
      <c r="Y115" s="72">
        <v>1.2E-2</v>
      </c>
      <c r="Z115" s="72"/>
      <c r="AA115" s="73">
        <v>8.1776537444077119E-2</v>
      </c>
      <c r="AB115" s="73">
        <v>8.3505967559153252E-3</v>
      </c>
      <c r="AC115" s="73">
        <v>4.5318319897175073E-2</v>
      </c>
      <c r="AD115" s="73">
        <v>0.15394576031680016</v>
      </c>
      <c r="AE115" s="73">
        <v>3.5507260147054002E-3</v>
      </c>
      <c r="AF115" s="73">
        <v>2.1709528400945553E-2</v>
      </c>
      <c r="AG115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15" s="73">
        <f t="shared" si="10"/>
        <v>1.2E-2</v>
      </c>
      <c r="AI115" s="75">
        <f t="shared" si="12"/>
        <v>1.2E-2</v>
      </c>
      <c r="AJ115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15" s="73">
        <f t="shared" si="11"/>
        <v>0.126</v>
      </c>
      <c r="AL115" s="75">
        <f t="shared" si="13"/>
        <v>0.126</v>
      </c>
      <c r="AM115" s="75">
        <f>Table133[[#This Row],[GAM to be used]]-Table133[[#This Row],[new GAM prevalence (SD of 1) after district grouping]]</f>
        <v>4.4223462555922882E-2</v>
      </c>
      <c r="AN115" s="75">
        <f>Table133[[#This Row],[GAM to be used]]-Table133[[#This Row],[SAM to be used]]</f>
        <v>0.114</v>
      </c>
      <c r="AO115" s="76">
        <f>Table133[[#This Row],[0-59 Month population]]*Table133[[#This Row],[SAM to be used]]*2.6</f>
        <v>336.04021152000001</v>
      </c>
      <c r="AP115" s="76">
        <f>Table133[[#This Row],[SAM Burden]]+Table133[[#This Row],[MAM Burden]]</f>
        <v>3528.4222209599998</v>
      </c>
      <c r="AQ115" s="76">
        <f>Table133[[#This Row],[0-59 Month population]]*Table133[[#This Row],[MAM to be used]]*2.6</f>
        <v>3192.3820094399998</v>
      </c>
      <c r="AR115" s="77"/>
      <c r="AS115" s="78">
        <f>Table133[[#This Row],[SAM Upper Interval]]*Table133[[#This Row],[0-59 Month population]]*2.6</f>
        <v>336.04021152000001</v>
      </c>
      <c r="AT115" s="79">
        <f>Table133[[#This Row],[0-59 Month population]]*Table133[[#This Row],[SAM Level]]*2.6</f>
        <v>336.04021152000001</v>
      </c>
      <c r="AU115" s="79">
        <f>Table133[[#This Row],[SAM Burden (Surveys Only)]]+Table133[[#This Row],[MAM Burden (Surveys Only)]]</f>
        <v>3528.4222209599998</v>
      </c>
      <c r="AV115" s="79">
        <f>(Table133[[#This Row],[GAM Level]]-Table133[[#This Row],[SAM Level]])*Table133[[#This Row],[0-59 Month population]]*2.6</f>
        <v>3192.3820094399998</v>
      </c>
      <c r="AX115" s="69">
        <v>0.33459985007627252</v>
      </c>
      <c r="AY115" s="70">
        <f t="shared" si="7"/>
        <v>3528.4222209599998</v>
      </c>
      <c r="AZ115" s="70">
        <f t="shared" si="8"/>
        <v>336.04021152000001</v>
      </c>
      <c r="BA115" s="70">
        <f t="shared" si="9"/>
        <v>3192.3820094399998</v>
      </c>
      <c r="BB115" s="2"/>
    </row>
    <row r="116" spans="1:54" ht="16.5" hidden="1" customHeight="1" x14ac:dyDescent="0.25">
      <c r="A116" s="56" t="s">
        <v>241</v>
      </c>
      <c r="B116" s="56" t="s">
        <v>260</v>
      </c>
      <c r="C116" s="56" t="s">
        <v>18</v>
      </c>
      <c r="D116" s="56">
        <v>1719</v>
      </c>
      <c r="E116" s="56">
        <v>1719</v>
      </c>
      <c r="F116" s="56" t="s">
        <v>76</v>
      </c>
      <c r="G116" s="57"/>
      <c r="H116" s="57" t="s">
        <v>680</v>
      </c>
      <c r="I116" s="58">
        <v>25252.497068234428</v>
      </c>
      <c r="J116" s="58">
        <f>VLOOKUP(TRIM(Table133[[#This Row],[District code]]),'[2]Pop Change by District'!$D$6:$L$339,9,0)</f>
        <v>23695</v>
      </c>
      <c r="K116" s="58">
        <f>Table133[[#This Row],[Population 2019]]-Table133[[#This Row],[Population 2018]]</f>
        <v>-1557.4970682344283</v>
      </c>
      <c r="L116" s="58">
        <f>Table133[[#This Row],[Population 2019]]*17.63%</f>
        <v>4177.4285</v>
      </c>
      <c r="M116" s="58">
        <f>Table133[[#This Row],[0-59 Month population]]*0.9</f>
        <v>3759.6856499999999</v>
      </c>
      <c r="N116" s="58">
        <f>Table133[[#This Row],[0-59 Month population]]*0.3</f>
        <v>1253.22855</v>
      </c>
      <c r="O116" s="58">
        <f>Table133[[#This Row],[0-59 Month population]]*0.8</f>
        <v>3341.9428000000003</v>
      </c>
      <c r="P116" s="58" t="s">
        <v>258</v>
      </c>
      <c r="Q116" s="71" t="s">
        <v>21</v>
      </c>
      <c r="R116" s="71" t="s">
        <v>703</v>
      </c>
      <c r="S116" s="71" t="s">
        <v>704</v>
      </c>
      <c r="T116" s="72">
        <v>0.126</v>
      </c>
      <c r="U116" s="72">
        <v>0.126</v>
      </c>
      <c r="V116" s="72">
        <v>0.126</v>
      </c>
      <c r="W116" s="72">
        <v>1.2E-2</v>
      </c>
      <c r="X116" s="72">
        <v>1.2E-2</v>
      </c>
      <c r="Y116" s="72">
        <v>1.2E-2</v>
      </c>
      <c r="Z116" s="72"/>
      <c r="AA116" s="73">
        <v>8.1776537444077119E-2</v>
      </c>
      <c r="AB116" s="73">
        <v>8.3505967559153252E-3</v>
      </c>
      <c r="AC116" s="73">
        <v>4.5318319897175073E-2</v>
      </c>
      <c r="AD116" s="73">
        <v>0.15394576031680016</v>
      </c>
      <c r="AE116" s="73">
        <v>3.5507260147054002E-3</v>
      </c>
      <c r="AF116" s="73">
        <v>2.1709528400945553E-2</v>
      </c>
      <c r="AG116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16" s="73">
        <f t="shared" si="10"/>
        <v>1.2E-2</v>
      </c>
      <c r="AI116" s="75">
        <f t="shared" si="12"/>
        <v>1.2E-2</v>
      </c>
      <c r="AJ116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16" s="73">
        <f t="shared" si="11"/>
        <v>0.126</v>
      </c>
      <c r="AL116" s="75">
        <f t="shared" si="13"/>
        <v>0.126</v>
      </c>
      <c r="AM116" s="75">
        <f>Table133[[#This Row],[GAM to be used]]-Table133[[#This Row],[new GAM prevalence (SD of 1) after district grouping]]</f>
        <v>4.4223462555922882E-2</v>
      </c>
      <c r="AN116" s="75">
        <f>Table133[[#This Row],[GAM to be used]]-Table133[[#This Row],[SAM to be used]]</f>
        <v>0.114</v>
      </c>
      <c r="AO116" s="76">
        <f>Table133[[#This Row],[0-59 Month population]]*Table133[[#This Row],[SAM to be used]]*2.6</f>
        <v>130.33576920000002</v>
      </c>
      <c r="AP116" s="76">
        <f>Table133[[#This Row],[SAM Burden]]+Table133[[#This Row],[MAM Burden]]</f>
        <v>1368.5255766</v>
      </c>
      <c r="AQ116" s="76">
        <f>Table133[[#This Row],[0-59 Month population]]*Table133[[#This Row],[MAM to be used]]*2.6</f>
        <v>1238.1898074000001</v>
      </c>
      <c r="AR116" s="77"/>
      <c r="AS116" s="78">
        <f>Table133[[#This Row],[SAM Upper Interval]]*Table133[[#This Row],[0-59 Month population]]*2.6</f>
        <v>130.33576920000002</v>
      </c>
      <c r="AT116" s="79">
        <f>Table133[[#This Row],[0-59 Month population]]*Table133[[#This Row],[SAM Level]]*2.6</f>
        <v>130.33576920000002</v>
      </c>
      <c r="AU116" s="79">
        <f>Table133[[#This Row],[SAM Burden (Surveys Only)]]+Table133[[#This Row],[MAM Burden (Surveys Only)]]</f>
        <v>1368.5255766</v>
      </c>
      <c r="AV116" s="79">
        <f>(Table133[[#This Row],[GAM Level]]-Table133[[#This Row],[SAM Level]])*Table133[[#This Row],[0-59 Month population]]*2.6</f>
        <v>1238.1898074000001</v>
      </c>
      <c r="AX116" s="69">
        <v>1.0215231810463141</v>
      </c>
      <c r="AY116" s="70">
        <f t="shared" si="7"/>
        <v>1368.5255766</v>
      </c>
      <c r="AZ116" s="70">
        <f t="shared" si="8"/>
        <v>130.33576920000002</v>
      </c>
      <c r="BA116" s="70">
        <f t="shared" si="9"/>
        <v>1238.1898074000001</v>
      </c>
      <c r="BB116" s="2"/>
    </row>
    <row r="117" spans="1:54" ht="16.5" hidden="1" customHeight="1" x14ac:dyDescent="0.25">
      <c r="A117" s="56" t="s">
        <v>241</v>
      </c>
      <c r="B117" s="56" t="s">
        <v>261</v>
      </c>
      <c r="C117" s="56" t="s">
        <v>18</v>
      </c>
      <c r="D117" s="56">
        <v>1720</v>
      </c>
      <c r="E117" s="56">
        <v>1720</v>
      </c>
      <c r="F117" s="56" t="s">
        <v>76</v>
      </c>
      <c r="G117" s="57"/>
      <c r="H117" s="57" t="s">
        <v>680</v>
      </c>
      <c r="I117" s="58">
        <v>77353.858720939272</v>
      </c>
      <c r="J117" s="58">
        <f>VLOOKUP(TRIM(Table133[[#This Row],[District code]]),'[2]Pop Change by District'!$D$6:$L$339,9,0)</f>
        <v>80640</v>
      </c>
      <c r="K117" s="58">
        <f>Table133[[#This Row],[Population 2019]]-Table133[[#This Row],[Population 2018]]</f>
        <v>3286.1412790607283</v>
      </c>
      <c r="L117" s="58">
        <f>Table133[[#This Row],[Population 2019]]*17.63%</f>
        <v>14216.831999999999</v>
      </c>
      <c r="M117" s="58">
        <f>Table133[[#This Row],[0-59 Month population]]*0.9</f>
        <v>12795.148799999999</v>
      </c>
      <c r="N117" s="58">
        <f>Table133[[#This Row],[0-59 Month population]]*0.3</f>
        <v>4265.0495999999994</v>
      </c>
      <c r="O117" s="58">
        <f>Table133[[#This Row],[0-59 Month population]]*0.8</f>
        <v>11373.4656</v>
      </c>
      <c r="P117" s="58" t="s">
        <v>255</v>
      </c>
      <c r="Q117" s="71" t="s">
        <v>21</v>
      </c>
      <c r="R117" s="71" t="s">
        <v>703</v>
      </c>
      <c r="S117" s="71" t="s">
        <v>704</v>
      </c>
      <c r="T117" s="72">
        <v>0.126</v>
      </c>
      <c r="U117" s="72">
        <v>0.126</v>
      </c>
      <c r="V117" s="72">
        <v>0.126</v>
      </c>
      <c r="W117" s="72">
        <v>1.2E-2</v>
      </c>
      <c r="X117" s="72">
        <v>1.2E-2</v>
      </c>
      <c r="Y117" s="72">
        <v>1.2E-2</v>
      </c>
      <c r="Z117" s="72"/>
      <c r="AA117" s="73">
        <v>4.5318319897175073E-2</v>
      </c>
      <c r="AB117" s="73">
        <v>3.5507260147054002E-3</v>
      </c>
      <c r="AC117" s="73">
        <v>4.5318319897175073E-2</v>
      </c>
      <c r="AD117" s="73">
        <v>0.15394576031680016</v>
      </c>
      <c r="AE117" s="73">
        <v>3.5507260147054002E-3</v>
      </c>
      <c r="AF117" s="73">
        <v>2.1709528400945553E-2</v>
      </c>
      <c r="AG117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17" s="73">
        <f t="shared" si="10"/>
        <v>1.2E-2</v>
      </c>
      <c r="AI117" s="75">
        <f t="shared" si="12"/>
        <v>1.2E-2</v>
      </c>
      <c r="AJ117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17" s="73">
        <f t="shared" si="11"/>
        <v>0.126</v>
      </c>
      <c r="AL117" s="75">
        <f t="shared" si="13"/>
        <v>0.126</v>
      </c>
      <c r="AM117" s="75">
        <f>Table133[[#This Row],[GAM to be used]]-Table133[[#This Row],[new GAM prevalence (SD of 1) after district grouping]]</f>
        <v>8.0681680102824921E-2</v>
      </c>
      <c r="AN117" s="75">
        <f>Table133[[#This Row],[GAM to be used]]-Table133[[#This Row],[SAM to be used]]</f>
        <v>0.114</v>
      </c>
      <c r="AO117" s="76">
        <f>Table133[[#This Row],[0-59 Month population]]*Table133[[#This Row],[SAM to be used]]*2.6</f>
        <v>443.56515839999997</v>
      </c>
      <c r="AP117" s="76">
        <f>Table133[[#This Row],[SAM Burden]]+Table133[[#This Row],[MAM Burden]]</f>
        <v>4657.4341631999996</v>
      </c>
      <c r="AQ117" s="76">
        <f>Table133[[#This Row],[0-59 Month population]]*Table133[[#This Row],[MAM to be used]]*2.6</f>
        <v>4213.8690047999999</v>
      </c>
      <c r="AR117" s="77"/>
      <c r="AS117" s="78">
        <f>Table133[[#This Row],[SAM Upper Interval]]*Table133[[#This Row],[0-59 Month population]]*2.6</f>
        <v>443.56515839999997</v>
      </c>
      <c r="AT117" s="79">
        <f>Table133[[#This Row],[0-59 Month population]]*Table133[[#This Row],[SAM Level]]*2.6</f>
        <v>443.56515839999997</v>
      </c>
      <c r="AU117" s="79">
        <f>Table133[[#This Row],[SAM Burden (Surveys Only)]]+Table133[[#This Row],[MAM Burden (Surveys Only)]]</f>
        <v>4657.4341631999996</v>
      </c>
      <c r="AV117" s="79">
        <f>(Table133[[#This Row],[GAM Level]]-Table133[[#This Row],[SAM Level]])*Table133[[#This Row],[0-59 Month population]]*2.6</f>
        <v>4213.8690047999999</v>
      </c>
      <c r="AX117" s="69">
        <v>1.0215231810463141</v>
      </c>
      <c r="AY117" s="70">
        <f t="shared" si="7"/>
        <v>4657.4341631999996</v>
      </c>
      <c r="AZ117" s="70">
        <f t="shared" si="8"/>
        <v>443.56515839999997</v>
      </c>
      <c r="BA117" s="70">
        <f t="shared" si="9"/>
        <v>4213.8690047999999</v>
      </c>
      <c r="BB117" s="2"/>
    </row>
    <row r="118" spans="1:54" ht="16.5" hidden="1" customHeight="1" x14ac:dyDescent="0.25">
      <c r="A118" s="56" t="s">
        <v>241</v>
      </c>
      <c r="B118" s="56" t="s">
        <v>262</v>
      </c>
      <c r="C118" s="56" t="s">
        <v>18</v>
      </c>
      <c r="D118" s="56">
        <v>1721</v>
      </c>
      <c r="E118" s="56">
        <v>1721</v>
      </c>
      <c r="F118" s="56" t="s">
        <v>76</v>
      </c>
      <c r="G118" s="57"/>
      <c r="H118" s="57" t="s">
        <v>680</v>
      </c>
      <c r="I118" s="58">
        <v>49220.560162525289</v>
      </c>
      <c r="J118" s="58">
        <f>VLOOKUP(TRIM(Table133[[#This Row],[District code]]),'[2]Pop Change by District'!$D$6:$L$339,9,0)</f>
        <v>49639</v>
      </c>
      <c r="K118" s="58">
        <f>Table133[[#This Row],[Population 2019]]-Table133[[#This Row],[Population 2018]]</f>
        <v>418.43983747471066</v>
      </c>
      <c r="L118" s="58">
        <f>Table133[[#This Row],[Population 2019]]*17.63%</f>
        <v>8751.3557000000001</v>
      </c>
      <c r="M118" s="58">
        <f>Table133[[#This Row],[0-59 Month population]]*0.9</f>
        <v>7876.2201300000006</v>
      </c>
      <c r="N118" s="58">
        <f>Table133[[#This Row],[0-59 Month population]]*0.3</f>
        <v>2625.4067099999997</v>
      </c>
      <c r="O118" s="58">
        <f>Table133[[#This Row],[0-59 Month population]]*0.8</f>
        <v>7001.0845600000002</v>
      </c>
      <c r="P118" s="58" t="s">
        <v>255</v>
      </c>
      <c r="Q118" s="71" t="s">
        <v>21</v>
      </c>
      <c r="R118" s="71" t="s">
        <v>703</v>
      </c>
      <c r="S118" s="71" t="s">
        <v>704</v>
      </c>
      <c r="T118" s="72">
        <v>0.126</v>
      </c>
      <c r="U118" s="72">
        <v>0.126</v>
      </c>
      <c r="V118" s="72">
        <v>0.126</v>
      </c>
      <c r="W118" s="72">
        <v>1.2E-2</v>
      </c>
      <c r="X118" s="72">
        <v>1.2E-2</v>
      </c>
      <c r="Y118" s="72">
        <v>1.2E-2</v>
      </c>
      <c r="Z118" s="72"/>
      <c r="AA118" s="73">
        <v>4.5318319897175073E-2</v>
      </c>
      <c r="AB118" s="73">
        <v>3.5507260147054002E-3</v>
      </c>
      <c r="AC118" s="73">
        <v>4.5318319897175073E-2</v>
      </c>
      <c r="AD118" s="73">
        <v>0.15394576031680016</v>
      </c>
      <c r="AE118" s="73">
        <v>3.5507260147054002E-3</v>
      </c>
      <c r="AF118" s="73">
        <v>2.1709528400945553E-2</v>
      </c>
      <c r="AG118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18" s="73">
        <f t="shared" si="10"/>
        <v>1.2E-2</v>
      </c>
      <c r="AI118" s="75">
        <f t="shared" si="12"/>
        <v>1.2E-2</v>
      </c>
      <c r="AJ118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18" s="73">
        <f t="shared" si="11"/>
        <v>0.126</v>
      </c>
      <c r="AL118" s="75">
        <f t="shared" si="13"/>
        <v>0.126</v>
      </c>
      <c r="AM118" s="75">
        <f>Table133[[#This Row],[GAM to be used]]-Table133[[#This Row],[new GAM prevalence (SD of 1) after district grouping]]</f>
        <v>8.0681680102824921E-2</v>
      </c>
      <c r="AN118" s="75">
        <f>Table133[[#This Row],[GAM to be used]]-Table133[[#This Row],[SAM to be used]]</f>
        <v>0.114</v>
      </c>
      <c r="AO118" s="76">
        <f>Table133[[#This Row],[0-59 Month population]]*Table133[[#This Row],[SAM to be used]]*2.6</f>
        <v>273.04229784</v>
      </c>
      <c r="AP118" s="76">
        <f>Table133[[#This Row],[SAM Burden]]+Table133[[#This Row],[MAM Burden]]</f>
        <v>2866.9441273200005</v>
      </c>
      <c r="AQ118" s="76">
        <f>Table133[[#This Row],[0-59 Month population]]*Table133[[#This Row],[MAM to be used]]*2.6</f>
        <v>2593.9018294800003</v>
      </c>
      <c r="AR118" s="77"/>
      <c r="AS118" s="78">
        <f>Table133[[#This Row],[SAM Upper Interval]]*Table133[[#This Row],[0-59 Month population]]*2.6</f>
        <v>273.04229784</v>
      </c>
      <c r="AT118" s="79">
        <f>Table133[[#This Row],[0-59 Month population]]*Table133[[#This Row],[SAM Level]]*2.6</f>
        <v>273.04229784</v>
      </c>
      <c r="AU118" s="79">
        <f>Table133[[#This Row],[SAM Burden (Surveys Only)]]+Table133[[#This Row],[MAM Burden (Surveys Only)]]</f>
        <v>2866.9441273200005</v>
      </c>
      <c r="AV118" s="79">
        <f>(Table133[[#This Row],[GAM Level]]-Table133[[#This Row],[SAM Level]])*Table133[[#This Row],[0-59 Month population]]*2.6</f>
        <v>2593.9018294800003</v>
      </c>
      <c r="AX118" s="69">
        <v>1.9531236104650855</v>
      </c>
      <c r="AY118" s="70">
        <f t="shared" si="7"/>
        <v>2866.94412732</v>
      </c>
      <c r="AZ118" s="70">
        <f t="shared" si="8"/>
        <v>273.04229784</v>
      </c>
      <c r="BA118" s="70">
        <f t="shared" si="9"/>
        <v>2593.9018294800003</v>
      </c>
      <c r="BB118" s="2"/>
    </row>
    <row r="119" spans="1:54" ht="16.5" hidden="1" customHeight="1" x14ac:dyDescent="0.25">
      <c r="A119" s="56" t="s">
        <v>241</v>
      </c>
      <c r="B119" s="56" t="s">
        <v>283</v>
      </c>
      <c r="C119" s="56" t="s">
        <v>35</v>
      </c>
      <c r="D119" s="56">
        <v>1722</v>
      </c>
      <c r="E119" s="56">
        <v>1722</v>
      </c>
      <c r="F119" s="56" t="s">
        <v>76</v>
      </c>
      <c r="G119" s="57" t="s">
        <v>29</v>
      </c>
      <c r="H119" s="57" t="s">
        <v>680</v>
      </c>
      <c r="I119" s="58">
        <v>110124.24449942113</v>
      </c>
      <c r="J119" s="58">
        <f>VLOOKUP(TRIM(Table133[[#This Row],[District code]]),'[2]Pop Change by District'!$D$6:$L$339,9,0)</f>
        <v>118833</v>
      </c>
      <c r="K119" s="58">
        <f>Table133[[#This Row],[Population 2019]]-Table133[[#This Row],[Population 2018]]</f>
        <v>8708.7555005788745</v>
      </c>
      <c r="L119" s="58">
        <f>Table133[[#This Row],[Population 2019]]*17.63%</f>
        <v>20950.257899999997</v>
      </c>
      <c r="M119" s="58">
        <f>Table133[[#This Row],[0-59 Month population]]*0.9</f>
        <v>18855.232109999997</v>
      </c>
      <c r="N119" s="58">
        <f>Table133[[#This Row],[0-59 Month population]]*0.3</f>
        <v>6285.0773699999991</v>
      </c>
      <c r="O119" s="58">
        <f>Table133[[#This Row],[0-59 Month population]]*0.8</f>
        <v>16760.206319999998</v>
      </c>
      <c r="P119" s="58" t="s">
        <v>284</v>
      </c>
      <c r="Q119" s="71" t="s">
        <v>21</v>
      </c>
      <c r="R119" s="71" t="s">
        <v>705</v>
      </c>
      <c r="S119" s="71" t="s">
        <v>706</v>
      </c>
      <c r="T119" s="72">
        <v>0.25900000000000001</v>
      </c>
      <c r="U119" s="72">
        <v>0.25900000000000001</v>
      </c>
      <c r="V119" s="72">
        <v>0.25900000000000001</v>
      </c>
      <c r="W119" s="72">
        <v>6.2E-2</v>
      </c>
      <c r="X119" s="72">
        <v>6.2E-2</v>
      </c>
      <c r="Y119" s="72">
        <v>6.2E-2</v>
      </c>
      <c r="Z119" s="72"/>
      <c r="AA119" s="73">
        <v>0.15429610179893541</v>
      </c>
      <c r="AB119" s="73">
        <v>2.1786235193609668E-2</v>
      </c>
      <c r="AC119" s="73">
        <v>5.8596684734853202E-2</v>
      </c>
      <c r="AD119" s="73">
        <v>0.15429610179893541</v>
      </c>
      <c r="AE119" s="73">
        <v>5.1341103865721318E-3</v>
      </c>
      <c r="AF119" s="73">
        <v>2.1786235193609668E-2</v>
      </c>
      <c r="AG119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19" s="73">
        <f t="shared" si="10"/>
        <v>6.2E-2</v>
      </c>
      <c r="AI119" s="75">
        <f t="shared" si="12"/>
        <v>6.2E-2</v>
      </c>
      <c r="AJ119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19" s="73">
        <f t="shared" si="11"/>
        <v>0.25900000000000001</v>
      </c>
      <c r="AL119" s="75">
        <f t="shared" si="13"/>
        <v>0.25900000000000001</v>
      </c>
      <c r="AM119" s="75">
        <f>Table133[[#This Row],[GAM to be used]]-Table133[[#This Row],[new GAM prevalence (SD of 1) after district grouping]]</f>
        <v>0.1047038982010646</v>
      </c>
      <c r="AN119" s="75">
        <f>Table133[[#This Row],[GAM to be used]]-Table133[[#This Row],[SAM to be used]]</f>
        <v>0.19700000000000001</v>
      </c>
      <c r="AO119" s="76">
        <f>Table133[[#This Row],[0-59 Month population]]*Table133[[#This Row],[SAM to be used]]*2.6</f>
        <v>3377.1815734799998</v>
      </c>
      <c r="AP119" s="76">
        <f>Table133[[#This Row],[SAM Burden]]+Table133[[#This Row],[MAM Burden]]</f>
        <v>14107.903669859999</v>
      </c>
      <c r="AQ119" s="76">
        <f>Table133[[#This Row],[0-59 Month population]]*Table133[[#This Row],[MAM to be used]]*2.6</f>
        <v>10730.722096379999</v>
      </c>
      <c r="AR119" s="77"/>
      <c r="AS119" s="78">
        <f>Table133[[#This Row],[SAM Upper Interval]]*Table133[[#This Row],[0-59 Month population]]*2.6</f>
        <v>3377.1815734799998</v>
      </c>
      <c r="AT119" s="79">
        <f>Table133[[#This Row],[0-59 Month population]]*Table133[[#This Row],[SAM Level]]*2.6</f>
        <v>3377.1815734799998</v>
      </c>
      <c r="AU119" s="79">
        <f>Table133[[#This Row],[SAM Burden (Surveys Only)]]+Table133[[#This Row],[MAM Burden (Surveys Only)]]</f>
        <v>14107.903669859999</v>
      </c>
      <c r="AV119" s="79">
        <f>(Table133[[#This Row],[GAM Level]]-Table133[[#This Row],[SAM Level]])*Table133[[#This Row],[0-59 Month population]]*2.6</f>
        <v>10730.722096379999</v>
      </c>
      <c r="AX119" s="69">
        <v>1.9467206006587527</v>
      </c>
      <c r="AY119" s="70">
        <f t="shared" si="7"/>
        <v>14107.903669859998</v>
      </c>
      <c r="AZ119" s="70">
        <f t="shared" si="8"/>
        <v>3377.1815734799998</v>
      </c>
      <c r="BA119" s="70">
        <f t="shared" si="9"/>
        <v>10730.722096379999</v>
      </c>
      <c r="BB119" s="2"/>
    </row>
    <row r="120" spans="1:54" ht="16.5" hidden="1" customHeight="1" x14ac:dyDescent="0.25">
      <c r="A120" s="56" t="s">
        <v>241</v>
      </c>
      <c r="B120" s="56" t="s">
        <v>263</v>
      </c>
      <c r="C120" s="56" t="s">
        <v>18</v>
      </c>
      <c r="D120" s="56">
        <v>1723</v>
      </c>
      <c r="E120" s="56">
        <v>1723</v>
      </c>
      <c r="F120" s="56" t="s">
        <v>76</v>
      </c>
      <c r="G120" s="57" t="s">
        <v>29</v>
      </c>
      <c r="H120" s="57" t="s">
        <v>680</v>
      </c>
      <c r="I120" s="58">
        <v>17003.397246170076</v>
      </c>
      <c r="J120" s="58">
        <f>VLOOKUP(TRIM(Table133[[#This Row],[District code]]),'[2]Pop Change by District'!$D$6:$L$339,9,0)</f>
        <v>17499</v>
      </c>
      <c r="K120" s="58">
        <f>Table133[[#This Row],[Population 2019]]-Table133[[#This Row],[Population 2018]]</f>
        <v>495.60275382992404</v>
      </c>
      <c r="L120" s="58">
        <f>Table133[[#This Row],[Population 2019]]*17.63%</f>
        <v>3085.0736999999999</v>
      </c>
      <c r="M120" s="58">
        <f>Table133[[#This Row],[0-59 Month population]]*0.9</f>
        <v>2776.5663300000001</v>
      </c>
      <c r="N120" s="58">
        <f>Table133[[#This Row],[0-59 Month population]]*0.3</f>
        <v>925.52210999999988</v>
      </c>
      <c r="O120" s="58">
        <f>Table133[[#This Row],[0-59 Month population]]*0.8</f>
        <v>2468.0589600000003</v>
      </c>
      <c r="P120" s="58" t="s">
        <v>264</v>
      </c>
      <c r="Q120" s="71" t="s">
        <v>21</v>
      </c>
      <c r="R120" s="71" t="s">
        <v>703</v>
      </c>
      <c r="S120" s="71" t="s">
        <v>704</v>
      </c>
      <c r="T120" s="72">
        <v>0.126</v>
      </c>
      <c r="U120" s="72">
        <v>0.126</v>
      </c>
      <c r="V120" s="72">
        <v>0.126</v>
      </c>
      <c r="W120" s="72">
        <v>1.2E-2</v>
      </c>
      <c r="X120" s="72">
        <v>1.2E-2</v>
      </c>
      <c r="Y120" s="72">
        <v>1.2E-2</v>
      </c>
      <c r="Z120" s="72"/>
      <c r="AA120" s="73">
        <v>7.5548976485807523E-2</v>
      </c>
      <c r="AB120" s="73">
        <v>7.4322408468358884E-3</v>
      </c>
      <c r="AC120" s="73">
        <v>4.5318319897175073E-2</v>
      </c>
      <c r="AD120" s="73">
        <v>0.15394576031680016</v>
      </c>
      <c r="AE120" s="73">
        <v>3.5507260147054002E-3</v>
      </c>
      <c r="AF120" s="73">
        <v>2.1709528400945553E-2</v>
      </c>
      <c r="AG120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20" s="73">
        <f t="shared" si="10"/>
        <v>1.2E-2</v>
      </c>
      <c r="AI120" s="75">
        <f t="shared" si="12"/>
        <v>1.2E-2</v>
      </c>
      <c r="AJ120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20" s="73">
        <f t="shared" si="11"/>
        <v>0.126</v>
      </c>
      <c r="AL120" s="75">
        <f t="shared" si="13"/>
        <v>0.126</v>
      </c>
      <c r="AM120" s="75">
        <f>Table133[[#This Row],[GAM to be used]]-Table133[[#This Row],[new GAM prevalence (SD of 1) after district grouping]]</f>
        <v>5.0451023514192478E-2</v>
      </c>
      <c r="AN120" s="75">
        <f>Table133[[#This Row],[GAM to be used]]-Table133[[#This Row],[SAM to be used]]</f>
        <v>0.114</v>
      </c>
      <c r="AO120" s="76">
        <f>Table133[[#This Row],[0-59 Month population]]*Table133[[#This Row],[SAM to be used]]*2.6</f>
        <v>96.254299439999997</v>
      </c>
      <c r="AP120" s="76">
        <f>Table133[[#This Row],[SAM Burden]]+Table133[[#This Row],[MAM Burden]]</f>
        <v>1010.67014412</v>
      </c>
      <c r="AQ120" s="76">
        <f>Table133[[#This Row],[0-59 Month population]]*Table133[[#This Row],[MAM to be used]]*2.6</f>
        <v>914.41584468000008</v>
      </c>
      <c r="AR120" s="77"/>
      <c r="AS120" s="78">
        <f>Table133[[#This Row],[SAM Upper Interval]]*Table133[[#This Row],[0-59 Month population]]*2.6</f>
        <v>96.254299439999997</v>
      </c>
      <c r="AT120" s="79">
        <f>Table133[[#This Row],[0-59 Month population]]*Table133[[#This Row],[SAM Level]]*2.6</f>
        <v>96.254299439999997</v>
      </c>
      <c r="AU120" s="79">
        <f>Table133[[#This Row],[SAM Burden (Surveys Only)]]+Table133[[#This Row],[MAM Burden (Surveys Only)]]</f>
        <v>1010.67014412</v>
      </c>
      <c r="AV120" s="79">
        <f>(Table133[[#This Row],[GAM Level]]-Table133[[#This Row],[SAM Level]])*Table133[[#This Row],[0-59 Month population]]*2.6</f>
        <v>914.41584468000008</v>
      </c>
      <c r="AX120" s="69">
        <v>1.9467206006587527</v>
      </c>
      <c r="AY120" s="70">
        <f t="shared" si="7"/>
        <v>1010.67014412</v>
      </c>
      <c r="AZ120" s="70">
        <f t="shared" si="8"/>
        <v>96.254299439999997</v>
      </c>
      <c r="BA120" s="70">
        <f t="shared" si="9"/>
        <v>914.41584468000008</v>
      </c>
      <c r="BB120" s="2"/>
    </row>
    <row r="121" spans="1:54" ht="16.5" hidden="1" customHeight="1" x14ac:dyDescent="0.25">
      <c r="A121" s="56" t="s">
        <v>241</v>
      </c>
      <c r="B121" s="56" t="s">
        <v>285</v>
      </c>
      <c r="C121" s="56" t="s">
        <v>35</v>
      </c>
      <c r="D121" s="56">
        <v>1724</v>
      </c>
      <c r="E121" s="56">
        <v>1724</v>
      </c>
      <c r="F121" s="56" t="s">
        <v>76</v>
      </c>
      <c r="G121" s="57" t="s">
        <v>29</v>
      </c>
      <c r="H121" s="57" t="s">
        <v>680</v>
      </c>
      <c r="I121" s="58">
        <v>85951.492424180091</v>
      </c>
      <c r="J121" s="58">
        <f>VLOOKUP(TRIM(Table133[[#This Row],[District code]]),'[2]Pop Change by District'!$D$6:$L$339,9,0)</f>
        <v>89517</v>
      </c>
      <c r="K121" s="58">
        <f>Table133[[#This Row],[Population 2019]]-Table133[[#This Row],[Population 2018]]</f>
        <v>3565.5075758199091</v>
      </c>
      <c r="L121" s="58">
        <f>Table133[[#This Row],[Population 2019]]*17.63%</f>
        <v>15781.847099999999</v>
      </c>
      <c r="M121" s="58">
        <f>Table133[[#This Row],[0-59 Month population]]*0.9</f>
        <v>14203.66239</v>
      </c>
      <c r="N121" s="58">
        <f>Table133[[#This Row],[0-59 Month population]]*0.3</f>
        <v>4734.5541299999995</v>
      </c>
      <c r="O121" s="58">
        <f>Table133[[#This Row],[0-59 Month population]]*0.8</f>
        <v>12625.47768</v>
      </c>
      <c r="P121" s="58" t="s">
        <v>284</v>
      </c>
      <c r="Q121" s="71" t="s">
        <v>21</v>
      </c>
      <c r="R121" s="71" t="s">
        <v>705</v>
      </c>
      <c r="S121" s="71" t="s">
        <v>706</v>
      </c>
      <c r="T121" s="72">
        <v>0.25900000000000001</v>
      </c>
      <c r="U121" s="72">
        <v>0.25900000000000001</v>
      </c>
      <c r="V121" s="72">
        <v>0.25900000000000001</v>
      </c>
      <c r="W121" s="72">
        <v>6.2E-2</v>
      </c>
      <c r="X121" s="72">
        <v>6.2E-2</v>
      </c>
      <c r="Y121" s="72">
        <v>6.2E-2</v>
      </c>
      <c r="Z121" s="72"/>
      <c r="AA121" s="73">
        <v>0.15429610179893541</v>
      </c>
      <c r="AB121" s="73">
        <v>2.1786235193609668E-2</v>
      </c>
      <c r="AC121" s="73">
        <v>5.8596684734853202E-2</v>
      </c>
      <c r="AD121" s="73">
        <v>0.15429610179893541</v>
      </c>
      <c r="AE121" s="73">
        <v>5.1341103865721318E-3</v>
      </c>
      <c r="AF121" s="73">
        <v>2.1786235193609668E-2</v>
      </c>
      <c r="AG121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21" s="73">
        <f t="shared" si="10"/>
        <v>6.2E-2</v>
      </c>
      <c r="AI121" s="75">
        <f t="shared" si="12"/>
        <v>6.2E-2</v>
      </c>
      <c r="AJ121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21" s="73">
        <f t="shared" si="11"/>
        <v>0.25900000000000001</v>
      </c>
      <c r="AL121" s="75">
        <f t="shared" si="13"/>
        <v>0.25900000000000001</v>
      </c>
      <c r="AM121" s="75">
        <f>Table133[[#This Row],[GAM to be used]]-Table133[[#This Row],[new GAM prevalence (SD of 1) after district grouping]]</f>
        <v>0.1047038982010646</v>
      </c>
      <c r="AN121" s="75">
        <f>Table133[[#This Row],[GAM to be used]]-Table133[[#This Row],[SAM to be used]]</f>
        <v>0.19700000000000001</v>
      </c>
      <c r="AO121" s="76">
        <f>Table133[[#This Row],[0-59 Month population]]*Table133[[#This Row],[SAM to be used]]*2.6</f>
        <v>2544.0337525199998</v>
      </c>
      <c r="AP121" s="76">
        <f>Table133[[#This Row],[SAM Burden]]+Table133[[#This Row],[MAM Burden]]</f>
        <v>10627.495837139999</v>
      </c>
      <c r="AQ121" s="76">
        <f>Table133[[#This Row],[0-59 Month population]]*Table133[[#This Row],[MAM to be used]]*2.6</f>
        <v>8083.4620846199996</v>
      </c>
      <c r="AR121" s="77"/>
      <c r="AS121" s="78">
        <f>Table133[[#This Row],[SAM Upper Interval]]*Table133[[#This Row],[0-59 Month population]]*2.6</f>
        <v>2544.0337525199998</v>
      </c>
      <c r="AT121" s="79">
        <f>Table133[[#This Row],[0-59 Month population]]*Table133[[#This Row],[SAM Level]]*2.6</f>
        <v>2544.0337525199998</v>
      </c>
      <c r="AU121" s="79">
        <f>Table133[[#This Row],[SAM Burden (Surveys Only)]]+Table133[[#This Row],[MAM Burden (Surveys Only)]]</f>
        <v>10627.495837139999</v>
      </c>
      <c r="AV121" s="79">
        <f>(Table133[[#This Row],[GAM Level]]-Table133[[#This Row],[SAM Level]])*Table133[[#This Row],[0-59 Month population]]*2.6</f>
        <v>8083.4620846199996</v>
      </c>
      <c r="AX121" s="69">
        <v>1.4261291400637104</v>
      </c>
      <c r="AY121" s="70">
        <f t="shared" si="7"/>
        <v>10627.495837139999</v>
      </c>
      <c r="AZ121" s="70">
        <f t="shared" si="8"/>
        <v>2544.0337525199998</v>
      </c>
      <c r="BA121" s="70">
        <f t="shared" si="9"/>
        <v>8083.4620846199996</v>
      </c>
      <c r="BB121" s="2"/>
    </row>
    <row r="122" spans="1:54" ht="16.5" hidden="1" customHeight="1" x14ac:dyDescent="0.25">
      <c r="A122" s="56" t="s">
        <v>241</v>
      </c>
      <c r="B122" s="56" t="s">
        <v>265</v>
      </c>
      <c r="C122" s="56" t="s">
        <v>18</v>
      </c>
      <c r="D122" s="56">
        <v>1725</v>
      </c>
      <c r="E122" s="56">
        <v>1725</v>
      </c>
      <c r="F122" s="56" t="s">
        <v>76</v>
      </c>
      <c r="G122" s="57" t="s">
        <v>29</v>
      </c>
      <c r="H122" s="57" t="s">
        <v>680</v>
      </c>
      <c r="I122" s="58">
        <v>76352.182338546307</v>
      </c>
      <c r="J122" s="58">
        <f>VLOOKUP(TRIM(Table133[[#This Row],[District code]]),'[2]Pop Change by District'!$D$6:$L$339,9,0)</f>
        <v>75276</v>
      </c>
      <c r="K122" s="58">
        <f>Table133[[#This Row],[Population 2019]]-Table133[[#This Row],[Population 2018]]</f>
        <v>-1076.1823385463067</v>
      </c>
      <c r="L122" s="58">
        <f>Table133[[#This Row],[Population 2019]]*17.63%</f>
        <v>13271.158799999999</v>
      </c>
      <c r="M122" s="58">
        <f>Table133[[#This Row],[0-59 Month population]]*0.9</f>
        <v>11944.04292</v>
      </c>
      <c r="N122" s="58">
        <f>Table133[[#This Row],[0-59 Month population]]*0.3</f>
        <v>3981.3476399999995</v>
      </c>
      <c r="O122" s="58">
        <f>Table133[[#This Row],[0-59 Month population]]*0.8</f>
        <v>10616.92704</v>
      </c>
      <c r="P122" s="58" t="s">
        <v>264</v>
      </c>
      <c r="Q122" s="71" t="s">
        <v>21</v>
      </c>
      <c r="R122" s="71" t="s">
        <v>703</v>
      </c>
      <c r="S122" s="71" t="s">
        <v>704</v>
      </c>
      <c r="T122" s="72">
        <v>0.126</v>
      </c>
      <c r="U122" s="72">
        <v>0.126</v>
      </c>
      <c r="V122" s="72">
        <v>0.126</v>
      </c>
      <c r="W122" s="72">
        <v>1.2E-2</v>
      </c>
      <c r="X122" s="72">
        <v>1.2E-2</v>
      </c>
      <c r="Y122" s="72">
        <v>1.2E-2</v>
      </c>
      <c r="Z122" s="72"/>
      <c r="AA122" s="73">
        <v>7.5548976485807523E-2</v>
      </c>
      <c r="AB122" s="73">
        <v>7.4322408468358884E-3</v>
      </c>
      <c r="AC122" s="73">
        <v>4.5318319897175073E-2</v>
      </c>
      <c r="AD122" s="73">
        <v>0.15394576031680016</v>
      </c>
      <c r="AE122" s="73">
        <v>3.5507260147054002E-3</v>
      </c>
      <c r="AF122" s="73">
        <v>2.1709528400945553E-2</v>
      </c>
      <c r="AG122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22" s="73">
        <f t="shared" si="10"/>
        <v>1.2E-2</v>
      </c>
      <c r="AI122" s="75">
        <f t="shared" si="12"/>
        <v>1.2E-2</v>
      </c>
      <c r="AJ122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22" s="73">
        <f t="shared" si="11"/>
        <v>0.126</v>
      </c>
      <c r="AL122" s="75">
        <f t="shared" si="13"/>
        <v>0.126</v>
      </c>
      <c r="AM122" s="75">
        <f>Table133[[#This Row],[GAM to be used]]-Table133[[#This Row],[new GAM prevalence (SD of 1) after district grouping]]</f>
        <v>5.0451023514192478E-2</v>
      </c>
      <c r="AN122" s="75">
        <f>Table133[[#This Row],[GAM to be used]]-Table133[[#This Row],[SAM to be used]]</f>
        <v>0.114</v>
      </c>
      <c r="AO122" s="76">
        <f>Table133[[#This Row],[0-59 Month population]]*Table133[[#This Row],[SAM to be used]]*2.6</f>
        <v>414.06015456</v>
      </c>
      <c r="AP122" s="76">
        <f>Table133[[#This Row],[SAM Burden]]+Table133[[#This Row],[MAM Burden]]</f>
        <v>4347.6316228800006</v>
      </c>
      <c r="AQ122" s="76">
        <f>Table133[[#This Row],[0-59 Month population]]*Table133[[#This Row],[MAM to be used]]*2.6</f>
        <v>3933.5714683200003</v>
      </c>
      <c r="AR122" s="77"/>
      <c r="AS122" s="78">
        <f>Table133[[#This Row],[SAM Upper Interval]]*Table133[[#This Row],[0-59 Month population]]*2.6</f>
        <v>414.06015456</v>
      </c>
      <c r="AT122" s="79">
        <f>Table133[[#This Row],[0-59 Month population]]*Table133[[#This Row],[SAM Level]]*2.6</f>
        <v>414.06015456</v>
      </c>
      <c r="AU122" s="79">
        <f>Table133[[#This Row],[SAM Burden (Surveys Only)]]+Table133[[#This Row],[MAM Burden (Surveys Only)]]</f>
        <v>4347.6316228800006</v>
      </c>
      <c r="AV122" s="79">
        <f>(Table133[[#This Row],[GAM Level]]-Table133[[#This Row],[SAM Level]])*Table133[[#This Row],[0-59 Month population]]*2.6</f>
        <v>3933.5714683200003</v>
      </c>
      <c r="AX122" s="69">
        <v>0.89424773792156187</v>
      </c>
      <c r="AY122" s="70">
        <f t="shared" si="7"/>
        <v>4347.6316228799997</v>
      </c>
      <c r="AZ122" s="70">
        <f t="shared" si="8"/>
        <v>414.06015456</v>
      </c>
      <c r="BA122" s="70">
        <f t="shared" si="9"/>
        <v>3933.5714683200003</v>
      </c>
      <c r="BB122" s="2"/>
    </row>
    <row r="123" spans="1:54" ht="16.5" hidden="1" customHeight="1" x14ac:dyDescent="0.25">
      <c r="A123" s="56" t="s">
        <v>241</v>
      </c>
      <c r="B123" s="56" t="s">
        <v>266</v>
      </c>
      <c r="C123" s="56" t="s">
        <v>18</v>
      </c>
      <c r="D123" s="56">
        <v>1726</v>
      </c>
      <c r="E123" s="56">
        <v>1726</v>
      </c>
      <c r="F123" s="56" t="s">
        <v>76</v>
      </c>
      <c r="G123" s="57"/>
      <c r="H123" s="57" t="s">
        <v>680</v>
      </c>
      <c r="I123" s="58">
        <v>54617.603648286531</v>
      </c>
      <c r="J123" s="58">
        <f>VLOOKUP(TRIM(Table133[[#This Row],[District code]]),'[2]Pop Change by District'!$D$6:$L$339,9,0)</f>
        <v>54814</v>
      </c>
      <c r="K123" s="58">
        <f>Table133[[#This Row],[Population 2019]]-Table133[[#This Row],[Population 2018]]</f>
        <v>196.3963517134689</v>
      </c>
      <c r="L123" s="58">
        <f>Table133[[#This Row],[Population 2019]]*17.63%</f>
        <v>9663.7081999999991</v>
      </c>
      <c r="M123" s="58">
        <f>Table133[[#This Row],[0-59 Month population]]*0.9</f>
        <v>8697.337379999999</v>
      </c>
      <c r="N123" s="58">
        <f>Table133[[#This Row],[0-59 Month population]]*0.3</f>
        <v>2899.1124599999998</v>
      </c>
      <c r="O123" s="58">
        <f>Table133[[#This Row],[0-59 Month population]]*0.8</f>
        <v>7730.9665599999998</v>
      </c>
      <c r="P123" s="58" t="s">
        <v>264</v>
      </c>
      <c r="Q123" s="71" t="s">
        <v>21</v>
      </c>
      <c r="R123" s="71" t="s">
        <v>703</v>
      </c>
      <c r="S123" s="71" t="s">
        <v>704</v>
      </c>
      <c r="T123" s="72">
        <v>0.126</v>
      </c>
      <c r="U123" s="72">
        <v>0.126</v>
      </c>
      <c r="V123" s="72">
        <v>0.126</v>
      </c>
      <c r="W123" s="72">
        <v>1.2E-2</v>
      </c>
      <c r="X123" s="72">
        <v>1.2E-2</v>
      </c>
      <c r="Y123" s="72">
        <v>1.2E-2</v>
      </c>
      <c r="Z123" s="72"/>
      <c r="AA123" s="73">
        <v>7.5548976485807523E-2</v>
      </c>
      <c r="AB123" s="73">
        <v>7.4322408468358884E-3</v>
      </c>
      <c r="AC123" s="73">
        <v>4.5318319897175073E-2</v>
      </c>
      <c r="AD123" s="73">
        <v>0.15394576031680016</v>
      </c>
      <c r="AE123" s="73">
        <v>3.5507260147054002E-3</v>
      </c>
      <c r="AF123" s="73">
        <v>2.1709528400945553E-2</v>
      </c>
      <c r="AG123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23" s="73">
        <f t="shared" si="10"/>
        <v>1.2E-2</v>
      </c>
      <c r="AI123" s="75">
        <f t="shared" si="12"/>
        <v>1.2E-2</v>
      </c>
      <c r="AJ123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23" s="73">
        <f t="shared" si="11"/>
        <v>0.126</v>
      </c>
      <c r="AL123" s="75">
        <f t="shared" si="13"/>
        <v>0.126</v>
      </c>
      <c r="AM123" s="75">
        <f>Table133[[#This Row],[GAM to be used]]-Table133[[#This Row],[new GAM prevalence (SD of 1) after district grouping]]</f>
        <v>5.0451023514192478E-2</v>
      </c>
      <c r="AN123" s="75">
        <f>Table133[[#This Row],[GAM to be used]]-Table133[[#This Row],[SAM to be used]]</f>
        <v>0.114</v>
      </c>
      <c r="AO123" s="76">
        <f>Table133[[#This Row],[0-59 Month population]]*Table133[[#This Row],[SAM to be used]]*2.6</f>
        <v>301.50769584</v>
      </c>
      <c r="AP123" s="76">
        <f>Table133[[#This Row],[SAM Burden]]+Table133[[#This Row],[MAM Burden]]</f>
        <v>3165.8308063200002</v>
      </c>
      <c r="AQ123" s="76">
        <f>Table133[[#This Row],[0-59 Month population]]*Table133[[#This Row],[MAM to be used]]*2.6</f>
        <v>2864.3231104800002</v>
      </c>
      <c r="AR123" s="77"/>
      <c r="AS123" s="78">
        <f>Table133[[#This Row],[SAM Upper Interval]]*Table133[[#This Row],[0-59 Month population]]*2.6</f>
        <v>301.50769584</v>
      </c>
      <c r="AT123" s="79">
        <f>Table133[[#This Row],[0-59 Month population]]*Table133[[#This Row],[SAM Level]]*2.6</f>
        <v>301.50769584</v>
      </c>
      <c r="AU123" s="79">
        <f>Table133[[#This Row],[SAM Burden (Surveys Only)]]+Table133[[#This Row],[MAM Burden (Surveys Only)]]</f>
        <v>3165.8308063200002</v>
      </c>
      <c r="AV123" s="79">
        <f>(Table133[[#This Row],[GAM Level]]-Table133[[#This Row],[SAM Level]])*Table133[[#This Row],[0-59 Month population]]*2.6</f>
        <v>2864.3231104800002</v>
      </c>
      <c r="AX123" s="69">
        <v>1.0215231810463141</v>
      </c>
      <c r="AY123" s="70">
        <f t="shared" si="7"/>
        <v>3165.8308063199997</v>
      </c>
      <c r="AZ123" s="70">
        <f t="shared" si="8"/>
        <v>301.50769584</v>
      </c>
      <c r="BA123" s="70">
        <f t="shared" si="9"/>
        <v>2864.3231104800002</v>
      </c>
      <c r="BB123" s="2"/>
    </row>
    <row r="124" spans="1:54" ht="16.5" hidden="1" customHeight="1" x14ac:dyDescent="0.25">
      <c r="A124" s="56" t="s">
        <v>241</v>
      </c>
      <c r="B124" s="56" t="s">
        <v>267</v>
      </c>
      <c r="C124" s="56" t="s">
        <v>18</v>
      </c>
      <c r="D124" s="56">
        <v>1727</v>
      </c>
      <c r="E124" s="56">
        <v>1727</v>
      </c>
      <c r="F124" s="56" t="s">
        <v>76</v>
      </c>
      <c r="G124" s="57" t="s">
        <v>29</v>
      </c>
      <c r="H124" s="57" t="s">
        <v>680</v>
      </c>
      <c r="I124" s="58">
        <v>80339.208004381522</v>
      </c>
      <c r="J124" s="58" t="e">
        <f>VLOOKUP(TRIM(Table133[[#This Row],[District code]]),'[2]Pop Change by District'!$D$6:$L$339,9,0)</f>
        <v>#N/A</v>
      </c>
      <c r="K124" s="58" t="e">
        <f>Table133[[#This Row],[Population 2019]]-Table133[[#This Row],[Population 2018]]</f>
        <v>#N/A</v>
      </c>
      <c r="L124" s="58" t="e">
        <f>Table133[[#This Row],[Population 2019]]*17.63%</f>
        <v>#N/A</v>
      </c>
      <c r="M124" s="58" t="e">
        <f>Table133[[#This Row],[0-59 Month population]]*0.9</f>
        <v>#N/A</v>
      </c>
      <c r="N124" s="58" t="e">
        <f>Table133[[#This Row],[0-59 Month population]]*0.3</f>
        <v>#N/A</v>
      </c>
      <c r="O124" s="58" t="e">
        <f>Table133[[#This Row],[0-59 Month population]]*0.8</f>
        <v>#N/A</v>
      </c>
      <c r="P124" s="58" t="s">
        <v>264</v>
      </c>
      <c r="Q124" s="71" t="s">
        <v>21</v>
      </c>
      <c r="R124" s="71" t="s">
        <v>703</v>
      </c>
      <c r="S124" s="71" t="s">
        <v>704</v>
      </c>
      <c r="T124" s="72">
        <v>0.126</v>
      </c>
      <c r="U124" s="72">
        <v>0.126</v>
      </c>
      <c r="V124" s="72">
        <v>0.126</v>
      </c>
      <c r="W124" s="72">
        <v>1.2E-2</v>
      </c>
      <c r="X124" s="72">
        <v>1.2E-2</v>
      </c>
      <c r="Y124" s="72">
        <v>1.2E-2</v>
      </c>
      <c r="Z124" s="72"/>
      <c r="AA124" s="73">
        <v>7.5548976485807523E-2</v>
      </c>
      <c r="AB124" s="73">
        <v>7.4322408468358884E-3</v>
      </c>
      <c r="AC124" s="73">
        <v>4.5318319897175073E-2</v>
      </c>
      <c r="AD124" s="73">
        <v>0.15394576031680016</v>
      </c>
      <c r="AE124" s="73">
        <v>3.5507260147054002E-3</v>
      </c>
      <c r="AF124" s="73">
        <v>2.1709528400945553E-2</v>
      </c>
      <c r="AG124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24" s="73">
        <f t="shared" si="10"/>
        <v>1.2E-2</v>
      </c>
      <c r="AI124" s="75">
        <f t="shared" si="12"/>
        <v>1.2E-2</v>
      </c>
      <c r="AJ124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24" s="73">
        <f t="shared" si="11"/>
        <v>0.126</v>
      </c>
      <c r="AL124" s="75">
        <f t="shared" si="13"/>
        <v>0.126</v>
      </c>
      <c r="AM124" s="75">
        <f>Table133[[#This Row],[GAM to be used]]-Table133[[#This Row],[new GAM prevalence (SD of 1) after district grouping]]</f>
        <v>5.0451023514192478E-2</v>
      </c>
      <c r="AN124" s="75">
        <f>Table133[[#This Row],[GAM to be used]]-Table133[[#This Row],[SAM to be used]]</f>
        <v>0.114</v>
      </c>
      <c r="AO124" s="76" t="e">
        <f>Table133[[#This Row],[0-59 Month population]]*Table133[[#This Row],[SAM to be used]]*2.6</f>
        <v>#N/A</v>
      </c>
      <c r="AP124" s="76" t="e">
        <f>Table133[[#This Row],[SAM Burden]]+Table133[[#This Row],[MAM Burden]]</f>
        <v>#N/A</v>
      </c>
      <c r="AQ124" s="76" t="e">
        <f>Table133[[#This Row],[0-59 Month population]]*Table133[[#This Row],[MAM to be used]]*2.6</f>
        <v>#N/A</v>
      </c>
      <c r="AR124" s="77"/>
      <c r="AS124" s="78" t="e">
        <f>Table133[[#This Row],[SAM Upper Interval]]*Table133[[#This Row],[0-59 Month population]]*2.6</f>
        <v>#N/A</v>
      </c>
      <c r="AT124" s="79" t="e">
        <f>Table133[[#This Row],[0-59 Month population]]*Table133[[#This Row],[SAM Level]]*2.6</f>
        <v>#N/A</v>
      </c>
      <c r="AU124" s="79" t="e">
        <f>Table133[[#This Row],[SAM Burden (Surveys Only)]]+Table133[[#This Row],[MAM Burden (Surveys Only)]]</f>
        <v>#N/A</v>
      </c>
      <c r="AV124" s="79" t="e">
        <f>(Table133[[#This Row],[GAM Level]]-Table133[[#This Row],[SAM Level]])*Table133[[#This Row],[0-59 Month population]]*2.6</f>
        <v>#N/A</v>
      </c>
      <c r="AX124" s="69">
        <v>1.4261291400637104</v>
      </c>
      <c r="AY124" s="70" t="e">
        <f t="shared" si="7"/>
        <v>#N/A</v>
      </c>
      <c r="AZ124" s="70" t="e">
        <f t="shared" si="8"/>
        <v>#N/A</v>
      </c>
      <c r="BA124" s="70" t="e">
        <f t="shared" si="9"/>
        <v>#N/A</v>
      </c>
      <c r="BB124" s="2"/>
    </row>
    <row r="125" spans="1:54" ht="16.5" hidden="1" customHeight="1" x14ac:dyDescent="0.25">
      <c r="A125" s="56" t="s">
        <v>241</v>
      </c>
      <c r="B125" s="56" t="s">
        <v>268</v>
      </c>
      <c r="C125" s="56" t="s">
        <v>18</v>
      </c>
      <c r="D125" s="56">
        <v>1728</v>
      </c>
      <c r="E125" s="56">
        <v>1728</v>
      </c>
      <c r="F125" s="56" t="s">
        <v>76</v>
      </c>
      <c r="G125" s="57"/>
      <c r="H125" s="57" t="s">
        <v>680</v>
      </c>
      <c r="I125" s="58">
        <v>86528.876754263678</v>
      </c>
      <c r="J125" s="58" t="e">
        <f>VLOOKUP(TRIM(Table133[[#This Row],[District code]]),'[2]Pop Change by District'!$D$6:$L$339,9,0)</f>
        <v>#N/A</v>
      </c>
      <c r="K125" s="58" t="e">
        <f>Table133[[#This Row],[Population 2019]]-Table133[[#This Row],[Population 2018]]</f>
        <v>#N/A</v>
      </c>
      <c r="L125" s="58" t="e">
        <f>Table133[[#This Row],[Population 2019]]*17.63%</f>
        <v>#N/A</v>
      </c>
      <c r="M125" s="58" t="e">
        <f>Table133[[#This Row],[0-59 Month population]]*0.9</f>
        <v>#N/A</v>
      </c>
      <c r="N125" s="58" t="e">
        <f>Table133[[#This Row],[0-59 Month population]]*0.3</f>
        <v>#N/A</v>
      </c>
      <c r="O125" s="58" t="e">
        <f>Table133[[#This Row],[0-59 Month population]]*0.8</f>
        <v>#N/A</v>
      </c>
      <c r="P125" s="58" t="s">
        <v>269</v>
      </c>
      <c r="Q125" s="71" t="s">
        <v>21</v>
      </c>
      <c r="R125" s="71" t="s">
        <v>703</v>
      </c>
      <c r="S125" s="71" t="s">
        <v>704</v>
      </c>
      <c r="T125" s="72">
        <v>0.126</v>
      </c>
      <c r="U125" s="72">
        <v>0.126</v>
      </c>
      <c r="V125" s="72">
        <v>0.126</v>
      </c>
      <c r="W125" s="72">
        <v>1.2E-2</v>
      </c>
      <c r="X125" s="72">
        <v>1.2E-2</v>
      </c>
      <c r="Y125" s="72">
        <v>1.2E-2</v>
      </c>
      <c r="Z125" s="72"/>
      <c r="AA125" s="73">
        <v>0.15394576031680016</v>
      </c>
      <c r="AB125" s="73">
        <v>2.1709528400945553E-2</v>
      </c>
      <c r="AC125" s="73">
        <v>4.5318319897175073E-2</v>
      </c>
      <c r="AD125" s="73">
        <v>0.15394576031680016</v>
      </c>
      <c r="AE125" s="73">
        <v>3.5507260147054002E-3</v>
      </c>
      <c r="AF125" s="73">
        <v>2.1709528400945553E-2</v>
      </c>
      <c r="AG125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25" s="73">
        <f t="shared" si="10"/>
        <v>1.2E-2</v>
      </c>
      <c r="AI125" s="75">
        <f t="shared" si="12"/>
        <v>2.1709528400945553E-2</v>
      </c>
      <c r="AJ125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25" s="73">
        <f t="shared" si="11"/>
        <v>0.126</v>
      </c>
      <c r="AL125" s="75">
        <f t="shared" si="13"/>
        <v>0.15394576031680016</v>
      </c>
      <c r="AM125" s="75">
        <f>Table133[[#This Row],[GAM to be used]]-Table133[[#This Row],[new GAM prevalence (SD of 1) after district grouping]]</f>
        <v>0</v>
      </c>
      <c r="AN125" s="75">
        <f>Table133[[#This Row],[GAM to be used]]-Table133[[#This Row],[SAM to be used]]</f>
        <v>0.1322362319158546</v>
      </c>
      <c r="AO125" s="76" t="e">
        <f>Table133[[#This Row],[0-59 Month population]]*Table133[[#This Row],[SAM to be used]]*2.6</f>
        <v>#N/A</v>
      </c>
      <c r="AP125" s="76" t="e">
        <f>Table133[[#This Row],[SAM Burden]]+Table133[[#This Row],[MAM Burden]]</f>
        <v>#N/A</v>
      </c>
      <c r="AQ125" s="76" t="e">
        <f>Table133[[#This Row],[0-59 Month population]]*Table133[[#This Row],[MAM to be used]]*2.6</f>
        <v>#N/A</v>
      </c>
      <c r="AR125" s="77"/>
      <c r="AS125" s="78" t="e">
        <f>Table133[[#This Row],[SAM Upper Interval]]*Table133[[#This Row],[0-59 Month population]]*2.6</f>
        <v>#N/A</v>
      </c>
      <c r="AT125" s="79" t="e">
        <f>Table133[[#This Row],[0-59 Month population]]*Table133[[#This Row],[SAM Level]]*2.6</f>
        <v>#N/A</v>
      </c>
      <c r="AU125" s="79" t="e">
        <f>Table133[[#This Row],[SAM Burden (Surveys Only)]]+Table133[[#This Row],[MAM Burden (Surveys Only)]]</f>
        <v>#N/A</v>
      </c>
      <c r="AV125" s="79" t="e">
        <f>(Table133[[#This Row],[GAM Level]]-Table133[[#This Row],[SAM Level]])*Table133[[#This Row],[0-59 Month population]]*2.6</f>
        <v>#N/A</v>
      </c>
      <c r="AX125" s="69">
        <v>1.9531236104650855</v>
      </c>
      <c r="AY125" s="70" t="e">
        <f t="shared" si="7"/>
        <v>#N/A</v>
      </c>
      <c r="AZ125" s="70" t="e">
        <f t="shared" si="8"/>
        <v>#N/A</v>
      </c>
      <c r="BA125" s="70" t="e">
        <f t="shared" si="9"/>
        <v>#N/A</v>
      </c>
      <c r="BB125" s="2"/>
    </row>
    <row r="126" spans="1:54" ht="16.5" hidden="1" customHeight="1" x14ac:dyDescent="0.25">
      <c r="A126" s="56" t="s">
        <v>241</v>
      </c>
      <c r="B126" s="56" t="s">
        <v>241</v>
      </c>
      <c r="C126" s="56" t="s">
        <v>18</v>
      </c>
      <c r="D126" s="56">
        <v>1729</v>
      </c>
      <c r="E126" s="56">
        <v>1729</v>
      </c>
      <c r="F126" s="56" t="s">
        <v>76</v>
      </c>
      <c r="G126" s="57" t="s">
        <v>29</v>
      </c>
      <c r="H126" s="57" t="s">
        <v>680</v>
      </c>
      <c r="I126" s="58">
        <v>42496.193579149542</v>
      </c>
      <c r="J126" s="58" t="e">
        <f>VLOOKUP(TRIM(Table133[[#This Row],[District code]]),'[2]Pop Change by District'!$D$6:$L$339,9,0)</f>
        <v>#N/A</v>
      </c>
      <c r="K126" s="58" t="e">
        <f>Table133[[#This Row],[Population 2019]]-Table133[[#This Row],[Population 2018]]</f>
        <v>#N/A</v>
      </c>
      <c r="L126" s="58" t="e">
        <f>Table133[[#This Row],[Population 2019]]*17.63%</f>
        <v>#N/A</v>
      </c>
      <c r="M126" s="58" t="e">
        <f>Table133[[#This Row],[0-59 Month population]]*0.9</f>
        <v>#N/A</v>
      </c>
      <c r="N126" s="58" t="e">
        <f>Table133[[#This Row],[0-59 Month population]]*0.3</f>
        <v>#N/A</v>
      </c>
      <c r="O126" s="58" t="e">
        <f>Table133[[#This Row],[0-59 Month population]]*0.8</f>
        <v>#N/A</v>
      </c>
      <c r="P126" s="58" t="s">
        <v>264</v>
      </c>
      <c r="Q126" s="71" t="s">
        <v>21</v>
      </c>
      <c r="R126" s="71" t="s">
        <v>703</v>
      </c>
      <c r="S126" s="71" t="s">
        <v>704</v>
      </c>
      <c r="T126" s="72">
        <v>0.126</v>
      </c>
      <c r="U126" s="72">
        <v>0.126</v>
      </c>
      <c r="V126" s="72">
        <v>0.126</v>
      </c>
      <c r="W126" s="72">
        <v>1.2E-2</v>
      </c>
      <c r="X126" s="72">
        <v>1.2E-2</v>
      </c>
      <c r="Y126" s="72">
        <v>1.2E-2</v>
      </c>
      <c r="Z126" s="72"/>
      <c r="AA126" s="73">
        <v>7.5548976485807523E-2</v>
      </c>
      <c r="AB126" s="73">
        <v>7.4322408468358884E-3</v>
      </c>
      <c r="AC126" s="73">
        <v>4.5318319897175073E-2</v>
      </c>
      <c r="AD126" s="73">
        <v>0.15394576031680016</v>
      </c>
      <c r="AE126" s="73">
        <v>3.5507260147054002E-3</v>
      </c>
      <c r="AF126" s="73">
        <v>2.1709528400945553E-2</v>
      </c>
      <c r="AG126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26" s="73">
        <f t="shared" si="10"/>
        <v>1.2E-2</v>
      </c>
      <c r="AI126" s="75">
        <f t="shared" si="12"/>
        <v>1.2E-2</v>
      </c>
      <c r="AJ126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26" s="73">
        <f t="shared" si="11"/>
        <v>0.126</v>
      </c>
      <c r="AL126" s="75">
        <f t="shared" si="13"/>
        <v>0.126</v>
      </c>
      <c r="AM126" s="75">
        <f>Table133[[#This Row],[GAM to be used]]-Table133[[#This Row],[new GAM prevalence (SD of 1) after district grouping]]</f>
        <v>5.0451023514192478E-2</v>
      </c>
      <c r="AN126" s="75">
        <f>Table133[[#This Row],[GAM to be used]]-Table133[[#This Row],[SAM to be used]]</f>
        <v>0.114</v>
      </c>
      <c r="AO126" s="76" t="e">
        <f>Table133[[#This Row],[0-59 Month population]]*Table133[[#This Row],[SAM to be used]]*2.6</f>
        <v>#N/A</v>
      </c>
      <c r="AP126" s="76" t="e">
        <f>Table133[[#This Row],[SAM Burden]]+Table133[[#This Row],[MAM Burden]]</f>
        <v>#N/A</v>
      </c>
      <c r="AQ126" s="76" t="e">
        <f>Table133[[#This Row],[0-59 Month population]]*Table133[[#This Row],[MAM to be used]]*2.6</f>
        <v>#N/A</v>
      </c>
      <c r="AR126" s="77"/>
      <c r="AS126" s="78" t="e">
        <f>Table133[[#This Row],[SAM Upper Interval]]*Table133[[#This Row],[0-59 Month population]]*2.6</f>
        <v>#N/A</v>
      </c>
      <c r="AT126" s="79" t="e">
        <f>Table133[[#This Row],[0-59 Month population]]*Table133[[#This Row],[SAM Level]]*2.6</f>
        <v>#N/A</v>
      </c>
      <c r="AU126" s="79" t="e">
        <f>Table133[[#This Row],[SAM Burden (Surveys Only)]]+Table133[[#This Row],[MAM Burden (Surveys Only)]]</f>
        <v>#N/A</v>
      </c>
      <c r="AV126" s="79" t="e">
        <f>(Table133[[#This Row],[GAM Level]]-Table133[[#This Row],[SAM Level]])*Table133[[#This Row],[0-59 Month population]]*2.6</f>
        <v>#N/A</v>
      </c>
      <c r="AX126" s="69">
        <v>1.9531236104650855</v>
      </c>
      <c r="AY126" s="70" t="e">
        <f t="shared" si="7"/>
        <v>#N/A</v>
      </c>
      <c r="AZ126" s="70" t="e">
        <f t="shared" si="8"/>
        <v>#N/A</v>
      </c>
      <c r="BA126" s="70" t="e">
        <f t="shared" si="9"/>
        <v>#N/A</v>
      </c>
      <c r="BB126" s="2"/>
    </row>
    <row r="127" spans="1:54" ht="16.5" hidden="1" customHeight="1" x14ac:dyDescent="0.25">
      <c r="A127" s="56" t="s">
        <v>241</v>
      </c>
      <c r="B127" s="56" t="s">
        <v>286</v>
      </c>
      <c r="C127" s="56" t="s">
        <v>35</v>
      </c>
      <c r="D127" s="56">
        <v>1730</v>
      </c>
      <c r="E127" s="56">
        <v>1730</v>
      </c>
      <c r="F127" s="56" t="s">
        <v>76</v>
      </c>
      <c r="G127" s="57"/>
      <c r="H127" s="57" t="s">
        <v>680</v>
      </c>
      <c r="I127" s="58">
        <v>122662.39571333279</v>
      </c>
      <c r="J127" s="58" t="e">
        <f>VLOOKUP(TRIM(Table133[[#This Row],[District code]]),'[2]Pop Change by District'!$D$6:$L$339,9,0)</f>
        <v>#N/A</v>
      </c>
      <c r="K127" s="58" t="e">
        <f>Table133[[#This Row],[Population 2019]]-Table133[[#This Row],[Population 2018]]</f>
        <v>#N/A</v>
      </c>
      <c r="L127" s="58" t="e">
        <f>Table133[[#This Row],[Population 2019]]*17.63%</f>
        <v>#N/A</v>
      </c>
      <c r="M127" s="58" t="e">
        <f>Table133[[#This Row],[0-59 Month population]]*0.9</f>
        <v>#N/A</v>
      </c>
      <c r="N127" s="58" t="e">
        <f>Table133[[#This Row],[0-59 Month population]]*0.3</f>
        <v>#N/A</v>
      </c>
      <c r="O127" s="58" t="e">
        <f>Table133[[#This Row],[0-59 Month population]]*0.8</f>
        <v>#N/A</v>
      </c>
      <c r="P127" s="58" t="s">
        <v>243</v>
      </c>
      <c r="Q127" s="71" t="s">
        <v>21</v>
      </c>
      <c r="R127" s="71" t="s">
        <v>705</v>
      </c>
      <c r="S127" s="71" t="s">
        <v>706</v>
      </c>
      <c r="T127" s="72">
        <v>0.25900000000000001</v>
      </c>
      <c r="U127" s="72">
        <v>0.25900000000000001</v>
      </c>
      <c r="V127" s="72">
        <v>0.25900000000000001</v>
      </c>
      <c r="W127" s="72">
        <v>6.2E-2</v>
      </c>
      <c r="X127" s="72">
        <v>6.2E-2</v>
      </c>
      <c r="Y127" s="72">
        <v>6.2E-2</v>
      </c>
      <c r="Z127" s="72"/>
      <c r="AA127" s="73">
        <v>5.8596684734853202E-2</v>
      </c>
      <c r="AB127" s="73">
        <v>5.1341103865721318E-3</v>
      </c>
      <c r="AC127" s="73">
        <v>5.8596684734853202E-2</v>
      </c>
      <c r="AD127" s="73">
        <v>0.15429610179893541</v>
      </c>
      <c r="AE127" s="73">
        <v>5.1341103865721318E-3</v>
      </c>
      <c r="AF127" s="73">
        <v>2.1786235193609668E-2</v>
      </c>
      <c r="AG127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27" s="73">
        <f t="shared" si="10"/>
        <v>6.2E-2</v>
      </c>
      <c r="AI127" s="75">
        <f t="shared" si="12"/>
        <v>6.2E-2</v>
      </c>
      <c r="AJ127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27" s="73">
        <f t="shared" si="11"/>
        <v>0.25900000000000001</v>
      </c>
      <c r="AL127" s="75">
        <f t="shared" si="13"/>
        <v>0.25900000000000001</v>
      </c>
      <c r="AM127" s="75">
        <f>Table133[[#This Row],[GAM to be used]]-Table133[[#This Row],[new GAM prevalence (SD of 1) after district grouping]]</f>
        <v>0.20040331526514682</v>
      </c>
      <c r="AN127" s="75">
        <f>Table133[[#This Row],[GAM to be used]]-Table133[[#This Row],[SAM to be used]]</f>
        <v>0.19700000000000001</v>
      </c>
      <c r="AO127" s="76" t="e">
        <f>Table133[[#This Row],[0-59 Month population]]*Table133[[#This Row],[SAM to be used]]*2.6</f>
        <v>#N/A</v>
      </c>
      <c r="AP127" s="76" t="e">
        <f>Table133[[#This Row],[SAM Burden]]+Table133[[#This Row],[MAM Burden]]</f>
        <v>#N/A</v>
      </c>
      <c r="AQ127" s="76" t="e">
        <f>Table133[[#This Row],[0-59 Month population]]*Table133[[#This Row],[MAM to be used]]*2.6</f>
        <v>#N/A</v>
      </c>
      <c r="AR127" s="77"/>
      <c r="AS127" s="78" t="e">
        <f>Table133[[#This Row],[SAM Upper Interval]]*Table133[[#This Row],[0-59 Month population]]*2.6</f>
        <v>#N/A</v>
      </c>
      <c r="AT127" s="79" t="e">
        <f>Table133[[#This Row],[0-59 Month population]]*Table133[[#This Row],[SAM Level]]*2.6</f>
        <v>#N/A</v>
      </c>
      <c r="AU127" s="79" t="e">
        <f>Table133[[#This Row],[SAM Burden (Surveys Only)]]+Table133[[#This Row],[MAM Burden (Surveys Only)]]</f>
        <v>#N/A</v>
      </c>
      <c r="AV127" s="79" t="e">
        <f>(Table133[[#This Row],[GAM Level]]-Table133[[#This Row],[SAM Level]])*Table133[[#This Row],[0-59 Month population]]*2.6</f>
        <v>#N/A</v>
      </c>
      <c r="AX127" s="69">
        <v>1.0215231810463141</v>
      </c>
      <c r="AY127" s="70" t="e">
        <f t="shared" si="7"/>
        <v>#N/A</v>
      </c>
      <c r="AZ127" s="70" t="e">
        <f t="shared" si="8"/>
        <v>#N/A</v>
      </c>
      <c r="BA127" s="70" t="e">
        <f t="shared" si="9"/>
        <v>#N/A</v>
      </c>
      <c r="BB127" s="2"/>
    </row>
    <row r="128" spans="1:54" ht="16.5" hidden="1" customHeight="1" x14ac:dyDescent="0.25">
      <c r="A128" s="56" t="s">
        <v>241</v>
      </c>
      <c r="B128" s="56" t="s">
        <v>270</v>
      </c>
      <c r="C128" s="56" t="s">
        <v>18</v>
      </c>
      <c r="D128" s="56">
        <v>1731</v>
      </c>
      <c r="E128" s="56">
        <v>1731</v>
      </c>
      <c r="F128" s="56" t="s">
        <v>76</v>
      </c>
      <c r="G128" s="57"/>
      <c r="H128" s="57" t="s">
        <v>680</v>
      </c>
      <c r="I128" s="58">
        <v>52486.115878508856</v>
      </c>
      <c r="J128" s="58" t="e">
        <f>VLOOKUP(TRIM(Table133[[#This Row],[District code]]),'[2]Pop Change by District'!$D$6:$L$339,9,0)</f>
        <v>#N/A</v>
      </c>
      <c r="K128" s="58" t="e">
        <f>Table133[[#This Row],[Population 2019]]-Table133[[#This Row],[Population 2018]]</f>
        <v>#N/A</v>
      </c>
      <c r="L128" s="58" t="e">
        <f>Table133[[#This Row],[Population 2019]]*17.63%</f>
        <v>#N/A</v>
      </c>
      <c r="M128" s="58" t="e">
        <f>Table133[[#This Row],[0-59 Month population]]*0.9</f>
        <v>#N/A</v>
      </c>
      <c r="N128" s="58" t="e">
        <f>Table133[[#This Row],[0-59 Month population]]*0.3</f>
        <v>#N/A</v>
      </c>
      <c r="O128" s="58" t="e">
        <f>Table133[[#This Row],[0-59 Month population]]*0.8</f>
        <v>#N/A</v>
      </c>
      <c r="P128" s="58" t="s">
        <v>243</v>
      </c>
      <c r="Q128" s="71" t="s">
        <v>21</v>
      </c>
      <c r="R128" s="71" t="s">
        <v>703</v>
      </c>
      <c r="S128" s="71" t="s">
        <v>704</v>
      </c>
      <c r="T128" s="72">
        <v>0.126</v>
      </c>
      <c r="U128" s="72">
        <v>0.126</v>
      </c>
      <c r="V128" s="72">
        <v>0.126</v>
      </c>
      <c r="W128" s="72">
        <v>1.2E-2</v>
      </c>
      <c r="X128" s="72">
        <v>1.2E-2</v>
      </c>
      <c r="Y128" s="72">
        <v>1.2E-2</v>
      </c>
      <c r="Z128" s="72"/>
      <c r="AA128" s="73">
        <v>5.8596684734853202E-2</v>
      </c>
      <c r="AB128" s="73">
        <v>5.1341103865721318E-3</v>
      </c>
      <c r="AC128" s="73">
        <v>4.5318319897175073E-2</v>
      </c>
      <c r="AD128" s="73">
        <v>0.15394576031680016</v>
      </c>
      <c r="AE128" s="73">
        <v>3.5507260147054002E-3</v>
      </c>
      <c r="AF128" s="73">
        <v>2.1709528400945553E-2</v>
      </c>
      <c r="AG128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28" s="73">
        <f t="shared" si="10"/>
        <v>1.2E-2</v>
      </c>
      <c r="AI128" s="75">
        <f t="shared" si="12"/>
        <v>1.2E-2</v>
      </c>
      <c r="AJ128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28" s="73">
        <f t="shared" si="11"/>
        <v>0.126</v>
      </c>
      <c r="AL128" s="75">
        <f t="shared" si="13"/>
        <v>0.126</v>
      </c>
      <c r="AM128" s="75">
        <f>Table133[[#This Row],[GAM to be used]]-Table133[[#This Row],[new GAM prevalence (SD of 1) after district grouping]]</f>
        <v>6.7403315265146799E-2</v>
      </c>
      <c r="AN128" s="75">
        <f>Table133[[#This Row],[GAM to be used]]-Table133[[#This Row],[SAM to be used]]</f>
        <v>0.114</v>
      </c>
      <c r="AO128" s="76" t="e">
        <f>Table133[[#This Row],[0-59 Month population]]*Table133[[#This Row],[SAM to be used]]*2.6</f>
        <v>#N/A</v>
      </c>
      <c r="AP128" s="76" t="e">
        <f>Table133[[#This Row],[SAM Burden]]+Table133[[#This Row],[MAM Burden]]</f>
        <v>#N/A</v>
      </c>
      <c r="AQ128" s="76" t="e">
        <f>Table133[[#This Row],[0-59 Month population]]*Table133[[#This Row],[MAM to be used]]*2.6</f>
        <v>#N/A</v>
      </c>
      <c r="AR128" s="77"/>
      <c r="AS128" s="78" t="e">
        <f>Table133[[#This Row],[SAM Upper Interval]]*Table133[[#This Row],[0-59 Month population]]*2.6</f>
        <v>#N/A</v>
      </c>
      <c r="AT128" s="79" t="e">
        <f>Table133[[#This Row],[0-59 Month population]]*Table133[[#This Row],[SAM Level]]*2.6</f>
        <v>#N/A</v>
      </c>
      <c r="AU128" s="79" t="e">
        <f>Table133[[#This Row],[SAM Burden (Surveys Only)]]+Table133[[#This Row],[MAM Burden (Surveys Only)]]</f>
        <v>#N/A</v>
      </c>
      <c r="AV128" s="79" t="e">
        <f>(Table133[[#This Row],[GAM Level]]-Table133[[#This Row],[SAM Level]])*Table133[[#This Row],[0-59 Month population]]*2.6</f>
        <v>#N/A</v>
      </c>
      <c r="AX128" s="69">
        <v>1.4261291400637104</v>
      </c>
      <c r="AY128" s="70" t="e">
        <f t="shared" si="7"/>
        <v>#N/A</v>
      </c>
      <c r="AZ128" s="70" t="e">
        <f t="shared" si="8"/>
        <v>#N/A</v>
      </c>
      <c r="BA128" s="70" t="e">
        <f t="shared" si="9"/>
        <v>#N/A</v>
      </c>
      <c r="BB128" s="2"/>
    </row>
    <row r="129" spans="1:54" ht="16.5" customHeight="1" x14ac:dyDescent="0.25">
      <c r="A129" s="56" t="s">
        <v>74</v>
      </c>
      <c r="B129" s="56" t="s">
        <v>75</v>
      </c>
      <c r="C129" s="56" t="s">
        <v>44</v>
      </c>
      <c r="D129" s="56">
        <v>1801</v>
      </c>
      <c r="E129" s="56">
        <v>1801</v>
      </c>
      <c r="F129" s="56" t="s">
        <v>76</v>
      </c>
      <c r="G129" s="57"/>
      <c r="H129" s="57" t="s">
        <v>680</v>
      </c>
      <c r="I129" s="58">
        <v>247646.14464164746</v>
      </c>
      <c r="J129" s="58">
        <v>224061</v>
      </c>
      <c r="K129" s="58">
        <f>Table133[[#This Row],[Population 2019]]-Table133[[#This Row],[Population 2018]]</f>
        <v>-23585.144641647465</v>
      </c>
      <c r="L129" s="58">
        <f>Table133[[#This Row],[Population 2019]]*17.63%</f>
        <v>39501.954299999998</v>
      </c>
      <c r="M129" s="58">
        <f>Table133[[#This Row],[0-59 Month population]]*0.9</f>
        <v>35551.758869999998</v>
      </c>
      <c r="N129" s="58">
        <f>Table133[[#This Row],[0-59 Month population]]*0.3</f>
        <v>11850.586289999999</v>
      </c>
      <c r="O129" s="58">
        <f>Table133[[#This Row],[0-59 Month population]]*0.8</f>
        <v>31601.563439999998</v>
      </c>
      <c r="P129" s="58" t="s">
        <v>77</v>
      </c>
      <c r="Q129" s="71" t="s">
        <v>78</v>
      </c>
      <c r="R129" s="71" t="s">
        <v>708</v>
      </c>
      <c r="S129" s="71" t="s">
        <v>709</v>
      </c>
      <c r="T129" s="72">
        <v>0.27100000000000002</v>
      </c>
      <c r="U129" s="72">
        <v>0.27100000000000002</v>
      </c>
      <c r="V129" s="72">
        <v>0.27100000000000002</v>
      </c>
      <c r="W129" s="72">
        <v>6.2E-2</v>
      </c>
      <c r="X129" s="72">
        <v>6.2E-2</v>
      </c>
      <c r="Y129" s="72">
        <v>6.2E-2</v>
      </c>
      <c r="Z129" s="72"/>
      <c r="AA129" s="73">
        <v>0.16561487428016128</v>
      </c>
      <c r="AB129" s="73">
        <v>2.4325367124408165E-2</v>
      </c>
      <c r="AC129" s="73">
        <v>0.1120141559667855</v>
      </c>
      <c r="AD129" s="73">
        <v>0.36568411920865201</v>
      </c>
      <c r="AE129" s="73">
        <v>1.3349651697503911E-2</v>
      </c>
      <c r="AF129" s="73">
        <v>8.9586448790261827E-2</v>
      </c>
      <c r="AG129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29" s="73">
        <f t="shared" si="10"/>
        <v>6.2E-2</v>
      </c>
      <c r="AI129" s="75">
        <f t="shared" si="12"/>
        <v>6.2E-2</v>
      </c>
      <c r="AJ129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29" s="73">
        <f t="shared" si="11"/>
        <v>0.27100000000000002</v>
      </c>
      <c r="AL129" s="75">
        <f t="shared" si="13"/>
        <v>0.27100000000000002</v>
      </c>
      <c r="AM129" s="75">
        <f>Table133[[#This Row],[GAM to be used]]-Table133[[#This Row],[new GAM prevalence (SD of 1) after district grouping]]</f>
        <v>0.10538512571983874</v>
      </c>
      <c r="AN129" s="75">
        <f>Table133[[#This Row],[GAM to be used]]-Table133[[#This Row],[SAM to be used]]</f>
        <v>0.20900000000000002</v>
      </c>
      <c r="AO129" s="76">
        <f>Table133[[#This Row],[0-59 Month population]]*Table133[[#This Row],[SAM to be used]]*2.6</f>
        <v>6367.7150331599996</v>
      </c>
      <c r="AP129" s="76">
        <f>Table133[[#This Row],[SAM Burden]]+Table133[[#This Row],[MAM Burden]]</f>
        <v>27833.076999779998</v>
      </c>
      <c r="AQ129" s="76">
        <f>Table133[[#This Row],[0-59 Month population]]*Table133[[#This Row],[MAM to be used]]*2.6</f>
        <v>21465.361966619999</v>
      </c>
      <c r="AR129" s="77"/>
      <c r="AS129" s="78">
        <f>Table133[[#This Row],[SAM Upper Interval]]*Table133[[#This Row],[0-59 Month population]]*2.6</f>
        <v>6367.7150331599996</v>
      </c>
      <c r="AT129" s="79">
        <f>Table133[[#This Row],[0-59 Month population]]*Table133[[#This Row],[SAM Level]]*2.6</f>
        <v>6367.7150331599996</v>
      </c>
      <c r="AU129" s="79">
        <f>Table133[[#This Row],[SAM Burden (Surveys Only)]]+Table133[[#This Row],[MAM Burden (Surveys Only)]]</f>
        <v>27833.076999779998</v>
      </c>
      <c r="AV129" s="79">
        <f>(Table133[[#This Row],[GAM Level]]-Table133[[#This Row],[SAM Level]])*Table133[[#This Row],[0-59 Month population]]*2.6</f>
        <v>21465.361966619999</v>
      </c>
      <c r="AX129" s="69">
        <v>1.4261291400637104</v>
      </c>
      <c r="AY129" s="70">
        <f t="shared" si="7"/>
        <v>27833.076999780002</v>
      </c>
      <c r="AZ129" s="70">
        <f t="shared" si="8"/>
        <v>6367.7150331599996</v>
      </c>
      <c r="BA129" s="70">
        <f t="shared" si="9"/>
        <v>21465.361966619999</v>
      </c>
      <c r="BB129" s="2"/>
    </row>
    <row r="130" spans="1:54" ht="16.5" customHeight="1" x14ac:dyDescent="0.25">
      <c r="A130" s="56" t="s">
        <v>74</v>
      </c>
      <c r="B130" s="56" t="s">
        <v>81</v>
      </c>
      <c r="C130" s="56" t="s">
        <v>44</v>
      </c>
      <c r="D130" s="56">
        <v>1802</v>
      </c>
      <c r="E130" s="56">
        <v>1802</v>
      </c>
      <c r="F130" s="56" t="s">
        <v>76</v>
      </c>
      <c r="G130" s="57"/>
      <c r="H130" s="57" t="s">
        <v>680</v>
      </c>
      <c r="I130" s="58">
        <v>170118.27686132008</v>
      </c>
      <c r="J130" s="58">
        <v>171578</v>
      </c>
      <c r="K130" s="58">
        <f>Table133[[#This Row],[Population 2019]]-Table133[[#This Row],[Population 2018]]</f>
        <v>1459.7231386799249</v>
      </c>
      <c r="L130" s="58">
        <f>Table133[[#This Row],[Population 2019]]*17.63%</f>
        <v>30249.201399999998</v>
      </c>
      <c r="M130" s="58">
        <f>Table133[[#This Row],[0-59 Month population]]*0.9</f>
        <v>27224.28126</v>
      </c>
      <c r="N130" s="58">
        <f>Table133[[#This Row],[0-59 Month population]]*0.3</f>
        <v>9074.7604199999987</v>
      </c>
      <c r="O130" s="58">
        <f>Table133[[#This Row],[0-59 Month population]]*0.8</f>
        <v>24199.361120000001</v>
      </c>
      <c r="P130" s="58" t="s">
        <v>82</v>
      </c>
      <c r="Q130" s="71" t="s">
        <v>78</v>
      </c>
      <c r="R130" s="71" t="s">
        <v>708</v>
      </c>
      <c r="S130" s="71" t="s">
        <v>709</v>
      </c>
      <c r="T130" s="72">
        <v>0.27100000000000002</v>
      </c>
      <c r="U130" s="72">
        <v>0.27100000000000002</v>
      </c>
      <c r="V130" s="72">
        <v>0.27100000000000002</v>
      </c>
      <c r="W130" s="72">
        <v>6.2E-2</v>
      </c>
      <c r="X130" s="72">
        <v>6.2E-2</v>
      </c>
      <c r="Y130" s="72">
        <v>6.2E-2</v>
      </c>
      <c r="Z130" s="72"/>
      <c r="AA130" s="73">
        <v>0.19208475380149537</v>
      </c>
      <c r="AB130" s="73">
        <v>3.0725280052102243E-2</v>
      </c>
      <c r="AC130" s="73">
        <v>0.1120141559667855</v>
      </c>
      <c r="AD130" s="73">
        <v>0.36568411920865201</v>
      </c>
      <c r="AE130" s="73">
        <v>1.3349651697503911E-2</v>
      </c>
      <c r="AF130" s="73">
        <v>8.9586448790261827E-2</v>
      </c>
      <c r="AG130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30" s="73">
        <f t="shared" si="10"/>
        <v>6.2E-2</v>
      </c>
      <c r="AI130" s="75">
        <f t="shared" si="12"/>
        <v>6.2E-2</v>
      </c>
      <c r="AJ130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30" s="73">
        <f t="shared" si="11"/>
        <v>0.27100000000000002</v>
      </c>
      <c r="AL130" s="75">
        <f t="shared" si="13"/>
        <v>0.27100000000000002</v>
      </c>
      <c r="AM130" s="75">
        <f>Table133[[#This Row],[GAM to be used]]-Table133[[#This Row],[new GAM prevalence (SD of 1) after district grouping]]</f>
        <v>7.8915246198504652E-2</v>
      </c>
      <c r="AN130" s="75">
        <f>Table133[[#This Row],[GAM to be used]]-Table133[[#This Row],[SAM to be used]]</f>
        <v>0.20900000000000002</v>
      </c>
      <c r="AO130" s="76">
        <f>Table133[[#This Row],[0-59 Month population]]*Table133[[#This Row],[SAM to be used]]*2.6</f>
        <v>4876.17126568</v>
      </c>
      <c r="AP130" s="76">
        <f>Table133[[#This Row],[SAM Burden]]+Table133[[#This Row],[MAM Burden]]</f>
        <v>21313.58730644</v>
      </c>
      <c r="AQ130" s="76">
        <f>Table133[[#This Row],[0-59 Month population]]*Table133[[#This Row],[MAM to be used]]*2.6</f>
        <v>16437.416040759999</v>
      </c>
      <c r="AR130" s="77"/>
      <c r="AS130" s="78">
        <f>Table133[[#This Row],[SAM Upper Interval]]*Table133[[#This Row],[0-59 Month population]]*2.6</f>
        <v>4876.17126568</v>
      </c>
      <c r="AT130" s="79">
        <f>Table133[[#This Row],[0-59 Month population]]*Table133[[#This Row],[SAM Level]]*2.6</f>
        <v>4876.17126568</v>
      </c>
      <c r="AU130" s="79">
        <f>Table133[[#This Row],[SAM Burden (Surveys Only)]]+Table133[[#This Row],[MAM Burden (Surveys Only)]]</f>
        <v>21313.58730644</v>
      </c>
      <c r="AV130" s="79">
        <f>(Table133[[#This Row],[GAM Level]]-Table133[[#This Row],[SAM Level]])*Table133[[#This Row],[0-59 Month population]]*2.6</f>
        <v>16437.416040759999</v>
      </c>
      <c r="AX130" s="69">
        <v>1.0215231810463141</v>
      </c>
      <c r="AY130" s="70">
        <f t="shared" si="7"/>
        <v>21313.58730644</v>
      </c>
      <c r="AZ130" s="70">
        <f t="shared" si="8"/>
        <v>4876.17126568</v>
      </c>
      <c r="BA130" s="70">
        <f t="shared" si="9"/>
        <v>16437.416040759999</v>
      </c>
      <c r="BB130" s="2"/>
    </row>
    <row r="131" spans="1:54" ht="16.5" customHeight="1" x14ac:dyDescent="0.25">
      <c r="A131" s="56" t="s">
        <v>74</v>
      </c>
      <c r="B131" s="56" t="s">
        <v>83</v>
      </c>
      <c r="C131" s="56" t="s">
        <v>44</v>
      </c>
      <c r="D131" s="56">
        <v>1803</v>
      </c>
      <c r="E131" s="56">
        <v>1803</v>
      </c>
      <c r="F131" s="56" t="s">
        <v>76</v>
      </c>
      <c r="G131" s="57"/>
      <c r="H131" s="57" t="s">
        <v>680</v>
      </c>
      <c r="I131" s="58">
        <v>3649.0852002599045</v>
      </c>
      <c r="J131" s="58">
        <v>3929</v>
      </c>
      <c r="K131" s="58">
        <f>Table133[[#This Row],[Population 2019]]-Table133[[#This Row],[Population 2018]]</f>
        <v>279.91479974009553</v>
      </c>
      <c r="L131" s="58">
        <f>Table133[[#This Row],[Population 2019]]*17.63%</f>
        <v>692.68269999999995</v>
      </c>
      <c r="M131" s="58">
        <f>Table133[[#This Row],[0-59 Month population]]*0.9</f>
        <v>623.41442999999992</v>
      </c>
      <c r="N131" s="58">
        <f>Table133[[#This Row],[0-59 Month population]]*0.3</f>
        <v>207.80480999999997</v>
      </c>
      <c r="O131" s="58">
        <f>Table133[[#This Row],[0-59 Month population]]*0.8</f>
        <v>554.14616000000001</v>
      </c>
      <c r="P131" s="58" t="s">
        <v>82</v>
      </c>
      <c r="Q131" s="71" t="s">
        <v>78</v>
      </c>
      <c r="R131" s="71" t="s">
        <v>708</v>
      </c>
      <c r="S131" s="71" t="s">
        <v>709</v>
      </c>
      <c r="T131" s="72">
        <v>0.27100000000000002</v>
      </c>
      <c r="U131" s="72">
        <v>0.27100000000000002</v>
      </c>
      <c r="V131" s="72">
        <v>0.27100000000000002</v>
      </c>
      <c r="W131" s="72">
        <v>6.2E-2</v>
      </c>
      <c r="X131" s="72">
        <v>6.2E-2</v>
      </c>
      <c r="Y131" s="72">
        <v>6.2E-2</v>
      </c>
      <c r="Z131" s="72"/>
      <c r="AA131" s="73">
        <v>0.19208475380149537</v>
      </c>
      <c r="AB131" s="73">
        <v>3.0725280052102243E-2</v>
      </c>
      <c r="AC131" s="73">
        <v>0.1120141559667855</v>
      </c>
      <c r="AD131" s="73">
        <v>0.36568411920865201</v>
      </c>
      <c r="AE131" s="73">
        <v>1.3349651697503911E-2</v>
      </c>
      <c r="AF131" s="73">
        <v>8.9586448790261827E-2</v>
      </c>
      <c r="AG131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31" s="73">
        <f t="shared" si="10"/>
        <v>6.2E-2</v>
      </c>
      <c r="AI131" s="75">
        <f t="shared" si="12"/>
        <v>6.2E-2</v>
      </c>
      <c r="AJ131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31" s="73">
        <f t="shared" si="11"/>
        <v>0.27100000000000002</v>
      </c>
      <c r="AL131" s="75">
        <f t="shared" si="13"/>
        <v>0.27100000000000002</v>
      </c>
      <c r="AM131" s="75">
        <f>Table133[[#This Row],[GAM to be used]]-Table133[[#This Row],[new GAM prevalence (SD of 1) after district grouping]]</f>
        <v>7.8915246198504652E-2</v>
      </c>
      <c r="AN131" s="75">
        <f>Table133[[#This Row],[GAM to be used]]-Table133[[#This Row],[SAM to be used]]</f>
        <v>0.20900000000000002</v>
      </c>
      <c r="AO131" s="76">
        <f>Table133[[#This Row],[0-59 Month population]]*Table133[[#This Row],[SAM to be used]]*2.6</f>
        <v>111.66045123999999</v>
      </c>
      <c r="AP131" s="76">
        <f>Table133[[#This Row],[SAM Burden]]+Table133[[#This Row],[MAM Burden]]</f>
        <v>488.06423042</v>
      </c>
      <c r="AQ131" s="76">
        <f>Table133[[#This Row],[0-59 Month population]]*Table133[[#This Row],[MAM to be used]]*2.6</f>
        <v>376.40377918000002</v>
      </c>
      <c r="AR131" s="77"/>
      <c r="AS131" s="78">
        <f>Table133[[#This Row],[SAM Upper Interval]]*Table133[[#This Row],[0-59 Month population]]*2.6</f>
        <v>111.66045123999999</v>
      </c>
      <c r="AT131" s="79">
        <f>Table133[[#This Row],[0-59 Month population]]*Table133[[#This Row],[SAM Level]]*2.6</f>
        <v>111.66045123999999</v>
      </c>
      <c r="AU131" s="79">
        <f>Table133[[#This Row],[SAM Burden (Surveys Only)]]+Table133[[#This Row],[MAM Burden (Surveys Only)]]</f>
        <v>488.06423042</v>
      </c>
      <c r="AV131" s="79">
        <f>(Table133[[#This Row],[GAM Level]]-Table133[[#This Row],[SAM Level]])*Table133[[#This Row],[0-59 Month population]]*2.6</f>
        <v>376.40377918000002</v>
      </c>
      <c r="AX131" s="69">
        <v>1.9467206006587527</v>
      </c>
      <c r="AY131" s="70">
        <f t="shared" ref="AY131:AY194" si="14">L131*T131*2.6</f>
        <v>488.06423042</v>
      </c>
      <c r="AZ131" s="70">
        <f t="shared" ref="AZ131:AZ194" si="15">L131*W131*2.6</f>
        <v>111.66045123999999</v>
      </c>
      <c r="BA131" s="70">
        <f t="shared" ref="BA131:BA194" si="16">L131*(T131-W131)*2.6</f>
        <v>376.40377918000002</v>
      </c>
      <c r="BB131" s="2"/>
    </row>
    <row r="132" spans="1:54" ht="16.5" customHeight="1" x14ac:dyDescent="0.25">
      <c r="A132" s="56" t="s">
        <v>74</v>
      </c>
      <c r="B132" s="56" t="s">
        <v>84</v>
      </c>
      <c r="C132" s="56" t="s">
        <v>44</v>
      </c>
      <c r="D132" s="56">
        <v>1804</v>
      </c>
      <c r="E132" s="56">
        <v>1804</v>
      </c>
      <c r="F132" s="56" t="s">
        <v>76</v>
      </c>
      <c r="G132" s="57"/>
      <c r="H132" s="57" t="s">
        <v>680</v>
      </c>
      <c r="I132" s="58">
        <v>7902.1756686665121</v>
      </c>
      <c r="J132" s="58">
        <v>9529</v>
      </c>
      <c r="K132" s="58">
        <f>Table133[[#This Row],[Population 2019]]-Table133[[#This Row],[Population 2018]]</f>
        <v>1626.8243313334879</v>
      </c>
      <c r="L132" s="58">
        <f>Table133[[#This Row],[Population 2019]]*17.63%</f>
        <v>1679.9626999999998</v>
      </c>
      <c r="M132" s="58">
        <f>Table133[[#This Row],[0-59 Month population]]*0.9</f>
        <v>1511.9664299999999</v>
      </c>
      <c r="N132" s="58">
        <f>Table133[[#This Row],[0-59 Month population]]*0.3</f>
        <v>503.98880999999994</v>
      </c>
      <c r="O132" s="58">
        <f>Table133[[#This Row],[0-59 Month population]]*0.8</f>
        <v>1343.9701599999999</v>
      </c>
      <c r="P132" s="58" t="s">
        <v>82</v>
      </c>
      <c r="Q132" s="71" t="s">
        <v>78</v>
      </c>
      <c r="R132" s="71" t="s">
        <v>708</v>
      </c>
      <c r="S132" s="71" t="s">
        <v>709</v>
      </c>
      <c r="T132" s="72">
        <v>0.27100000000000002</v>
      </c>
      <c r="U132" s="72">
        <v>0.27100000000000002</v>
      </c>
      <c r="V132" s="72">
        <v>0.27100000000000002</v>
      </c>
      <c r="W132" s="72">
        <v>6.2E-2</v>
      </c>
      <c r="X132" s="72">
        <v>6.2E-2</v>
      </c>
      <c r="Y132" s="72">
        <v>6.2E-2</v>
      </c>
      <c r="Z132" s="72"/>
      <c r="AA132" s="73">
        <v>0.19208475380149537</v>
      </c>
      <c r="AB132" s="73">
        <v>3.0725280052102243E-2</v>
      </c>
      <c r="AC132" s="73">
        <v>0.1120141559667855</v>
      </c>
      <c r="AD132" s="73">
        <v>0.36568411920865201</v>
      </c>
      <c r="AE132" s="73">
        <v>1.3349651697503911E-2</v>
      </c>
      <c r="AF132" s="73">
        <v>8.9586448790261827E-2</v>
      </c>
      <c r="AG132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32" s="73">
        <f t="shared" si="10"/>
        <v>6.2E-2</v>
      </c>
      <c r="AI132" s="75">
        <f t="shared" si="12"/>
        <v>6.2E-2</v>
      </c>
      <c r="AJ132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32" s="73">
        <f t="shared" si="11"/>
        <v>0.27100000000000002</v>
      </c>
      <c r="AL132" s="75">
        <f t="shared" si="13"/>
        <v>0.27100000000000002</v>
      </c>
      <c r="AM132" s="75">
        <f>Table133[[#This Row],[GAM to be used]]-Table133[[#This Row],[new GAM prevalence (SD of 1) after district grouping]]</f>
        <v>7.8915246198504652E-2</v>
      </c>
      <c r="AN132" s="75">
        <f>Table133[[#This Row],[GAM to be used]]-Table133[[#This Row],[SAM to be used]]</f>
        <v>0.20900000000000002</v>
      </c>
      <c r="AO132" s="76">
        <f>Table133[[#This Row],[0-59 Month population]]*Table133[[#This Row],[SAM to be used]]*2.6</f>
        <v>270.80998724</v>
      </c>
      <c r="AP132" s="76">
        <f>Table133[[#This Row],[SAM Burden]]+Table133[[#This Row],[MAM Burden]]</f>
        <v>1183.7017184199999</v>
      </c>
      <c r="AQ132" s="76">
        <f>Table133[[#This Row],[0-59 Month population]]*Table133[[#This Row],[MAM to be used]]*2.6</f>
        <v>912.89173117999997</v>
      </c>
      <c r="AR132" s="77"/>
      <c r="AS132" s="78">
        <f>Table133[[#This Row],[SAM Upper Interval]]*Table133[[#This Row],[0-59 Month population]]*2.6</f>
        <v>270.80998724</v>
      </c>
      <c r="AT132" s="79">
        <f>Table133[[#This Row],[0-59 Month population]]*Table133[[#This Row],[SAM Level]]*2.6</f>
        <v>270.80998724</v>
      </c>
      <c r="AU132" s="79">
        <f>Table133[[#This Row],[SAM Burden (Surveys Only)]]+Table133[[#This Row],[MAM Burden (Surveys Only)]]</f>
        <v>1183.7017184199999</v>
      </c>
      <c r="AV132" s="79">
        <f>(Table133[[#This Row],[GAM Level]]-Table133[[#This Row],[SAM Level]])*Table133[[#This Row],[0-59 Month population]]*2.6</f>
        <v>912.89173117999997</v>
      </c>
      <c r="AX132" s="69">
        <v>1.9467206006587527</v>
      </c>
      <c r="AY132" s="70">
        <f t="shared" si="14"/>
        <v>1183.7017184199999</v>
      </c>
      <c r="AZ132" s="70">
        <f t="shared" si="15"/>
        <v>270.80998724</v>
      </c>
      <c r="BA132" s="70">
        <f t="shared" si="16"/>
        <v>912.89173117999997</v>
      </c>
      <c r="BB132" s="2"/>
    </row>
    <row r="133" spans="1:54" ht="16.5" customHeight="1" x14ac:dyDescent="0.25">
      <c r="A133" s="56" t="s">
        <v>74</v>
      </c>
      <c r="B133" s="56" t="s">
        <v>85</v>
      </c>
      <c r="C133" s="56" t="s">
        <v>44</v>
      </c>
      <c r="D133" s="56">
        <v>1805</v>
      </c>
      <c r="E133" s="56">
        <v>1805</v>
      </c>
      <c r="F133" s="56" t="s">
        <v>76</v>
      </c>
      <c r="G133" s="57"/>
      <c r="H133" s="57" t="s">
        <v>680</v>
      </c>
      <c r="I133" s="58">
        <v>58823.114238975446</v>
      </c>
      <c r="J133" s="58">
        <v>61204</v>
      </c>
      <c r="K133" s="58">
        <f>Table133[[#This Row],[Population 2019]]-Table133[[#This Row],[Population 2018]]</f>
        <v>2380.8857610245541</v>
      </c>
      <c r="L133" s="58">
        <f>Table133[[#This Row],[Population 2019]]*17.63%</f>
        <v>10790.2652</v>
      </c>
      <c r="M133" s="58">
        <f>Table133[[#This Row],[0-59 Month population]]*0.9</f>
        <v>9711.2386800000004</v>
      </c>
      <c r="N133" s="58">
        <f>Table133[[#This Row],[0-59 Month population]]*0.3</f>
        <v>3237.0795599999997</v>
      </c>
      <c r="O133" s="58">
        <f>Table133[[#This Row],[0-59 Month population]]*0.8</f>
        <v>8632.2121600000009</v>
      </c>
      <c r="P133" s="58" t="s">
        <v>82</v>
      </c>
      <c r="Q133" s="71" t="s">
        <v>78</v>
      </c>
      <c r="R133" s="71" t="s">
        <v>708</v>
      </c>
      <c r="S133" s="71" t="s">
        <v>709</v>
      </c>
      <c r="T133" s="72">
        <v>0.27100000000000002</v>
      </c>
      <c r="U133" s="72">
        <v>0.27100000000000002</v>
      </c>
      <c r="V133" s="72">
        <v>0.27100000000000002</v>
      </c>
      <c r="W133" s="72">
        <v>6.2E-2</v>
      </c>
      <c r="X133" s="72">
        <v>6.2E-2</v>
      </c>
      <c r="Y133" s="72">
        <v>6.2E-2</v>
      </c>
      <c r="Z133" s="72"/>
      <c r="AA133" s="73">
        <v>0.19208475380149537</v>
      </c>
      <c r="AB133" s="73">
        <v>3.0725280052102243E-2</v>
      </c>
      <c r="AC133" s="73">
        <v>0.1120141559667855</v>
      </c>
      <c r="AD133" s="73">
        <v>0.36568411920865201</v>
      </c>
      <c r="AE133" s="73">
        <v>1.3349651697503911E-2</v>
      </c>
      <c r="AF133" s="73">
        <v>8.9586448790261827E-2</v>
      </c>
      <c r="AG133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33" s="73">
        <f t="shared" si="10"/>
        <v>6.2E-2</v>
      </c>
      <c r="AI133" s="75">
        <f t="shared" si="12"/>
        <v>6.2E-2</v>
      </c>
      <c r="AJ133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33" s="73">
        <f t="shared" si="11"/>
        <v>0.27100000000000002</v>
      </c>
      <c r="AL133" s="75">
        <f t="shared" si="13"/>
        <v>0.27100000000000002</v>
      </c>
      <c r="AM133" s="75">
        <f>Table133[[#This Row],[GAM to be used]]-Table133[[#This Row],[new GAM prevalence (SD of 1) after district grouping]]</f>
        <v>7.8915246198504652E-2</v>
      </c>
      <c r="AN133" s="75">
        <f>Table133[[#This Row],[GAM to be used]]-Table133[[#This Row],[SAM to be used]]</f>
        <v>0.20900000000000002</v>
      </c>
      <c r="AO133" s="76">
        <f>Table133[[#This Row],[0-59 Month population]]*Table133[[#This Row],[SAM to be used]]*2.6</f>
        <v>1739.39075024</v>
      </c>
      <c r="AP133" s="76">
        <f>Table133[[#This Row],[SAM Burden]]+Table133[[#This Row],[MAM Burden]]</f>
        <v>7602.8208599200007</v>
      </c>
      <c r="AQ133" s="76">
        <f>Table133[[#This Row],[0-59 Month population]]*Table133[[#This Row],[MAM to be used]]*2.6</f>
        <v>5863.4301096800009</v>
      </c>
      <c r="AR133" s="77"/>
      <c r="AS133" s="78">
        <f>Table133[[#This Row],[SAM Upper Interval]]*Table133[[#This Row],[0-59 Month population]]*2.6</f>
        <v>1739.39075024</v>
      </c>
      <c r="AT133" s="79">
        <f>Table133[[#This Row],[0-59 Month population]]*Table133[[#This Row],[SAM Level]]*2.6</f>
        <v>1739.39075024</v>
      </c>
      <c r="AU133" s="79">
        <f>Table133[[#This Row],[SAM Burden (Surveys Only)]]+Table133[[#This Row],[MAM Burden (Surveys Only)]]</f>
        <v>7602.8208599200007</v>
      </c>
      <c r="AV133" s="79">
        <f>(Table133[[#This Row],[GAM Level]]-Table133[[#This Row],[SAM Level]])*Table133[[#This Row],[0-59 Month population]]*2.6</f>
        <v>5863.4301096800009</v>
      </c>
      <c r="AX133" s="69">
        <v>0.89424773792156187</v>
      </c>
      <c r="AY133" s="70">
        <f t="shared" si="14"/>
        <v>7602.8208599200007</v>
      </c>
      <c r="AZ133" s="70">
        <f t="shared" si="15"/>
        <v>1739.39075024</v>
      </c>
      <c r="BA133" s="70">
        <f t="shared" si="16"/>
        <v>5863.4301096800009</v>
      </c>
      <c r="BB133" s="2"/>
    </row>
    <row r="134" spans="1:54" ht="16.5" customHeight="1" x14ac:dyDescent="0.25">
      <c r="A134" s="56" t="s">
        <v>74</v>
      </c>
      <c r="B134" s="56" t="s">
        <v>86</v>
      </c>
      <c r="C134" s="56" t="s">
        <v>44</v>
      </c>
      <c r="D134" s="56">
        <v>1806</v>
      </c>
      <c r="E134" s="56">
        <v>1806</v>
      </c>
      <c r="F134" s="56" t="s">
        <v>76</v>
      </c>
      <c r="G134" s="57"/>
      <c r="H134" s="57" t="s">
        <v>680</v>
      </c>
      <c r="I134" s="58">
        <v>116396.94483793594</v>
      </c>
      <c r="J134" s="58">
        <v>119096</v>
      </c>
      <c r="K134" s="58">
        <f>Table133[[#This Row],[Population 2019]]-Table133[[#This Row],[Population 2018]]</f>
        <v>2699.0551620640617</v>
      </c>
      <c r="L134" s="58">
        <f>Table133[[#This Row],[Population 2019]]*17.63%</f>
        <v>20996.624799999998</v>
      </c>
      <c r="M134" s="58">
        <f>Table133[[#This Row],[0-59 Month population]]*0.9</f>
        <v>18896.962319999999</v>
      </c>
      <c r="N134" s="58">
        <f>Table133[[#This Row],[0-59 Month population]]*0.3</f>
        <v>6298.987439999999</v>
      </c>
      <c r="O134" s="58">
        <f>Table133[[#This Row],[0-59 Month population]]*0.8</f>
        <v>16797.29984</v>
      </c>
      <c r="P134" s="58" t="s">
        <v>77</v>
      </c>
      <c r="Q134" s="71" t="s">
        <v>78</v>
      </c>
      <c r="R134" s="71" t="s">
        <v>708</v>
      </c>
      <c r="S134" s="71" t="s">
        <v>709</v>
      </c>
      <c r="T134" s="72">
        <v>0.27100000000000002</v>
      </c>
      <c r="U134" s="72">
        <v>0.27100000000000002</v>
      </c>
      <c r="V134" s="72">
        <v>0.27100000000000002</v>
      </c>
      <c r="W134" s="72">
        <v>6.2E-2</v>
      </c>
      <c r="X134" s="72">
        <v>6.2E-2</v>
      </c>
      <c r="Y134" s="72">
        <v>6.2E-2</v>
      </c>
      <c r="Z134" s="72"/>
      <c r="AA134" s="73">
        <v>0.16561487428016128</v>
      </c>
      <c r="AB134" s="73">
        <v>2.4325367124408165E-2</v>
      </c>
      <c r="AC134" s="73">
        <v>0.1120141559667855</v>
      </c>
      <c r="AD134" s="73">
        <v>0.36568411920865201</v>
      </c>
      <c r="AE134" s="73">
        <v>1.3349651697503911E-2</v>
      </c>
      <c r="AF134" s="73">
        <v>8.9586448790261827E-2</v>
      </c>
      <c r="AG134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34" s="73">
        <f t="shared" si="10"/>
        <v>6.2E-2</v>
      </c>
      <c r="AI134" s="75">
        <f t="shared" si="12"/>
        <v>6.2E-2</v>
      </c>
      <c r="AJ134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34" s="73">
        <f t="shared" si="11"/>
        <v>0.27100000000000002</v>
      </c>
      <c r="AL134" s="75">
        <f t="shared" si="13"/>
        <v>0.27100000000000002</v>
      </c>
      <c r="AM134" s="75">
        <f>Table133[[#This Row],[GAM to be used]]-Table133[[#This Row],[new GAM prevalence (SD of 1) after district grouping]]</f>
        <v>0.10538512571983874</v>
      </c>
      <c r="AN134" s="75">
        <f>Table133[[#This Row],[GAM to be used]]-Table133[[#This Row],[SAM to be used]]</f>
        <v>0.20900000000000002</v>
      </c>
      <c r="AO134" s="76">
        <f>Table133[[#This Row],[0-59 Month population]]*Table133[[#This Row],[SAM to be used]]*2.6</f>
        <v>3384.6559177599997</v>
      </c>
      <c r="AP134" s="76">
        <f>Table133[[#This Row],[SAM Burden]]+Table133[[#This Row],[MAM Burden]]</f>
        <v>14794.221834079999</v>
      </c>
      <c r="AQ134" s="76">
        <f>Table133[[#This Row],[0-59 Month population]]*Table133[[#This Row],[MAM to be used]]*2.6</f>
        <v>11409.56591632</v>
      </c>
      <c r="AR134" s="77"/>
      <c r="AS134" s="78">
        <f>Table133[[#This Row],[SAM Upper Interval]]*Table133[[#This Row],[0-59 Month population]]*2.6</f>
        <v>3384.6559177599997</v>
      </c>
      <c r="AT134" s="79">
        <f>Table133[[#This Row],[0-59 Month population]]*Table133[[#This Row],[SAM Level]]*2.6</f>
        <v>3384.6559177599997</v>
      </c>
      <c r="AU134" s="79">
        <f>Table133[[#This Row],[SAM Burden (Surveys Only)]]+Table133[[#This Row],[MAM Burden (Surveys Only)]]</f>
        <v>14794.221834079999</v>
      </c>
      <c r="AV134" s="79">
        <f>(Table133[[#This Row],[GAM Level]]-Table133[[#This Row],[SAM Level]])*Table133[[#This Row],[0-59 Month population]]*2.6</f>
        <v>11409.56591632</v>
      </c>
      <c r="AX134" s="69">
        <v>0.89424773792156187</v>
      </c>
      <c r="AY134" s="70">
        <f t="shared" si="14"/>
        <v>14794.221834080001</v>
      </c>
      <c r="AZ134" s="70">
        <f t="shared" si="15"/>
        <v>3384.6559177599997</v>
      </c>
      <c r="BA134" s="70">
        <f t="shared" si="16"/>
        <v>11409.56591632</v>
      </c>
      <c r="BB134" s="2"/>
    </row>
    <row r="135" spans="1:54" ht="16.5" customHeight="1" x14ac:dyDescent="0.25">
      <c r="A135" s="56" t="s">
        <v>74</v>
      </c>
      <c r="B135" s="56" t="s">
        <v>87</v>
      </c>
      <c r="C135" s="56" t="s">
        <v>44</v>
      </c>
      <c r="D135" s="56">
        <v>1807</v>
      </c>
      <c r="E135" s="56">
        <v>1807</v>
      </c>
      <c r="F135" s="56" t="s">
        <v>76</v>
      </c>
      <c r="G135" s="57" t="s">
        <v>29</v>
      </c>
      <c r="H135" s="57" t="s">
        <v>680</v>
      </c>
      <c r="I135" s="58">
        <v>148704.5668758743</v>
      </c>
      <c r="J135" s="58">
        <v>153759</v>
      </c>
      <c r="K135" s="58">
        <f>Table133[[#This Row],[Population 2019]]-Table133[[#This Row],[Population 2018]]</f>
        <v>5054.4331241257023</v>
      </c>
      <c r="L135" s="58">
        <f>Table133[[#This Row],[Population 2019]]*17.63%</f>
        <v>27107.711699999996</v>
      </c>
      <c r="M135" s="58">
        <f>Table133[[#This Row],[0-59 Month population]]*0.9</f>
        <v>24396.940529999996</v>
      </c>
      <c r="N135" s="58">
        <f>Table133[[#This Row],[0-59 Month population]]*0.3</f>
        <v>8132.3135099999981</v>
      </c>
      <c r="O135" s="58">
        <f>Table133[[#This Row],[0-59 Month population]]*0.8</f>
        <v>21686.16936</v>
      </c>
      <c r="P135" s="58" t="s">
        <v>82</v>
      </c>
      <c r="Q135" s="71" t="s">
        <v>78</v>
      </c>
      <c r="R135" s="71" t="s">
        <v>708</v>
      </c>
      <c r="S135" s="71" t="s">
        <v>709</v>
      </c>
      <c r="T135" s="72">
        <v>0.27100000000000002</v>
      </c>
      <c r="U135" s="72">
        <v>0.27100000000000002</v>
      </c>
      <c r="V135" s="72">
        <v>0.27100000000000002</v>
      </c>
      <c r="W135" s="72">
        <v>6.2E-2</v>
      </c>
      <c r="X135" s="72">
        <v>6.2E-2</v>
      </c>
      <c r="Y135" s="72">
        <v>6.2E-2</v>
      </c>
      <c r="Z135" s="72"/>
      <c r="AA135" s="73">
        <v>0.19208475380149537</v>
      </c>
      <c r="AB135" s="73">
        <v>3.0725280052102243E-2</v>
      </c>
      <c r="AC135" s="73">
        <v>0.1120141559667855</v>
      </c>
      <c r="AD135" s="73">
        <v>0.36568411920865201</v>
      </c>
      <c r="AE135" s="73">
        <v>1.3349651697503911E-2</v>
      </c>
      <c r="AF135" s="73">
        <v>8.9586448790261827E-2</v>
      </c>
      <c r="AG135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35" s="73">
        <f t="shared" si="10"/>
        <v>6.2E-2</v>
      </c>
      <c r="AI135" s="75">
        <f t="shared" si="12"/>
        <v>6.2E-2</v>
      </c>
      <c r="AJ135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35" s="73">
        <f t="shared" si="11"/>
        <v>0.27100000000000002</v>
      </c>
      <c r="AL135" s="75">
        <f t="shared" si="13"/>
        <v>0.27100000000000002</v>
      </c>
      <c r="AM135" s="75">
        <f>Table133[[#This Row],[GAM to be used]]-Table133[[#This Row],[new GAM prevalence (SD of 1) after district grouping]]</f>
        <v>7.8915246198504652E-2</v>
      </c>
      <c r="AN135" s="75">
        <f>Table133[[#This Row],[GAM to be used]]-Table133[[#This Row],[SAM to be used]]</f>
        <v>0.20900000000000002</v>
      </c>
      <c r="AO135" s="76">
        <f>Table133[[#This Row],[0-59 Month population]]*Table133[[#This Row],[SAM to be used]]*2.6</f>
        <v>4369.7631260399994</v>
      </c>
      <c r="AP135" s="76">
        <f>Table133[[#This Row],[SAM Burden]]+Table133[[#This Row],[MAM Burden]]</f>
        <v>19100.09366382</v>
      </c>
      <c r="AQ135" s="76">
        <f>Table133[[#This Row],[0-59 Month population]]*Table133[[#This Row],[MAM to be used]]*2.6</f>
        <v>14730.330537779999</v>
      </c>
      <c r="AR135" s="77"/>
      <c r="AS135" s="78">
        <f>Table133[[#This Row],[SAM Upper Interval]]*Table133[[#This Row],[0-59 Month population]]*2.6</f>
        <v>4369.7631260399994</v>
      </c>
      <c r="AT135" s="79">
        <f>Table133[[#This Row],[0-59 Month population]]*Table133[[#This Row],[SAM Level]]*2.6</f>
        <v>4369.7631260399994</v>
      </c>
      <c r="AU135" s="79">
        <f>Table133[[#This Row],[SAM Burden (Surveys Only)]]+Table133[[#This Row],[MAM Burden (Surveys Only)]]</f>
        <v>19100.09366382</v>
      </c>
      <c r="AV135" s="79">
        <f>(Table133[[#This Row],[GAM Level]]-Table133[[#This Row],[SAM Level]])*Table133[[#This Row],[0-59 Month population]]*2.6</f>
        <v>14730.330537779999</v>
      </c>
      <c r="AX135" s="69">
        <v>0.89424773792156187</v>
      </c>
      <c r="AY135" s="70">
        <f t="shared" si="14"/>
        <v>19100.09366382</v>
      </c>
      <c r="AZ135" s="70">
        <f t="shared" si="15"/>
        <v>4369.7631260399994</v>
      </c>
      <c r="BA135" s="70">
        <f t="shared" si="16"/>
        <v>14730.330537779999</v>
      </c>
      <c r="BB135" s="2"/>
    </row>
    <row r="136" spans="1:54" ht="16.5" customHeight="1" x14ac:dyDescent="0.25">
      <c r="A136" s="56" t="s">
        <v>74</v>
      </c>
      <c r="B136" s="56" t="s">
        <v>88</v>
      </c>
      <c r="C136" s="56" t="s">
        <v>44</v>
      </c>
      <c r="D136" s="56">
        <v>1808</v>
      </c>
      <c r="E136" s="56">
        <v>1808</v>
      </c>
      <c r="F136" s="56" t="s">
        <v>76</v>
      </c>
      <c r="G136" s="57" t="s">
        <v>29</v>
      </c>
      <c r="H136" s="57" t="s">
        <v>680</v>
      </c>
      <c r="I136" s="58">
        <v>62180.84858368025</v>
      </c>
      <c r="J136" s="58">
        <v>61152</v>
      </c>
      <c r="K136" s="58">
        <f>Table133[[#This Row],[Population 2019]]-Table133[[#This Row],[Population 2018]]</f>
        <v>-1028.8485836802502</v>
      </c>
      <c r="L136" s="58">
        <f>Table133[[#This Row],[Population 2019]]*17.63%</f>
        <v>10781.097599999999</v>
      </c>
      <c r="M136" s="58">
        <f>Table133[[#This Row],[0-59 Month population]]*0.9</f>
        <v>9702.9878399999998</v>
      </c>
      <c r="N136" s="58">
        <f>Table133[[#This Row],[0-59 Month population]]*0.3</f>
        <v>3234.3292799999995</v>
      </c>
      <c r="O136" s="58">
        <f>Table133[[#This Row],[0-59 Month population]]*0.8</f>
        <v>8624.8780800000004</v>
      </c>
      <c r="P136" s="58" t="s">
        <v>77</v>
      </c>
      <c r="Q136" s="71" t="s">
        <v>78</v>
      </c>
      <c r="R136" s="71" t="s">
        <v>708</v>
      </c>
      <c r="S136" s="71" t="s">
        <v>709</v>
      </c>
      <c r="T136" s="72">
        <v>0.27100000000000002</v>
      </c>
      <c r="U136" s="72">
        <v>0.27100000000000002</v>
      </c>
      <c r="V136" s="72">
        <v>0.27100000000000002</v>
      </c>
      <c r="W136" s="72">
        <v>6.2E-2</v>
      </c>
      <c r="X136" s="72">
        <v>6.2E-2</v>
      </c>
      <c r="Y136" s="72">
        <v>6.2E-2</v>
      </c>
      <c r="Z136" s="72"/>
      <c r="AA136" s="73">
        <v>0.16561487428016128</v>
      </c>
      <c r="AB136" s="73">
        <v>2.4325367124408165E-2</v>
      </c>
      <c r="AC136" s="73">
        <v>0.1120141559667855</v>
      </c>
      <c r="AD136" s="73">
        <v>0.36568411920865201</v>
      </c>
      <c r="AE136" s="73">
        <v>1.3349651697503911E-2</v>
      </c>
      <c r="AF136" s="73">
        <v>8.9586448790261827E-2</v>
      </c>
      <c r="AG136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36" s="73">
        <f t="shared" si="10"/>
        <v>6.2E-2</v>
      </c>
      <c r="AI136" s="75">
        <f t="shared" si="12"/>
        <v>6.2E-2</v>
      </c>
      <c r="AJ136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36" s="73">
        <f t="shared" si="11"/>
        <v>0.27100000000000002</v>
      </c>
      <c r="AL136" s="75">
        <f t="shared" si="13"/>
        <v>0.27100000000000002</v>
      </c>
      <c r="AM136" s="75">
        <f>Table133[[#This Row],[GAM to be used]]-Table133[[#This Row],[new GAM prevalence (SD of 1) after district grouping]]</f>
        <v>0.10538512571983874</v>
      </c>
      <c r="AN136" s="75">
        <f>Table133[[#This Row],[GAM to be used]]-Table133[[#This Row],[SAM to be used]]</f>
        <v>0.20900000000000002</v>
      </c>
      <c r="AO136" s="76">
        <f>Table133[[#This Row],[0-59 Month population]]*Table133[[#This Row],[SAM to be used]]*2.6</f>
        <v>1737.9129331199999</v>
      </c>
      <c r="AP136" s="76">
        <f>Table133[[#This Row],[SAM Burden]]+Table133[[#This Row],[MAM Burden]]</f>
        <v>7596.3613689600006</v>
      </c>
      <c r="AQ136" s="76">
        <f>Table133[[#This Row],[0-59 Month population]]*Table133[[#This Row],[MAM to be used]]*2.6</f>
        <v>5858.4484358400005</v>
      </c>
      <c r="AR136" s="77"/>
      <c r="AS136" s="78">
        <f>Table133[[#This Row],[SAM Upper Interval]]*Table133[[#This Row],[0-59 Month population]]*2.6</f>
        <v>1737.9129331199999</v>
      </c>
      <c r="AT136" s="79">
        <f>Table133[[#This Row],[0-59 Month population]]*Table133[[#This Row],[SAM Level]]*2.6</f>
        <v>1737.9129331199999</v>
      </c>
      <c r="AU136" s="79">
        <f>Table133[[#This Row],[SAM Burden (Surveys Only)]]+Table133[[#This Row],[MAM Burden (Surveys Only)]]</f>
        <v>7596.3613689600006</v>
      </c>
      <c r="AV136" s="79">
        <f>(Table133[[#This Row],[GAM Level]]-Table133[[#This Row],[SAM Level]])*Table133[[#This Row],[0-59 Month population]]*2.6</f>
        <v>5858.4484358400005</v>
      </c>
      <c r="AX136" s="69">
        <v>0.96718673576847269</v>
      </c>
      <c r="AY136" s="70">
        <f t="shared" si="14"/>
        <v>7596.3613689599997</v>
      </c>
      <c r="AZ136" s="70">
        <f t="shared" si="15"/>
        <v>1737.9129331199999</v>
      </c>
      <c r="BA136" s="70">
        <f t="shared" si="16"/>
        <v>5858.4484358400005</v>
      </c>
      <c r="BB136" s="2"/>
    </row>
    <row r="137" spans="1:54" ht="16.5" customHeight="1" x14ac:dyDescent="0.25">
      <c r="A137" s="56" t="s">
        <v>74</v>
      </c>
      <c r="B137" s="56" t="s">
        <v>89</v>
      </c>
      <c r="C137" s="56" t="s">
        <v>44</v>
      </c>
      <c r="D137" s="56">
        <v>1809</v>
      </c>
      <c r="E137" s="56">
        <v>1809</v>
      </c>
      <c r="F137" s="56" t="s">
        <v>76</v>
      </c>
      <c r="G137" s="57" t="s">
        <v>29</v>
      </c>
      <c r="H137" s="57" t="s">
        <v>680</v>
      </c>
      <c r="I137" s="58">
        <v>84542.870980685169</v>
      </c>
      <c r="J137" s="58">
        <v>99818</v>
      </c>
      <c r="K137" s="58">
        <f>Table133[[#This Row],[Population 2019]]-Table133[[#This Row],[Population 2018]]</f>
        <v>15275.129019314831</v>
      </c>
      <c r="L137" s="58">
        <f>Table133[[#This Row],[Population 2019]]*17.63%</f>
        <v>17597.913399999998</v>
      </c>
      <c r="M137" s="58">
        <f>Table133[[#This Row],[0-59 Month population]]*0.9</f>
        <v>15838.122059999998</v>
      </c>
      <c r="N137" s="58">
        <f>Table133[[#This Row],[0-59 Month population]]*0.3</f>
        <v>5279.3740199999993</v>
      </c>
      <c r="O137" s="58">
        <f>Table133[[#This Row],[0-59 Month population]]*0.8</f>
        <v>14078.330719999998</v>
      </c>
      <c r="P137" s="58" t="s">
        <v>90</v>
      </c>
      <c r="Q137" s="71" t="s">
        <v>78</v>
      </c>
      <c r="R137" s="71" t="s">
        <v>708</v>
      </c>
      <c r="S137" s="71" t="s">
        <v>709</v>
      </c>
      <c r="T137" s="72">
        <v>0.27100000000000002</v>
      </c>
      <c r="U137" s="72">
        <v>0.27100000000000002</v>
      </c>
      <c r="V137" s="72">
        <v>0.27100000000000002</v>
      </c>
      <c r="W137" s="72">
        <v>6.2E-2</v>
      </c>
      <c r="X137" s="72">
        <v>6.2E-2</v>
      </c>
      <c r="Y137" s="72">
        <v>6.2E-2</v>
      </c>
      <c r="Z137" s="72"/>
      <c r="AA137" s="73">
        <v>0.16452691213584739</v>
      </c>
      <c r="AB137" s="73">
        <v>2.4076172720973319E-2</v>
      </c>
      <c r="AC137" s="73">
        <v>0.1120141559667855</v>
      </c>
      <c r="AD137" s="73">
        <v>0.36568411920865201</v>
      </c>
      <c r="AE137" s="73">
        <v>1.3349651697503911E-2</v>
      </c>
      <c r="AF137" s="73">
        <v>8.9586448790261827E-2</v>
      </c>
      <c r="AG137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37" s="73">
        <f t="shared" si="10"/>
        <v>6.2E-2</v>
      </c>
      <c r="AI137" s="75">
        <f t="shared" si="12"/>
        <v>6.2E-2</v>
      </c>
      <c r="AJ137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37" s="73">
        <f t="shared" si="11"/>
        <v>0.27100000000000002</v>
      </c>
      <c r="AL137" s="75">
        <f t="shared" si="13"/>
        <v>0.27100000000000002</v>
      </c>
      <c r="AM137" s="75">
        <f>Table133[[#This Row],[GAM to be used]]-Table133[[#This Row],[new GAM prevalence (SD of 1) after district grouping]]</f>
        <v>0.10647308786415263</v>
      </c>
      <c r="AN137" s="75">
        <f>Table133[[#This Row],[GAM to be used]]-Table133[[#This Row],[SAM to be used]]</f>
        <v>0.20900000000000002</v>
      </c>
      <c r="AO137" s="76">
        <f>Table133[[#This Row],[0-59 Month population]]*Table133[[#This Row],[SAM to be used]]*2.6</f>
        <v>2836.7836400799997</v>
      </c>
      <c r="AP137" s="76">
        <f>Table133[[#This Row],[SAM Burden]]+Table133[[#This Row],[MAM Burden]]</f>
        <v>12399.489781640001</v>
      </c>
      <c r="AQ137" s="76">
        <f>Table133[[#This Row],[0-59 Month population]]*Table133[[#This Row],[MAM to be used]]*2.6</f>
        <v>9562.7061415600001</v>
      </c>
      <c r="AR137" s="77"/>
      <c r="AS137" s="78">
        <f>Table133[[#This Row],[SAM Upper Interval]]*Table133[[#This Row],[0-59 Month population]]*2.6</f>
        <v>2836.7836400799997</v>
      </c>
      <c r="AT137" s="79">
        <f>Table133[[#This Row],[0-59 Month population]]*Table133[[#This Row],[SAM Level]]*2.6</f>
        <v>2836.7836400799997</v>
      </c>
      <c r="AU137" s="79">
        <f>Table133[[#This Row],[SAM Burden (Surveys Only)]]+Table133[[#This Row],[MAM Burden (Surveys Only)]]</f>
        <v>12399.489781640001</v>
      </c>
      <c r="AV137" s="79">
        <f>(Table133[[#This Row],[GAM Level]]-Table133[[#This Row],[SAM Level]])*Table133[[#This Row],[0-59 Month population]]*2.6</f>
        <v>9562.7061415600001</v>
      </c>
      <c r="AX137" s="69">
        <v>1.3051297856586457</v>
      </c>
      <c r="AY137" s="70">
        <f t="shared" si="14"/>
        <v>12399.489781639999</v>
      </c>
      <c r="AZ137" s="70">
        <f t="shared" si="15"/>
        <v>2836.7836400799997</v>
      </c>
      <c r="BA137" s="70">
        <f t="shared" si="16"/>
        <v>9562.7061415600001</v>
      </c>
      <c r="BB137" s="2"/>
    </row>
    <row r="138" spans="1:54" ht="16.5" customHeight="1" x14ac:dyDescent="0.25">
      <c r="A138" s="56" t="s">
        <v>74</v>
      </c>
      <c r="B138" s="56" t="s">
        <v>91</v>
      </c>
      <c r="C138" s="56" t="s">
        <v>44</v>
      </c>
      <c r="D138" s="56">
        <v>1810</v>
      </c>
      <c r="E138" s="56">
        <v>1810</v>
      </c>
      <c r="F138" s="56" t="s">
        <v>76</v>
      </c>
      <c r="G138" s="57" t="s">
        <v>29</v>
      </c>
      <c r="H138" s="57" t="s">
        <v>680</v>
      </c>
      <c r="I138" s="58">
        <v>245531.51687871892</v>
      </c>
      <c r="J138" s="58">
        <v>262946</v>
      </c>
      <c r="K138" s="58">
        <f>Table133[[#This Row],[Population 2019]]-Table133[[#This Row],[Population 2018]]</f>
        <v>17414.483121281082</v>
      </c>
      <c r="L138" s="58">
        <f>Table133[[#This Row],[Population 2019]]*17.63%</f>
        <v>46357.379799999995</v>
      </c>
      <c r="M138" s="58">
        <f>Table133[[#This Row],[0-59 Month population]]*0.9</f>
        <v>41721.641819999997</v>
      </c>
      <c r="N138" s="58">
        <f>Table133[[#This Row],[0-59 Month population]]*0.3</f>
        <v>13907.213939999998</v>
      </c>
      <c r="O138" s="58">
        <f>Table133[[#This Row],[0-59 Month population]]*0.8</f>
        <v>37085.903839999999</v>
      </c>
      <c r="P138" s="58" t="s">
        <v>90</v>
      </c>
      <c r="Q138" s="71" t="s">
        <v>78</v>
      </c>
      <c r="R138" s="71" t="s">
        <v>708</v>
      </c>
      <c r="S138" s="71" t="s">
        <v>709</v>
      </c>
      <c r="T138" s="72">
        <v>0.27100000000000002</v>
      </c>
      <c r="U138" s="72">
        <v>0.27100000000000002</v>
      </c>
      <c r="V138" s="72">
        <v>0.27100000000000002</v>
      </c>
      <c r="W138" s="72">
        <v>6.2E-2</v>
      </c>
      <c r="X138" s="72">
        <v>6.2E-2</v>
      </c>
      <c r="Y138" s="72">
        <v>6.2E-2</v>
      </c>
      <c r="Z138" s="72"/>
      <c r="AA138" s="73">
        <v>0.16452691213584739</v>
      </c>
      <c r="AB138" s="73">
        <v>2.4076172720973319E-2</v>
      </c>
      <c r="AC138" s="73">
        <v>0.1120141559667855</v>
      </c>
      <c r="AD138" s="73">
        <v>0.36568411920865201</v>
      </c>
      <c r="AE138" s="73">
        <v>1.3349651697503911E-2</v>
      </c>
      <c r="AF138" s="73">
        <v>8.9586448790261827E-2</v>
      </c>
      <c r="AG138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38" s="73">
        <f t="shared" si="10"/>
        <v>6.2E-2</v>
      </c>
      <c r="AI138" s="75">
        <f t="shared" si="12"/>
        <v>6.2E-2</v>
      </c>
      <c r="AJ138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38" s="73">
        <f t="shared" si="11"/>
        <v>0.27100000000000002</v>
      </c>
      <c r="AL138" s="75">
        <f t="shared" si="13"/>
        <v>0.27100000000000002</v>
      </c>
      <c r="AM138" s="75">
        <f>Table133[[#This Row],[GAM to be used]]-Table133[[#This Row],[new GAM prevalence (SD of 1) after district grouping]]</f>
        <v>0.10647308786415263</v>
      </c>
      <c r="AN138" s="75">
        <f>Table133[[#This Row],[GAM to be used]]-Table133[[#This Row],[SAM to be used]]</f>
        <v>0.20900000000000002</v>
      </c>
      <c r="AO138" s="76">
        <f>Table133[[#This Row],[0-59 Month population]]*Table133[[#This Row],[SAM to be used]]*2.6</f>
        <v>7472.8096237599993</v>
      </c>
      <c r="AP138" s="76">
        <f>Table133[[#This Row],[SAM Burden]]+Table133[[#This Row],[MAM Burden]]</f>
        <v>32663.409807079999</v>
      </c>
      <c r="AQ138" s="76">
        <f>Table133[[#This Row],[0-59 Month population]]*Table133[[#This Row],[MAM to be used]]*2.6</f>
        <v>25190.600183319999</v>
      </c>
      <c r="AR138" s="77"/>
      <c r="AS138" s="78">
        <f>Table133[[#This Row],[SAM Upper Interval]]*Table133[[#This Row],[0-59 Month population]]*2.6</f>
        <v>7472.8096237599993</v>
      </c>
      <c r="AT138" s="79">
        <f>Table133[[#This Row],[0-59 Month population]]*Table133[[#This Row],[SAM Level]]*2.6</f>
        <v>7472.8096237599993</v>
      </c>
      <c r="AU138" s="79">
        <f>Table133[[#This Row],[SAM Burden (Surveys Only)]]+Table133[[#This Row],[MAM Burden (Surveys Only)]]</f>
        <v>32663.409807079999</v>
      </c>
      <c r="AV138" s="79">
        <f>(Table133[[#This Row],[GAM Level]]-Table133[[#This Row],[SAM Level]])*Table133[[#This Row],[0-59 Month population]]*2.6</f>
        <v>25190.600183319999</v>
      </c>
      <c r="AX138" s="69">
        <v>1.3051297856586457</v>
      </c>
      <c r="AY138" s="70">
        <f t="shared" si="14"/>
        <v>32663.409807079999</v>
      </c>
      <c r="AZ138" s="70">
        <f t="shared" si="15"/>
        <v>7472.8096237599993</v>
      </c>
      <c r="BA138" s="70">
        <f t="shared" si="16"/>
        <v>25190.600183319999</v>
      </c>
      <c r="BB138" s="2"/>
    </row>
    <row r="139" spans="1:54" ht="16.5" customHeight="1" x14ac:dyDescent="0.25">
      <c r="A139" s="56" t="s">
        <v>74</v>
      </c>
      <c r="B139" s="56" t="s">
        <v>92</v>
      </c>
      <c r="C139" s="56" t="s">
        <v>44</v>
      </c>
      <c r="D139" s="56">
        <v>1811</v>
      </c>
      <c r="E139" s="56">
        <v>1811</v>
      </c>
      <c r="F139" s="56" t="s">
        <v>76</v>
      </c>
      <c r="G139" s="57" t="s">
        <v>29</v>
      </c>
      <c r="H139" s="57" t="s">
        <v>680</v>
      </c>
      <c r="I139" s="58">
        <v>15071.721293490798</v>
      </c>
      <c r="J139" s="58">
        <v>16663</v>
      </c>
      <c r="K139" s="58">
        <f>Table133[[#This Row],[Population 2019]]-Table133[[#This Row],[Population 2018]]</f>
        <v>1591.2787065092016</v>
      </c>
      <c r="L139" s="58">
        <f>Table133[[#This Row],[Population 2019]]*17.63%</f>
        <v>2937.6868999999997</v>
      </c>
      <c r="M139" s="58">
        <f>Table133[[#This Row],[0-59 Month population]]*0.9</f>
        <v>2643.9182099999998</v>
      </c>
      <c r="N139" s="58">
        <f>Table133[[#This Row],[0-59 Month population]]*0.3</f>
        <v>881.30606999999986</v>
      </c>
      <c r="O139" s="58">
        <f>Table133[[#This Row],[0-59 Month population]]*0.8</f>
        <v>2350.1495199999999</v>
      </c>
      <c r="P139" s="58" t="s">
        <v>93</v>
      </c>
      <c r="Q139" s="71" t="s">
        <v>78</v>
      </c>
      <c r="R139" s="71" t="s">
        <v>708</v>
      </c>
      <c r="S139" s="71" t="s">
        <v>709</v>
      </c>
      <c r="T139" s="72">
        <v>0.27100000000000002</v>
      </c>
      <c r="U139" s="72">
        <v>0.27100000000000002</v>
      </c>
      <c r="V139" s="72">
        <v>0.27100000000000002</v>
      </c>
      <c r="W139" s="72">
        <v>6.2E-2</v>
      </c>
      <c r="X139" s="72">
        <v>6.2E-2</v>
      </c>
      <c r="Y139" s="72">
        <v>6.2E-2</v>
      </c>
      <c r="Z139" s="72"/>
      <c r="AA139" s="73">
        <v>0.1120141559667855</v>
      </c>
      <c r="AB139" s="73">
        <v>1.3349651697503911E-2</v>
      </c>
      <c r="AC139" s="73">
        <v>0.1120141559667855</v>
      </c>
      <c r="AD139" s="73">
        <v>0.36568411920865201</v>
      </c>
      <c r="AE139" s="73">
        <v>1.3349651697503911E-2</v>
      </c>
      <c r="AF139" s="73">
        <v>8.9586448790261827E-2</v>
      </c>
      <c r="AG139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39" s="73">
        <f t="shared" si="10"/>
        <v>6.2E-2</v>
      </c>
      <c r="AI139" s="75">
        <f t="shared" si="12"/>
        <v>6.2E-2</v>
      </c>
      <c r="AJ139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39" s="73">
        <f t="shared" si="11"/>
        <v>0.27100000000000002</v>
      </c>
      <c r="AL139" s="75">
        <f t="shared" si="13"/>
        <v>0.27100000000000002</v>
      </c>
      <c r="AM139" s="75">
        <f>Table133[[#This Row],[GAM to be used]]-Table133[[#This Row],[new GAM prevalence (SD of 1) after district grouping]]</f>
        <v>0.15898584403321453</v>
      </c>
      <c r="AN139" s="75">
        <f>Table133[[#This Row],[GAM to be used]]-Table133[[#This Row],[SAM to be used]]</f>
        <v>0.20900000000000002</v>
      </c>
      <c r="AO139" s="76">
        <f>Table133[[#This Row],[0-59 Month population]]*Table133[[#This Row],[SAM to be used]]*2.6</f>
        <v>473.55512827999996</v>
      </c>
      <c r="AP139" s="76">
        <f>Table133[[#This Row],[SAM Burden]]+Table133[[#This Row],[MAM Burden]]</f>
        <v>2069.89418974</v>
      </c>
      <c r="AQ139" s="76">
        <f>Table133[[#This Row],[0-59 Month population]]*Table133[[#This Row],[MAM to be used]]*2.6</f>
        <v>1596.33906146</v>
      </c>
      <c r="AR139" s="77"/>
      <c r="AS139" s="78">
        <f>Table133[[#This Row],[SAM Upper Interval]]*Table133[[#This Row],[0-59 Month population]]*2.6</f>
        <v>473.55512827999996</v>
      </c>
      <c r="AT139" s="79">
        <f>Table133[[#This Row],[0-59 Month population]]*Table133[[#This Row],[SAM Level]]*2.6</f>
        <v>473.55512827999996</v>
      </c>
      <c r="AU139" s="79">
        <f>Table133[[#This Row],[SAM Burden (Surveys Only)]]+Table133[[#This Row],[MAM Burden (Surveys Only)]]</f>
        <v>2069.89418974</v>
      </c>
      <c r="AV139" s="79">
        <f>(Table133[[#This Row],[GAM Level]]-Table133[[#This Row],[SAM Level]])*Table133[[#This Row],[0-59 Month population]]*2.6</f>
        <v>1596.33906146</v>
      </c>
      <c r="AX139" s="69">
        <v>1.3051297856586457</v>
      </c>
      <c r="AY139" s="70">
        <f t="shared" si="14"/>
        <v>2069.89418974</v>
      </c>
      <c r="AZ139" s="70">
        <f t="shared" si="15"/>
        <v>473.55512827999996</v>
      </c>
      <c r="BA139" s="70">
        <f t="shared" si="16"/>
        <v>1596.33906146</v>
      </c>
      <c r="BB139" s="2"/>
    </row>
    <row r="140" spans="1:54" ht="16.5" customHeight="1" x14ac:dyDescent="0.25">
      <c r="A140" s="56" t="s">
        <v>74</v>
      </c>
      <c r="B140" s="56" t="s">
        <v>94</v>
      </c>
      <c r="C140" s="56" t="s">
        <v>44</v>
      </c>
      <c r="D140" s="56">
        <v>1812</v>
      </c>
      <c r="E140" s="56">
        <v>1812</v>
      </c>
      <c r="F140" s="56" t="s">
        <v>76</v>
      </c>
      <c r="G140" s="57" t="s">
        <v>29</v>
      </c>
      <c r="H140" s="57" t="s">
        <v>680</v>
      </c>
      <c r="I140" s="58">
        <v>69601.569666564013</v>
      </c>
      <c r="J140" s="58">
        <v>74621</v>
      </c>
      <c r="K140" s="58">
        <f>Table133[[#This Row],[Population 2019]]-Table133[[#This Row],[Population 2018]]</f>
        <v>5019.4303334359865</v>
      </c>
      <c r="L140" s="58">
        <f>Table133[[#This Row],[Population 2019]]*17.63%</f>
        <v>13155.682299999999</v>
      </c>
      <c r="M140" s="58">
        <f>Table133[[#This Row],[0-59 Month population]]*0.9</f>
        <v>11840.11407</v>
      </c>
      <c r="N140" s="58">
        <f>Table133[[#This Row],[0-59 Month population]]*0.3</f>
        <v>3946.7046899999996</v>
      </c>
      <c r="O140" s="58">
        <f>Table133[[#This Row],[0-59 Month population]]*0.8</f>
        <v>10524.545839999999</v>
      </c>
      <c r="P140" s="58" t="s">
        <v>93</v>
      </c>
      <c r="Q140" s="71" t="s">
        <v>78</v>
      </c>
      <c r="R140" s="71" t="s">
        <v>708</v>
      </c>
      <c r="S140" s="71" t="s">
        <v>709</v>
      </c>
      <c r="T140" s="72">
        <v>0.27100000000000002</v>
      </c>
      <c r="U140" s="72">
        <v>0.27100000000000002</v>
      </c>
      <c r="V140" s="72">
        <v>0.27100000000000002</v>
      </c>
      <c r="W140" s="72">
        <v>6.2E-2</v>
      </c>
      <c r="X140" s="72">
        <v>6.2E-2</v>
      </c>
      <c r="Y140" s="72">
        <v>6.2E-2</v>
      </c>
      <c r="Z140" s="72"/>
      <c r="AA140" s="73">
        <v>0.1120141559667855</v>
      </c>
      <c r="AB140" s="73">
        <v>1.3349651697503911E-2</v>
      </c>
      <c r="AC140" s="73">
        <v>0.1120141559667855</v>
      </c>
      <c r="AD140" s="73">
        <v>0.36568411920865201</v>
      </c>
      <c r="AE140" s="73">
        <v>1.3349651697503911E-2</v>
      </c>
      <c r="AF140" s="73">
        <v>8.9586448790261827E-2</v>
      </c>
      <c r="AG140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40" s="73">
        <f t="shared" si="10"/>
        <v>6.2E-2</v>
      </c>
      <c r="AI140" s="75">
        <f t="shared" si="12"/>
        <v>6.2E-2</v>
      </c>
      <c r="AJ140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40" s="73">
        <f t="shared" si="11"/>
        <v>0.27100000000000002</v>
      </c>
      <c r="AL140" s="75">
        <f t="shared" si="13"/>
        <v>0.27100000000000002</v>
      </c>
      <c r="AM140" s="75">
        <f>Table133[[#This Row],[GAM to be used]]-Table133[[#This Row],[new GAM prevalence (SD of 1) after district grouping]]</f>
        <v>0.15898584403321453</v>
      </c>
      <c r="AN140" s="75">
        <f>Table133[[#This Row],[GAM to be used]]-Table133[[#This Row],[SAM to be used]]</f>
        <v>0.20900000000000002</v>
      </c>
      <c r="AO140" s="76">
        <f>Table133[[#This Row],[0-59 Month population]]*Table133[[#This Row],[SAM to be used]]*2.6</f>
        <v>2120.6959867599999</v>
      </c>
      <c r="AP140" s="76">
        <f>Table133[[#This Row],[SAM Burden]]+Table133[[#This Row],[MAM Burden]]</f>
        <v>9269.4937485800001</v>
      </c>
      <c r="AQ140" s="76">
        <f>Table133[[#This Row],[0-59 Month population]]*Table133[[#This Row],[MAM to be used]]*2.6</f>
        <v>7148.7977618200002</v>
      </c>
      <c r="AR140" s="77"/>
      <c r="AS140" s="78">
        <f>Table133[[#This Row],[SAM Upper Interval]]*Table133[[#This Row],[0-59 Month population]]*2.6</f>
        <v>2120.6959867599999</v>
      </c>
      <c r="AT140" s="79">
        <f>Table133[[#This Row],[0-59 Month population]]*Table133[[#This Row],[SAM Level]]*2.6</f>
        <v>2120.6959867599999</v>
      </c>
      <c r="AU140" s="79">
        <f>Table133[[#This Row],[SAM Burden (Surveys Only)]]+Table133[[#This Row],[MAM Burden (Surveys Only)]]</f>
        <v>9269.4937485800001</v>
      </c>
      <c r="AV140" s="79">
        <f>(Table133[[#This Row],[GAM Level]]-Table133[[#This Row],[SAM Level]])*Table133[[#This Row],[0-59 Month population]]*2.6</f>
        <v>7148.7977618200002</v>
      </c>
      <c r="AX140" s="69">
        <v>1.3051297856586457</v>
      </c>
      <c r="AY140" s="70">
        <f t="shared" si="14"/>
        <v>9269.4937485800001</v>
      </c>
      <c r="AZ140" s="70">
        <f t="shared" si="15"/>
        <v>2120.6959867599999</v>
      </c>
      <c r="BA140" s="70">
        <f t="shared" si="16"/>
        <v>7148.7977618200002</v>
      </c>
      <c r="BB140" s="2"/>
    </row>
    <row r="141" spans="1:54" ht="16.5" customHeight="1" x14ac:dyDescent="0.25">
      <c r="A141" s="56" t="s">
        <v>74</v>
      </c>
      <c r="B141" s="56" t="s">
        <v>95</v>
      </c>
      <c r="C141" s="56" t="s">
        <v>44</v>
      </c>
      <c r="D141" s="56">
        <v>1813</v>
      </c>
      <c r="E141" s="56">
        <v>1813</v>
      </c>
      <c r="F141" s="56" t="s">
        <v>76</v>
      </c>
      <c r="G141" s="57" t="s">
        <v>29</v>
      </c>
      <c r="H141" s="57" t="s">
        <v>680</v>
      </c>
      <c r="I141" s="58">
        <v>199378.29529611932</v>
      </c>
      <c r="J141" s="58">
        <v>239385</v>
      </c>
      <c r="K141" s="58">
        <f>Table133[[#This Row],[Population 2019]]-Table133[[#This Row],[Population 2018]]</f>
        <v>40006.704703880678</v>
      </c>
      <c r="L141" s="58">
        <f>Table133[[#This Row],[Population 2019]]*17.63%</f>
        <v>42203.575499999999</v>
      </c>
      <c r="M141" s="58">
        <f>Table133[[#This Row],[0-59 Month population]]*0.9</f>
        <v>37983.217949999998</v>
      </c>
      <c r="N141" s="58">
        <f>Table133[[#This Row],[0-59 Month population]]*0.3</f>
        <v>12661.07265</v>
      </c>
      <c r="O141" s="58">
        <f>Table133[[#This Row],[0-59 Month population]]*0.8</f>
        <v>33762.860399999998</v>
      </c>
      <c r="P141" s="58" t="s">
        <v>90</v>
      </c>
      <c r="Q141" s="71" t="s">
        <v>78</v>
      </c>
      <c r="R141" s="71" t="s">
        <v>708</v>
      </c>
      <c r="S141" s="71" t="s">
        <v>709</v>
      </c>
      <c r="T141" s="72">
        <v>0.27100000000000002</v>
      </c>
      <c r="U141" s="72">
        <v>0.27100000000000002</v>
      </c>
      <c r="V141" s="72">
        <v>0.27100000000000002</v>
      </c>
      <c r="W141" s="72">
        <v>6.2E-2</v>
      </c>
      <c r="X141" s="72">
        <v>6.2E-2</v>
      </c>
      <c r="Y141" s="72">
        <v>6.2E-2</v>
      </c>
      <c r="Z141" s="72"/>
      <c r="AA141" s="73">
        <v>0.16452691213584739</v>
      </c>
      <c r="AB141" s="73">
        <v>2.4076172720973319E-2</v>
      </c>
      <c r="AC141" s="73">
        <v>0.1120141559667855</v>
      </c>
      <c r="AD141" s="73">
        <v>0.36568411920865201</v>
      </c>
      <c r="AE141" s="73">
        <v>1.3349651697503911E-2</v>
      </c>
      <c r="AF141" s="73">
        <v>8.9586448790261827E-2</v>
      </c>
      <c r="AG141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41" s="73">
        <f t="shared" si="10"/>
        <v>6.2E-2</v>
      </c>
      <c r="AI141" s="75">
        <f t="shared" si="12"/>
        <v>6.2E-2</v>
      </c>
      <c r="AJ141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41" s="73">
        <f t="shared" si="11"/>
        <v>0.27100000000000002</v>
      </c>
      <c r="AL141" s="75">
        <f t="shared" si="13"/>
        <v>0.27100000000000002</v>
      </c>
      <c r="AM141" s="75">
        <f>Table133[[#This Row],[GAM to be used]]-Table133[[#This Row],[new GAM prevalence (SD of 1) after district grouping]]</f>
        <v>0.10647308786415263</v>
      </c>
      <c r="AN141" s="75">
        <f>Table133[[#This Row],[GAM to be used]]-Table133[[#This Row],[SAM to be used]]</f>
        <v>0.20900000000000002</v>
      </c>
      <c r="AO141" s="76">
        <f>Table133[[#This Row],[0-59 Month population]]*Table133[[#This Row],[SAM to be used]]*2.6</f>
        <v>6803.2163706000001</v>
      </c>
      <c r="AP141" s="76">
        <f>Table133[[#This Row],[SAM Burden]]+Table133[[#This Row],[MAM Burden]]</f>
        <v>29736.6392973</v>
      </c>
      <c r="AQ141" s="76">
        <f>Table133[[#This Row],[0-59 Month population]]*Table133[[#This Row],[MAM to be used]]*2.6</f>
        <v>22933.422926700001</v>
      </c>
      <c r="AR141" s="77"/>
      <c r="AS141" s="78">
        <f>Table133[[#This Row],[SAM Upper Interval]]*Table133[[#This Row],[0-59 Month population]]*2.6</f>
        <v>6803.2163706000001</v>
      </c>
      <c r="AT141" s="79">
        <f>Table133[[#This Row],[0-59 Month population]]*Table133[[#This Row],[SAM Level]]*2.6</f>
        <v>6803.2163706000001</v>
      </c>
      <c r="AU141" s="79">
        <f>Table133[[#This Row],[SAM Burden (Surveys Only)]]+Table133[[#This Row],[MAM Burden (Surveys Only)]]</f>
        <v>29736.6392973</v>
      </c>
      <c r="AV141" s="79">
        <f>(Table133[[#This Row],[GAM Level]]-Table133[[#This Row],[SAM Level]])*Table133[[#This Row],[0-59 Month population]]*2.6</f>
        <v>22933.422926700001</v>
      </c>
      <c r="AX141" s="69">
        <v>1.2274085669184924</v>
      </c>
      <c r="AY141" s="70">
        <f t="shared" si="14"/>
        <v>29736.639297300004</v>
      </c>
      <c r="AZ141" s="70">
        <f t="shared" si="15"/>
        <v>6803.2163706000001</v>
      </c>
      <c r="BA141" s="70">
        <f t="shared" si="16"/>
        <v>22933.422926700001</v>
      </c>
      <c r="BB141" s="2"/>
    </row>
    <row r="142" spans="1:54" ht="16.5" customHeight="1" x14ac:dyDescent="0.25">
      <c r="A142" s="56" t="s">
        <v>74</v>
      </c>
      <c r="B142" s="56" t="s">
        <v>96</v>
      </c>
      <c r="C142" s="56" t="s">
        <v>44</v>
      </c>
      <c r="D142" s="56">
        <v>1814</v>
      </c>
      <c r="E142" s="56">
        <v>1814</v>
      </c>
      <c r="F142" s="56" t="s">
        <v>76</v>
      </c>
      <c r="G142" s="57"/>
      <c r="H142" s="57" t="s">
        <v>680</v>
      </c>
      <c r="I142" s="58">
        <v>82670.524161977402</v>
      </c>
      <c r="J142" s="58">
        <v>21897</v>
      </c>
      <c r="K142" s="58">
        <f>Table133[[#This Row],[Population 2019]]-Table133[[#This Row],[Population 2018]]</f>
        <v>-60773.524161977402</v>
      </c>
      <c r="L142" s="58">
        <f>Table133[[#This Row],[Population 2019]]*17.63%</f>
        <v>3860.4410999999996</v>
      </c>
      <c r="M142" s="58">
        <f>Table133[[#This Row],[0-59 Month population]]*0.9</f>
        <v>3474.3969899999997</v>
      </c>
      <c r="N142" s="58">
        <f>Table133[[#This Row],[0-59 Month population]]*0.3</f>
        <v>1158.1323299999999</v>
      </c>
      <c r="O142" s="58">
        <f>Table133[[#This Row],[0-59 Month population]]*0.8</f>
        <v>3088.3528799999999</v>
      </c>
      <c r="P142" s="58" t="s">
        <v>97</v>
      </c>
      <c r="Q142" s="71" t="s">
        <v>78</v>
      </c>
      <c r="R142" s="71" t="s">
        <v>708</v>
      </c>
      <c r="S142" s="71" t="s">
        <v>709</v>
      </c>
      <c r="T142" s="72">
        <v>0.27100000000000002</v>
      </c>
      <c r="U142" s="72">
        <v>0.27100000000000002</v>
      </c>
      <c r="V142" s="72">
        <v>0.27100000000000002</v>
      </c>
      <c r="W142" s="72">
        <v>6.2E-2</v>
      </c>
      <c r="X142" s="72">
        <v>6.2E-2</v>
      </c>
      <c r="Y142" s="72">
        <v>6.2E-2</v>
      </c>
      <c r="Z142" s="72"/>
      <c r="AA142" s="73">
        <v>0.12202605021376671</v>
      </c>
      <c r="AB142" s="73">
        <v>1.519697458739282E-2</v>
      </c>
      <c r="AC142" s="73">
        <v>0.1120141559667855</v>
      </c>
      <c r="AD142" s="73">
        <v>0.36568411920865201</v>
      </c>
      <c r="AE142" s="73">
        <v>1.3349651697503911E-2</v>
      </c>
      <c r="AF142" s="73">
        <v>8.9586448790261827E-2</v>
      </c>
      <c r="AG142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42" s="73">
        <f t="shared" si="10"/>
        <v>6.2E-2</v>
      </c>
      <c r="AI142" s="75">
        <f t="shared" si="12"/>
        <v>6.2E-2</v>
      </c>
      <c r="AJ142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42" s="73">
        <f t="shared" si="11"/>
        <v>0.27100000000000002</v>
      </c>
      <c r="AL142" s="75">
        <f t="shared" si="13"/>
        <v>0.27100000000000002</v>
      </c>
      <c r="AM142" s="75">
        <f>Table133[[#This Row],[GAM to be used]]-Table133[[#This Row],[new GAM prevalence (SD of 1) after district grouping]]</f>
        <v>0.1489739497862333</v>
      </c>
      <c r="AN142" s="75">
        <f>Table133[[#This Row],[GAM to be used]]-Table133[[#This Row],[SAM to be used]]</f>
        <v>0.20900000000000002</v>
      </c>
      <c r="AO142" s="76">
        <f>Table133[[#This Row],[0-59 Month population]]*Table133[[#This Row],[SAM to be used]]*2.6</f>
        <v>622.30310531999999</v>
      </c>
      <c r="AP142" s="76">
        <f>Table133[[#This Row],[SAM Burden]]+Table133[[#This Row],[MAM Burden]]</f>
        <v>2720.0667990600004</v>
      </c>
      <c r="AQ142" s="76">
        <f>Table133[[#This Row],[0-59 Month population]]*Table133[[#This Row],[MAM to be used]]*2.6</f>
        <v>2097.7636937400002</v>
      </c>
      <c r="AR142" s="77"/>
      <c r="AS142" s="78">
        <f>Table133[[#This Row],[SAM Upper Interval]]*Table133[[#This Row],[0-59 Month population]]*2.6</f>
        <v>622.30310531999999</v>
      </c>
      <c r="AT142" s="79">
        <f>Table133[[#This Row],[0-59 Month population]]*Table133[[#This Row],[SAM Level]]*2.6</f>
        <v>622.30310531999999</v>
      </c>
      <c r="AU142" s="79">
        <f>Table133[[#This Row],[SAM Burden (Surveys Only)]]+Table133[[#This Row],[MAM Burden (Surveys Only)]]</f>
        <v>2720.0667990600004</v>
      </c>
      <c r="AV142" s="79">
        <f>(Table133[[#This Row],[GAM Level]]-Table133[[#This Row],[SAM Level]])*Table133[[#This Row],[0-59 Month population]]*2.6</f>
        <v>2097.7636937400002</v>
      </c>
      <c r="AX142" s="69">
        <v>1.1008323043170853</v>
      </c>
      <c r="AY142" s="70">
        <f t="shared" si="14"/>
        <v>2720.06679906</v>
      </c>
      <c r="AZ142" s="70">
        <f t="shared" si="15"/>
        <v>622.30310531999999</v>
      </c>
      <c r="BA142" s="70">
        <f t="shared" si="16"/>
        <v>2097.7636937400002</v>
      </c>
      <c r="BB142" s="2"/>
    </row>
    <row r="143" spans="1:54" ht="16.5" customHeight="1" x14ac:dyDescent="0.25">
      <c r="A143" s="56" t="s">
        <v>74</v>
      </c>
      <c r="B143" s="56" t="s">
        <v>98</v>
      </c>
      <c r="C143" s="56" t="s">
        <v>44</v>
      </c>
      <c r="D143" s="56">
        <v>1815</v>
      </c>
      <c r="E143" s="56">
        <v>1815</v>
      </c>
      <c r="F143" s="56" t="s">
        <v>76</v>
      </c>
      <c r="G143" s="57" t="s">
        <v>29</v>
      </c>
      <c r="H143" s="57" t="s">
        <v>680</v>
      </c>
      <c r="I143" s="58">
        <v>91056.889555832196</v>
      </c>
      <c r="J143" s="58">
        <v>125070</v>
      </c>
      <c r="K143" s="58">
        <f>Table133[[#This Row],[Population 2019]]-Table133[[#This Row],[Population 2018]]</f>
        <v>34013.110444167804</v>
      </c>
      <c r="L143" s="58">
        <f>Table133[[#This Row],[Population 2019]]*17.63%</f>
        <v>22049.840999999997</v>
      </c>
      <c r="M143" s="58">
        <f>Table133[[#This Row],[0-59 Month population]]*0.9</f>
        <v>19844.856899999999</v>
      </c>
      <c r="N143" s="58">
        <f>Table133[[#This Row],[0-59 Month population]]*0.3</f>
        <v>6614.952299999999</v>
      </c>
      <c r="O143" s="58">
        <f>Table133[[#This Row],[0-59 Month population]]*0.8</f>
        <v>17639.872799999997</v>
      </c>
      <c r="P143" s="58" t="s">
        <v>99</v>
      </c>
      <c r="Q143" s="71" t="s">
        <v>78</v>
      </c>
      <c r="R143" s="71" t="s">
        <v>708</v>
      </c>
      <c r="S143" s="71" t="s">
        <v>709</v>
      </c>
      <c r="T143" s="72">
        <v>0.27100000000000002</v>
      </c>
      <c r="U143" s="72">
        <v>0.27100000000000002</v>
      </c>
      <c r="V143" s="72">
        <v>0.27100000000000002</v>
      </c>
      <c r="W143" s="72">
        <v>6.2E-2</v>
      </c>
      <c r="X143" s="72">
        <v>6.2E-2</v>
      </c>
      <c r="Y143" s="72">
        <v>6.2E-2</v>
      </c>
      <c r="Z143" s="72"/>
      <c r="AA143" s="73">
        <v>0.18281222451180837</v>
      </c>
      <c r="AB143" s="73">
        <v>2.8409552748137674E-2</v>
      </c>
      <c r="AC143" s="73">
        <v>0.1120141559667855</v>
      </c>
      <c r="AD143" s="73">
        <v>0.36568411920865201</v>
      </c>
      <c r="AE143" s="73">
        <v>1.3349651697503911E-2</v>
      </c>
      <c r="AF143" s="73">
        <v>8.9586448790261827E-2</v>
      </c>
      <c r="AG143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43" s="73">
        <f t="shared" si="10"/>
        <v>6.2E-2</v>
      </c>
      <c r="AI143" s="75">
        <f t="shared" si="12"/>
        <v>6.2E-2</v>
      </c>
      <c r="AJ143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43" s="73">
        <f t="shared" si="11"/>
        <v>0.27100000000000002</v>
      </c>
      <c r="AL143" s="75">
        <f t="shared" si="13"/>
        <v>0.27100000000000002</v>
      </c>
      <c r="AM143" s="75">
        <f>Table133[[#This Row],[GAM to be used]]-Table133[[#This Row],[new GAM prevalence (SD of 1) after district grouping]]</f>
        <v>8.818777548819165E-2</v>
      </c>
      <c r="AN143" s="75">
        <f>Table133[[#This Row],[GAM to be used]]-Table133[[#This Row],[SAM to be used]]</f>
        <v>0.20900000000000002</v>
      </c>
      <c r="AO143" s="76">
        <f>Table133[[#This Row],[0-59 Month population]]*Table133[[#This Row],[SAM to be used]]*2.6</f>
        <v>3554.4343691999998</v>
      </c>
      <c r="AP143" s="76">
        <f>Table133[[#This Row],[SAM Burden]]+Table133[[#This Row],[MAM Burden]]</f>
        <v>15536.317968599998</v>
      </c>
      <c r="AQ143" s="76">
        <f>Table133[[#This Row],[0-59 Month population]]*Table133[[#This Row],[MAM to be used]]*2.6</f>
        <v>11981.883599399998</v>
      </c>
      <c r="AR143" s="77"/>
      <c r="AS143" s="78">
        <f>Table133[[#This Row],[SAM Upper Interval]]*Table133[[#This Row],[0-59 Month population]]*2.6</f>
        <v>3554.4343691999998</v>
      </c>
      <c r="AT143" s="79">
        <f>Table133[[#This Row],[0-59 Month population]]*Table133[[#This Row],[SAM Level]]*2.6</f>
        <v>3554.4343691999998</v>
      </c>
      <c r="AU143" s="79">
        <f>Table133[[#This Row],[SAM Burden (Surveys Only)]]+Table133[[#This Row],[MAM Burden (Surveys Only)]]</f>
        <v>15536.317968599998</v>
      </c>
      <c r="AV143" s="79">
        <f>(Table133[[#This Row],[GAM Level]]-Table133[[#This Row],[SAM Level]])*Table133[[#This Row],[0-59 Month population]]*2.6</f>
        <v>11981.883599399998</v>
      </c>
      <c r="AX143" s="69">
        <v>1.110710088759425</v>
      </c>
      <c r="AY143" s="70">
        <f t="shared" si="14"/>
        <v>15536.317968599998</v>
      </c>
      <c r="AZ143" s="70">
        <f t="shared" si="15"/>
        <v>3554.4343691999998</v>
      </c>
      <c r="BA143" s="70">
        <f t="shared" si="16"/>
        <v>11981.883599399998</v>
      </c>
      <c r="BB143" s="2"/>
    </row>
    <row r="144" spans="1:54" ht="16.5" customHeight="1" x14ac:dyDescent="0.25">
      <c r="A144" s="56" t="s">
        <v>74</v>
      </c>
      <c r="B144" s="56" t="s">
        <v>100</v>
      </c>
      <c r="C144" s="56" t="s">
        <v>44</v>
      </c>
      <c r="D144" s="56">
        <v>1816</v>
      </c>
      <c r="E144" s="56">
        <v>1816</v>
      </c>
      <c r="F144" s="56" t="s">
        <v>76</v>
      </c>
      <c r="G144" s="57" t="s">
        <v>29</v>
      </c>
      <c r="H144" s="57" t="s">
        <v>680</v>
      </c>
      <c r="I144" s="58">
        <v>68810.038736032424</v>
      </c>
      <c r="J144" s="58">
        <v>96388</v>
      </c>
      <c r="K144" s="58">
        <f>Table133[[#This Row],[Population 2019]]-Table133[[#This Row],[Population 2018]]</f>
        <v>27577.961263967576</v>
      </c>
      <c r="L144" s="58">
        <f>Table133[[#This Row],[Population 2019]]*17.63%</f>
        <v>16993.204399999999</v>
      </c>
      <c r="M144" s="58">
        <f>Table133[[#This Row],[0-59 Month population]]*0.9</f>
        <v>15293.883959999999</v>
      </c>
      <c r="N144" s="58">
        <f>Table133[[#This Row],[0-59 Month population]]*0.3</f>
        <v>5097.9613199999994</v>
      </c>
      <c r="O144" s="58">
        <f>Table133[[#This Row],[0-59 Month population]]*0.8</f>
        <v>13594.56352</v>
      </c>
      <c r="P144" s="58" t="s">
        <v>99</v>
      </c>
      <c r="Q144" s="71" t="s">
        <v>78</v>
      </c>
      <c r="R144" s="71" t="s">
        <v>708</v>
      </c>
      <c r="S144" s="71" t="s">
        <v>709</v>
      </c>
      <c r="T144" s="72">
        <v>0.27100000000000002</v>
      </c>
      <c r="U144" s="72">
        <v>0.27100000000000002</v>
      </c>
      <c r="V144" s="72">
        <v>0.27100000000000002</v>
      </c>
      <c r="W144" s="72">
        <v>6.2E-2</v>
      </c>
      <c r="X144" s="72">
        <v>6.2E-2</v>
      </c>
      <c r="Y144" s="72">
        <v>6.2E-2</v>
      </c>
      <c r="Z144" s="72"/>
      <c r="AA144" s="73">
        <v>0.18281222451180837</v>
      </c>
      <c r="AB144" s="73">
        <v>2.8409552748137674E-2</v>
      </c>
      <c r="AC144" s="73">
        <v>0.1120141559667855</v>
      </c>
      <c r="AD144" s="73">
        <v>0.36568411920865201</v>
      </c>
      <c r="AE144" s="73">
        <v>1.3349651697503911E-2</v>
      </c>
      <c r="AF144" s="73">
        <v>8.9586448790261827E-2</v>
      </c>
      <c r="AG144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44" s="73">
        <f t="shared" si="10"/>
        <v>6.2E-2</v>
      </c>
      <c r="AI144" s="75">
        <f t="shared" si="12"/>
        <v>6.2E-2</v>
      </c>
      <c r="AJ144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44" s="73">
        <f t="shared" si="11"/>
        <v>0.27100000000000002</v>
      </c>
      <c r="AL144" s="75">
        <f t="shared" si="13"/>
        <v>0.27100000000000002</v>
      </c>
      <c r="AM144" s="75">
        <f>Table133[[#This Row],[GAM to be used]]-Table133[[#This Row],[new GAM prevalence (SD of 1) after district grouping]]</f>
        <v>8.818777548819165E-2</v>
      </c>
      <c r="AN144" s="75">
        <f>Table133[[#This Row],[GAM to be used]]-Table133[[#This Row],[SAM to be used]]</f>
        <v>0.20900000000000002</v>
      </c>
      <c r="AO144" s="76">
        <f>Table133[[#This Row],[0-59 Month population]]*Table133[[#This Row],[SAM to be used]]*2.6</f>
        <v>2739.3045492799997</v>
      </c>
      <c r="AP144" s="76">
        <f>Table133[[#This Row],[SAM Burden]]+Table133[[#This Row],[MAM Burden]]</f>
        <v>11973.411820239999</v>
      </c>
      <c r="AQ144" s="76">
        <f>Table133[[#This Row],[0-59 Month population]]*Table133[[#This Row],[MAM to be used]]*2.6</f>
        <v>9234.1072709599994</v>
      </c>
      <c r="AR144" s="77"/>
      <c r="AS144" s="78">
        <f>Table133[[#This Row],[SAM Upper Interval]]*Table133[[#This Row],[0-59 Month population]]*2.6</f>
        <v>2739.3045492799997</v>
      </c>
      <c r="AT144" s="79">
        <f>Table133[[#This Row],[0-59 Month population]]*Table133[[#This Row],[SAM Level]]*2.6</f>
        <v>2739.3045492799997</v>
      </c>
      <c r="AU144" s="79">
        <f>Table133[[#This Row],[SAM Burden (Surveys Only)]]+Table133[[#This Row],[MAM Burden (Surveys Only)]]</f>
        <v>11973.411820239999</v>
      </c>
      <c r="AV144" s="79">
        <f>(Table133[[#This Row],[GAM Level]]-Table133[[#This Row],[SAM Level]])*Table133[[#This Row],[0-59 Month population]]*2.6</f>
        <v>9234.1072709599994</v>
      </c>
      <c r="AX144" s="69">
        <v>1.1008323043170853</v>
      </c>
      <c r="AY144" s="70">
        <f t="shared" si="14"/>
        <v>11973.41182024</v>
      </c>
      <c r="AZ144" s="70">
        <f t="shared" si="15"/>
        <v>2739.3045492799997</v>
      </c>
      <c r="BA144" s="70">
        <f t="shared" si="16"/>
        <v>9234.1072709599994</v>
      </c>
      <c r="BB144" s="2"/>
    </row>
    <row r="145" spans="1:54" ht="16.5" customHeight="1" x14ac:dyDescent="0.25">
      <c r="A145" s="56" t="s">
        <v>74</v>
      </c>
      <c r="B145" s="56" t="s">
        <v>101</v>
      </c>
      <c r="C145" s="56" t="s">
        <v>44</v>
      </c>
      <c r="D145" s="56">
        <v>1817</v>
      </c>
      <c r="E145" s="56">
        <v>1817</v>
      </c>
      <c r="F145" s="56" t="s">
        <v>76</v>
      </c>
      <c r="G145" s="57" t="s">
        <v>29</v>
      </c>
      <c r="H145" s="57" t="s">
        <v>680</v>
      </c>
      <c r="I145" s="58">
        <v>367947.63337595435</v>
      </c>
      <c r="J145" s="58">
        <v>413406</v>
      </c>
      <c r="K145" s="58">
        <f>Table133[[#This Row],[Population 2019]]-Table133[[#This Row],[Population 2018]]</f>
        <v>45458.366624045651</v>
      </c>
      <c r="L145" s="58">
        <f>Table133[[#This Row],[Population 2019]]*17.63%</f>
        <v>72883.477799999993</v>
      </c>
      <c r="M145" s="58">
        <f>Table133[[#This Row],[0-59 Month population]]*0.9</f>
        <v>65595.130019999997</v>
      </c>
      <c r="N145" s="58">
        <f>Table133[[#This Row],[0-59 Month population]]*0.3</f>
        <v>21865.043339999997</v>
      </c>
      <c r="O145" s="58">
        <f>Table133[[#This Row],[0-59 Month population]]*0.8</f>
        <v>58306.78224</v>
      </c>
      <c r="P145" s="58" t="s">
        <v>99</v>
      </c>
      <c r="Q145" s="71" t="s">
        <v>78</v>
      </c>
      <c r="R145" s="71" t="s">
        <v>708</v>
      </c>
      <c r="S145" s="71" t="s">
        <v>709</v>
      </c>
      <c r="T145" s="72">
        <v>0.27100000000000002</v>
      </c>
      <c r="U145" s="72">
        <v>0.27100000000000002</v>
      </c>
      <c r="V145" s="72">
        <v>0.27100000000000002</v>
      </c>
      <c r="W145" s="72">
        <v>6.2E-2</v>
      </c>
      <c r="X145" s="72">
        <v>6.2E-2</v>
      </c>
      <c r="Y145" s="72">
        <v>6.2E-2</v>
      </c>
      <c r="Z145" s="72"/>
      <c r="AA145" s="73">
        <v>0.18281222451180837</v>
      </c>
      <c r="AB145" s="73">
        <v>2.8409552748137674E-2</v>
      </c>
      <c r="AC145" s="73">
        <v>0.1120141559667855</v>
      </c>
      <c r="AD145" s="73">
        <v>0.36568411920865201</v>
      </c>
      <c r="AE145" s="73">
        <v>1.3349651697503911E-2</v>
      </c>
      <c r="AF145" s="73">
        <v>8.9586448790261827E-2</v>
      </c>
      <c r="AG145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45" s="73">
        <f t="shared" si="10"/>
        <v>6.2E-2</v>
      </c>
      <c r="AI145" s="75">
        <f t="shared" si="12"/>
        <v>6.2E-2</v>
      </c>
      <c r="AJ145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45" s="73">
        <f t="shared" si="11"/>
        <v>0.27100000000000002</v>
      </c>
      <c r="AL145" s="75">
        <f t="shared" si="13"/>
        <v>0.27100000000000002</v>
      </c>
      <c r="AM145" s="75">
        <f>Table133[[#This Row],[GAM to be used]]-Table133[[#This Row],[new GAM prevalence (SD of 1) after district grouping]]</f>
        <v>8.818777548819165E-2</v>
      </c>
      <c r="AN145" s="75">
        <f>Table133[[#This Row],[GAM to be used]]-Table133[[#This Row],[SAM to be used]]</f>
        <v>0.20900000000000002</v>
      </c>
      <c r="AO145" s="76">
        <f>Table133[[#This Row],[0-59 Month population]]*Table133[[#This Row],[SAM to be used]]*2.6</f>
        <v>11748.81662136</v>
      </c>
      <c r="AP145" s="76">
        <f>Table133[[#This Row],[SAM Burden]]+Table133[[#This Row],[MAM Burden]]</f>
        <v>51353.698457880004</v>
      </c>
      <c r="AQ145" s="76">
        <f>Table133[[#This Row],[0-59 Month population]]*Table133[[#This Row],[MAM to be used]]*2.6</f>
        <v>39604.881836520006</v>
      </c>
      <c r="AR145" s="77"/>
      <c r="AS145" s="78">
        <f>Table133[[#This Row],[SAM Upper Interval]]*Table133[[#This Row],[0-59 Month population]]*2.6</f>
        <v>11748.81662136</v>
      </c>
      <c r="AT145" s="79">
        <f>Table133[[#This Row],[0-59 Month population]]*Table133[[#This Row],[SAM Level]]*2.6</f>
        <v>11748.81662136</v>
      </c>
      <c r="AU145" s="79">
        <f>Table133[[#This Row],[SAM Burden (Surveys Only)]]+Table133[[#This Row],[MAM Burden (Surveys Only)]]</f>
        <v>51353.698457880004</v>
      </c>
      <c r="AV145" s="79">
        <f>(Table133[[#This Row],[GAM Level]]-Table133[[#This Row],[SAM Level]])*Table133[[#This Row],[0-59 Month population]]*2.6</f>
        <v>39604.881836520006</v>
      </c>
      <c r="AX145" s="69">
        <v>0.96718673576847269</v>
      </c>
      <c r="AY145" s="70">
        <f t="shared" si="14"/>
        <v>51353.698457880004</v>
      </c>
      <c r="AZ145" s="70">
        <f t="shared" si="15"/>
        <v>11748.81662136</v>
      </c>
      <c r="BA145" s="70">
        <f t="shared" si="16"/>
        <v>39604.881836520006</v>
      </c>
      <c r="BB145" s="2"/>
    </row>
    <row r="146" spans="1:54" ht="16.5" customHeight="1" x14ac:dyDescent="0.25">
      <c r="A146" s="56" t="s">
        <v>74</v>
      </c>
      <c r="B146" s="56" t="s">
        <v>102</v>
      </c>
      <c r="C146" s="56" t="s">
        <v>44</v>
      </c>
      <c r="D146" s="56">
        <v>1818</v>
      </c>
      <c r="E146" s="56">
        <v>1818</v>
      </c>
      <c r="F146" s="56" t="s">
        <v>76</v>
      </c>
      <c r="G146" s="57"/>
      <c r="H146" s="57" t="s">
        <v>680</v>
      </c>
      <c r="I146" s="58">
        <v>69155.318084445913</v>
      </c>
      <c r="J146" s="58">
        <v>72309</v>
      </c>
      <c r="K146" s="58">
        <f>Table133[[#This Row],[Population 2019]]-Table133[[#This Row],[Population 2018]]</f>
        <v>3153.681915554087</v>
      </c>
      <c r="L146" s="58">
        <f>Table133[[#This Row],[Population 2019]]*17.63%</f>
        <v>12748.0767</v>
      </c>
      <c r="M146" s="58">
        <f>Table133[[#This Row],[0-59 Month population]]*0.9</f>
        <v>11473.269029999999</v>
      </c>
      <c r="N146" s="58">
        <f>Table133[[#This Row],[0-59 Month population]]*0.3</f>
        <v>3824.4230099999995</v>
      </c>
      <c r="O146" s="58">
        <f>Table133[[#This Row],[0-59 Month population]]*0.8</f>
        <v>10198.461360000001</v>
      </c>
      <c r="P146" s="58" t="s">
        <v>103</v>
      </c>
      <c r="Q146" s="71" t="s">
        <v>78</v>
      </c>
      <c r="R146" s="71" t="s">
        <v>708</v>
      </c>
      <c r="S146" s="71" t="s">
        <v>709</v>
      </c>
      <c r="T146" s="72">
        <v>0.27100000000000002</v>
      </c>
      <c r="U146" s="72">
        <v>0.27100000000000002</v>
      </c>
      <c r="V146" s="72">
        <v>0.27100000000000002</v>
      </c>
      <c r="W146" s="72">
        <v>6.2E-2</v>
      </c>
      <c r="X146" s="72">
        <v>6.2E-2</v>
      </c>
      <c r="Y146" s="72">
        <v>6.2E-2</v>
      </c>
      <c r="Z146" s="72"/>
      <c r="AA146" s="73">
        <v>0.20600142152310885</v>
      </c>
      <c r="AB146" s="73">
        <v>3.4351022585653236E-2</v>
      </c>
      <c r="AC146" s="73">
        <v>0.1120141559667855</v>
      </c>
      <c r="AD146" s="73">
        <v>0.36568411920865201</v>
      </c>
      <c r="AE146" s="73">
        <v>1.3349651697503911E-2</v>
      </c>
      <c r="AF146" s="73">
        <v>8.9586448790261827E-2</v>
      </c>
      <c r="AG146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46" s="73">
        <f t="shared" si="10"/>
        <v>6.2E-2</v>
      </c>
      <c r="AI146" s="75">
        <f t="shared" si="12"/>
        <v>6.2E-2</v>
      </c>
      <c r="AJ146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46" s="73">
        <f t="shared" si="11"/>
        <v>0.27100000000000002</v>
      </c>
      <c r="AL146" s="75">
        <f t="shared" si="13"/>
        <v>0.27100000000000002</v>
      </c>
      <c r="AM146" s="75">
        <f>Table133[[#This Row],[GAM to be used]]-Table133[[#This Row],[new GAM prevalence (SD of 1) after district grouping]]</f>
        <v>6.4998578476891167E-2</v>
      </c>
      <c r="AN146" s="75">
        <f>Table133[[#This Row],[GAM to be used]]-Table133[[#This Row],[SAM to be used]]</f>
        <v>0.20900000000000002</v>
      </c>
      <c r="AO146" s="76">
        <f>Table133[[#This Row],[0-59 Month population]]*Table133[[#This Row],[SAM to be used]]*2.6</f>
        <v>2054.9899640399999</v>
      </c>
      <c r="AP146" s="76">
        <f>Table133[[#This Row],[SAM Burden]]+Table133[[#This Row],[MAM Burden]]</f>
        <v>8982.2948428199998</v>
      </c>
      <c r="AQ146" s="76">
        <f>Table133[[#This Row],[0-59 Month population]]*Table133[[#This Row],[MAM to be used]]*2.6</f>
        <v>6927.3048787800008</v>
      </c>
      <c r="AR146" s="77"/>
      <c r="AS146" s="78">
        <f>Table133[[#This Row],[SAM Upper Interval]]*Table133[[#This Row],[0-59 Month population]]*2.6</f>
        <v>2054.9899640399999</v>
      </c>
      <c r="AT146" s="79">
        <f>Table133[[#This Row],[0-59 Month population]]*Table133[[#This Row],[SAM Level]]*2.6</f>
        <v>2054.9899640399999</v>
      </c>
      <c r="AU146" s="79">
        <f>Table133[[#This Row],[SAM Burden (Surveys Only)]]+Table133[[#This Row],[MAM Burden (Surveys Only)]]</f>
        <v>8982.2948428199998</v>
      </c>
      <c r="AV146" s="79">
        <f>(Table133[[#This Row],[GAM Level]]-Table133[[#This Row],[SAM Level]])*Table133[[#This Row],[0-59 Month population]]*2.6</f>
        <v>6927.3048787800008</v>
      </c>
      <c r="AX146" s="69">
        <v>1.2274085669184924</v>
      </c>
      <c r="AY146" s="70">
        <f t="shared" si="14"/>
        <v>8982.2948428199998</v>
      </c>
      <c r="AZ146" s="70">
        <f t="shared" si="15"/>
        <v>2054.9899640399999</v>
      </c>
      <c r="BA146" s="70">
        <f t="shared" si="16"/>
        <v>6927.3048787800008</v>
      </c>
      <c r="BB146" s="2"/>
    </row>
    <row r="147" spans="1:54" ht="16.5" customHeight="1" x14ac:dyDescent="0.25">
      <c r="A147" s="56" t="s">
        <v>74</v>
      </c>
      <c r="B147" s="56" t="s">
        <v>104</v>
      </c>
      <c r="C147" s="56" t="s">
        <v>44</v>
      </c>
      <c r="D147" s="56">
        <v>1819</v>
      </c>
      <c r="E147" s="56">
        <v>1819</v>
      </c>
      <c r="F147" s="56" t="s">
        <v>76</v>
      </c>
      <c r="G147" s="57"/>
      <c r="H147" s="57" t="s">
        <v>680</v>
      </c>
      <c r="I147" s="58">
        <v>70574.260961926615</v>
      </c>
      <c r="J147" s="58">
        <v>48091</v>
      </c>
      <c r="K147" s="58">
        <f>Table133[[#This Row],[Population 2019]]-Table133[[#This Row],[Population 2018]]</f>
        <v>-22483.260961926615</v>
      </c>
      <c r="L147" s="58">
        <f>Table133[[#This Row],[Population 2019]]*17.63%</f>
        <v>8478.443299999999</v>
      </c>
      <c r="M147" s="58">
        <f>Table133[[#This Row],[0-59 Month population]]*0.9</f>
        <v>7630.5989699999991</v>
      </c>
      <c r="N147" s="58">
        <f>Table133[[#This Row],[0-59 Month population]]*0.3</f>
        <v>2543.5329899999997</v>
      </c>
      <c r="O147" s="58">
        <f>Table133[[#This Row],[0-59 Month population]]*0.8</f>
        <v>6782.7546399999992</v>
      </c>
      <c r="P147" s="58" t="s">
        <v>103</v>
      </c>
      <c r="Q147" s="71" t="s">
        <v>78</v>
      </c>
      <c r="R147" s="71" t="s">
        <v>708</v>
      </c>
      <c r="S147" s="71" t="s">
        <v>709</v>
      </c>
      <c r="T147" s="72">
        <v>0.27100000000000002</v>
      </c>
      <c r="U147" s="72">
        <v>0.27100000000000002</v>
      </c>
      <c r="V147" s="72">
        <v>0.27100000000000002</v>
      </c>
      <c r="W147" s="72">
        <v>6.2E-2</v>
      </c>
      <c r="X147" s="72">
        <v>6.2E-2</v>
      </c>
      <c r="Y147" s="72">
        <v>6.2E-2</v>
      </c>
      <c r="Z147" s="72"/>
      <c r="AA147" s="73">
        <v>0.20600142152310885</v>
      </c>
      <c r="AB147" s="73">
        <v>3.4351022585653236E-2</v>
      </c>
      <c r="AC147" s="73">
        <v>0.1120141559667855</v>
      </c>
      <c r="AD147" s="73">
        <v>0.36568411920865201</v>
      </c>
      <c r="AE147" s="73">
        <v>1.3349651697503911E-2</v>
      </c>
      <c r="AF147" s="73">
        <v>8.9586448790261827E-2</v>
      </c>
      <c r="AG147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47" s="73">
        <f t="shared" si="10"/>
        <v>6.2E-2</v>
      </c>
      <c r="AI147" s="75">
        <f t="shared" si="12"/>
        <v>6.2E-2</v>
      </c>
      <c r="AJ147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47" s="73">
        <f t="shared" si="11"/>
        <v>0.27100000000000002</v>
      </c>
      <c r="AL147" s="75">
        <f t="shared" si="13"/>
        <v>0.27100000000000002</v>
      </c>
      <c r="AM147" s="75">
        <f>Table133[[#This Row],[GAM to be used]]-Table133[[#This Row],[new GAM prevalence (SD of 1) after district grouping]]</f>
        <v>6.4998578476891167E-2</v>
      </c>
      <c r="AN147" s="75">
        <f>Table133[[#This Row],[GAM to be used]]-Table133[[#This Row],[SAM to be used]]</f>
        <v>0.20900000000000002</v>
      </c>
      <c r="AO147" s="76">
        <f>Table133[[#This Row],[0-59 Month population]]*Table133[[#This Row],[SAM to be used]]*2.6</f>
        <v>1366.72505996</v>
      </c>
      <c r="AP147" s="76">
        <f>Table133[[#This Row],[SAM Burden]]+Table133[[#This Row],[MAM Burden]]</f>
        <v>5973.9111491800004</v>
      </c>
      <c r="AQ147" s="76">
        <f>Table133[[#This Row],[0-59 Month population]]*Table133[[#This Row],[MAM to be used]]*2.6</f>
        <v>4607.1860892200002</v>
      </c>
      <c r="AR147" s="77"/>
      <c r="AS147" s="78">
        <f>Table133[[#This Row],[SAM Upper Interval]]*Table133[[#This Row],[0-59 Month population]]*2.6</f>
        <v>1366.72505996</v>
      </c>
      <c r="AT147" s="79">
        <f>Table133[[#This Row],[0-59 Month population]]*Table133[[#This Row],[SAM Level]]*2.6</f>
        <v>1366.72505996</v>
      </c>
      <c r="AU147" s="79">
        <f>Table133[[#This Row],[SAM Burden (Surveys Only)]]+Table133[[#This Row],[MAM Burden (Surveys Only)]]</f>
        <v>5973.9111491800004</v>
      </c>
      <c r="AV147" s="79">
        <f>(Table133[[#This Row],[GAM Level]]-Table133[[#This Row],[SAM Level]])*Table133[[#This Row],[0-59 Month population]]*2.6</f>
        <v>4607.1860892200002</v>
      </c>
      <c r="AX147" s="69">
        <v>1.2274085669184924</v>
      </c>
      <c r="AY147" s="70">
        <f t="shared" si="14"/>
        <v>5973.9111491799995</v>
      </c>
      <c r="AZ147" s="70">
        <f t="shared" si="15"/>
        <v>1366.72505996</v>
      </c>
      <c r="BA147" s="70">
        <f t="shared" si="16"/>
        <v>4607.1860892200002</v>
      </c>
      <c r="BB147" s="2"/>
    </row>
    <row r="148" spans="1:54" ht="16.5" customHeight="1" x14ac:dyDescent="0.25">
      <c r="A148" s="56" t="s">
        <v>74</v>
      </c>
      <c r="B148" s="56" t="s">
        <v>105</v>
      </c>
      <c r="C148" s="56" t="s">
        <v>44</v>
      </c>
      <c r="D148" s="56">
        <v>1820</v>
      </c>
      <c r="E148" s="56">
        <v>1820</v>
      </c>
      <c r="F148" s="56" t="s">
        <v>76</v>
      </c>
      <c r="G148" s="57" t="s">
        <v>29</v>
      </c>
      <c r="H148" s="57" t="s">
        <v>680</v>
      </c>
      <c r="I148" s="58">
        <v>46146.390396512499</v>
      </c>
      <c r="J148" s="58">
        <v>39521</v>
      </c>
      <c r="K148" s="58">
        <f>Table133[[#This Row],[Population 2019]]-Table133[[#This Row],[Population 2018]]</f>
        <v>-6625.3903965124991</v>
      </c>
      <c r="L148" s="58">
        <f>Table133[[#This Row],[Population 2019]]*17.63%</f>
        <v>6967.5522999999994</v>
      </c>
      <c r="M148" s="58">
        <f>Table133[[#This Row],[0-59 Month population]]*0.9</f>
        <v>6270.7970699999996</v>
      </c>
      <c r="N148" s="58">
        <f>Table133[[#This Row],[0-59 Month population]]*0.3</f>
        <v>2090.2656899999997</v>
      </c>
      <c r="O148" s="58">
        <f>Table133[[#This Row],[0-59 Month population]]*0.8</f>
        <v>5574.0418399999999</v>
      </c>
      <c r="P148" s="58" t="s">
        <v>106</v>
      </c>
      <c r="Q148" s="71" t="s">
        <v>78</v>
      </c>
      <c r="R148" s="71" t="s">
        <v>708</v>
      </c>
      <c r="S148" s="71" t="s">
        <v>709</v>
      </c>
      <c r="T148" s="72">
        <v>0.27100000000000002</v>
      </c>
      <c r="U148" s="72">
        <v>0.27100000000000002</v>
      </c>
      <c r="V148" s="72">
        <v>0.27100000000000002</v>
      </c>
      <c r="W148" s="72">
        <v>6.2E-2</v>
      </c>
      <c r="X148" s="72">
        <v>6.2E-2</v>
      </c>
      <c r="Y148" s="72">
        <v>6.2E-2</v>
      </c>
      <c r="Z148" s="72"/>
      <c r="AA148" s="73">
        <v>0.36568411920865201</v>
      </c>
      <c r="AB148" s="73">
        <v>8.9586448790261827E-2</v>
      </c>
      <c r="AC148" s="73">
        <v>0.1120141559667855</v>
      </c>
      <c r="AD148" s="73">
        <v>0.36568411920865201</v>
      </c>
      <c r="AE148" s="73">
        <v>1.3349651697503911E-2</v>
      </c>
      <c r="AF148" s="73">
        <v>8.9586448790261827E-2</v>
      </c>
      <c r="AG148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48" s="73">
        <f t="shared" si="10"/>
        <v>6.2E-2</v>
      </c>
      <c r="AI148" s="75">
        <f t="shared" si="12"/>
        <v>8.9586448790261827E-2</v>
      </c>
      <c r="AJ148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48" s="73">
        <f t="shared" si="11"/>
        <v>0.27100000000000002</v>
      </c>
      <c r="AL148" s="75">
        <f t="shared" si="13"/>
        <v>0.36568411920865201</v>
      </c>
      <c r="AM148" s="75">
        <f>Table133[[#This Row],[GAM to be used]]-Table133[[#This Row],[new GAM prevalence (SD of 1) after district grouping]]</f>
        <v>0</v>
      </c>
      <c r="AN148" s="75">
        <f>Table133[[#This Row],[GAM to be used]]-Table133[[#This Row],[SAM to be used]]</f>
        <v>0.27609767041839017</v>
      </c>
      <c r="AO148" s="76">
        <f>Table133[[#This Row],[0-59 Month population]]*Table133[[#This Row],[SAM to be used]]*2.6</f>
        <v>1622.9154950252944</v>
      </c>
      <c r="AP148" s="76">
        <f>Table133[[#This Row],[SAM Burden]]+Table133[[#This Row],[MAM Burden]]</f>
        <v>6624.6003872508645</v>
      </c>
      <c r="AQ148" s="76">
        <f>Table133[[#This Row],[0-59 Month population]]*Table133[[#This Row],[MAM to be used]]*2.6</f>
        <v>5001.6848922255704</v>
      </c>
      <c r="AR148" s="77"/>
      <c r="AS148" s="78">
        <f>Table133[[#This Row],[SAM Upper Interval]]*Table133[[#This Row],[0-59 Month population]]*2.6</f>
        <v>1123.1694307600001</v>
      </c>
      <c r="AT148" s="79">
        <f>Table133[[#This Row],[0-59 Month population]]*Table133[[#This Row],[SAM Level]]*2.6</f>
        <v>1123.1694307600001</v>
      </c>
      <c r="AU148" s="79">
        <f>Table133[[#This Row],[SAM Burden (Surveys Only)]]+Table133[[#This Row],[MAM Burden (Surveys Only)]]</f>
        <v>4909.33735058</v>
      </c>
      <c r="AV148" s="79">
        <f>(Table133[[#This Row],[GAM Level]]-Table133[[#This Row],[SAM Level]])*Table133[[#This Row],[0-59 Month population]]*2.6</f>
        <v>3786.16791982</v>
      </c>
      <c r="AX148" s="69">
        <v>0.91505131627344216</v>
      </c>
      <c r="AY148" s="70">
        <f t="shared" si="14"/>
        <v>4909.33735058</v>
      </c>
      <c r="AZ148" s="70">
        <f t="shared" si="15"/>
        <v>1123.1694307600001</v>
      </c>
      <c r="BA148" s="70">
        <f t="shared" si="16"/>
        <v>3786.16791982</v>
      </c>
      <c r="BB148" s="2"/>
    </row>
    <row r="149" spans="1:54" ht="16.5" customHeight="1" x14ac:dyDescent="0.25">
      <c r="A149" s="56" t="s">
        <v>74</v>
      </c>
      <c r="B149" s="56" t="s">
        <v>107</v>
      </c>
      <c r="C149" s="56" t="s">
        <v>44</v>
      </c>
      <c r="D149" s="56">
        <v>1821</v>
      </c>
      <c r="E149" s="56">
        <v>1821</v>
      </c>
      <c r="F149" s="56" t="s">
        <v>76</v>
      </c>
      <c r="G149" s="57"/>
      <c r="H149" s="57" t="s">
        <v>680</v>
      </c>
      <c r="I149" s="58">
        <v>227797.99877689942</v>
      </c>
      <c r="J149" s="58">
        <v>82280</v>
      </c>
      <c r="K149" s="58">
        <f>Table133[[#This Row],[Population 2019]]-Table133[[#This Row],[Population 2018]]</f>
        <v>-145517.99877689942</v>
      </c>
      <c r="L149" s="58">
        <f>Table133[[#This Row],[Population 2019]]*17.63%</f>
        <v>14505.963999999998</v>
      </c>
      <c r="M149" s="58">
        <f>Table133[[#This Row],[0-59 Month population]]*0.9</f>
        <v>13055.367599999998</v>
      </c>
      <c r="N149" s="58">
        <f>Table133[[#This Row],[0-59 Month population]]*0.3</f>
        <v>4351.7891999999993</v>
      </c>
      <c r="O149" s="58">
        <f>Table133[[#This Row],[0-59 Month population]]*0.8</f>
        <v>11604.771199999999</v>
      </c>
      <c r="P149" s="58" t="s">
        <v>97</v>
      </c>
      <c r="Q149" s="71" t="s">
        <v>78</v>
      </c>
      <c r="R149" s="71" t="s">
        <v>708</v>
      </c>
      <c r="S149" s="71" t="s">
        <v>709</v>
      </c>
      <c r="T149" s="72">
        <v>0.27100000000000002</v>
      </c>
      <c r="U149" s="72">
        <v>0.27100000000000002</v>
      </c>
      <c r="V149" s="72">
        <v>0.27100000000000002</v>
      </c>
      <c r="W149" s="72">
        <v>6.2E-2</v>
      </c>
      <c r="X149" s="72">
        <v>6.2E-2</v>
      </c>
      <c r="Y149" s="72">
        <v>6.2E-2</v>
      </c>
      <c r="Z149" s="72"/>
      <c r="AA149" s="73">
        <v>0.12202605021376671</v>
      </c>
      <c r="AB149" s="73">
        <v>1.519697458739282E-2</v>
      </c>
      <c r="AC149" s="73">
        <v>0.1120141559667855</v>
      </c>
      <c r="AD149" s="73">
        <v>0.36568411920865201</v>
      </c>
      <c r="AE149" s="73">
        <v>1.3349651697503911E-2</v>
      </c>
      <c r="AF149" s="73">
        <v>8.9586448790261827E-2</v>
      </c>
      <c r="AG149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49" s="73">
        <f t="shared" si="10"/>
        <v>6.2E-2</v>
      </c>
      <c r="AI149" s="75">
        <f t="shared" si="12"/>
        <v>6.2E-2</v>
      </c>
      <c r="AJ149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49" s="73">
        <f t="shared" si="11"/>
        <v>0.27100000000000002</v>
      </c>
      <c r="AL149" s="75">
        <f t="shared" si="13"/>
        <v>0.27100000000000002</v>
      </c>
      <c r="AM149" s="75">
        <f>Table133[[#This Row],[GAM to be used]]-Table133[[#This Row],[new GAM prevalence (SD of 1) after district grouping]]</f>
        <v>0.1489739497862333</v>
      </c>
      <c r="AN149" s="75">
        <f>Table133[[#This Row],[GAM to be used]]-Table133[[#This Row],[SAM to be used]]</f>
        <v>0.20900000000000002</v>
      </c>
      <c r="AO149" s="76">
        <f>Table133[[#This Row],[0-59 Month population]]*Table133[[#This Row],[SAM to be used]]*2.6</f>
        <v>2338.3613968</v>
      </c>
      <c r="AP149" s="76">
        <f>Table133[[#This Row],[SAM Burden]]+Table133[[#This Row],[MAM Burden]]</f>
        <v>10220.9022344</v>
      </c>
      <c r="AQ149" s="76">
        <f>Table133[[#This Row],[0-59 Month population]]*Table133[[#This Row],[MAM to be used]]*2.6</f>
        <v>7882.5408375999996</v>
      </c>
      <c r="AR149" s="77"/>
      <c r="AS149" s="78">
        <f>Table133[[#This Row],[SAM Upper Interval]]*Table133[[#This Row],[0-59 Month population]]*2.6</f>
        <v>2338.3613968</v>
      </c>
      <c r="AT149" s="79">
        <f>Table133[[#This Row],[0-59 Month population]]*Table133[[#This Row],[SAM Level]]*2.6</f>
        <v>2338.3613968</v>
      </c>
      <c r="AU149" s="79">
        <f>Table133[[#This Row],[SAM Burden (Surveys Only)]]+Table133[[#This Row],[MAM Burden (Surveys Only)]]</f>
        <v>10220.9022344</v>
      </c>
      <c r="AV149" s="79">
        <f>(Table133[[#This Row],[GAM Level]]-Table133[[#This Row],[SAM Level]])*Table133[[#This Row],[0-59 Month population]]*2.6</f>
        <v>7882.5408375999996</v>
      </c>
      <c r="AX149" s="69">
        <v>0.91505131627344216</v>
      </c>
      <c r="AY149" s="70">
        <f t="shared" si="14"/>
        <v>10220.9022344</v>
      </c>
      <c r="AZ149" s="70">
        <f t="shared" si="15"/>
        <v>2338.3613968</v>
      </c>
      <c r="BA149" s="70">
        <f t="shared" si="16"/>
        <v>7882.5408375999996</v>
      </c>
      <c r="BB149" s="2"/>
    </row>
    <row r="150" spans="1:54" ht="16.5" customHeight="1" x14ac:dyDescent="0.25">
      <c r="A150" s="56" t="s">
        <v>74</v>
      </c>
      <c r="B150" s="56" t="s">
        <v>108</v>
      </c>
      <c r="C150" s="56" t="s">
        <v>44</v>
      </c>
      <c r="D150" s="56">
        <v>1822</v>
      </c>
      <c r="E150" s="56">
        <v>1822</v>
      </c>
      <c r="F150" s="56" t="s">
        <v>76</v>
      </c>
      <c r="G150" s="57"/>
      <c r="H150" s="57" t="s">
        <v>680</v>
      </c>
      <c r="I150" s="58">
        <v>129086.08581712589</v>
      </c>
      <c r="J150" s="58">
        <v>33130</v>
      </c>
      <c r="K150" s="58">
        <f>Table133[[#This Row],[Population 2019]]-Table133[[#This Row],[Population 2018]]</f>
        <v>-95956.085817125888</v>
      </c>
      <c r="L150" s="58">
        <f>Table133[[#This Row],[Population 2019]]*17.63%</f>
        <v>5840.8189999999995</v>
      </c>
      <c r="M150" s="58">
        <f>Table133[[#This Row],[0-59 Month population]]*0.9</f>
        <v>5256.7370999999994</v>
      </c>
      <c r="N150" s="58">
        <f>Table133[[#This Row],[0-59 Month population]]*0.3</f>
        <v>1752.2456999999997</v>
      </c>
      <c r="O150" s="58">
        <f>Table133[[#This Row],[0-59 Month population]]*0.8</f>
        <v>4672.6552000000001</v>
      </c>
      <c r="P150" s="58" t="s">
        <v>97</v>
      </c>
      <c r="Q150" s="71" t="s">
        <v>78</v>
      </c>
      <c r="R150" s="71" t="s">
        <v>708</v>
      </c>
      <c r="S150" s="71" t="s">
        <v>709</v>
      </c>
      <c r="T150" s="72">
        <v>0.27100000000000002</v>
      </c>
      <c r="U150" s="72">
        <v>0.27100000000000002</v>
      </c>
      <c r="V150" s="72">
        <v>0.27100000000000002</v>
      </c>
      <c r="W150" s="72">
        <v>6.2E-2</v>
      </c>
      <c r="X150" s="72">
        <v>6.2E-2</v>
      </c>
      <c r="Y150" s="72">
        <v>6.2E-2</v>
      </c>
      <c r="Z150" s="72"/>
      <c r="AA150" s="73">
        <v>0.12202605021376671</v>
      </c>
      <c r="AB150" s="73">
        <v>1.519697458739282E-2</v>
      </c>
      <c r="AC150" s="73">
        <v>0.1120141559667855</v>
      </c>
      <c r="AD150" s="73">
        <v>0.36568411920865201</v>
      </c>
      <c r="AE150" s="73">
        <v>1.3349651697503911E-2</v>
      </c>
      <c r="AF150" s="73">
        <v>8.9586448790261827E-2</v>
      </c>
      <c r="AG150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50" s="73">
        <f t="shared" ref="AH150:AH213" si="17">-((AG150* (AF150-AB150))- Y150)</f>
        <v>6.2E-2</v>
      </c>
      <c r="AI150" s="75">
        <f t="shared" si="12"/>
        <v>6.2E-2</v>
      </c>
      <c r="AJ150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50" s="73">
        <f t="shared" ref="AK150:AK213" si="18">-((AJ150*(AD150-AA150))-V150)</f>
        <v>0.27100000000000002</v>
      </c>
      <c r="AL150" s="75">
        <f t="shared" si="13"/>
        <v>0.27100000000000002</v>
      </c>
      <c r="AM150" s="75">
        <f>Table133[[#This Row],[GAM to be used]]-Table133[[#This Row],[new GAM prevalence (SD of 1) after district grouping]]</f>
        <v>0.1489739497862333</v>
      </c>
      <c r="AN150" s="75">
        <f>Table133[[#This Row],[GAM to be used]]-Table133[[#This Row],[SAM to be used]]</f>
        <v>0.20900000000000002</v>
      </c>
      <c r="AO150" s="76">
        <f>Table133[[#This Row],[0-59 Month population]]*Table133[[#This Row],[SAM to be used]]*2.6</f>
        <v>941.54002279999997</v>
      </c>
      <c r="AP150" s="76">
        <f>Table133[[#This Row],[SAM Burden]]+Table133[[#This Row],[MAM Burden]]</f>
        <v>4115.4410674000001</v>
      </c>
      <c r="AQ150" s="76">
        <f>Table133[[#This Row],[0-59 Month population]]*Table133[[#This Row],[MAM to be used]]*2.6</f>
        <v>3173.9010445999998</v>
      </c>
      <c r="AR150" s="77"/>
      <c r="AS150" s="78">
        <f>Table133[[#This Row],[SAM Upper Interval]]*Table133[[#This Row],[0-59 Month population]]*2.6</f>
        <v>941.54002279999997</v>
      </c>
      <c r="AT150" s="79">
        <f>Table133[[#This Row],[0-59 Month population]]*Table133[[#This Row],[SAM Level]]*2.6</f>
        <v>941.54002279999997</v>
      </c>
      <c r="AU150" s="79">
        <f>Table133[[#This Row],[SAM Burden (Surveys Only)]]+Table133[[#This Row],[MAM Burden (Surveys Only)]]</f>
        <v>4115.4410674000001</v>
      </c>
      <c r="AV150" s="79">
        <f>(Table133[[#This Row],[GAM Level]]-Table133[[#This Row],[SAM Level]])*Table133[[#This Row],[0-59 Month population]]*2.6</f>
        <v>3173.9010445999998</v>
      </c>
      <c r="AX150" s="69">
        <v>0.91505131627344216</v>
      </c>
      <c r="AY150" s="70">
        <f t="shared" si="14"/>
        <v>4115.4410674000001</v>
      </c>
      <c r="AZ150" s="70">
        <f t="shared" si="15"/>
        <v>941.54002279999997</v>
      </c>
      <c r="BA150" s="70">
        <f t="shared" si="16"/>
        <v>3173.9010445999998</v>
      </c>
      <c r="BB150" s="2"/>
    </row>
    <row r="151" spans="1:54" ht="16.5" customHeight="1" x14ac:dyDescent="0.25">
      <c r="A151" s="56" t="s">
        <v>74</v>
      </c>
      <c r="B151" s="56" t="s">
        <v>109</v>
      </c>
      <c r="C151" s="56" t="s">
        <v>44</v>
      </c>
      <c r="D151" s="56">
        <v>1823</v>
      </c>
      <c r="E151" s="56">
        <v>1823</v>
      </c>
      <c r="F151" s="56" t="s">
        <v>76</v>
      </c>
      <c r="G151" s="57"/>
      <c r="H151" s="57" t="s">
        <v>680</v>
      </c>
      <c r="I151" s="58">
        <v>249851.02473130554</v>
      </c>
      <c r="J151" s="58">
        <v>60934</v>
      </c>
      <c r="K151" s="58">
        <f>Table133[[#This Row],[Population 2019]]-Table133[[#This Row],[Population 2018]]</f>
        <v>-188917.02473130554</v>
      </c>
      <c r="L151" s="58">
        <f>Table133[[#This Row],[Population 2019]]*17.63%</f>
        <v>10742.664199999999</v>
      </c>
      <c r="M151" s="58">
        <f>Table133[[#This Row],[0-59 Month population]]*0.9</f>
        <v>9668.3977799999993</v>
      </c>
      <c r="N151" s="58">
        <f>Table133[[#This Row],[0-59 Month population]]*0.3</f>
        <v>3222.7992599999998</v>
      </c>
      <c r="O151" s="58">
        <f>Table133[[#This Row],[0-59 Month population]]*0.8</f>
        <v>8594.1313599999994</v>
      </c>
      <c r="P151" s="58" t="s">
        <v>97</v>
      </c>
      <c r="Q151" s="71" t="s">
        <v>78</v>
      </c>
      <c r="R151" s="71" t="s">
        <v>708</v>
      </c>
      <c r="S151" s="71" t="s">
        <v>709</v>
      </c>
      <c r="T151" s="72">
        <v>0.27100000000000002</v>
      </c>
      <c r="U151" s="72">
        <v>0.27100000000000002</v>
      </c>
      <c r="V151" s="72">
        <v>0.27100000000000002</v>
      </c>
      <c r="W151" s="72">
        <v>6.2E-2</v>
      </c>
      <c r="X151" s="72">
        <v>6.2E-2</v>
      </c>
      <c r="Y151" s="72">
        <v>6.2E-2</v>
      </c>
      <c r="Z151" s="72"/>
      <c r="AA151" s="73">
        <v>0.12202605021376671</v>
      </c>
      <c r="AB151" s="73">
        <v>1.519697458739282E-2</v>
      </c>
      <c r="AC151" s="73">
        <v>0.1120141559667855</v>
      </c>
      <c r="AD151" s="73">
        <v>0.36568411920865201</v>
      </c>
      <c r="AE151" s="73">
        <v>1.3349651697503911E-2</v>
      </c>
      <c r="AF151" s="73">
        <v>8.9586448790261827E-2</v>
      </c>
      <c r="AG151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51" s="73">
        <f t="shared" si="17"/>
        <v>6.2E-2</v>
      </c>
      <c r="AI151" s="75">
        <f t="shared" ref="AI151:AI214" si="19">IF(AB151="",W151,IF(AH151&lt;AB151,AB151,AH151))</f>
        <v>6.2E-2</v>
      </c>
      <c r="AJ151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51" s="73">
        <f t="shared" si="18"/>
        <v>0.27100000000000002</v>
      </c>
      <c r="AL151" s="75">
        <f t="shared" ref="AL151:AL214" si="20">IF(AA151="", T151, IF(AK151&lt;AA151,AA151,AK151))</f>
        <v>0.27100000000000002</v>
      </c>
      <c r="AM151" s="75">
        <f>Table133[[#This Row],[GAM to be used]]-Table133[[#This Row],[new GAM prevalence (SD of 1) after district grouping]]</f>
        <v>0.1489739497862333</v>
      </c>
      <c r="AN151" s="75">
        <f>Table133[[#This Row],[GAM to be used]]-Table133[[#This Row],[SAM to be used]]</f>
        <v>0.20900000000000002</v>
      </c>
      <c r="AO151" s="76">
        <f>Table133[[#This Row],[0-59 Month population]]*Table133[[#This Row],[SAM to be used]]*2.6</f>
        <v>1731.71746904</v>
      </c>
      <c r="AP151" s="76">
        <f>Table133[[#This Row],[SAM Burden]]+Table133[[#This Row],[MAM Burden]]</f>
        <v>7569.2811953200007</v>
      </c>
      <c r="AQ151" s="76">
        <f>Table133[[#This Row],[0-59 Month population]]*Table133[[#This Row],[MAM to be used]]*2.6</f>
        <v>5837.563726280001</v>
      </c>
      <c r="AR151" s="77"/>
      <c r="AS151" s="78">
        <f>Table133[[#This Row],[SAM Upper Interval]]*Table133[[#This Row],[0-59 Month population]]*2.6</f>
        <v>1731.71746904</v>
      </c>
      <c r="AT151" s="79">
        <f>Table133[[#This Row],[0-59 Month population]]*Table133[[#This Row],[SAM Level]]*2.6</f>
        <v>1731.71746904</v>
      </c>
      <c r="AU151" s="79">
        <f>Table133[[#This Row],[SAM Burden (Surveys Only)]]+Table133[[#This Row],[MAM Burden (Surveys Only)]]</f>
        <v>7569.2811953200007</v>
      </c>
      <c r="AV151" s="79">
        <f>(Table133[[#This Row],[GAM Level]]-Table133[[#This Row],[SAM Level]])*Table133[[#This Row],[0-59 Month population]]*2.6</f>
        <v>5837.563726280001</v>
      </c>
      <c r="AX151" s="69">
        <v>0.30857829013067978</v>
      </c>
      <c r="AY151" s="70">
        <f t="shared" si="14"/>
        <v>7569.2811953200007</v>
      </c>
      <c r="AZ151" s="70">
        <f t="shared" si="15"/>
        <v>1731.71746904</v>
      </c>
      <c r="BA151" s="70">
        <f t="shared" si="16"/>
        <v>5837.563726280001</v>
      </c>
      <c r="BB151" s="2"/>
    </row>
    <row r="152" spans="1:54" ht="16.5" customHeight="1" x14ac:dyDescent="0.25">
      <c r="A152" s="56" t="s">
        <v>74</v>
      </c>
      <c r="B152" s="56" t="s">
        <v>110</v>
      </c>
      <c r="C152" s="56" t="s">
        <v>44</v>
      </c>
      <c r="D152" s="56">
        <v>1824</v>
      </c>
      <c r="E152" s="56">
        <v>1824</v>
      </c>
      <c r="F152" s="56" t="s">
        <v>76</v>
      </c>
      <c r="G152" s="57" t="s">
        <v>29</v>
      </c>
      <c r="H152" s="57" t="s">
        <v>680</v>
      </c>
      <c r="I152" s="58">
        <v>243082.96212693452</v>
      </c>
      <c r="J152" s="58">
        <v>284436</v>
      </c>
      <c r="K152" s="58">
        <f>Table133[[#This Row],[Population 2019]]-Table133[[#This Row],[Population 2018]]</f>
        <v>41353.037873065477</v>
      </c>
      <c r="L152" s="58">
        <f>Table133[[#This Row],[Population 2019]]*17.63%</f>
        <v>50146.066799999993</v>
      </c>
      <c r="M152" s="58">
        <f>Table133[[#This Row],[0-59 Month population]]*0.9</f>
        <v>45131.460119999996</v>
      </c>
      <c r="N152" s="58">
        <f>Table133[[#This Row],[0-59 Month population]]*0.3</f>
        <v>15043.820039999997</v>
      </c>
      <c r="O152" s="58">
        <f>Table133[[#This Row],[0-59 Month population]]*0.8</f>
        <v>40116.853439999999</v>
      </c>
      <c r="P152" s="58" t="s">
        <v>111</v>
      </c>
      <c r="Q152" s="71" t="s">
        <v>78</v>
      </c>
      <c r="R152" s="71" t="s">
        <v>708</v>
      </c>
      <c r="S152" s="71" t="s">
        <v>709</v>
      </c>
      <c r="T152" s="72">
        <v>0.27100000000000002</v>
      </c>
      <c r="U152" s="72">
        <v>0.27100000000000002</v>
      </c>
      <c r="V152" s="72">
        <v>0.27100000000000002</v>
      </c>
      <c r="W152" s="72">
        <v>6.2E-2</v>
      </c>
      <c r="X152" s="72">
        <v>6.2E-2</v>
      </c>
      <c r="Y152" s="72">
        <v>6.2E-2</v>
      </c>
      <c r="Z152" s="72"/>
      <c r="AA152" s="73">
        <v>0.17087728977041444</v>
      </c>
      <c r="AB152" s="73">
        <v>2.5546124547780859E-2</v>
      </c>
      <c r="AC152" s="73">
        <v>0.1120141559667855</v>
      </c>
      <c r="AD152" s="73">
        <v>0.36568411920865201</v>
      </c>
      <c r="AE152" s="73">
        <v>1.3349651697503911E-2</v>
      </c>
      <c r="AF152" s="73">
        <v>8.9586448790261827E-2</v>
      </c>
      <c r="AG152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52" s="73">
        <f t="shared" si="17"/>
        <v>6.2E-2</v>
      </c>
      <c r="AI152" s="75">
        <f t="shared" si="19"/>
        <v>6.2E-2</v>
      </c>
      <c r="AJ152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52" s="73">
        <f t="shared" si="18"/>
        <v>0.27100000000000002</v>
      </c>
      <c r="AL152" s="75">
        <f t="shared" si="20"/>
        <v>0.27100000000000002</v>
      </c>
      <c r="AM152" s="75">
        <f>Table133[[#This Row],[GAM to be used]]-Table133[[#This Row],[new GAM prevalence (SD of 1) after district grouping]]</f>
        <v>0.10012271022958558</v>
      </c>
      <c r="AN152" s="75">
        <f>Table133[[#This Row],[GAM to be used]]-Table133[[#This Row],[SAM to be used]]</f>
        <v>0.20900000000000002</v>
      </c>
      <c r="AO152" s="76">
        <f>Table133[[#This Row],[0-59 Month population]]*Table133[[#This Row],[SAM to be used]]*2.6</f>
        <v>8083.5459681599996</v>
      </c>
      <c r="AP152" s="76">
        <f>Table133[[#This Row],[SAM Burden]]+Table133[[#This Row],[MAM Burden]]</f>
        <v>35332.918667279999</v>
      </c>
      <c r="AQ152" s="76">
        <f>Table133[[#This Row],[0-59 Month population]]*Table133[[#This Row],[MAM to be used]]*2.6</f>
        <v>27249.372699119998</v>
      </c>
      <c r="AR152" s="77"/>
      <c r="AS152" s="78">
        <f>Table133[[#This Row],[SAM Upper Interval]]*Table133[[#This Row],[0-59 Month population]]*2.6</f>
        <v>8083.5459681599996</v>
      </c>
      <c r="AT152" s="79">
        <f>Table133[[#This Row],[0-59 Month population]]*Table133[[#This Row],[SAM Level]]*2.6</f>
        <v>8083.5459681599996</v>
      </c>
      <c r="AU152" s="79">
        <f>Table133[[#This Row],[SAM Burden (Surveys Only)]]+Table133[[#This Row],[MAM Burden (Surveys Only)]]</f>
        <v>35332.918667279999</v>
      </c>
      <c r="AV152" s="79">
        <f>(Table133[[#This Row],[GAM Level]]-Table133[[#This Row],[SAM Level]])*Table133[[#This Row],[0-59 Month population]]*2.6</f>
        <v>27249.372699119998</v>
      </c>
      <c r="AX152" s="69">
        <v>0.91505131627344216</v>
      </c>
      <c r="AY152" s="70">
        <f t="shared" si="14"/>
        <v>35332.918667279999</v>
      </c>
      <c r="AZ152" s="70">
        <f t="shared" si="15"/>
        <v>8083.5459681599996</v>
      </c>
      <c r="BA152" s="70">
        <f t="shared" si="16"/>
        <v>27249.372699119998</v>
      </c>
      <c r="BB152" s="2"/>
    </row>
    <row r="153" spans="1:54" ht="16.5" customHeight="1" x14ac:dyDescent="0.25">
      <c r="A153" s="56" t="s">
        <v>74</v>
      </c>
      <c r="B153" s="56" t="s">
        <v>112</v>
      </c>
      <c r="C153" s="56" t="s">
        <v>44</v>
      </c>
      <c r="D153" s="56">
        <v>1825</v>
      </c>
      <c r="E153" s="56">
        <v>1825</v>
      </c>
      <c r="F153" s="56" t="s">
        <v>76</v>
      </c>
      <c r="G153" s="57" t="s">
        <v>29</v>
      </c>
      <c r="H153" s="57" t="s">
        <v>680</v>
      </c>
      <c r="I153" s="58">
        <v>137941.91472442905</v>
      </c>
      <c r="J153" s="58">
        <v>129050</v>
      </c>
      <c r="K153" s="58">
        <f>Table133[[#This Row],[Population 2019]]-Table133[[#This Row],[Population 2018]]</f>
        <v>-8891.9147244290507</v>
      </c>
      <c r="L153" s="58">
        <f>Table133[[#This Row],[Population 2019]]*17.63%</f>
        <v>22751.514999999999</v>
      </c>
      <c r="M153" s="58">
        <f>Table133[[#This Row],[0-59 Month population]]*0.9</f>
        <v>20476.363499999999</v>
      </c>
      <c r="N153" s="58">
        <f>Table133[[#This Row],[0-59 Month population]]*0.3</f>
        <v>6825.4544999999998</v>
      </c>
      <c r="O153" s="58">
        <f>Table133[[#This Row],[0-59 Month population]]*0.8</f>
        <v>18201.212</v>
      </c>
      <c r="P153" s="58" t="s">
        <v>111</v>
      </c>
      <c r="Q153" s="71" t="s">
        <v>78</v>
      </c>
      <c r="R153" s="71" t="s">
        <v>708</v>
      </c>
      <c r="S153" s="71" t="s">
        <v>709</v>
      </c>
      <c r="T153" s="72">
        <v>0.27100000000000002</v>
      </c>
      <c r="U153" s="72">
        <v>0.27100000000000002</v>
      </c>
      <c r="V153" s="72">
        <v>0.27100000000000002</v>
      </c>
      <c r="W153" s="72">
        <v>6.2E-2</v>
      </c>
      <c r="X153" s="72">
        <v>6.2E-2</v>
      </c>
      <c r="Y153" s="72">
        <v>6.2E-2</v>
      </c>
      <c r="Z153" s="72"/>
      <c r="AA153" s="73">
        <v>0.17087728977041444</v>
      </c>
      <c r="AB153" s="73">
        <v>2.5546124547780859E-2</v>
      </c>
      <c r="AC153" s="73">
        <v>0.1120141559667855</v>
      </c>
      <c r="AD153" s="73">
        <v>0.36568411920865201</v>
      </c>
      <c r="AE153" s="73">
        <v>1.3349651697503911E-2</v>
      </c>
      <c r="AF153" s="73">
        <v>8.9586448790261827E-2</v>
      </c>
      <c r="AG153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53" s="73">
        <f t="shared" si="17"/>
        <v>6.2E-2</v>
      </c>
      <c r="AI153" s="75">
        <f t="shared" si="19"/>
        <v>6.2E-2</v>
      </c>
      <c r="AJ153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53" s="73">
        <f t="shared" si="18"/>
        <v>0.27100000000000002</v>
      </c>
      <c r="AL153" s="75">
        <f t="shared" si="20"/>
        <v>0.27100000000000002</v>
      </c>
      <c r="AM153" s="75">
        <f>Table133[[#This Row],[GAM to be used]]-Table133[[#This Row],[new GAM prevalence (SD of 1) after district grouping]]</f>
        <v>0.10012271022958558</v>
      </c>
      <c r="AN153" s="75">
        <f>Table133[[#This Row],[GAM to be used]]-Table133[[#This Row],[SAM to be used]]</f>
        <v>0.20900000000000002</v>
      </c>
      <c r="AO153" s="76">
        <f>Table133[[#This Row],[0-59 Month population]]*Table133[[#This Row],[SAM to be used]]*2.6</f>
        <v>3667.544218</v>
      </c>
      <c r="AP153" s="76">
        <f>Table133[[#This Row],[SAM Burden]]+Table133[[#This Row],[MAM Burden]]</f>
        <v>16030.717468999999</v>
      </c>
      <c r="AQ153" s="76">
        <f>Table133[[#This Row],[0-59 Month population]]*Table133[[#This Row],[MAM to be used]]*2.6</f>
        <v>12363.173251</v>
      </c>
      <c r="AR153" s="77"/>
      <c r="AS153" s="78">
        <f>Table133[[#This Row],[SAM Upper Interval]]*Table133[[#This Row],[0-59 Month population]]*2.6</f>
        <v>3667.544218</v>
      </c>
      <c r="AT153" s="79">
        <f>Table133[[#This Row],[0-59 Month population]]*Table133[[#This Row],[SAM Level]]*2.6</f>
        <v>3667.544218</v>
      </c>
      <c r="AU153" s="79">
        <f>Table133[[#This Row],[SAM Burden (Surveys Only)]]+Table133[[#This Row],[MAM Burden (Surveys Only)]]</f>
        <v>16030.717468999999</v>
      </c>
      <c r="AV153" s="79">
        <f>(Table133[[#This Row],[GAM Level]]-Table133[[#This Row],[SAM Level]])*Table133[[#This Row],[0-59 Month population]]*2.6</f>
        <v>12363.173251</v>
      </c>
      <c r="AX153" s="69">
        <v>0.91505131627344216</v>
      </c>
      <c r="AY153" s="70">
        <f t="shared" si="14"/>
        <v>16030.717469000001</v>
      </c>
      <c r="AZ153" s="70">
        <f t="shared" si="15"/>
        <v>3667.544218</v>
      </c>
      <c r="BA153" s="70">
        <f t="shared" si="16"/>
        <v>12363.173251</v>
      </c>
      <c r="BB153" s="2"/>
    </row>
    <row r="154" spans="1:54" ht="16.5" customHeight="1" x14ac:dyDescent="0.25">
      <c r="A154" s="56" t="s">
        <v>74</v>
      </c>
      <c r="B154" s="56" t="s">
        <v>113</v>
      </c>
      <c r="C154" s="56" t="s">
        <v>44</v>
      </c>
      <c r="D154" s="56">
        <v>1826</v>
      </c>
      <c r="E154" s="56">
        <v>1826</v>
      </c>
      <c r="F154" s="56" t="s">
        <v>76</v>
      </c>
      <c r="G154" s="57" t="s">
        <v>29</v>
      </c>
      <c r="H154" s="57" t="s">
        <v>680</v>
      </c>
      <c r="I154" s="58">
        <v>102143.8275266859</v>
      </c>
      <c r="J154" s="58">
        <v>80869</v>
      </c>
      <c r="K154" s="58">
        <f>Table133[[#This Row],[Population 2019]]-Table133[[#This Row],[Population 2018]]</f>
        <v>-21274.827526685898</v>
      </c>
      <c r="L154" s="58">
        <f>Table133[[#This Row],[Population 2019]]*17.63%</f>
        <v>14257.204699999998</v>
      </c>
      <c r="M154" s="58">
        <f>Table133[[#This Row],[0-59 Month population]]*0.9</f>
        <v>12831.484229999998</v>
      </c>
      <c r="N154" s="58">
        <f>Table133[[#This Row],[0-59 Month population]]*0.3</f>
        <v>4277.1614099999997</v>
      </c>
      <c r="O154" s="58">
        <f>Table133[[#This Row],[0-59 Month population]]*0.8</f>
        <v>11405.76376</v>
      </c>
      <c r="P154" s="58" t="s">
        <v>106</v>
      </c>
      <c r="Q154" s="71" t="s">
        <v>78</v>
      </c>
      <c r="R154" s="71" t="s">
        <v>708</v>
      </c>
      <c r="S154" s="71" t="s">
        <v>709</v>
      </c>
      <c r="T154" s="72">
        <v>0.27100000000000002</v>
      </c>
      <c r="U154" s="72">
        <v>0.27100000000000002</v>
      </c>
      <c r="V154" s="72">
        <v>0.27100000000000002</v>
      </c>
      <c r="W154" s="72">
        <v>6.2E-2</v>
      </c>
      <c r="X154" s="72">
        <v>6.2E-2</v>
      </c>
      <c r="Y154" s="72">
        <v>6.2E-2</v>
      </c>
      <c r="Z154" s="72"/>
      <c r="AA154" s="73">
        <v>0.36568411920865201</v>
      </c>
      <c r="AB154" s="73">
        <v>8.9586448790261827E-2</v>
      </c>
      <c r="AC154" s="73">
        <v>0.1120141559667855</v>
      </c>
      <c r="AD154" s="73">
        <v>0.36568411920865201</v>
      </c>
      <c r="AE154" s="73">
        <v>1.3349651697503911E-2</v>
      </c>
      <c r="AF154" s="73">
        <v>8.9586448790261827E-2</v>
      </c>
      <c r="AG154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54" s="73">
        <f t="shared" si="17"/>
        <v>6.2E-2</v>
      </c>
      <c r="AI154" s="75">
        <f t="shared" si="19"/>
        <v>8.9586448790261827E-2</v>
      </c>
      <c r="AJ154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54" s="73">
        <f t="shared" si="18"/>
        <v>0.27100000000000002</v>
      </c>
      <c r="AL154" s="75">
        <f t="shared" si="20"/>
        <v>0.36568411920865201</v>
      </c>
      <c r="AM154" s="75">
        <f>Table133[[#This Row],[GAM to be used]]-Table133[[#This Row],[new GAM prevalence (SD of 1) after district grouping]]</f>
        <v>0</v>
      </c>
      <c r="AN154" s="75">
        <f>Table133[[#This Row],[GAM to be used]]-Table133[[#This Row],[SAM to be used]]</f>
        <v>0.27609767041839017</v>
      </c>
      <c r="AO154" s="76">
        <f>Table133[[#This Row],[0-59 Month population]]*Table133[[#This Row],[SAM to be used]]*2.6</f>
        <v>3320.8560807469585</v>
      </c>
      <c r="AP154" s="76">
        <f>Table133[[#This Row],[SAM Burden]]+Table133[[#This Row],[MAM Burden]]</f>
        <v>13555.446692052079</v>
      </c>
      <c r="AQ154" s="76">
        <f>Table133[[#This Row],[0-59 Month population]]*Table133[[#This Row],[MAM to be used]]*2.6</f>
        <v>10234.590611305121</v>
      </c>
      <c r="AR154" s="77"/>
      <c r="AS154" s="78">
        <f>Table133[[#This Row],[SAM Upper Interval]]*Table133[[#This Row],[0-59 Month population]]*2.6</f>
        <v>2298.2613976399998</v>
      </c>
      <c r="AT154" s="79">
        <f>Table133[[#This Row],[0-59 Month population]]*Table133[[#This Row],[SAM Level]]*2.6</f>
        <v>2298.2613976399998</v>
      </c>
      <c r="AU154" s="79">
        <f>Table133[[#This Row],[SAM Burden (Surveys Only)]]+Table133[[#This Row],[MAM Burden (Surveys Only)]]</f>
        <v>10045.626431619999</v>
      </c>
      <c r="AV154" s="79">
        <f>(Table133[[#This Row],[GAM Level]]-Table133[[#This Row],[SAM Level]])*Table133[[#This Row],[0-59 Month population]]*2.6</f>
        <v>7747.3650339799997</v>
      </c>
      <c r="AX154" s="69">
        <v>0.91505131627344216</v>
      </c>
      <c r="AY154" s="70">
        <f t="shared" si="14"/>
        <v>10045.626431619999</v>
      </c>
      <c r="AZ154" s="70">
        <f t="shared" si="15"/>
        <v>2298.2613976399998</v>
      </c>
      <c r="BA154" s="70">
        <f t="shared" si="16"/>
        <v>7747.3650339799997</v>
      </c>
      <c r="BB154" s="2"/>
    </row>
    <row r="155" spans="1:54" ht="16.5" hidden="1" customHeight="1" x14ac:dyDescent="0.25">
      <c r="A155" s="56" t="s">
        <v>205</v>
      </c>
      <c r="B155" s="56" t="s">
        <v>206</v>
      </c>
      <c r="C155" s="56" t="s">
        <v>44</v>
      </c>
      <c r="D155" s="56">
        <v>1901</v>
      </c>
      <c r="E155" s="56">
        <v>1901</v>
      </c>
      <c r="F155" s="56" t="s">
        <v>19</v>
      </c>
      <c r="G155" s="57"/>
      <c r="H155" s="57" t="s">
        <v>680</v>
      </c>
      <c r="I155" s="58">
        <v>9542.0228849445157</v>
      </c>
      <c r="J155" s="58">
        <f>VLOOKUP(TRIM(Table133[[#This Row],[District code]]),'[2]Pop Change by District'!$D$6:$L$339,9,0)</f>
        <v>9859</v>
      </c>
      <c r="K155" s="58">
        <f>Table133[[#This Row],[Population 2019]]-Table133[[#This Row],[Population 2018]]</f>
        <v>316.97711505548432</v>
      </c>
      <c r="L155" s="58">
        <f>Table133[[#This Row],[Population 2019]]*17.63%</f>
        <v>1738.1416999999999</v>
      </c>
      <c r="M155" s="58">
        <f>Table133[[#This Row],[0-59 Month population]]*0.9</f>
        <v>1564.32753</v>
      </c>
      <c r="N155" s="58">
        <f>Table133[[#This Row],[0-59 Month population]]*0.3</f>
        <v>521.44250999999997</v>
      </c>
      <c r="O155" s="58">
        <f>Table133[[#This Row],[0-59 Month population]]*0.8</f>
        <v>1390.5133599999999</v>
      </c>
      <c r="P155" s="58" t="s">
        <v>207</v>
      </c>
      <c r="Q155" s="71" t="s">
        <v>78</v>
      </c>
      <c r="R155" s="71" t="s">
        <v>208</v>
      </c>
      <c r="S155" s="71" t="s">
        <v>209</v>
      </c>
      <c r="T155" s="72">
        <v>0.20300000000000001</v>
      </c>
      <c r="U155" s="72">
        <v>0.20300000000000001</v>
      </c>
      <c r="V155" s="72">
        <v>0.20300000000000001</v>
      </c>
      <c r="W155" s="72">
        <v>2.1000000000000001E-2</v>
      </c>
      <c r="X155" s="72">
        <v>2.1000000000000001E-2</v>
      </c>
      <c r="Y155" s="72">
        <v>2.1000000000000001E-2</v>
      </c>
      <c r="Z155" s="72"/>
      <c r="AA155" s="73">
        <v>5.1998629441886213E-2</v>
      </c>
      <c r="AB155" s="73">
        <v>4.3225810608895614E-3</v>
      </c>
      <c r="AC155" s="73">
        <v>4.1059263561797045E-2</v>
      </c>
      <c r="AD155" s="73">
        <v>8.6998741475019473E-2</v>
      </c>
      <c r="AE155" s="73">
        <v>3.0857829013067979E-3</v>
      </c>
      <c r="AF155" s="73">
        <v>9.1505131627344222E-3</v>
      </c>
      <c r="AG155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55" s="73">
        <f t="shared" si="17"/>
        <v>2.1000000000000001E-2</v>
      </c>
      <c r="AI155" s="75">
        <f t="shared" si="19"/>
        <v>2.1000000000000001E-2</v>
      </c>
      <c r="AJ155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55" s="73">
        <f t="shared" si="18"/>
        <v>0.20300000000000001</v>
      </c>
      <c r="AL155" s="75">
        <f t="shared" si="20"/>
        <v>0.20300000000000001</v>
      </c>
      <c r="AM155" s="75">
        <f>Table133[[#This Row],[GAM to be used]]-Table133[[#This Row],[new GAM prevalence (SD of 1) after district grouping]]</f>
        <v>0.1510013705581138</v>
      </c>
      <c r="AN155" s="75">
        <f>Table133[[#This Row],[GAM to be used]]-Table133[[#This Row],[SAM to be used]]</f>
        <v>0.18200000000000002</v>
      </c>
      <c r="AO155" s="76">
        <f>Table133[[#This Row],[0-59 Month population]]*Table133[[#This Row],[SAM to be used]]*2.6</f>
        <v>94.902536819999995</v>
      </c>
      <c r="AP155" s="76">
        <f>Table133[[#This Row],[SAM Burden]]+Table133[[#This Row],[MAM Burden]]</f>
        <v>917.39118926000015</v>
      </c>
      <c r="AQ155" s="76">
        <f>Table133[[#This Row],[0-59 Month population]]*Table133[[#This Row],[MAM to be used]]*2.6</f>
        <v>822.48865244000012</v>
      </c>
      <c r="AR155" s="77"/>
      <c r="AS155" s="78">
        <f>Table133[[#This Row],[SAM Upper Interval]]*Table133[[#This Row],[0-59 Month population]]*2.6</f>
        <v>94.902536819999995</v>
      </c>
      <c r="AT155" s="79">
        <f>Table133[[#This Row],[0-59 Month population]]*Table133[[#This Row],[SAM Level]]*2.6</f>
        <v>94.902536819999995</v>
      </c>
      <c r="AU155" s="79">
        <f>Table133[[#This Row],[SAM Burden (Surveys Only)]]+Table133[[#This Row],[MAM Burden (Surveys Only)]]</f>
        <v>917.39118926000015</v>
      </c>
      <c r="AV155" s="79">
        <f>(Table133[[#This Row],[GAM Level]]-Table133[[#This Row],[SAM Level]])*Table133[[#This Row],[0-59 Month population]]*2.6</f>
        <v>822.48865244000012</v>
      </c>
      <c r="AX155" s="69">
        <v>0.30857829013067978</v>
      </c>
      <c r="AY155" s="70">
        <f t="shared" si="14"/>
        <v>917.39118926000003</v>
      </c>
      <c r="AZ155" s="70">
        <f t="shared" si="15"/>
        <v>94.902536819999995</v>
      </c>
      <c r="BA155" s="70">
        <f t="shared" si="16"/>
        <v>822.48865244000012</v>
      </c>
      <c r="BB155" s="2"/>
    </row>
    <row r="156" spans="1:54" ht="16.5" hidden="1" customHeight="1" x14ac:dyDescent="0.25">
      <c r="A156" s="56" t="s">
        <v>205</v>
      </c>
      <c r="B156" s="56" t="s">
        <v>210</v>
      </c>
      <c r="C156" s="56" t="s">
        <v>44</v>
      </c>
      <c r="D156" s="56">
        <v>1902</v>
      </c>
      <c r="E156" s="56">
        <v>1902</v>
      </c>
      <c r="F156" s="56" t="s">
        <v>19</v>
      </c>
      <c r="G156" s="57"/>
      <c r="H156" s="57" t="s">
        <v>680</v>
      </c>
      <c r="I156" s="58">
        <v>6783.3465258075976</v>
      </c>
      <c r="J156" s="58">
        <f>VLOOKUP(TRIM(Table133[[#This Row],[District code]]),'[2]Pop Change by District'!$D$6:$L$339,9,0)</f>
        <v>6899</v>
      </c>
      <c r="K156" s="58">
        <f>Table133[[#This Row],[Population 2019]]-Table133[[#This Row],[Population 2018]]</f>
        <v>115.65347419240243</v>
      </c>
      <c r="L156" s="58">
        <f>Table133[[#This Row],[Population 2019]]*17.63%</f>
        <v>1216.2936999999999</v>
      </c>
      <c r="M156" s="58">
        <f>Table133[[#This Row],[0-59 Month population]]*0.9</f>
        <v>1094.6643300000001</v>
      </c>
      <c r="N156" s="58">
        <f>Table133[[#This Row],[0-59 Month population]]*0.3</f>
        <v>364.88810999999998</v>
      </c>
      <c r="O156" s="58">
        <f>Table133[[#This Row],[0-59 Month population]]*0.8</f>
        <v>973.03495999999996</v>
      </c>
      <c r="P156" s="58" t="s">
        <v>207</v>
      </c>
      <c r="Q156" s="71" t="s">
        <v>78</v>
      </c>
      <c r="R156" s="71" t="s">
        <v>208</v>
      </c>
      <c r="S156" s="71" t="s">
        <v>209</v>
      </c>
      <c r="T156" s="72">
        <v>0.20300000000000001</v>
      </c>
      <c r="U156" s="72">
        <v>0.20300000000000001</v>
      </c>
      <c r="V156" s="72">
        <v>0.20300000000000001</v>
      </c>
      <c r="W156" s="72">
        <v>2.1000000000000001E-2</v>
      </c>
      <c r="X156" s="72">
        <v>2.1000000000000001E-2</v>
      </c>
      <c r="Y156" s="72">
        <v>2.1000000000000001E-2</v>
      </c>
      <c r="Z156" s="72"/>
      <c r="AA156" s="73">
        <v>5.1998629441886213E-2</v>
      </c>
      <c r="AB156" s="73">
        <v>4.3225810608895614E-3</v>
      </c>
      <c r="AC156" s="73">
        <v>4.1059263561797045E-2</v>
      </c>
      <c r="AD156" s="73">
        <v>8.6998741475019473E-2</v>
      </c>
      <c r="AE156" s="73">
        <v>3.0857829013067979E-3</v>
      </c>
      <c r="AF156" s="73">
        <v>9.1505131627344222E-3</v>
      </c>
      <c r="AG156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56" s="73">
        <f t="shared" si="17"/>
        <v>2.1000000000000001E-2</v>
      </c>
      <c r="AI156" s="75">
        <f t="shared" si="19"/>
        <v>2.1000000000000001E-2</v>
      </c>
      <c r="AJ156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56" s="73">
        <f t="shared" si="18"/>
        <v>0.20300000000000001</v>
      </c>
      <c r="AL156" s="75">
        <f t="shared" si="20"/>
        <v>0.20300000000000001</v>
      </c>
      <c r="AM156" s="75">
        <f>Table133[[#This Row],[GAM to be used]]-Table133[[#This Row],[new GAM prevalence (SD of 1) after district grouping]]</f>
        <v>0.1510013705581138</v>
      </c>
      <c r="AN156" s="75">
        <f>Table133[[#This Row],[GAM to be used]]-Table133[[#This Row],[SAM to be used]]</f>
        <v>0.18200000000000002</v>
      </c>
      <c r="AO156" s="76">
        <f>Table133[[#This Row],[0-59 Month population]]*Table133[[#This Row],[SAM to be used]]*2.6</f>
        <v>66.409636020000008</v>
      </c>
      <c r="AP156" s="76">
        <f>Table133[[#This Row],[SAM Burden]]+Table133[[#This Row],[MAM Burden]]</f>
        <v>641.95981486000005</v>
      </c>
      <c r="AQ156" s="76">
        <f>Table133[[#This Row],[0-59 Month population]]*Table133[[#This Row],[MAM to be used]]*2.6</f>
        <v>575.55017884000006</v>
      </c>
      <c r="AR156" s="77"/>
      <c r="AS156" s="78">
        <f>Table133[[#This Row],[SAM Upper Interval]]*Table133[[#This Row],[0-59 Month population]]*2.6</f>
        <v>66.409636020000008</v>
      </c>
      <c r="AT156" s="79">
        <f>Table133[[#This Row],[0-59 Month population]]*Table133[[#This Row],[SAM Level]]*2.6</f>
        <v>66.409636020000008</v>
      </c>
      <c r="AU156" s="79">
        <f>Table133[[#This Row],[SAM Burden (Surveys Only)]]+Table133[[#This Row],[MAM Burden (Surveys Only)]]</f>
        <v>641.95981486000005</v>
      </c>
      <c r="AV156" s="79">
        <f>(Table133[[#This Row],[GAM Level]]-Table133[[#This Row],[SAM Level]])*Table133[[#This Row],[0-59 Month population]]*2.6</f>
        <v>575.55017884000006</v>
      </c>
      <c r="AX156" s="69">
        <v>0.91505131627344216</v>
      </c>
      <c r="AY156" s="70">
        <f t="shared" si="14"/>
        <v>641.95981486000005</v>
      </c>
      <c r="AZ156" s="70">
        <f t="shared" si="15"/>
        <v>66.409636020000008</v>
      </c>
      <c r="BA156" s="70">
        <f t="shared" si="16"/>
        <v>575.55017884000006</v>
      </c>
      <c r="BB156" s="2"/>
    </row>
    <row r="157" spans="1:54" ht="16.5" hidden="1" customHeight="1" x14ac:dyDescent="0.25">
      <c r="A157" s="56" t="s">
        <v>205</v>
      </c>
      <c r="B157" s="56" t="s">
        <v>211</v>
      </c>
      <c r="C157" s="56" t="s">
        <v>44</v>
      </c>
      <c r="D157" s="56">
        <v>1903</v>
      </c>
      <c r="E157" s="56">
        <v>1903</v>
      </c>
      <c r="F157" s="56" t="s">
        <v>19</v>
      </c>
      <c r="G157" s="57" t="s">
        <v>29</v>
      </c>
      <c r="H157" s="57" t="s">
        <v>680</v>
      </c>
      <c r="I157" s="58">
        <v>3185.5713871207959</v>
      </c>
      <c r="J157" s="58">
        <f>VLOOKUP(TRIM(Table133[[#This Row],[District code]]),'[2]Pop Change by District'!$D$6:$L$339,9,0)</f>
        <v>3300</v>
      </c>
      <c r="K157" s="58">
        <f>Table133[[#This Row],[Population 2019]]-Table133[[#This Row],[Population 2018]]</f>
        <v>114.42861287920414</v>
      </c>
      <c r="L157" s="58">
        <f>Table133[[#This Row],[Population 2019]]*17.63%</f>
        <v>581.79</v>
      </c>
      <c r="M157" s="58">
        <f>Table133[[#This Row],[0-59 Month population]]*0.9</f>
        <v>523.61099999999999</v>
      </c>
      <c r="N157" s="58">
        <f>Table133[[#This Row],[0-59 Month population]]*0.3</f>
        <v>174.53699999999998</v>
      </c>
      <c r="O157" s="58">
        <f>Table133[[#This Row],[0-59 Month population]]*0.8</f>
        <v>465.43200000000002</v>
      </c>
      <c r="P157" s="58" t="s">
        <v>207</v>
      </c>
      <c r="Q157" s="71" t="s">
        <v>78</v>
      </c>
      <c r="R157" s="71" t="s">
        <v>208</v>
      </c>
      <c r="S157" s="71" t="s">
        <v>209</v>
      </c>
      <c r="T157" s="72">
        <v>0.20300000000000001</v>
      </c>
      <c r="U157" s="72">
        <v>0.20300000000000001</v>
      </c>
      <c r="V157" s="72">
        <v>0.20300000000000001</v>
      </c>
      <c r="W157" s="72">
        <v>2.1000000000000001E-2</v>
      </c>
      <c r="X157" s="72">
        <v>2.1000000000000001E-2</v>
      </c>
      <c r="Y157" s="72">
        <v>2.1000000000000001E-2</v>
      </c>
      <c r="Z157" s="72"/>
      <c r="AA157" s="73">
        <v>5.1998629441886213E-2</v>
      </c>
      <c r="AB157" s="73">
        <v>4.3225810608895614E-3</v>
      </c>
      <c r="AC157" s="73">
        <v>4.1059263561797045E-2</v>
      </c>
      <c r="AD157" s="73">
        <v>8.6998741475019473E-2</v>
      </c>
      <c r="AE157" s="73">
        <v>3.0857829013067979E-3</v>
      </c>
      <c r="AF157" s="73">
        <v>9.1505131627344222E-3</v>
      </c>
      <c r="AG157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57" s="73">
        <f t="shared" si="17"/>
        <v>2.1000000000000001E-2</v>
      </c>
      <c r="AI157" s="75">
        <f t="shared" si="19"/>
        <v>2.1000000000000001E-2</v>
      </c>
      <c r="AJ157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57" s="73">
        <f t="shared" si="18"/>
        <v>0.20300000000000001</v>
      </c>
      <c r="AL157" s="75">
        <f t="shared" si="20"/>
        <v>0.20300000000000001</v>
      </c>
      <c r="AM157" s="75">
        <f>Table133[[#This Row],[GAM to be used]]-Table133[[#This Row],[new GAM prevalence (SD of 1) after district grouping]]</f>
        <v>0.1510013705581138</v>
      </c>
      <c r="AN157" s="75">
        <f>Table133[[#This Row],[GAM to be used]]-Table133[[#This Row],[SAM to be used]]</f>
        <v>0.18200000000000002</v>
      </c>
      <c r="AO157" s="76">
        <f>Table133[[#This Row],[0-59 Month population]]*Table133[[#This Row],[SAM to be used]]*2.6</f>
        <v>31.765733999999998</v>
      </c>
      <c r="AP157" s="76">
        <f>Table133[[#This Row],[SAM Burden]]+Table133[[#This Row],[MAM Burden]]</f>
        <v>307.06876200000005</v>
      </c>
      <c r="AQ157" s="76">
        <f>Table133[[#This Row],[0-59 Month population]]*Table133[[#This Row],[MAM to be used]]*2.6</f>
        <v>275.30302800000004</v>
      </c>
      <c r="AR157" s="77"/>
      <c r="AS157" s="78">
        <f>Table133[[#This Row],[SAM Upper Interval]]*Table133[[#This Row],[0-59 Month population]]*2.6</f>
        <v>31.765733999999998</v>
      </c>
      <c r="AT157" s="79">
        <f>Table133[[#This Row],[0-59 Month population]]*Table133[[#This Row],[SAM Level]]*2.6</f>
        <v>31.765733999999998</v>
      </c>
      <c r="AU157" s="79">
        <f>Table133[[#This Row],[SAM Burden (Surveys Only)]]+Table133[[#This Row],[MAM Burden (Surveys Only)]]</f>
        <v>307.06876200000005</v>
      </c>
      <c r="AV157" s="79">
        <f>(Table133[[#This Row],[GAM Level]]-Table133[[#This Row],[SAM Level]])*Table133[[#This Row],[0-59 Month population]]*2.6</f>
        <v>275.30302800000004</v>
      </c>
      <c r="AX157" s="69">
        <v>0.91505131627344216</v>
      </c>
      <c r="AY157" s="70">
        <f t="shared" si="14"/>
        <v>307.06876199999999</v>
      </c>
      <c r="AZ157" s="70">
        <f t="shared" si="15"/>
        <v>31.765733999999998</v>
      </c>
      <c r="BA157" s="70">
        <f t="shared" si="16"/>
        <v>275.30302800000004</v>
      </c>
      <c r="BB157" s="2"/>
    </row>
    <row r="158" spans="1:54" ht="16.5" hidden="1" customHeight="1" x14ac:dyDescent="0.25">
      <c r="A158" s="56" t="s">
        <v>205</v>
      </c>
      <c r="B158" s="56" t="s">
        <v>212</v>
      </c>
      <c r="C158" s="56" t="s">
        <v>44</v>
      </c>
      <c r="D158" s="56">
        <v>1904</v>
      </c>
      <c r="E158" s="56">
        <v>1904</v>
      </c>
      <c r="F158" s="56" t="s">
        <v>19</v>
      </c>
      <c r="G158" s="57" t="s">
        <v>29</v>
      </c>
      <c r="H158" s="57" t="s">
        <v>680</v>
      </c>
      <c r="I158" s="58">
        <v>2213.9359999690919</v>
      </c>
      <c r="J158" s="58">
        <f>VLOOKUP(TRIM(Table133[[#This Row],[District code]]),'[2]Pop Change by District'!$D$6:$L$339,9,0)</f>
        <v>2273</v>
      </c>
      <c r="K158" s="58">
        <f>Table133[[#This Row],[Population 2019]]-Table133[[#This Row],[Population 2018]]</f>
        <v>59.064000030908119</v>
      </c>
      <c r="L158" s="58">
        <f>Table133[[#This Row],[Population 2019]]*17.63%</f>
        <v>400.72989999999999</v>
      </c>
      <c r="M158" s="58">
        <f>Table133[[#This Row],[0-59 Month population]]*0.9</f>
        <v>360.65690999999998</v>
      </c>
      <c r="N158" s="58">
        <f>Table133[[#This Row],[0-59 Month population]]*0.3</f>
        <v>120.21896999999998</v>
      </c>
      <c r="O158" s="58">
        <f>Table133[[#This Row],[0-59 Month population]]*0.8</f>
        <v>320.58392000000003</v>
      </c>
      <c r="P158" s="58" t="s">
        <v>207</v>
      </c>
      <c r="Q158" s="71" t="s">
        <v>78</v>
      </c>
      <c r="R158" s="71" t="s">
        <v>208</v>
      </c>
      <c r="S158" s="71" t="s">
        <v>209</v>
      </c>
      <c r="T158" s="72">
        <v>0.20300000000000001</v>
      </c>
      <c r="U158" s="72">
        <v>0.20300000000000001</v>
      </c>
      <c r="V158" s="72">
        <v>0.20300000000000001</v>
      </c>
      <c r="W158" s="72">
        <v>2.1000000000000001E-2</v>
      </c>
      <c r="X158" s="72">
        <v>2.1000000000000001E-2</v>
      </c>
      <c r="Y158" s="72">
        <v>2.1000000000000001E-2</v>
      </c>
      <c r="Z158" s="72"/>
      <c r="AA158" s="73">
        <v>5.1998629441886213E-2</v>
      </c>
      <c r="AB158" s="73">
        <v>4.3225810608895614E-3</v>
      </c>
      <c r="AC158" s="73">
        <v>4.1059263561797045E-2</v>
      </c>
      <c r="AD158" s="73">
        <v>8.6998741475019473E-2</v>
      </c>
      <c r="AE158" s="73">
        <v>3.0857829013067979E-3</v>
      </c>
      <c r="AF158" s="73">
        <v>9.1505131627344222E-3</v>
      </c>
      <c r="AG158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58" s="73">
        <f t="shared" si="17"/>
        <v>2.1000000000000001E-2</v>
      </c>
      <c r="AI158" s="75">
        <f t="shared" si="19"/>
        <v>2.1000000000000001E-2</v>
      </c>
      <c r="AJ158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58" s="73">
        <f t="shared" si="18"/>
        <v>0.20300000000000001</v>
      </c>
      <c r="AL158" s="75">
        <f t="shared" si="20"/>
        <v>0.20300000000000001</v>
      </c>
      <c r="AM158" s="75">
        <f>Table133[[#This Row],[GAM to be used]]-Table133[[#This Row],[new GAM prevalence (SD of 1) after district grouping]]</f>
        <v>0.1510013705581138</v>
      </c>
      <c r="AN158" s="75">
        <f>Table133[[#This Row],[GAM to be used]]-Table133[[#This Row],[SAM to be used]]</f>
        <v>0.18200000000000002</v>
      </c>
      <c r="AO158" s="76">
        <f>Table133[[#This Row],[0-59 Month population]]*Table133[[#This Row],[SAM to be used]]*2.6</f>
        <v>21.879852539999998</v>
      </c>
      <c r="AP158" s="76">
        <f>Table133[[#This Row],[SAM Burden]]+Table133[[#This Row],[MAM Burden]]</f>
        <v>211.50524122000002</v>
      </c>
      <c r="AQ158" s="76">
        <f>Table133[[#This Row],[0-59 Month population]]*Table133[[#This Row],[MAM to be used]]*2.6</f>
        <v>189.62538868000001</v>
      </c>
      <c r="AR158" s="77"/>
      <c r="AS158" s="78">
        <f>Table133[[#This Row],[SAM Upper Interval]]*Table133[[#This Row],[0-59 Month population]]*2.6</f>
        <v>21.879852539999998</v>
      </c>
      <c r="AT158" s="79">
        <f>Table133[[#This Row],[0-59 Month population]]*Table133[[#This Row],[SAM Level]]*2.6</f>
        <v>21.879852539999998</v>
      </c>
      <c r="AU158" s="79">
        <f>Table133[[#This Row],[SAM Burden (Surveys Only)]]+Table133[[#This Row],[MAM Burden (Surveys Only)]]</f>
        <v>211.50524122000002</v>
      </c>
      <c r="AV158" s="79">
        <f>(Table133[[#This Row],[GAM Level]]-Table133[[#This Row],[SAM Level]])*Table133[[#This Row],[0-59 Month population]]*2.6</f>
        <v>189.62538868000001</v>
      </c>
      <c r="AX158" s="69">
        <v>0.34026934829266037</v>
      </c>
      <c r="AY158" s="70">
        <f t="shared" si="14"/>
        <v>211.50524122000002</v>
      </c>
      <c r="AZ158" s="70">
        <f t="shared" si="15"/>
        <v>21.879852539999998</v>
      </c>
      <c r="BA158" s="70">
        <f t="shared" si="16"/>
        <v>189.62538868000001</v>
      </c>
      <c r="BB158" s="2"/>
    </row>
    <row r="159" spans="1:54" ht="16.5" hidden="1" customHeight="1" x14ac:dyDescent="0.25">
      <c r="A159" s="56" t="s">
        <v>205</v>
      </c>
      <c r="B159" s="56" t="s">
        <v>213</v>
      </c>
      <c r="C159" s="56" t="s">
        <v>44</v>
      </c>
      <c r="D159" s="56">
        <v>1905</v>
      </c>
      <c r="E159" s="56">
        <v>1905</v>
      </c>
      <c r="F159" s="56" t="s">
        <v>19</v>
      </c>
      <c r="G159" s="57" t="s">
        <v>29</v>
      </c>
      <c r="H159" s="57" t="s">
        <v>680</v>
      </c>
      <c r="I159" s="58">
        <v>3707.0982951487799</v>
      </c>
      <c r="J159" s="58">
        <f>VLOOKUP(TRIM(Table133[[#This Row],[District code]]),'[2]Pop Change by District'!$D$6:$L$339,9,0)</f>
        <v>3809</v>
      </c>
      <c r="K159" s="58">
        <f>Table133[[#This Row],[Population 2019]]-Table133[[#This Row],[Population 2018]]</f>
        <v>101.90170485122007</v>
      </c>
      <c r="L159" s="58">
        <f>Table133[[#This Row],[Population 2019]]*17.63%</f>
        <v>671.52669999999989</v>
      </c>
      <c r="M159" s="58">
        <f>Table133[[#This Row],[0-59 Month population]]*0.9</f>
        <v>604.37402999999995</v>
      </c>
      <c r="N159" s="58">
        <f>Table133[[#This Row],[0-59 Month population]]*0.3</f>
        <v>201.45800999999997</v>
      </c>
      <c r="O159" s="58">
        <f>Table133[[#This Row],[0-59 Month population]]*0.8</f>
        <v>537.22135999999989</v>
      </c>
      <c r="P159" s="58" t="s">
        <v>207</v>
      </c>
      <c r="Q159" s="71" t="s">
        <v>78</v>
      </c>
      <c r="R159" s="71" t="s">
        <v>208</v>
      </c>
      <c r="S159" s="71" t="s">
        <v>209</v>
      </c>
      <c r="T159" s="72">
        <v>0.20300000000000001</v>
      </c>
      <c r="U159" s="72">
        <v>0.20300000000000001</v>
      </c>
      <c r="V159" s="72">
        <v>0.20300000000000001</v>
      </c>
      <c r="W159" s="72">
        <v>2.1000000000000001E-2</v>
      </c>
      <c r="X159" s="72">
        <v>2.1000000000000001E-2</v>
      </c>
      <c r="Y159" s="72">
        <v>2.1000000000000001E-2</v>
      </c>
      <c r="Z159" s="72"/>
      <c r="AA159" s="73">
        <v>5.1998629441886213E-2</v>
      </c>
      <c r="AB159" s="73">
        <v>4.3225810608895614E-3</v>
      </c>
      <c r="AC159" s="73">
        <v>4.1059263561797045E-2</v>
      </c>
      <c r="AD159" s="73">
        <v>8.6998741475019473E-2</v>
      </c>
      <c r="AE159" s="73">
        <v>3.0857829013067979E-3</v>
      </c>
      <c r="AF159" s="73">
        <v>9.1505131627344222E-3</v>
      </c>
      <c r="AG159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59" s="73">
        <f t="shared" si="17"/>
        <v>2.1000000000000001E-2</v>
      </c>
      <c r="AI159" s="75">
        <f t="shared" si="19"/>
        <v>2.1000000000000001E-2</v>
      </c>
      <c r="AJ159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59" s="73">
        <f t="shared" si="18"/>
        <v>0.20300000000000001</v>
      </c>
      <c r="AL159" s="75">
        <f t="shared" si="20"/>
        <v>0.20300000000000001</v>
      </c>
      <c r="AM159" s="75">
        <f>Table133[[#This Row],[GAM to be used]]-Table133[[#This Row],[new GAM prevalence (SD of 1) after district grouping]]</f>
        <v>0.1510013705581138</v>
      </c>
      <c r="AN159" s="75">
        <f>Table133[[#This Row],[GAM to be used]]-Table133[[#This Row],[SAM to be used]]</f>
        <v>0.18200000000000002</v>
      </c>
      <c r="AO159" s="76">
        <f>Table133[[#This Row],[0-59 Month population]]*Table133[[#This Row],[SAM to be used]]*2.6</f>
        <v>36.665357819999997</v>
      </c>
      <c r="AP159" s="76">
        <f>Table133[[#This Row],[SAM Burden]]+Table133[[#This Row],[MAM Burden]]</f>
        <v>354.43179226000001</v>
      </c>
      <c r="AQ159" s="76">
        <f>Table133[[#This Row],[0-59 Month population]]*Table133[[#This Row],[MAM to be used]]*2.6</f>
        <v>317.76643444000001</v>
      </c>
      <c r="AR159" s="77"/>
      <c r="AS159" s="78">
        <f>Table133[[#This Row],[SAM Upper Interval]]*Table133[[#This Row],[0-59 Month population]]*2.6</f>
        <v>36.665357819999997</v>
      </c>
      <c r="AT159" s="79">
        <f>Table133[[#This Row],[0-59 Month population]]*Table133[[#This Row],[SAM Level]]*2.6</f>
        <v>36.665357819999997</v>
      </c>
      <c r="AU159" s="79">
        <f>Table133[[#This Row],[SAM Burden (Surveys Only)]]+Table133[[#This Row],[MAM Burden (Surveys Only)]]</f>
        <v>354.43179226000001</v>
      </c>
      <c r="AV159" s="79">
        <f>(Table133[[#This Row],[GAM Level]]-Table133[[#This Row],[SAM Level]])*Table133[[#This Row],[0-59 Month population]]*2.6</f>
        <v>317.76643444000001</v>
      </c>
      <c r="AX159" s="69">
        <v>0.91505131627344216</v>
      </c>
      <c r="AY159" s="70">
        <f t="shared" si="14"/>
        <v>354.43179226000001</v>
      </c>
      <c r="AZ159" s="70">
        <f t="shared" si="15"/>
        <v>36.665357819999997</v>
      </c>
      <c r="BA159" s="70">
        <f t="shared" si="16"/>
        <v>317.76643444000001</v>
      </c>
      <c r="BB159" s="2"/>
    </row>
    <row r="160" spans="1:54" ht="16.5" hidden="1" customHeight="1" x14ac:dyDescent="0.25">
      <c r="A160" s="56" t="s">
        <v>205</v>
      </c>
      <c r="B160" s="56" t="s">
        <v>214</v>
      </c>
      <c r="C160" s="56" t="s">
        <v>44</v>
      </c>
      <c r="D160" s="56">
        <v>1906</v>
      </c>
      <c r="E160" s="56">
        <v>1906</v>
      </c>
      <c r="F160" s="56" t="s">
        <v>19</v>
      </c>
      <c r="G160" s="57" t="s">
        <v>29</v>
      </c>
      <c r="H160" s="57" t="s">
        <v>680</v>
      </c>
      <c r="I160" s="58">
        <v>9323.8116219966869</v>
      </c>
      <c r="J160" s="58">
        <f>VLOOKUP(TRIM(Table133[[#This Row],[District code]]),'[2]Pop Change by District'!$D$6:$L$339,9,0)</f>
        <v>9315</v>
      </c>
      <c r="K160" s="58">
        <f>Table133[[#This Row],[Population 2019]]-Table133[[#This Row],[Population 2018]]</f>
        <v>-8.8116219966868812</v>
      </c>
      <c r="L160" s="58">
        <f>Table133[[#This Row],[Population 2019]]*17.63%</f>
        <v>1642.2344999999998</v>
      </c>
      <c r="M160" s="58">
        <f>Table133[[#This Row],[0-59 Month population]]*0.9</f>
        <v>1478.0110499999998</v>
      </c>
      <c r="N160" s="58">
        <f>Table133[[#This Row],[0-59 Month population]]*0.3</f>
        <v>492.67034999999993</v>
      </c>
      <c r="O160" s="58">
        <f>Table133[[#This Row],[0-59 Month population]]*0.8</f>
        <v>1313.7875999999999</v>
      </c>
      <c r="P160" s="58" t="s">
        <v>215</v>
      </c>
      <c r="Q160" s="71" t="s">
        <v>78</v>
      </c>
      <c r="R160" s="71" t="s">
        <v>208</v>
      </c>
      <c r="S160" s="71" t="s">
        <v>209</v>
      </c>
      <c r="T160" s="72">
        <v>0.20300000000000001</v>
      </c>
      <c r="U160" s="72">
        <v>0.20300000000000001</v>
      </c>
      <c r="V160" s="72">
        <v>0.20300000000000001</v>
      </c>
      <c r="W160" s="72">
        <v>2.1000000000000001E-2</v>
      </c>
      <c r="X160" s="72">
        <v>2.1000000000000001E-2</v>
      </c>
      <c r="Y160" s="72">
        <v>2.1000000000000001E-2</v>
      </c>
      <c r="Z160" s="72"/>
      <c r="AA160" s="73">
        <v>7.0785777960469226E-2</v>
      </c>
      <c r="AB160" s="73">
        <v>6.7563360932074998E-3</v>
      </c>
      <c r="AC160" s="73">
        <v>4.1059263561797045E-2</v>
      </c>
      <c r="AD160" s="73">
        <v>8.6998741475019473E-2</v>
      </c>
      <c r="AE160" s="73">
        <v>3.0857829013067979E-3</v>
      </c>
      <c r="AF160" s="73">
        <v>9.1505131627344222E-3</v>
      </c>
      <c r="AG160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60" s="73">
        <f t="shared" si="17"/>
        <v>2.1000000000000001E-2</v>
      </c>
      <c r="AI160" s="75">
        <f t="shared" si="19"/>
        <v>2.1000000000000001E-2</v>
      </c>
      <c r="AJ160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60" s="73">
        <f t="shared" si="18"/>
        <v>0.20300000000000001</v>
      </c>
      <c r="AL160" s="75">
        <f t="shared" si="20"/>
        <v>0.20300000000000001</v>
      </c>
      <c r="AM160" s="75">
        <f>Table133[[#This Row],[GAM to be used]]-Table133[[#This Row],[new GAM prevalence (SD of 1) after district grouping]]</f>
        <v>0.13221422203953079</v>
      </c>
      <c r="AN160" s="75">
        <f>Table133[[#This Row],[GAM to be used]]-Table133[[#This Row],[SAM to be used]]</f>
        <v>0.18200000000000002</v>
      </c>
      <c r="AO160" s="76">
        <f>Table133[[#This Row],[0-59 Month population]]*Table133[[#This Row],[SAM to be used]]*2.6</f>
        <v>89.666003700000005</v>
      </c>
      <c r="AP160" s="76">
        <f>Table133[[#This Row],[SAM Burden]]+Table133[[#This Row],[MAM Burden]]</f>
        <v>866.77136910000013</v>
      </c>
      <c r="AQ160" s="76">
        <f>Table133[[#This Row],[0-59 Month population]]*Table133[[#This Row],[MAM to be used]]*2.6</f>
        <v>777.1053654000001</v>
      </c>
      <c r="AR160" s="77"/>
      <c r="AS160" s="78">
        <f>Table133[[#This Row],[SAM Upper Interval]]*Table133[[#This Row],[0-59 Month population]]*2.6</f>
        <v>89.666003700000005</v>
      </c>
      <c r="AT160" s="79">
        <f>Table133[[#This Row],[0-59 Month population]]*Table133[[#This Row],[SAM Level]]*2.6</f>
        <v>89.666003700000005</v>
      </c>
      <c r="AU160" s="79">
        <f>Table133[[#This Row],[SAM Burden (Surveys Only)]]+Table133[[#This Row],[MAM Burden (Surveys Only)]]</f>
        <v>866.77136910000013</v>
      </c>
      <c r="AV160" s="79">
        <f>(Table133[[#This Row],[GAM Level]]-Table133[[#This Row],[SAM Level]])*Table133[[#This Row],[0-59 Month population]]*2.6</f>
        <v>777.1053654000001</v>
      </c>
      <c r="AX160" s="69">
        <v>0.67563360932075001</v>
      </c>
      <c r="AY160" s="70">
        <f t="shared" si="14"/>
        <v>866.77136910000002</v>
      </c>
      <c r="AZ160" s="70">
        <f t="shared" si="15"/>
        <v>89.666003700000005</v>
      </c>
      <c r="BA160" s="70">
        <f t="shared" si="16"/>
        <v>777.1053654000001</v>
      </c>
      <c r="BB160" s="2"/>
    </row>
    <row r="161" spans="1:54" ht="16.5" hidden="1" customHeight="1" x14ac:dyDescent="0.25">
      <c r="A161" s="56" t="s">
        <v>205</v>
      </c>
      <c r="B161" s="56" t="s">
        <v>216</v>
      </c>
      <c r="C161" s="56" t="s">
        <v>44</v>
      </c>
      <c r="D161" s="56">
        <v>1907</v>
      </c>
      <c r="E161" s="56">
        <v>1907</v>
      </c>
      <c r="F161" s="56" t="s">
        <v>19</v>
      </c>
      <c r="G161" s="57"/>
      <c r="H161" s="57" t="s">
        <v>680</v>
      </c>
      <c r="I161" s="58">
        <v>95223.415125408195</v>
      </c>
      <c r="J161" s="58">
        <f>VLOOKUP(TRIM(Table133[[#This Row],[District code]]),'[2]Pop Change by District'!$D$6:$L$339,9,0)</f>
        <v>98083</v>
      </c>
      <c r="K161" s="58">
        <f>Table133[[#This Row],[Population 2019]]-Table133[[#This Row],[Population 2018]]</f>
        <v>2859.5848745918047</v>
      </c>
      <c r="L161" s="58">
        <f>Table133[[#This Row],[Population 2019]]*17.63%</f>
        <v>17292.032899999998</v>
      </c>
      <c r="M161" s="58">
        <f>Table133[[#This Row],[0-59 Month population]]*0.9</f>
        <v>15562.829609999999</v>
      </c>
      <c r="N161" s="58">
        <f>Table133[[#This Row],[0-59 Month population]]*0.3</f>
        <v>5187.6098699999993</v>
      </c>
      <c r="O161" s="58">
        <f>Table133[[#This Row],[0-59 Month population]]*0.8</f>
        <v>13833.626319999999</v>
      </c>
      <c r="P161" s="58" t="s">
        <v>215</v>
      </c>
      <c r="Q161" s="71" t="s">
        <v>78</v>
      </c>
      <c r="R161" s="71" t="s">
        <v>208</v>
      </c>
      <c r="S161" s="71" t="s">
        <v>209</v>
      </c>
      <c r="T161" s="72">
        <v>0.20300000000000001</v>
      </c>
      <c r="U161" s="72">
        <v>0.20300000000000001</v>
      </c>
      <c r="V161" s="72">
        <v>0.20300000000000001</v>
      </c>
      <c r="W161" s="72">
        <v>2.1000000000000001E-2</v>
      </c>
      <c r="X161" s="72">
        <v>2.1000000000000001E-2</v>
      </c>
      <c r="Y161" s="72">
        <v>2.1000000000000001E-2</v>
      </c>
      <c r="Z161" s="72"/>
      <c r="AA161" s="73">
        <v>7.0785777960469226E-2</v>
      </c>
      <c r="AB161" s="73">
        <v>6.7563360932074998E-3</v>
      </c>
      <c r="AC161" s="73">
        <v>4.1059263561797045E-2</v>
      </c>
      <c r="AD161" s="73">
        <v>8.6998741475019473E-2</v>
      </c>
      <c r="AE161" s="73">
        <v>3.0857829013067979E-3</v>
      </c>
      <c r="AF161" s="73">
        <v>9.1505131627344222E-3</v>
      </c>
      <c r="AG161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61" s="73">
        <f t="shared" si="17"/>
        <v>2.1000000000000001E-2</v>
      </c>
      <c r="AI161" s="75">
        <f t="shared" si="19"/>
        <v>2.1000000000000001E-2</v>
      </c>
      <c r="AJ161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61" s="73">
        <f t="shared" si="18"/>
        <v>0.20300000000000001</v>
      </c>
      <c r="AL161" s="75">
        <f t="shared" si="20"/>
        <v>0.20300000000000001</v>
      </c>
      <c r="AM161" s="75">
        <f>Table133[[#This Row],[GAM to be used]]-Table133[[#This Row],[new GAM prevalence (SD of 1) after district grouping]]</f>
        <v>0.13221422203953079</v>
      </c>
      <c r="AN161" s="75">
        <f>Table133[[#This Row],[GAM to be used]]-Table133[[#This Row],[SAM to be used]]</f>
        <v>0.18200000000000002</v>
      </c>
      <c r="AO161" s="76">
        <f>Table133[[#This Row],[0-59 Month population]]*Table133[[#This Row],[SAM to be used]]*2.6</f>
        <v>944.14499634000003</v>
      </c>
      <c r="AP161" s="76">
        <f>Table133[[#This Row],[SAM Burden]]+Table133[[#This Row],[MAM Burden]]</f>
        <v>9126.73496462</v>
      </c>
      <c r="AQ161" s="76">
        <f>Table133[[#This Row],[0-59 Month population]]*Table133[[#This Row],[MAM to be used]]*2.6</f>
        <v>8182.58996828</v>
      </c>
      <c r="AR161" s="77"/>
      <c r="AS161" s="78">
        <f>Table133[[#This Row],[SAM Upper Interval]]*Table133[[#This Row],[0-59 Month population]]*2.6</f>
        <v>944.14499634000003</v>
      </c>
      <c r="AT161" s="79">
        <f>Table133[[#This Row],[0-59 Month population]]*Table133[[#This Row],[SAM Level]]*2.6</f>
        <v>944.14499634000003</v>
      </c>
      <c r="AU161" s="79">
        <f>Table133[[#This Row],[SAM Burden (Surveys Only)]]+Table133[[#This Row],[MAM Burden (Surveys Only)]]</f>
        <v>9126.73496462</v>
      </c>
      <c r="AV161" s="79">
        <f>(Table133[[#This Row],[GAM Level]]-Table133[[#This Row],[SAM Level]])*Table133[[#This Row],[0-59 Month population]]*2.6</f>
        <v>8182.58996828</v>
      </c>
      <c r="AX161" s="69">
        <v>0.67563360932075001</v>
      </c>
      <c r="AY161" s="70">
        <f t="shared" si="14"/>
        <v>9126.73496462</v>
      </c>
      <c r="AZ161" s="70">
        <f t="shared" si="15"/>
        <v>944.14499634000003</v>
      </c>
      <c r="BA161" s="70">
        <f t="shared" si="16"/>
        <v>8182.58996828</v>
      </c>
      <c r="BB161" s="2"/>
    </row>
    <row r="162" spans="1:54" ht="16.5" hidden="1" customHeight="1" x14ac:dyDescent="0.25">
      <c r="A162" s="56" t="s">
        <v>205</v>
      </c>
      <c r="B162" s="56" t="s">
        <v>217</v>
      </c>
      <c r="C162" s="56" t="s">
        <v>44</v>
      </c>
      <c r="D162" s="56">
        <v>1908</v>
      </c>
      <c r="E162" s="56">
        <v>1908</v>
      </c>
      <c r="F162" s="56" t="s">
        <v>19</v>
      </c>
      <c r="G162" s="57"/>
      <c r="H162" s="57" t="s">
        <v>680</v>
      </c>
      <c r="I162" s="58">
        <v>73382.242612654984</v>
      </c>
      <c r="J162" s="58" t="e">
        <f>VLOOKUP(TRIM(Table133[[#This Row],[District code]]),'[2]Pop Change by District'!$D$6:$L$339,9,0)</f>
        <v>#N/A</v>
      </c>
      <c r="K162" s="58" t="e">
        <f>Table133[[#This Row],[Population 2019]]-Table133[[#This Row],[Population 2018]]</f>
        <v>#N/A</v>
      </c>
      <c r="L162" s="58" t="e">
        <f>Table133[[#This Row],[Population 2019]]*17.63%</f>
        <v>#N/A</v>
      </c>
      <c r="M162" s="58" t="e">
        <f>Table133[[#This Row],[0-59 Month population]]*0.9</f>
        <v>#N/A</v>
      </c>
      <c r="N162" s="58" t="e">
        <f>Table133[[#This Row],[0-59 Month population]]*0.3</f>
        <v>#N/A</v>
      </c>
      <c r="O162" s="58" t="e">
        <f>Table133[[#This Row],[0-59 Month population]]*0.8</f>
        <v>#N/A</v>
      </c>
      <c r="P162" s="58" t="s">
        <v>215</v>
      </c>
      <c r="Q162" s="71" t="s">
        <v>78</v>
      </c>
      <c r="R162" s="71" t="s">
        <v>208</v>
      </c>
      <c r="S162" s="71" t="s">
        <v>209</v>
      </c>
      <c r="T162" s="72">
        <v>0.20300000000000001</v>
      </c>
      <c r="U162" s="72">
        <v>0.20300000000000001</v>
      </c>
      <c r="V162" s="72">
        <v>0.20300000000000001</v>
      </c>
      <c r="W162" s="72">
        <v>2.1000000000000001E-2</v>
      </c>
      <c r="X162" s="72">
        <v>2.1000000000000001E-2</v>
      </c>
      <c r="Y162" s="72">
        <v>2.1000000000000001E-2</v>
      </c>
      <c r="Z162" s="72"/>
      <c r="AA162" s="73">
        <v>7.0785777960469226E-2</v>
      </c>
      <c r="AB162" s="73">
        <v>6.7563360932074998E-3</v>
      </c>
      <c r="AC162" s="73">
        <v>4.1059263561797045E-2</v>
      </c>
      <c r="AD162" s="73">
        <v>8.6998741475019473E-2</v>
      </c>
      <c r="AE162" s="73">
        <v>3.0857829013067979E-3</v>
      </c>
      <c r="AF162" s="73">
        <v>9.1505131627344222E-3</v>
      </c>
      <c r="AG162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62" s="73">
        <f t="shared" si="17"/>
        <v>2.1000000000000001E-2</v>
      </c>
      <c r="AI162" s="75">
        <f t="shared" si="19"/>
        <v>2.1000000000000001E-2</v>
      </c>
      <c r="AJ162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62" s="73">
        <f t="shared" si="18"/>
        <v>0.20300000000000001</v>
      </c>
      <c r="AL162" s="75">
        <f t="shared" si="20"/>
        <v>0.20300000000000001</v>
      </c>
      <c r="AM162" s="75">
        <f>Table133[[#This Row],[GAM to be used]]-Table133[[#This Row],[new GAM prevalence (SD of 1) after district grouping]]</f>
        <v>0.13221422203953079</v>
      </c>
      <c r="AN162" s="75">
        <f>Table133[[#This Row],[GAM to be used]]-Table133[[#This Row],[SAM to be used]]</f>
        <v>0.18200000000000002</v>
      </c>
      <c r="AO162" s="76" t="e">
        <f>Table133[[#This Row],[0-59 Month population]]*Table133[[#This Row],[SAM to be used]]*2.6</f>
        <v>#N/A</v>
      </c>
      <c r="AP162" s="76" t="e">
        <f>Table133[[#This Row],[SAM Burden]]+Table133[[#This Row],[MAM Burden]]</f>
        <v>#N/A</v>
      </c>
      <c r="AQ162" s="76" t="e">
        <f>Table133[[#This Row],[0-59 Month population]]*Table133[[#This Row],[MAM to be used]]*2.6</f>
        <v>#N/A</v>
      </c>
      <c r="AR162" s="77"/>
      <c r="AS162" s="78" t="e">
        <f>Table133[[#This Row],[SAM Upper Interval]]*Table133[[#This Row],[0-59 Month population]]*2.6</f>
        <v>#N/A</v>
      </c>
      <c r="AT162" s="79" t="e">
        <f>Table133[[#This Row],[0-59 Month population]]*Table133[[#This Row],[SAM Level]]*2.6</f>
        <v>#N/A</v>
      </c>
      <c r="AU162" s="79" t="e">
        <f>Table133[[#This Row],[SAM Burden (Surveys Only)]]+Table133[[#This Row],[MAM Burden (Surveys Only)]]</f>
        <v>#N/A</v>
      </c>
      <c r="AV162" s="79" t="e">
        <f>(Table133[[#This Row],[GAM Level]]-Table133[[#This Row],[SAM Level]])*Table133[[#This Row],[0-59 Month population]]*2.6</f>
        <v>#N/A</v>
      </c>
      <c r="AX162" s="69">
        <v>0.67563360932075001</v>
      </c>
      <c r="AY162" s="70" t="e">
        <f t="shared" si="14"/>
        <v>#N/A</v>
      </c>
      <c r="AZ162" s="70" t="e">
        <f t="shared" si="15"/>
        <v>#N/A</v>
      </c>
      <c r="BA162" s="70" t="e">
        <f t="shared" si="16"/>
        <v>#N/A</v>
      </c>
      <c r="BB162" s="2"/>
    </row>
    <row r="163" spans="1:54" ht="16.5" hidden="1" customHeight="1" x14ac:dyDescent="0.25">
      <c r="A163" s="56" t="s">
        <v>205</v>
      </c>
      <c r="B163" s="56" t="s">
        <v>218</v>
      </c>
      <c r="C163" s="56" t="s">
        <v>44</v>
      </c>
      <c r="D163" s="56">
        <v>1909</v>
      </c>
      <c r="E163" s="56">
        <v>1909</v>
      </c>
      <c r="F163" s="56" t="s">
        <v>19</v>
      </c>
      <c r="G163" s="57"/>
      <c r="H163" s="57" t="s">
        <v>680</v>
      </c>
      <c r="I163" s="58">
        <v>35629.708240395237</v>
      </c>
      <c r="J163" s="58" t="e">
        <f>VLOOKUP(TRIM(Table133[[#This Row],[District code]]),'[2]Pop Change by District'!$D$6:$L$339,9,0)</f>
        <v>#N/A</v>
      </c>
      <c r="K163" s="58" t="e">
        <f>Table133[[#This Row],[Population 2019]]-Table133[[#This Row],[Population 2018]]</f>
        <v>#N/A</v>
      </c>
      <c r="L163" s="58" t="e">
        <f>Table133[[#This Row],[Population 2019]]*17.63%</f>
        <v>#N/A</v>
      </c>
      <c r="M163" s="58" t="e">
        <f>Table133[[#This Row],[0-59 Month population]]*0.9</f>
        <v>#N/A</v>
      </c>
      <c r="N163" s="58" t="e">
        <f>Table133[[#This Row],[0-59 Month population]]*0.3</f>
        <v>#N/A</v>
      </c>
      <c r="O163" s="58" t="e">
        <f>Table133[[#This Row],[0-59 Month population]]*0.8</f>
        <v>#N/A</v>
      </c>
      <c r="P163" s="58" t="s">
        <v>215</v>
      </c>
      <c r="Q163" s="71" t="s">
        <v>78</v>
      </c>
      <c r="R163" s="71" t="s">
        <v>208</v>
      </c>
      <c r="S163" s="71" t="s">
        <v>209</v>
      </c>
      <c r="T163" s="72">
        <v>0.20300000000000001</v>
      </c>
      <c r="U163" s="72">
        <v>0.20300000000000001</v>
      </c>
      <c r="V163" s="72">
        <v>0.20300000000000001</v>
      </c>
      <c r="W163" s="72">
        <v>2.1000000000000001E-2</v>
      </c>
      <c r="X163" s="72">
        <v>2.1000000000000001E-2</v>
      </c>
      <c r="Y163" s="72">
        <v>2.1000000000000001E-2</v>
      </c>
      <c r="Z163" s="72"/>
      <c r="AA163" s="73">
        <v>7.0785777960469226E-2</v>
      </c>
      <c r="AB163" s="73">
        <v>6.7563360932074998E-3</v>
      </c>
      <c r="AC163" s="73">
        <v>4.1059263561797045E-2</v>
      </c>
      <c r="AD163" s="73">
        <v>8.6998741475019473E-2</v>
      </c>
      <c r="AE163" s="73">
        <v>3.0857829013067979E-3</v>
      </c>
      <c r="AF163" s="73">
        <v>9.1505131627344222E-3</v>
      </c>
      <c r="AG163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63" s="73">
        <f t="shared" si="17"/>
        <v>2.1000000000000001E-2</v>
      </c>
      <c r="AI163" s="75">
        <f t="shared" si="19"/>
        <v>2.1000000000000001E-2</v>
      </c>
      <c r="AJ163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63" s="73">
        <f t="shared" si="18"/>
        <v>0.20300000000000001</v>
      </c>
      <c r="AL163" s="75">
        <f t="shared" si="20"/>
        <v>0.20300000000000001</v>
      </c>
      <c r="AM163" s="75">
        <f>Table133[[#This Row],[GAM to be used]]-Table133[[#This Row],[new GAM prevalence (SD of 1) after district grouping]]</f>
        <v>0.13221422203953079</v>
      </c>
      <c r="AN163" s="75">
        <f>Table133[[#This Row],[GAM to be used]]-Table133[[#This Row],[SAM to be used]]</f>
        <v>0.18200000000000002</v>
      </c>
      <c r="AO163" s="76" t="e">
        <f>Table133[[#This Row],[0-59 Month population]]*Table133[[#This Row],[SAM to be used]]*2.6</f>
        <v>#N/A</v>
      </c>
      <c r="AP163" s="76" t="e">
        <f>Table133[[#This Row],[SAM Burden]]+Table133[[#This Row],[MAM Burden]]</f>
        <v>#N/A</v>
      </c>
      <c r="AQ163" s="76" t="e">
        <f>Table133[[#This Row],[0-59 Month population]]*Table133[[#This Row],[MAM to be used]]*2.6</f>
        <v>#N/A</v>
      </c>
      <c r="AR163" s="77"/>
      <c r="AS163" s="78" t="e">
        <f>Table133[[#This Row],[SAM Upper Interval]]*Table133[[#This Row],[0-59 Month population]]*2.6</f>
        <v>#N/A</v>
      </c>
      <c r="AT163" s="79" t="e">
        <f>Table133[[#This Row],[0-59 Month population]]*Table133[[#This Row],[SAM Level]]*2.6</f>
        <v>#N/A</v>
      </c>
      <c r="AU163" s="79" t="e">
        <f>Table133[[#This Row],[SAM Burden (Surveys Only)]]+Table133[[#This Row],[MAM Burden (Surveys Only)]]</f>
        <v>#N/A</v>
      </c>
      <c r="AV163" s="79" t="e">
        <f>(Table133[[#This Row],[GAM Level]]-Table133[[#This Row],[SAM Level]])*Table133[[#This Row],[0-59 Month population]]*2.6</f>
        <v>#N/A</v>
      </c>
      <c r="AX163" s="69">
        <v>0.43225810608895615</v>
      </c>
      <c r="AY163" s="70" t="e">
        <f t="shared" si="14"/>
        <v>#N/A</v>
      </c>
      <c r="AZ163" s="70" t="e">
        <f t="shared" si="15"/>
        <v>#N/A</v>
      </c>
      <c r="BA163" s="70" t="e">
        <f t="shared" si="16"/>
        <v>#N/A</v>
      </c>
      <c r="BB163" s="2"/>
    </row>
    <row r="164" spans="1:54" ht="16.5" hidden="1" customHeight="1" x14ac:dyDescent="0.25">
      <c r="A164" s="56" t="s">
        <v>205</v>
      </c>
      <c r="B164" s="56" t="s">
        <v>219</v>
      </c>
      <c r="C164" s="56" t="s">
        <v>44</v>
      </c>
      <c r="D164" s="56">
        <v>1910</v>
      </c>
      <c r="E164" s="56">
        <v>1910</v>
      </c>
      <c r="F164" s="56" t="s">
        <v>19</v>
      </c>
      <c r="G164" s="57" t="s">
        <v>29</v>
      </c>
      <c r="H164" s="57" t="s">
        <v>680</v>
      </c>
      <c r="I164" s="58">
        <v>152613.40333925583</v>
      </c>
      <c r="J164" s="58" t="e">
        <f>VLOOKUP(TRIM(Table133[[#This Row],[District code]]),'[2]Pop Change by District'!$D$6:$L$339,9,0)</f>
        <v>#N/A</v>
      </c>
      <c r="K164" s="58" t="e">
        <f>Table133[[#This Row],[Population 2019]]-Table133[[#This Row],[Population 2018]]</f>
        <v>#N/A</v>
      </c>
      <c r="L164" s="58" t="e">
        <f>Table133[[#This Row],[Population 2019]]*17.63%</f>
        <v>#N/A</v>
      </c>
      <c r="M164" s="58" t="e">
        <f>Table133[[#This Row],[0-59 Month population]]*0.9</f>
        <v>#N/A</v>
      </c>
      <c r="N164" s="58" t="e">
        <f>Table133[[#This Row],[0-59 Month population]]*0.3</f>
        <v>#N/A</v>
      </c>
      <c r="O164" s="58" t="e">
        <f>Table133[[#This Row],[0-59 Month population]]*0.8</f>
        <v>#N/A</v>
      </c>
      <c r="P164" s="58" t="s">
        <v>215</v>
      </c>
      <c r="Q164" s="71" t="s">
        <v>78</v>
      </c>
      <c r="R164" s="71" t="s">
        <v>208</v>
      </c>
      <c r="S164" s="71" t="s">
        <v>209</v>
      </c>
      <c r="T164" s="72">
        <v>0.20300000000000001</v>
      </c>
      <c r="U164" s="72">
        <v>0.20300000000000001</v>
      </c>
      <c r="V164" s="72">
        <v>0.20300000000000001</v>
      </c>
      <c r="W164" s="72">
        <v>2.1000000000000001E-2</v>
      </c>
      <c r="X164" s="72">
        <v>2.1000000000000001E-2</v>
      </c>
      <c r="Y164" s="72">
        <v>2.1000000000000001E-2</v>
      </c>
      <c r="Z164" s="72"/>
      <c r="AA164" s="73">
        <v>7.0785777960469226E-2</v>
      </c>
      <c r="AB164" s="73">
        <v>6.7563360932074998E-3</v>
      </c>
      <c r="AC164" s="73">
        <v>4.1059263561797045E-2</v>
      </c>
      <c r="AD164" s="73">
        <v>8.6998741475019473E-2</v>
      </c>
      <c r="AE164" s="73">
        <v>3.0857829013067979E-3</v>
      </c>
      <c r="AF164" s="73">
        <v>9.1505131627344222E-3</v>
      </c>
      <c r="AG164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64" s="73">
        <f t="shared" si="17"/>
        <v>2.1000000000000001E-2</v>
      </c>
      <c r="AI164" s="75">
        <f t="shared" si="19"/>
        <v>2.1000000000000001E-2</v>
      </c>
      <c r="AJ164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64" s="73">
        <f t="shared" si="18"/>
        <v>0.20300000000000001</v>
      </c>
      <c r="AL164" s="75">
        <f t="shared" si="20"/>
        <v>0.20300000000000001</v>
      </c>
      <c r="AM164" s="75">
        <f>Table133[[#This Row],[GAM to be used]]-Table133[[#This Row],[new GAM prevalence (SD of 1) after district grouping]]</f>
        <v>0.13221422203953079</v>
      </c>
      <c r="AN164" s="75">
        <f>Table133[[#This Row],[GAM to be used]]-Table133[[#This Row],[SAM to be used]]</f>
        <v>0.18200000000000002</v>
      </c>
      <c r="AO164" s="76" t="e">
        <f>Table133[[#This Row],[0-59 Month population]]*Table133[[#This Row],[SAM to be used]]*2.6</f>
        <v>#N/A</v>
      </c>
      <c r="AP164" s="76" t="e">
        <f>Table133[[#This Row],[SAM Burden]]+Table133[[#This Row],[MAM Burden]]</f>
        <v>#N/A</v>
      </c>
      <c r="AQ164" s="76" t="e">
        <f>Table133[[#This Row],[0-59 Month population]]*Table133[[#This Row],[MAM to be used]]*2.6</f>
        <v>#N/A</v>
      </c>
      <c r="AR164" s="77"/>
      <c r="AS164" s="78" t="e">
        <f>Table133[[#This Row],[SAM Upper Interval]]*Table133[[#This Row],[0-59 Month population]]*2.6</f>
        <v>#N/A</v>
      </c>
      <c r="AT164" s="79" t="e">
        <f>Table133[[#This Row],[0-59 Month population]]*Table133[[#This Row],[SAM Level]]*2.6</f>
        <v>#N/A</v>
      </c>
      <c r="AU164" s="79" t="e">
        <f>Table133[[#This Row],[SAM Burden (Surveys Only)]]+Table133[[#This Row],[MAM Burden (Surveys Only)]]</f>
        <v>#N/A</v>
      </c>
      <c r="AV164" s="79" t="e">
        <f>(Table133[[#This Row],[GAM Level]]-Table133[[#This Row],[SAM Level]])*Table133[[#This Row],[0-59 Month population]]*2.6</f>
        <v>#N/A</v>
      </c>
      <c r="AX164" s="69">
        <v>0.67563360932075001</v>
      </c>
      <c r="AY164" s="70" t="e">
        <f t="shared" si="14"/>
        <v>#N/A</v>
      </c>
      <c r="AZ164" s="70" t="e">
        <f t="shared" si="15"/>
        <v>#N/A</v>
      </c>
      <c r="BA164" s="70" t="e">
        <f t="shared" si="16"/>
        <v>#N/A</v>
      </c>
      <c r="BB164" s="2"/>
    </row>
    <row r="165" spans="1:54" ht="16.5" hidden="1" customHeight="1" x14ac:dyDescent="0.25">
      <c r="A165" s="56" t="s">
        <v>205</v>
      </c>
      <c r="B165" s="56" t="s">
        <v>220</v>
      </c>
      <c r="C165" s="56" t="s">
        <v>44</v>
      </c>
      <c r="D165" s="56">
        <v>1911</v>
      </c>
      <c r="E165" s="56">
        <v>1911</v>
      </c>
      <c r="F165" s="56" t="s">
        <v>19</v>
      </c>
      <c r="G165" s="57"/>
      <c r="H165" s="57" t="s">
        <v>680</v>
      </c>
      <c r="I165" s="58">
        <v>151094.10326432882</v>
      </c>
      <c r="J165" s="58" t="e">
        <f>VLOOKUP(TRIM(Table133[[#This Row],[District code]]),'[2]Pop Change by District'!$D$6:$L$339,9,0)</f>
        <v>#N/A</v>
      </c>
      <c r="K165" s="58" t="e">
        <f>Table133[[#This Row],[Population 2019]]-Table133[[#This Row],[Population 2018]]</f>
        <v>#N/A</v>
      </c>
      <c r="L165" s="58" t="e">
        <f>Table133[[#This Row],[Population 2019]]*17.63%</f>
        <v>#N/A</v>
      </c>
      <c r="M165" s="58" t="e">
        <f>Table133[[#This Row],[0-59 Month population]]*0.9</f>
        <v>#N/A</v>
      </c>
      <c r="N165" s="58" t="e">
        <f>Table133[[#This Row],[0-59 Month population]]*0.3</f>
        <v>#N/A</v>
      </c>
      <c r="O165" s="58" t="e">
        <f>Table133[[#This Row],[0-59 Month population]]*0.8</f>
        <v>#N/A</v>
      </c>
      <c r="P165" s="58" t="s">
        <v>215</v>
      </c>
      <c r="Q165" s="71" t="s">
        <v>78</v>
      </c>
      <c r="R165" s="71" t="s">
        <v>208</v>
      </c>
      <c r="S165" s="71" t="s">
        <v>209</v>
      </c>
      <c r="T165" s="72">
        <v>0.20300000000000001</v>
      </c>
      <c r="U165" s="72">
        <v>0.20300000000000001</v>
      </c>
      <c r="V165" s="72">
        <v>0.20300000000000001</v>
      </c>
      <c r="W165" s="72">
        <v>2.1000000000000001E-2</v>
      </c>
      <c r="X165" s="72">
        <v>2.1000000000000001E-2</v>
      </c>
      <c r="Y165" s="72">
        <v>2.1000000000000001E-2</v>
      </c>
      <c r="Z165" s="72"/>
      <c r="AA165" s="73">
        <v>7.0785777960469226E-2</v>
      </c>
      <c r="AB165" s="73">
        <v>6.7563360932074998E-3</v>
      </c>
      <c r="AC165" s="73">
        <v>4.1059263561797045E-2</v>
      </c>
      <c r="AD165" s="73">
        <v>8.6998741475019473E-2</v>
      </c>
      <c r="AE165" s="73">
        <v>3.0857829013067979E-3</v>
      </c>
      <c r="AF165" s="73">
        <v>9.1505131627344222E-3</v>
      </c>
      <c r="AG165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65" s="73">
        <f t="shared" si="17"/>
        <v>2.1000000000000001E-2</v>
      </c>
      <c r="AI165" s="75">
        <f t="shared" si="19"/>
        <v>2.1000000000000001E-2</v>
      </c>
      <c r="AJ165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65" s="73">
        <f t="shared" si="18"/>
        <v>0.20300000000000001</v>
      </c>
      <c r="AL165" s="75">
        <f t="shared" si="20"/>
        <v>0.20300000000000001</v>
      </c>
      <c r="AM165" s="75">
        <f>Table133[[#This Row],[GAM to be used]]-Table133[[#This Row],[new GAM prevalence (SD of 1) after district grouping]]</f>
        <v>0.13221422203953079</v>
      </c>
      <c r="AN165" s="75">
        <f>Table133[[#This Row],[GAM to be used]]-Table133[[#This Row],[SAM to be used]]</f>
        <v>0.18200000000000002</v>
      </c>
      <c r="AO165" s="76" t="e">
        <f>Table133[[#This Row],[0-59 Month population]]*Table133[[#This Row],[SAM to be used]]*2.6</f>
        <v>#N/A</v>
      </c>
      <c r="AP165" s="76" t="e">
        <f>Table133[[#This Row],[SAM Burden]]+Table133[[#This Row],[MAM Burden]]</f>
        <v>#N/A</v>
      </c>
      <c r="AQ165" s="76" t="e">
        <f>Table133[[#This Row],[0-59 Month population]]*Table133[[#This Row],[MAM to be used]]*2.6</f>
        <v>#N/A</v>
      </c>
      <c r="AR165" s="77"/>
      <c r="AS165" s="78" t="e">
        <f>Table133[[#This Row],[SAM Upper Interval]]*Table133[[#This Row],[0-59 Month population]]*2.6</f>
        <v>#N/A</v>
      </c>
      <c r="AT165" s="79" t="e">
        <f>Table133[[#This Row],[0-59 Month population]]*Table133[[#This Row],[SAM Level]]*2.6</f>
        <v>#N/A</v>
      </c>
      <c r="AU165" s="79" t="e">
        <f>Table133[[#This Row],[SAM Burden (Surveys Only)]]+Table133[[#This Row],[MAM Burden (Surveys Only)]]</f>
        <v>#N/A</v>
      </c>
      <c r="AV165" s="79" t="e">
        <f>(Table133[[#This Row],[GAM Level]]-Table133[[#This Row],[SAM Level]])*Table133[[#This Row],[0-59 Month population]]*2.6</f>
        <v>#N/A</v>
      </c>
      <c r="AX165" s="69">
        <v>0.43225810608895615</v>
      </c>
      <c r="AY165" s="70" t="e">
        <f t="shared" si="14"/>
        <v>#N/A</v>
      </c>
      <c r="AZ165" s="70" t="e">
        <f t="shared" si="15"/>
        <v>#N/A</v>
      </c>
      <c r="BA165" s="70" t="e">
        <f t="shared" si="16"/>
        <v>#N/A</v>
      </c>
      <c r="BB165" s="2"/>
    </row>
    <row r="166" spans="1:54" ht="16.5" hidden="1" customHeight="1" x14ac:dyDescent="0.25">
      <c r="A166" s="56" t="s">
        <v>205</v>
      </c>
      <c r="B166" s="56" t="s">
        <v>221</v>
      </c>
      <c r="C166" s="56" t="s">
        <v>44</v>
      </c>
      <c r="D166" s="56">
        <v>1912</v>
      </c>
      <c r="E166" s="56">
        <v>1912</v>
      </c>
      <c r="F166" s="56" t="s">
        <v>19</v>
      </c>
      <c r="G166" s="57"/>
      <c r="H166" s="57" t="s">
        <v>680</v>
      </c>
      <c r="I166" s="58">
        <v>18820.19044945942</v>
      </c>
      <c r="J166" s="58" t="e">
        <f>VLOOKUP(TRIM(Table133[[#This Row],[District code]]),'[2]Pop Change by District'!$D$6:$L$339,9,0)</f>
        <v>#N/A</v>
      </c>
      <c r="K166" s="58" t="e">
        <f>Table133[[#This Row],[Population 2019]]-Table133[[#This Row],[Population 2018]]</f>
        <v>#N/A</v>
      </c>
      <c r="L166" s="58" t="e">
        <f>Table133[[#This Row],[Population 2019]]*17.63%</f>
        <v>#N/A</v>
      </c>
      <c r="M166" s="58" t="e">
        <f>Table133[[#This Row],[0-59 Month population]]*0.9</f>
        <v>#N/A</v>
      </c>
      <c r="N166" s="58" t="e">
        <f>Table133[[#This Row],[0-59 Month population]]*0.3</f>
        <v>#N/A</v>
      </c>
      <c r="O166" s="58" t="e">
        <f>Table133[[#This Row],[0-59 Month population]]*0.8</f>
        <v>#N/A</v>
      </c>
      <c r="P166" s="58" t="s">
        <v>215</v>
      </c>
      <c r="Q166" s="71" t="s">
        <v>78</v>
      </c>
      <c r="R166" s="71" t="s">
        <v>208</v>
      </c>
      <c r="S166" s="71" t="s">
        <v>209</v>
      </c>
      <c r="T166" s="72">
        <v>0.20300000000000001</v>
      </c>
      <c r="U166" s="72">
        <v>0.20300000000000001</v>
      </c>
      <c r="V166" s="72">
        <v>0.20300000000000001</v>
      </c>
      <c r="W166" s="72">
        <v>2.1000000000000001E-2</v>
      </c>
      <c r="X166" s="72">
        <v>2.1000000000000001E-2</v>
      </c>
      <c r="Y166" s="72">
        <v>2.1000000000000001E-2</v>
      </c>
      <c r="Z166" s="72"/>
      <c r="AA166" s="73">
        <v>7.0785777960469226E-2</v>
      </c>
      <c r="AB166" s="73">
        <v>6.7563360932074998E-3</v>
      </c>
      <c r="AC166" s="73">
        <v>4.1059263561797045E-2</v>
      </c>
      <c r="AD166" s="73">
        <v>8.6998741475019473E-2</v>
      </c>
      <c r="AE166" s="73">
        <v>3.0857829013067979E-3</v>
      </c>
      <c r="AF166" s="73">
        <v>9.1505131627344222E-3</v>
      </c>
      <c r="AG166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66" s="73">
        <f t="shared" si="17"/>
        <v>2.1000000000000001E-2</v>
      </c>
      <c r="AI166" s="75">
        <f t="shared" si="19"/>
        <v>2.1000000000000001E-2</v>
      </c>
      <c r="AJ166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66" s="73">
        <f t="shared" si="18"/>
        <v>0.20300000000000001</v>
      </c>
      <c r="AL166" s="75">
        <f t="shared" si="20"/>
        <v>0.20300000000000001</v>
      </c>
      <c r="AM166" s="75">
        <f>Table133[[#This Row],[GAM to be used]]-Table133[[#This Row],[new GAM prevalence (SD of 1) after district grouping]]</f>
        <v>0.13221422203953079</v>
      </c>
      <c r="AN166" s="75">
        <f>Table133[[#This Row],[GAM to be used]]-Table133[[#This Row],[SAM to be used]]</f>
        <v>0.18200000000000002</v>
      </c>
      <c r="AO166" s="76" t="e">
        <f>Table133[[#This Row],[0-59 Month population]]*Table133[[#This Row],[SAM to be used]]*2.6</f>
        <v>#N/A</v>
      </c>
      <c r="AP166" s="76" t="e">
        <f>Table133[[#This Row],[SAM Burden]]+Table133[[#This Row],[MAM Burden]]</f>
        <v>#N/A</v>
      </c>
      <c r="AQ166" s="76" t="e">
        <f>Table133[[#This Row],[0-59 Month population]]*Table133[[#This Row],[MAM to be used]]*2.6</f>
        <v>#N/A</v>
      </c>
      <c r="AR166" s="77"/>
      <c r="AS166" s="78" t="e">
        <f>Table133[[#This Row],[SAM Upper Interval]]*Table133[[#This Row],[0-59 Month population]]*2.6</f>
        <v>#N/A</v>
      </c>
      <c r="AT166" s="79" t="e">
        <f>Table133[[#This Row],[0-59 Month population]]*Table133[[#This Row],[SAM Level]]*2.6</f>
        <v>#N/A</v>
      </c>
      <c r="AU166" s="79" t="e">
        <f>Table133[[#This Row],[SAM Burden (Surveys Only)]]+Table133[[#This Row],[MAM Burden (Surveys Only)]]</f>
        <v>#N/A</v>
      </c>
      <c r="AV166" s="79" t="e">
        <f>(Table133[[#This Row],[GAM Level]]-Table133[[#This Row],[SAM Level]])*Table133[[#This Row],[0-59 Month population]]*2.6</f>
        <v>#N/A</v>
      </c>
      <c r="AX166" s="69">
        <v>0.43225810608895615</v>
      </c>
      <c r="AY166" s="70" t="e">
        <f t="shared" si="14"/>
        <v>#N/A</v>
      </c>
      <c r="AZ166" s="70" t="e">
        <f t="shared" si="15"/>
        <v>#N/A</v>
      </c>
      <c r="BA166" s="70" t="e">
        <f t="shared" si="16"/>
        <v>#N/A</v>
      </c>
      <c r="BB166" s="2"/>
    </row>
    <row r="167" spans="1:54" ht="16.5" hidden="1" customHeight="1" x14ac:dyDescent="0.25">
      <c r="A167" s="56" t="s">
        <v>205</v>
      </c>
      <c r="B167" s="56" t="s">
        <v>222</v>
      </c>
      <c r="C167" s="56" t="s">
        <v>44</v>
      </c>
      <c r="D167" s="56">
        <v>1913</v>
      </c>
      <c r="E167" s="56">
        <v>1913</v>
      </c>
      <c r="F167" s="56" t="s">
        <v>19</v>
      </c>
      <c r="G167" s="57"/>
      <c r="H167" s="57" t="s">
        <v>680</v>
      </c>
      <c r="I167" s="58">
        <v>67333.786124722101</v>
      </c>
      <c r="J167" s="58" t="e">
        <f>VLOOKUP(TRIM(Table133[[#This Row],[District code]]),'[2]Pop Change by District'!$D$6:$L$339,9,0)</f>
        <v>#N/A</v>
      </c>
      <c r="K167" s="58" t="e">
        <f>Table133[[#This Row],[Population 2019]]-Table133[[#This Row],[Population 2018]]</f>
        <v>#N/A</v>
      </c>
      <c r="L167" s="58" t="e">
        <f>Table133[[#This Row],[Population 2019]]*17.63%</f>
        <v>#N/A</v>
      </c>
      <c r="M167" s="58" t="e">
        <f>Table133[[#This Row],[0-59 Month population]]*0.9</f>
        <v>#N/A</v>
      </c>
      <c r="N167" s="58" t="e">
        <f>Table133[[#This Row],[0-59 Month population]]*0.3</f>
        <v>#N/A</v>
      </c>
      <c r="O167" s="58" t="e">
        <f>Table133[[#This Row],[0-59 Month population]]*0.8</f>
        <v>#N/A</v>
      </c>
      <c r="P167" s="58" t="s">
        <v>223</v>
      </c>
      <c r="Q167" s="71" t="s">
        <v>78</v>
      </c>
      <c r="R167" s="71" t="s">
        <v>208</v>
      </c>
      <c r="S167" s="71" t="s">
        <v>209</v>
      </c>
      <c r="T167" s="72">
        <v>0.20300000000000001</v>
      </c>
      <c r="U167" s="72">
        <v>0.20300000000000001</v>
      </c>
      <c r="V167" s="72">
        <v>0.20300000000000001</v>
      </c>
      <c r="W167" s="72">
        <v>2.1000000000000001E-2</v>
      </c>
      <c r="X167" s="72">
        <v>2.1000000000000001E-2</v>
      </c>
      <c r="Y167" s="72">
        <v>2.1000000000000001E-2</v>
      </c>
      <c r="Z167" s="72"/>
      <c r="AA167" s="73">
        <v>8.6998741475019473E-2</v>
      </c>
      <c r="AB167" s="73">
        <v>9.1505131627344222E-3</v>
      </c>
      <c r="AC167" s="73">
        <v>4.1059263561797045E-2</v>
      </c>
      <c r="AD167" s="73">
        <v>8.6998741475019473E-2</v>
      </c>
      <c r="AE167" s="73">
        <v>3.0857829013067979E-3</v>
      </c>
      <c r="AF167" s="73">
        <v>9.1505131627344222E-3</v>
      </c>
      <c r="AG167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67" s="73">
        <f t="shared" si="17"/>
        <v>2.1000000000000001E-2</v>
      </c>
      <c r="AI167" s="75">
        <f t="shared" si="19"/>
        <v>2.1000000000000001E-2</v>
      </c>
      <c r="AJ167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67" s="73">
        <f t="shared" si="18"/>
        <v>0.20300000000000001</v>
      </c>
      <c r="AL167" s="75">
        <f t="shared" si="20"/>
        <v>0.20300000000000001</v>
      </c>
      <c r="AM167" s="75">
        <f>Table133[[#This Row],[GAM to be used]]-Table133[[#This Row],[new GAM prevalence (SD of 1) after district grouping]]</f>
        <v>0.11600125852498054</v>
      </c>
      <c r="AN167" s="75">
        <f>Table133[[#This Row],[GAM to be used]]-Table133[[#This Row],[SAM to be used]]</f>
        <v>0.18200000000000002</v>
      </c>
      <c r="AO167" s="76" t="e">
        <f>Table133[[#This Row],[0-59 Month population]]*Table133[[#This Row],[SAM to be used]]*2.6</f>
        <v>#N/A</v>
      </c>
      <c r="AP167" s="76" t="e">
        <f>Table133[[#This Row],[SAM Burden]]+Table133[[#This Row],[MAM Burden]]</f>
        <v>#N/A</v>
      </c>
      <c r="AQ167" s="76" t="e">
        <f>Table133[[#This Row],[0-59 Month population]]*Table133[[#This Row],[MAM to be used]]*2.6</f>
        <v>#N/A</v>
      </c>
      <c r="AR167" s="77"/>
      <c r="AS167" s="78" t="e">
        <f>Table133[[#This Row],[SAM Upper Interval]]*Table133[[#This Row],[0-59 Month population]]*2.6</f>
        <v>#N/A</v>
      </c>
      <c r="AT167" s="79" t="e">
        <f>Table133[[#This Row],[0-59 Month population]]*Table133[[#This Row],[SAM Level]]*2.6</f>
        <v>#N/A</v>
      </c>
      <c r="AU167" s="79" t="e">
        <f>Table133[[#This Row],[SAM Burden (Surveys Only)]]+Table133[[#This Row],[MAM Burden (Surveys Only)]]</f>
        <v>#N/A</v>
      </c>
      <c r="AV167" s="79" t="e">
        <f>(Table133[[#This Row],[GAM Level]]-Table133[[#This Row],[SAM Level]])*Table133[[#This Row],[0-59 Month population]]*2.6</f>
        <v>#N/A</v>
      </c>
      <c r="AX167" s="69">
        <v>0.30857829013067978</v>
      </c>
      <c r="AY167" s="70" t="e">
        <f t="shared" si="14"/>
        <v>#N/A</v>
      </c>
      <c r="AZ167" s="70" t="e">
        <f t="shared" si="15"/>
        <v>#N/A</v>
      </c>
      <c r="BA167" s="70" t="e">
        <f t="shared" si="16"/>
        <v>#N/A</v>
      </c>
      <c r="BB167" s="2"/>
    </row>
    <row r="168" spans="1:54" ht="16.5" hidden="1" customHeight="1" x14ac:dyDescent="0.25">
      <c r="A168" s="56" t="s">
        <v>205</v>
      </c>
      <c r="B168" s="56" t="s">
        <v>224</v>
      </c>
      <c r="C168" s="56" t="s">
        <v>44</v>
      </c>
      <c r="D168" s="56">
        <v>1914</v>
      </c>
      <c r="E168" s="56">
        <v>1914</v>
      </c>
      <c r="F168" s="56" t="s">
        <v>19</v>
      </c>
      <c r="G168" s="57"/>
      <c r="H168" s="57" t="s">
        <v>680</v>
      </c>
      <c r="I168" s="58">
        <v>35293.578117505975</v>
      </c>
      <c r="J168" s="58" t="e">
        <f>VLOOKUP(TRIM(Table133[[#This Row],[District code]]),'[2]Pop Change by District'!$D$6:$L$339,9,0)</f>
        <v>#N/A</v>
      </c>
      <c r="K168" s="58" t="e">
        <f>Table133[[#This Row],[Population 2019]]-Table133[[#This Row],[Population 2018]]</f>
        <v>#N/A</v>
      </c>
      <c r="L168" s="58" t="e">
        <f>Table133[[#This Row],[Population 2019]]*17.63%</f>
        <v>#N/A</v>
      </c>
      <c r="M168" s="58" t="e">
        <f>Table133[[#This Row],[0-59 Month population]]*0.9</f>
        <v>#N/A</v>
      </c>
      <c r="N168" s="58" t="e">
        <f>Table133[[#This Row],[0-59 Month population]]*0.3</f>
        <v>#N/A</v>
      </c>
      <c r="O168" s="58" t="e">
        <f>Table133[[#This Row],[0-59 Month population]]*0.8</f>
        <v>#N/A</v>
      </c>
      <c r="P168" s="58" t="s">
        <v>223</v>
      </c>
      <c r="Q168" s="71" t="s">
        <v>78</v>
      </c>
      <c r="R168" s="71" t="s">
        <v>208</v>
      </c>
      <c r="S168" s="71" t="s">
        <v>209</v>
      </c>
      <c r="T168" s="72">
        <v>0.20300000000000001</v>
      </c>
      <c r="U168" s="72">
        <v>0.20300000000000001</v>
      </c>
      <c r="V168" s="72">
        <v>0.20300000000000001</v>
      </c>
      <c r="W168" s="72">
        <v>2.1000000000000001E-2</v>
      </c>
      <c r="X168" s="72">
        <v>2.1000000000000001E-2</v>
      </c>
      <c r="Y168" s="72">
        <v>2.1000000000000001E-2</v>
      </c>
      <c r="Z168" s="72"/>
      <c r="AA168" s="73">
        <v>8.6998741475019473E-2</v>
      </c>
      <c r="AB168" s="73">
        <v>9.1505131627344222E-3</v>
      </c>
      <c r="AC168" s="73">
        <v>4.1059263561797045E-2</v>
      </c>
      <c r="AD168" s="73">
        <v>8.6998741475019473E-2</v>
      </c>
      <c r="AE168" s="73">
        <v>3.0857829013067979E-3</v>
      </c>
      <c r="AF168" s="73">
        <v>9.1505131627344222E-3</v>
      </c>
      <c r="AG168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68" s="73">
        <f t="shared" si="17"/>
        <v>2.1000000000000001E-2</v>
      </c>
      <c r="AI168" s="75">
        <f t="shared" si="19"/>
        <v>2.1000000000000001E-2</v>
      </c>
      <c r="AJ168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68" s="73">
        <f t="shared" si="18"/>
        <v>0.20300000000000001</v>
      </c>
      <c r="AL168" s="75">
        <f t="shared" si="20"/>
        <v>0.20300000000000001</v>
      </c>
      <c r="AM168" s="75">
        <f>Table133[[#This Row],[GAM to be used]]-Table133[[#This Row],[new GAM prevalence (SD of 1) after district grouping]]</f>
        <v>0.11600125852498054</v>
      </c>
      <c r="AN168" s="75">
        <f>Table133[[#This Row],[GAM to be used]]-Table133[[#This Row],[SAM to be used]]</f>
        <v>0.18200000000000002</v>
      </c>
      <c r="AO168" s="76" t="e">
        <f>Table133[[#This Row],[0-59 Month population]]*Table133[[#This Row],[SAM to be used]]*2.6</f>
        <v>#N/A</v>
      </c>
      <c r="AP168" s="76" t="e">
        <f>Table133[[#This Row],[SAM Burden]]+Table133[[#This Row],[MAM Burden]]</f>
        <v>#N/A</v>
      </c>
      <c r="AQ168" s="76" t="e">
        <f>Table133[[#This Row],[0-59 Month population]]*Table133[[#This Row],[MAM to be used]]*2.6</f>
        <v>#N/A</v>
      </c>
      <c r="AR168" s="77"/>
      <c r="AS168" s="78" t="e">
        <f>Table133[[#This Row],[SAM Upper Interval]]*Table133[[#This Row],[0-59 Month population]]*2.6</f>
        <v>#N/A</v>
      </c>
      <c r="AT168" s="79" t="e">
        <f>Table133[[#This Row],[0-59 Month population]]*Table133[[#This Row],[SAM Level]]*2.6</f>
        <v>#N/A</v>
      </c>
      <c r="AU168" s="79" t="e">
        <f>Table133[[#This Row],[SAM Burden (Surveys Only)]]+Table133[[#This Row],[MAM Burden (Surveys Only)]]</f>
        <v>#N/A</v>
      </c>
      <c r="AV168" s="79" t="e">
        <f>(Table133[[#This Row],[GAM Level]]-Table133[[#This Row],[SAM Level]])*Table133[[#This Row],[0-59 Month population]]*2.6</f>
        <v>#N/A</v>
      </c>
      <c r="AX168" s="69">
        <v>0.30857829013067978</v>
      </c>
      <c r="AY168" s="70" t="e">
        <f t="shared" si="14"/>
        <v>#N/A</v>
      </c>
      <c r="AZ168" s="70" t="e">
        <f t="shared" si="15"/>
        <v>#N/A</v>
      </c>
      <c r="BA168" s="70" t="e">
        <f t="shared" si="16"/>
        <v>#N/A</v>
      </c>
      <c r="BB168" s="2"/>
    </row>
    <row r="169" spans="1:54" ht="16.5" hidden="1" customHeight="1" x14ac:dyDescent="0.25">
      <c r="A169" s="56" t="s">
        <v>205</v>
      </c>
      <c r="B169" s="56" t="s">
        <v>225</v>
      </c>
      <c r="C169" s="56" t="s">
        <v>44</v>
      </c>
      <c r="D169" s="56">
        <v>1915</v>
      </c>
      <c r="E169" s="56">
        <v>1915</v>
      </c>
      <c r="F169" s="56" t="s">
        <v>19</v>
      </c>
      <c r="G169" s="57"/>
      <c r="H169" s="57" t="s">
        <v>680</v>
      </c>
      <c r="I169" s="58">
        <v>109818.03669725207</v>
      </c>
      <c r="J169" s="58" t="e">
        <f>VLOOKUP(TRIM(Table133[[#This Row],[District code]]),'[2]Pop Change by District'!$D$6:$L$339,9,0)</f>
        <v>#N/A</v>
      </c>
      <c r="K169" s="58" t="e">
        <f>Table133[[#This Row],[Population 2019]]-Table133[[#This Row],[Population 2018]]</f>
        <v>#N/A</v>
      </c>
      <c r="L169" s="58" t="e">
        <f>Table133[[#This Row],[Population 2019]]*17.63%</f>
        <v>#N/A</v>
      </c>
      <c r="M169" s="58" t="e">
        <f>Table133[[#This Row],[0-59 Month population]]*0.9</f>
        <v>#N/A</v>
      </c>
      <c r="N169" s="58" t="e">
        <f>Table133[[#This Row],[0-59 Month population]]*0.3</f>
        <v>#N/A</v>
      </c>
      <c r="O169" s="58" t="e">
        <f>Table133[[#This Row],[0-59 Month population]]*0.8</f>
        <v>#N/A</v>
      </c>
      <c r="P169" s="58" t="s">
        <v>223</v>
      </c>
      <c r="Q169" s="71" t="s">
        <v>78</v>
      </c>
      <c r="R169" s="71" t="s">
        <v>208</v>
      </c>
      <c r="S169" s="71" t="s">
        <v>209</v>
      </c>
      <c r="T169" s="72">
        <v>0.20300000000000001</v>
      </c>
      <c r="U169" s="72">
        <v>0.20300000000000001</v>
      </c>
      <c r="V169" s="72">
        <v>0.20300000000000001</v>
      </c>
      <c r="W169" s="72">
        <v>2.1000000000000001E-2</v>
      </c>
      <c r="X169" s="72">
        <v>2.1000000000000001E-2</v>
      </c>
      <c r="Y169" s="72">
        <v>2.1000000000000001E-2</v>
      </c>
      <c r="Z169" s="72"/>
      <c r="AA169" s="73">
        <v>8.6998741475019473E-2</v>
      </c>
      <c r="AB169" s="73">
        <v>9.1505131627344222E-3</v>
      </c>
      <c r="AC169" s="73">
        <v>4.1059263561797045E-2</v>
      </c>
      <c r="AD169" s="73">
        <v>8.6998741475019473E-2</v>
      </c>
      <c r="AE169" s="73">
        <v>3.0857829013067979E-3</v>
      </c>
      <c r="AF169" s="73">
        <v>9.1505131627344222E-3</v>
      </c>
      <c r="AG169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69" s="73">
        <f t="shared" si="17"/>
        <v>2.1000000000000001E-2</v>
      </c>
      <c r="AI169" s="75">
        <f t="shared" si="19"/>
        <v>2.1000000000000001E-2</v>
      </c>
      <c r="AJ169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69" s="73">
        <f t="shared" si="18"/>
        <v>0.20300000000000001</v>
      </c>
      <c r="AL169" s="75">
        <f t="shared" si="20"/>
        <v>0.20300000000000001</v>
      </c>
      <c r="AM169" s="75">
        <f>Table133[[#This Row],[GAM to be used]]-Table133[[#This Row],[new GAM prevalence (SD of 1) after district grouping]]</f>
        <v>0.11600125852498054</v>
      </c>
      <c r="AN169" s="75">
        <f>Table133[[#This Row],[GAM to be used]]-Table133[[#This Row],[SAM to be used]]</f>
        <v>0.18200000000000002</v>
      </c>
      <c r="AO169" s="76" t="e">
        <f>Table133[[#This Row],[0-59 Month population]]*Table133[[#This Row],[SAM to be used]]*2.6</f>
        <v>#N/A</v>
      </c>
      <c r="AP169" s="76" t="e">
        <f>Table133[[#This Row],[SAM Burden]]+Table133[[#This Row],[MAM Burden]]</f>
        <v>#N/A</v>
      </c>
      <c r="AQ169" s="76" t="e">
        <f>Table133[[#This Row],[0-59 Month population]]*Table133[[#This Row],[MAM to be used]]*2.6</f>
        <v>#N/A</v>
      </c>
      <c r="AR169" s="77"/>
      <c r="AS169" s="78" t="e">
        <f>Table133[[#This Row],[SAM Upper Interval]]*Table133[[#This Row],[0-59 Month population]]*2.6</f>
        <v>#N/A</v>
      </c>
      <c r="AT169" s="79" t="e">
        <f>Table133[[#This Row],[0-59 Month population]]*Table133[[#This Row],[SAM Level]]*2.6</f>
        <v>#N/A</v>
      </c>
      <c r="AU169" s="79" t="e">
        <f>Table133[[#This Row],[SAM Burden (Surveys Only)]]+Table133[[#This Row],[MAM Burden (Surveys Only)]]</f>
        <v>#N/A</v>
      </c>
      <c r="AV169" s="79" t="e">
        <f>(Table133[[#This Row],[GAM Level]]-Table133[[#This Row],[SAM Level]])*Table133[[#This Row],[0-59 Month population]]*2.6</f>
        <v>#N/A</v>
      </c>
      <c r="AX169" s="69">
        <v>0.43225810608895615</v>
      </c>
      <c r="AY169" s="70" t="e">
        <f t="shared" si="14"/>
        <v>#N/A</v>
      </c>
      <c r="AZ169" s="70" t="e">
        <f t="shared" si="15"/>
        <v>#N/A</v>
      </c>
      <c r="BA169" s="70" t="e">
        <f t="shared" si="16"/>
        <v>#N/A</v>
      </c>
      <c r="BB169" s="2"/>
    </row>
    <row r="170" spans="1:54" ht="16.5" hidden="1" customHeight="1" x14ac:dyDescent="0.25">
      <c r="A170" s="56" t="s">
        <v>205</v>
      </c>
      <c r="B170" s="56" t="s">
        <v>226</v>
      </c>
      <c r="C170" s="56" t="s">
        <v>44</v>
      </c>
      <c r="D170" s="56">
        <v>1916</v>
      </c>
      <c r="E170" s="56">
        <v>1916</v>
      </c>
      <c r="F170" s="56" t="s">
        <v>19</v>
      </c>
      <c r="G170" s="57"/>
      <c r="H170" s="57" t="s">
        <v>680</v>
      </c>
      <c r="I170" s="58">
        <v>41237.286386096916</v>
      </c>
      <c r="J170" s="58" t="e">
        <f>VLOOKUP(TRIM(Table133[[#This Row],[District code]]),'[2]Pop Change by District'!$D$6:$L$339,9,0)</f>
        <v>#N/A</v>
      </c>
      <c r="K170" s="58" t="e">
        <f>Table133[[#This Row],[Population 2019]]-Table133[[#This Row],[Population 2018]]</f>
        <v>#N/A</v>
      </c>
      <c r="L170" s="58" t="e">
        <f>Table133[[#This Row],[Population 2019]]*17.63%</f>
        <v>#N/A</v>
      </c>
      <c r="M170" s="58" t="e">
        <f>Table133[[#This Row],[0-59 Month population]]*0.9</f>
        <v>#N/A</v>
      </c>
      <c r="N170" s="58" t="e">
        <f>Table133[[#This Row],[0-59 Month population]]*0.3</f>
        <v>#N/A</v>
      </c>
      <c r="O170" s="58" t="e">
        <f>Table133[[#This Row],[0-59 Month population]]*0.8</f>
        <v>#N/A</v>
      </c>
      <c r="P170" s="58" t="s">
        <v>223</v>
      </c>
      <c r="Q170" s="71" t="s">
        <v>78</v>
      </c>
      <c r="R170" s="71" t="s">
        <v>208</v>
      </c>
      <c r="S170" s="71" t="s">
        <v>209</v>
      </c>
      <c r="T170" s="72">
        <v>0.20300000000000001</v>
      </c>
      <c r="U170" s="72">
        <v>0.20300000000000001</v>
      </c>
      <c r="V170" s="72">
        <v>0.20300000000000001</v>
      </c>
      <c r="W170" s="72">
        <v>2.1000000000000001E-2</v>
      </c>
      <c r="X170" s="72">
        <v>2.1000000000000001E-2</v>
      </c>
      <c r="Y170" s="72">
        <v>2.1000000000000001E-2</v>
      </c>
      <c r="Z170" s="72"/>
      <c r="AA170" s="73">
        <v>8.6998741475019473E-2</v>
      </c>
      <c r="AB170" s="73">
        <v>9.1505131627344222E-3</v>
      </c>
      <c r="AC170" s="73">
        <v>4.1059263561797045E-2</v>
      </c>
      <c r="AD170" s="73">
        <v>8.6998741475019473E-2</v>
      </c>
      <c r="AE170" s="73">
        <v>3.0857829013067979E-3</v>
      </c>
      <c r="AF170" s="73">
        <v>9.1505131627344222E-3</v>
      </c>
      <c r="AG170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70" s="73">
        <f t="shared" si="17"/>
        <v>2.1000000000000001E-2</v>
      </c>
      <c r="AI170" s="75">
        <f t="shared" si="19"/>
        <v>2.1000000000000001E-2</v>
      </c>
      <c r="AJ170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70" s="73">
        <f t="shared" si="18"/>
        <v>0.20300000000000001</v>
      </c>
      <c r="AL170" s="75">
        <f t="shared" si="20"/>
        <v>0.20300000000000001</v>
      </c>
      <c r="AM170" s="75">
        <f>Table133[[#This Row],[GAM to be used]]-Table133[[#This Row],[new GAM prevalence (SD of 1) after district grouping]]</f>
        <v>0.11600125852498054</v>
      </c>
      <c r="AN170" s="75">
        <f>Table133[[#This Row],[GAM to be used]]-Table133[[#This Row],[SAM to be used]]</f>
        <v>0.18200000000000002</v>
      </c>
      <c r="AO170" s="76" t="e">
        <f>Table133[[#This Row],[0-59 Month population]]*Table133[[#This Row],[SAM to be used]]*2.6</f>
        <v>#N/A</v>
      </c>
      <c r="AP170" s="76" t="e">
        <f>Table133[[#This Row],[SAM Burden]]+Table133[[#This Row],[MAM Burden]]</f>
        <v>#N/A</v>
      </c>
      <c r="AQ170" s="76" t="e">
        <f>Table133[[#This Row],[0-59 Month population]]*Table133[[#This Row],[MAM to be used]]*2.6</f>
        <v>#N/A</v>
      </c>
      <c r="AR170" s="77"/>
      <c r="AS170" s="78" t="e">
        <f>Table133[[#This Row],[SAM Upper Interval]]*Table133[[#This Row],[0-59 Month population]]*2.6</f>
        <v>#N/A</v>
      </c>
      <c r="AT170" s="79" t="e">
        <f>Table133[[#This Row],[0-59 Month population]]*Table133[[#This Row],[SAM Level]]*2.6</f>
        <v>#N/A</v>
      </c>
      <c r="AU170" s="79" t="e">
        <f>Table133[[#This Row],[SAM Burden (Surveys Only)]]+Table133[[#This Row],[MAM Burden (Surveys Only)]]</f>
        <v>#N/A</v>
      </c>
      <c r="AV170" s="79" t="e">
        <f>(Table133[[#This Row],[GAM Level]]-Table133[[#This Row],[SAM Level]])*Table133[[#This Row],[0-59 Month population]]*2.6</f>
        <v>#N/A</v>
      </c>
      <c r="AX170" s="69">
        <v>0.43225810608895615</v>
      </c>
      <c r="AY170" s="70" t="e">
        <f t="shared" si="14"/>
        <v>#N/A</v>
      </c>
      <c r="AZ170" s="70" t="e">
        <f t="shared" si="15"/>
        <v>#N/A</v>
      </c>
      <c r="BA170" s="70" t="e">
        <f t="shared" si="16"/>
        <v>#N/A</v>
      </c>
      <c r="BB170" s="2"/>
    </row>
    <row r="171" spans="1:54" ht="16.5" hidden="1" customHeight="1" x14ac:dyDescent="0.25">
      <c r="A171" s="56" t="s">
        <v>205</v>
      </c>
      <c r="B171" s="56" t="s">
        <v>227</v>
      </c>
      <c r="C171" s="56" t="s">
        <v>44</v>
      </c>
      <c r="D171" s="56">
        <v>1917</v>
      </c>
      <c r="E171" s="56">
        <v>1917</v>
      </c>
      <c r="F171" s="56" t="s">
        <v>19</v>
      </c>
      <c r="G171" s="57" t="s">
        <v>29</v>
      </c>
      <c r="H171" s="57" t="s">
        <v>680</v>
      </c>
      <c r="I171" s="58">
        <v>73318.56666690782</v>
      </c>
      <c r="J171" s="58" t="e">
        <f>VLOOKUP(TRIM(Table133[[#This Row],[District code]]),'[2]Pop Change by District'!$D$6:$L$339,9,0)</f>
        <v>#N/A</v>
      </c>
      <c r="K171" s="58" t="e">
        <f>Table133[[#This Row],[Population 2019]]-Table133[[#This Row],[Population 2018]]</f>
        <v>#N/A</v>
      </c>
      <c r="L171" s="58" t="e">
        <f>Table133[[#This Row],[Population 2019]]*17.63%</f>
        <v>#N/A</v>
      </c>
      <c r="M171" s="58" t="e">
        <f>Table133[[#This Row],[0-59 Month population]]*0.9</f>
        <v>#N/A</v>
      </c>
      <c r="N171" s="58" t="e">
        <f>Table133[[#This Row],[0-59 Month population]]*0.3</f>
        <v>#N/A</v>
      </c>
      <c r="O171" s="58" t="e">
        <f>Table133[[#This Row],[0-59 Month population]]*0.8</f>
        <v>#N/A</v>
      </c>
      <c r="P171" s="58" t="s">
        <v>223</v>
      </c>
      <c r="Q171" s="71" t="s">
        <v>78</v>
      </c>
      <c r="R171" s="71" t="s">
        <v>208</v>
      </c>
      <c r="S171" s="71" t="s">
        <v>209</v>
      </c>
      <c r="T171" s="72">
        <v>0.20300000000000001</v>
      </c>
      <c r="U171" s="72">
        <v>0.20300000000000001</v>
      </c>
      <c r="V171" s="72">
        <v>0.20300000000000001</v>
      </c>
      <c r="W171" s="72">
        <v>2.1000000000000001E-2</v>
      </c>
      <c r="X171" s="72">
        <v>2.1000000000000001E-2</v>
      </c>
      <c r="Y171" s="72">
        <v>2.1000000000000001E-2</v>
      </c>
      <c r="Z171" s="72"/>
      <c r="AA171" s="73">
        <v>8.6998741475019473E-2</v>
      </c>
      <c r="AB171" s="73">
        <v>9.1505131627344222E-3</v>
      </c>
      <c r="AC171" s="73">
        <v>4.1059263561797045E-2</v>
      </c>
      <c r="AD171" s="73">
        <v>8.6998741475019473E-2</v>
      </c>
      <c r="AE171" s="73">
        <v>3.0857829013067979E-3</v>
      </c>
      <c r="AF171" s="73">
        <v>9.1505131627344222E-3</v>
      </c>
      <c r="AG171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71" s="73">
        <f t="shared" si="17"/>
        <v>2.1000000000000001E-2</v>
      </c>
      <c r="AI171" s="75">
        <f t="shared" si="19"/>
        <v>2.1000000000000001E-2</v>
      </c>
      <c r="AJ171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71" s="73">
        <f t="shared" si="18"/>
        <v>0.20300000000000001</v>
      </c>
      <c r="AL171" s="75">
        <f t="shared" si="20"/>
        <v>0.20300000000000001</v>
      </c>
      <c r="AM171" s="75">
        <f>Table133[[#This Row],[GAM to be used]]-Table133[[#This Row],[new GAM prevalence (SD of 1) after district grouping]]</f>
        <v>0.11600125852498054</v>
      </c>
      <c r="AN171" s="75">
        <f>Table133[[#This Row],[GAM to be used]]-Table133[[#This Row],[SAM to be used]]</f>
        <v>0.18200000000000002</v>
      </c>
      <c r="AO171" s="76" t="e">
        <f>Table133[[#This Row],[0-59 Month population]]*Table133[[#This Row],[SAM to be used]]*2.6</f>
        <v>#N/A</v>
      </c>
      <c r="AP171" s="76" t="e">
        <f>Table133[[#This Row],[SAM Burden]]+Table133[[#This Row],[MAM Burden]]</f>
        <v>#N/A</v>
      </c>
      <c r="AQ171" s="76" t="e">
        <f>Table133[[#This Row],[0-59 Month population]]*Table133[[#This Row],[MAM to be used]]*2.6</f>
        <v>#N/A</v>
      </c>
      <c r="AR171" s="77"/>
      <c r="AS171" s="78" t="e">
        <f>Table133[[#This Row],[SAM Upper Interval]]*Table133[[#This Row],[0-59 Month population]]*2.6</f>
        <v>#N/A</v>
      </c>
      <c r="AT171" s="79" t="e">
        <f>Table133[[#This Row],[0-59 Month population]]*Table133[[#This Row],[SAM Level]]*2.6</f>
        <v>#N/A</v>
      </c>
      <c r="AU171" s="79" t="e">
        <f>Table133[[#This Row],[SAM Burden (Surveys Only)]]+Table133[[#This Row],[MAM Burden (Surveys Only)]]</f>
        <v>#N/A</v>
      </c>
      <c r="AV171" s="79" t="e">
        <f>(Table133[[#This Row],[GAM Level]]-Table133[[#This Row],[SAM Level]])*Table133[[#This Row],[0-59 Month population]]*2.6</f>
        <v>#N/A</v>
      </c>
      <c r="AX171" s="69">
        <v>0.67563360932075001</v>
      </c>
      <c r="AY171" s="70" t="e">
        <f t="shared" si="14"/>
        <v>#N/A</v>
      </c>
      <c r="AZ171" s="70" t="e">
        <f t="shared" si="15"/>
        <v>#N/A</v>
      </c>
      <c r="BA171" s="70" t="e">
        <f t="shared" si="16"/>
        <v>#N/A</v>
      </c>
      <c r="BB171" s="2"/>
    </row>
    <row r="172" spans="1:54" ht="16.5" hidden="1" customHeight="1" x14ac:dyDescent="0.25">
      <c r="A172" s="56" t="s">
        <v>205</v>
      </c>
      <c r="B172" s="56" t="s">
        <v>228</v>
      </c>
      <c r="C172" s="56" t="s">
        <v>44</v>
      </c>
      <c r="D172" s="56">
        <v>1918</v>
      </c>
      <c r="E172" s="56">
        <v>1918</v>
      </c>
      <c r="F172" s="56" t="s">
        <v>19</v>
      </c>
      <c r="G172" s="57"/>
      <c r="H172" s="57" t="s">
        <v>680</v>
      </c>
      <c r="I172" s="58">
        <v>65209.897909659994</v>
      </c>
      <c r="J172" s="58" t="e">
        <f>VLOOKUP(TRIM(Table133[[#This Row],[District code]]),'[2]Pop Change by District'!$D$6:$L$339,9,0)</f>
        <v>#N/A</v>
      </c>
      <c r="K172" s="58" t="e">
        <f>Table133[[#This Row],[Population 2019]]-Table133[[#This Row],[Population 2018]]</f>
        <v>#N/A</v>
      </c>
      <c r="L172" s="58" t="e">
        <f>Table133[[#This Row],[Population 2019]]*17.63%</f>
        <v>#N/A</v>
      </c>
      <c r="M172" s="58" t="e">
        <f>Table133[[#This Row],[0-59 Month population]]*0.9</f>
        <v>#N/A</v>
      </c>
      <c r="N172" s="58" t="e">
        <f>Table133[[#This Row],[0-59 Month population]]*0.3</f>
        <v>#N/A</v>
      </c>
      <c r="O172" s="58" t="e">
        <f>Table133[[#This Row],[0-59 Month population]]*0.8</f>
        <v>#N/A</v>
      </c>
      <c r="P172" s="58" t="s">
        <v>229</v>
      </c>
      <c r="Q172" s="71" t="s">
        <v>78</v>
      </c>
      <c r="R172" s="71" t="s">
        <v>208</v>
      </c>
      <c r="S172" s="71" t="s">
        <v>209</v>
      </c>
      <c r="T172" s="72">
        <v>0.20300000000000001</v>
      </c>
      <c r="U172" s="72">
        <v>0.20300000000000001</v>
      </c>
      <c r="V172" s="72">
        <v>0.20300000000000001</v>
      </c>
      <c r="W172" s="72">
        <v>2.1000000000000001E-2</v>
      </c>
      <c r="X172" s="72">
        <v>2.1000000000000001E-2</v>
      </c>
      <c r="Y172" s="72">
        <v>2.1000000000000001E-2</v>
      </c>
      <c r="Z172" s="72"/>
      <c r="AA172" s="73">
        <v>4.1059263561797045E-2</v>
      </c>
      <c r="AB172" s="73">
        <v>3.0857829013067979E-3</v>
      </c>
      <c r="AC172" s="73">
        <v>4.1059263561797045E-2</v>
      </c>
      <c r="AD172" s="73">
        <v>8.6998741475019473E-2</v>
      </c>
      <c r="AE172" s="73">
        <v>3.0857829013067979E-3</v>
      </c>
      <c r="AF172" s="73">
        <v>9.1505131627344222E-3</v>
      </c>
      <c r="AG172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72" s="73">
        <f t="shared" si="17"/>
        <v>2.1000000000000001E-2</v>
      </c>
      <c r="AI172" s="75">
        <f t="shared" si="19"/>
        <v>2.1000000000000001E-2</v>
      </c>
      <c r="AJ172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72" s="73">
        <f t="shared" si="18"/>
        <v>0.20300000000000001</v>
      </c>
      <c r="AL172" s="75">
        <f t="shared" si="20"/>
        <v>0.20300000000000001</v>
      </c>
      <c r="AM172" s="75">
        <f>Table133[[#This Row],[GAM to be used]]-Table133[[#This Row],[new GAM prevalence (SD of 1) after district grouping]]</f>
        <v>0.16194073643820298</v>
      </c>
      <c r="AN172" s="75">
        <f>Table133[[#This Row],[GAM to be used]]-Table133[[#This Row],[SAM to be used]]</f>
        <v>0.18200000000000002</v>
      </c>
      <c r="AO172" s="76" t="e">
        <f>Table133[[#This Row],[0-59 Month population]]*Table133[[#This Row],[SAM to be used]]*2.6</f>
        <v>#N/A</v>
      </c>
      <c r="AP172" s="76" t="e">
        <f>Table133[[#This Row],[SAM Burden]]+Table133[[#This Row],[MAM Burden]]</f>
        <v>#N/A</v>
      </c>
      <c r="AQ172" s="76" t="e">
        <f>Table133[[#This Row],[0-59 Month population]]*Table133[[#This Row],[MAM to be used]]*2.6</f>
        <v>#N/A</v>
      </c>
      <c r="AR172" s="77"/>
      <c r="AS172" s="78" t="e">
        <f>Table133[[#This Row],[SAM Upper Interval]]*Table133[[#This Row],[0-59 Month population]]*2.6</f>
        <v>#N/A</v>
      </c>
      <c r="AT172" s="79" t="e">
        <f>Table133[[#This Row],[0-59 Month population]]*Table133[[#This Row],[SAM Level]]*2.6</f>
        <v>#N/A</v>
      </c>
      <c r="AU172" s="79" t="e">
        <f>Table133[[#This Row],[SAM Burden (Surveys Only)]]+Table133[[#This Row],[MAM Burden (Surveys Only)]]</f>
        <v>#N/A</v>
      </c>
      <c r="AV172" s="79" t="e">
        <f>(Table133[[#This Row],[GAM Level]]-Table133[[#This Row],[SAM Level]])*Table133[[#This Row],[0-59 Month population]]*2.6</f>
        <v>#N/A</v>
      </c>
      <c r="AX172" s="69">
        <v>0.67563360932075001</v>
      </c>
      <c r="AY172" s="70" t="e">
        <f t="shared" si="14"/>
        <v>#N/A</v>
      </c>
      <c r="AZ172" s="70" t="e">
        <f t="shared" si="15"/>
        <v>#N/A</v>
      </c>
      <c r="BA172" s="70" t="e">
        <f t="shared" si="16"/>
        <v>#N/A</v>
      </c>
      <c r="BB172" s="2"/>
    </row>
    <row r="173" spans="1:54" ht="16.5" hidden="1" customHeight="1" x14ac:dyDescent="0.25">
      <c r="A173" s="56" t="s">
        <v>205</v>
      </c>
      <c r="B173" s="56" t="s">
        <v>230</v>
      </c>
      <c r="C173" s="56" t="s">
        <v>44</v>
      </c>
      <c r="D173" s="56">
        <v>1919</v>
      </c>
      <c r="E173" s="56">
        <v>1919</v>
      </c>
      <c r="F173" s="56" t="s">
        <v>19</v>
      </c>
      <c r="G173" s="57"/>
      <c r="H173" s="57" t="s">
        <v>680</v>
      </c>
      <c r="I173" s="58">
        <v>41976.940838921138</v>
      </c>
      <c r="J173" s="58" t="e">
        <f>VLOOKUP(TRIM(Table133[[#This Row],[District code]]),'[2]Pop Change by District'!$D$6:$L$339,9,0)</f>
        <v>#N/A</v>
      </c>
      <c r="K173" s="58" t="e">
        <f>Table133[[#This Row],[Population 2019]]-Table133[[#This Row],[Population 2018]]</f>
        <v>#N/A</v>
      </c>
      <c r="L173" s="58" t="e">
        <f>Table133[[#This Row],[Population 2019]]*17.63%</f>
        <v>#N/A</v>
      </c>
      <c r="M173" s="58" t="e">
        <f>Table133[[#This Row],[0-59 Month population]]*0.9</f>
        <v>#N/A</v>
      </c>
      <c r="N173" s="58" t="e">
        <f>Table133[[#This Row],[0-59 Month population]]*0.3</f>
        <v>#N/A</v>
      </c>
      <c r="O173" s="58" t="e">
        <f>Table133[[#This Row],[0-59 Month population]]*0.8</f>
        <v>#N/A</v>
      </c>
      <c r="P173" s="58" t="s">
        <v>229</v>
      </c>
      <c r="Q173" s="71" t="s">
        <v>78</v>
      </c>
      <c r="R173" s="71" t="s">
        <v>208</v>
      </c>
      <c r="S173" s="71" t="s">
        <v>209</v>
      </c>
      <c r="T173" s="72">
        <v>0.20300000000000001</v>
      </c>
      <c r="U173" s="72">
        <v>0.20300000000000001</v>
      </c>
      <c r="V173" s="72">
        <v>0.20300000000000001</v>
      </c>
      <c r="W173" s="72">
        <v>2.1000000000000001E-2</v>
      </c>
      <c r="X173" s="72">
        <v>2.1000000000000001E-2</v>
      </c>
      <c r="Y173" s="72">
        <v>2.1000000000000001E-2</v>
      </c>
      <c r="Z173" s="72"/>
      <c r="AA173" s="73">
        <v>4.1059263561797045E-2</v>
      </c>
      <c r="AB173" s="73">
        <v>3.0857829013067979E-3</v>
      </c>
      <c r="AC173" s="73">
        <v>4.1059263561797045E-2</v>
      </c>
      <c r="AD173" s="73">
        <v>8.6998741475019473E-2</v>
      </c>
      <c r="AE173" s="73">
        <v>3.0857829013067979E-3</v>
      </c>
      <c r="AF173" s="73">
        <v>9.1505131627344222E-3</v>
      </c>
      <c r="AG173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73" s="73">
        <f t="shared" si="17"/>
        <v>2.1000000000000001E-2</v>
      </c>
      <c r="AI173" s="75">
        <f t="shared" si="19"/>
        <v>2.1000000000000001E-2</v>
      </c>
      <c r="AJ173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73" s="73">
        <f t="shared" si="18"/>
        <v>0.20300000000000001</v>
      </c>
      <c r="AL173" s="75">
        <f t="shared" si="20"/>
        <v>0.20300000000000001</v>
      </c>
      <c r="AM173" s="75">
        <f>Table133[[#This Row],[GAM to be used]]-Table133[[#This Row],[new GAM prevalence (SD of 1) after district grouping]]</f>
        <v>0.16194073643820298</v>
      </c>
      <c r="AN173" s="75">
        <f>Table133[[#This Row],[GAM to be used]]-Table133[[#This Row],[SAM to be used]]</f>
        <v>0.18200000000000002</v>
      </c>
      <c r="AO173" s="76" t="e">
        <f>Table133[[#This Row],[0-59 Month population]]*Table133[[#This Row],[SAM to be used]]*2.6</f>
        <v>#N/A</v>
      </c>
      <c r="AP173" s="76" t="e">
        <f>Table133[[#This Row],[SAM Burden]]+Table133[[#This Row],[MAM Burden]]</f>
        <v>#N/A</v>
      </c>
      <c r="AQ173" s="76" t="e">
        <f>Table133[[#This Row],[0-59 Month population]]*Table133[[#This Row],[MAM to be used]]*2.6</f>
        <v>#N/A</v>
      </c>
      <c r="AR173" s="77"/>
      <c r="AS173" s="78" t="e">
        <f>Table133[[#This Row],[SAM Upper Interval]]*Table133[[#This Row],[0-59 Month population]]*2.6</f>
        <v>#N/A</v>
      </c>
      <c r="AT173" s="79" t="e">
        <f>Table133[[#This Row],[0-59 Month population]]*Table133[[#This Row],[SAM Level]]*2.6</f>
        <v>#N/A</v>
      </c>
      <c r="AU173" s="79" t="e">
        <f>Table133[[#This Row],[SAM Burden (Surveys Only)]]+Table133[[#This Row],[MAM Burden (Surveys Only)]]</f>
        <v>#N/A</v>
      </c>
      <c r="AV173" s="79" t="e">
        <f>(Table133[[#This Row],[GAM Level]]-Table133[[#This Row],[SAM Level]])*Table133[[#This Row],[0-59 Month population]]*2.6</f>
        <v>#N/A</v>
      </c>
      <c r="AX173" s="69">
        <v>0.67563360932075001</v>
      </c>
      <c r="AY173" s="70" t="e">
        <f t="shared" si="14"/>
        <v>#N/A</v>
      </c>
      <c r="AZ173" s="70" t="e">
        <f t="shared" si="15"/>
        <v>#N/A</v>
      </c>
      <c r="BA173" s="70" t="e">
        <f t="shared" si="16"/>
        <v>#N/A</v>
      </c>
      <c r="BB173" s="2"/>
    </row>
    <row r="174" spans="1:54" ht="16.5" hidden="1" customHeight="1" x14ac:dyDescent="0.25">
      <c r="A174" s="56" t="s">
        <v>205</v>
      </c>
      <c r="B174" s="56" t="s">
        <v>231</v>
      </c>
      <c r="C174" s="56" t="s">
        <v>44</v>
      </c>
      <c r="D174" s="56">
        <v>1920</v>
      </c>
      <c r="E174" s="56">
        <v>1920</v>
      </c>
      <c r="F174" s="56" t="s">
        <v>19</v>
      </c>
      <c r="G174" s="57" t="s">
        <v>29</v>
      </c>
      <c r="H174" s="57" t="s">
        <v>680</v>
      </c>
      <c r="I174" s="58">
        <v>12734.40462293993</v>
      </c>
      <c r="J174" s="58" t="e">
        <f>VLOOKUP(TRIM(Table133[[#This Row],[District code]]),'[2]Pop Change by District'!$D$6:$L$339,9,0)</f>
        <v>#N/A</v>
      </c>
      <c r="K174" s="58" t="e">
        <f>Table133[[#This Row],[Population 2019]]-Table133[[#This Row],[Population 2018]]</f>
        <v>#N/A</v>
      </c>
      <c r="L174" s="58" t="e">
        <f>Table133[[#This Row],[Population 2019]]*17.63%</f>
        <v>#N/A</v>
      </c>
      <c r="M174" s="58" t="e">
        <f>Table133[[#This Row],[0-59 Month population]]*0.9</f>
        <v>#N/A</v>
      </c>
      <c r="N174" s="58" t="e">
        <f>Table133[[#This Row],[0-59 Month population]]*0.3</f>
        <v>#N/A</v>
      </c>
      <c r="O174" s="58" t="e">
        <f>Table133[[#This Row],[0-59 Month population]]*0.8</f>
        <v>#N/A</v>
      </c>
      <c r="P174" s="58" t="s">
        <v>229</v>
      </c>
      <c r="Q174" s="71" t="s">
        <v>78</v>
      </c>
      <c r="R174" s="71" t="s">
        <v>208</v>
      </c>
      <c r="S174" s="71" t="s">
        <v>209</v>
      </c>
      <c r="T174" s="72">
        <v>0.20300000000000001</v>
      </c>
      <c r="U174" s="72">
        <v>0.20300000000000001</v>
      </c>
      <c r="V174" s="72">
        <v>0.20300000000000001</v>
      </c>
      <c r="W174" s="72">
        <v>2.1000000000000001E-2</v>
      </c>
      <c r="X174" s="72">
        <v>2.1000000000000001E-2</v>
      </c>
      <c r="Y174" s="72">
        <v>2.1000000000000001E-2</v>
      </c>
      <c r="Z174" s="72"/>
      <c r="AA174" s="73">
        <v>4.1059263561797045E-2</v>
      </c>
      <c r="AB174" s="73">
        <v>3.0857829013067979E-3</v>
      </c>
      <c r="AC174" s="73">
        <v>4.1059263561797045E-2</v>
      </c>
      <c r="AD174" s="73">
        <v>8.6998741475019473E-2</v>
      </c>
      <c r="AE174" s="73">
        <v>3.0857829013067979E-3</v>
      </c>
      <c r="AF174" s="73">
        <v>9.1505131627344222E-3</v>
      </c>
      <c r="AG174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74" s="73">
        <f t="shared" si="17"/>
        <v>2.1000000000000001E-2</v>
      </c>
      <c r="AI174" s="75">
        <f t="shared" si="19"/>
        <v>2.1000000000000001E-2</v>
      </c>
      <c r="AJ174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74" s="73">
        <f t="shared" si="18"/>
        <v>0.20300000000000001</v>
      </c>
      <c r="AL174" s="75">
        <f t="shared" si="20"/>
        <v>0.20300000000000001</v>
      </c>
      <c r="AM174" s="75">
        <f>Table133[[#This Row],[GAM to be used]]-Table133[[#This Row],[new GAM prevalence (SD of 1) after district grouping]]</f>
        <v>0.16194073643820298</v>
      </c>
      <c r="AN174" s="75">
        <f>Table133[[#This Row],[GAM to be used]]-Table133[[#This Row],[SAM to be used]]</f>
        <v>0.18200000000000002</v>
      </c>
      <c r="AO174" s="76" t="e">
        <f>Table133[[#This Row],[0-59 Month population]]*Table133[[#This Row],[SAM to be used]]*2.6</f>
        <v>#N/A</v>
      </c>
      <c r="AP174" s="76" t="e">
        <f>Table133[[#This Row],[SAM Burden]]+Table133[[#This Row],[MAM Burden]]</f>
        <v>#N/A</v>
      </c>
      <c r="AQ174" s="76" t="e">
        <f>Table133[[#This Row],[0-59 Month population]]*Table133[[#This Row],[MAM to be used]]*2.6</f>
        <v>#N/A</v>
      </c>
      <c r="AR174" s="77"/>
      <c r="AS174" s="78" t="e">
        <f>Table133[[#This Row],[SAM Upper Interval]]*Table133[[#This Row],[0-59 Month population]]*2.6</f>
        <v>#N/A</v>
      </c>
      <c r="AT174" s="79" t="e">
        <f>Table133[[#This Row],[0-59 Month population]]*Table133[[#This Row],[SAM Level]]*2.6</f>
        <v>#N/A</v>
      </c>
      <c r="AU174" s="79" t="e">
        <f>Table133[[#This Row],[SAM Burden (Surveys Only)]]+Table133[[#This Row],[MAM Burden (Surveys Only)]]</f>
        <v>#N/A</v>
      </c>
      <c r="AV174" s="79" t="e">
        <f>(Table133[[#This Row],[GAM Level]]-Table133[[#This Row],[SAM Level]])*Table133[[#This Row],[0-59 Month population]]*2.6</f>
        <v>#N/A</v>
      </c>
      <c r="AX174" s="69">
        <v>0.30857829013067978</v>
      </c>
      <c r="AY174" s="70" t="e">
        <f t="shared" si="14"/>
        <v>#N/A</v>
      </c>
      <c r="AZ174" s="70" t="e">
        <f t="shared" si="15"/>
        <v>#N/A</v>
      </c>
      <c r="BA174" s="70" t="e">
        <f t="shared" si="16"/>
        <v>#N/A</v>
      </c>
      <c r="BB174" s="2"/>
    </row>
    <row r="175" spans="1:54" ht="16.5" hidden="1" customHeight="1" x14ac:dyDescent="0.25">
      <c r="A175" s="56" t="s">
        <v>205</v>
      </c>
      <c r="B175" s="56" t="s">
        <v>232</v>
      </c>
      <c r="C175" s="56" t="s">
        <v>44</v>
      </c>
      <c r="D175" s="56">
        <v>1921</v>
      </c>
      <c r="E175" s="56">
        <v>1921</v>
      </c>
      <c r="F175" s="56" t="s">
        <v>19</v>
      </c>
      <c r="G175" s="57" t="s">
        <v>29</v>
      </c>
      <c r="H175" s="57" t="s">
        <v>680</v>
      </c>
      <c r="I175" s="58">
        <v>29547.372014794466</v>
      </c>
      <c r="J175" s="58" t="e">
        <f>VLOOKUP(TRIM(Table133[[#This Row],[District code]]),'[2]Pop Change by District'!$D$6:$L$339,9,0)</f>
        <v>#N/A</v>
      </c>
      <c r="K175" s="58" t="e">
        <f>Table133[[#This Row],[Population 2019]]-Table133[[#This Row],[Population 2018]]</f>
        <v>#N/A</v>
      </c>
      <c r="L175" s="58" t="e">
        <f>Table133[[#This Row],[Population 2019]]*17.63%</f>
        <v>#N/A</v>
      </c>
      <c r="M175" s="58" t="e">
        <f>Table133[[#This Row],[0-59 Month population]]*0.9</f>
        <v>#N/A</v>
      </c>
      <c r="N175" s="58" t="e">
        <f>Table133[[#This Row],[0-59 Month population]]*0.3</f>
        <v>#N/A</v>
      </c>
      <c r="O175" s="58" t="e">
        <f>Table133[[#This Row],[0-59 Month population]]*0.8</f>
        <v>#N/A</v>
      </c>
      <c r="P175" s="58" t="s">
        <v>229</v>
      </c>
      <c r="Q175" s="71" t="s">
        <v>78</v>
      </c>
      <c r="R175" s="71" t="s">
        <v>208</v>
      </c>
      <c r="S175" s="71" t="s">
        <v>209</v>
      </c>
      <c r="T175" s="72">
        <v>0.20300000000000001</v>
      </c>
      <c r="U175" s="72">
        <v>0.20300000000000001</v>
      </c>
      <c r="V175" s="72">
        <v>0.20300000000000001</v>
      </c>
      <c r="W175" s="72">
        <v>2.1000000000000001E-2</v>
      </c>
      <c r="X175" s="72">
        <v>2.1000000000000001E-2</v>
      </c>
      <c r="Y175" s="72">
        <v>2.1000000000000001E-2</v>
      </c>
      <c r="Z175" s="72"/>
      <c r="AA175" s="73">
        <v>4.1059263561797045E-2</v>
      </c>
      <c r="AB175" s="73">
        <v>3.0857829013067979E-3</v>
      </c>
      <c r="AC175" s="73">
        <v>4.1059263561797045E-2</v>
      </c>
      <c r="AD175" s="73">
        <v>8.6998741475019473E-2</v>
      </c>
      <c r="AE175" s="73">
        <v>3.0857829013067979E-3</v>
      </c>
      <c r="AF175" s="73">
        <v>9.1505131627344222E-3</v>
      </c>
      <c r="AG175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75" s="73">
        <f t="shared" si="17"/>
        <v>2.1000000000000001E-2</v>
      </c>
      <c r="AI175" s="75">
        <f t="shared" si="19"/>
        <v>2.1000000000000001E-2</v>
      </c>
      <c r="AJ175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75" s="73">
        <f t="shared" si="18"/>
        <v>0.20300000000000001</v>
      </c>
      <c r="AL175" s="75">
        <f t="shared" si="20"/>
        <v>0.20300000000000001</v>
      </c>
      <c r="AM175" s="75">
        <f>Table133[[#This Row],[GAM to be used]]-Table133[[#This Row],[new GAM prevalence (SD of 1) after district grouping]]</f>
        <v>0.16194073643820298</v>
      </c>
      <c r="AN175" s="75">
        <f>Table133[[#This Row],[GAM to be used]]-Table133[[#This Row],[SAM to be used]]</f>
        <v>0.18200000000000002</v>
      </c>
      <c r="AO175" s="76" t="e">
        <f>Table133[[#This Row],[0-59 Month population]]*Table133[[#This Row],[SAM to be used]]*2.6</f>
        <v>#N/A</v>
      </c>
      <c r="AP175" s="76" t="e">
        <f>Table133[[#This Row],[SAM Burden]]+Table133[[#This Row],[MAM Burden]]</f>
        <v>#N/A</v>
      </c>
      <c r="AQ175" s="76" t="e">
        <f>Table133[[#This Row],[0-59 Month population]]*Table133[[#This Row],[MAM to be used]]*2.6</f>
        <v>#N/A</v>
      </c>
      <c r="AR175" s="77"/>
      <c r="AS175" s="78" t="e">
        <f>Table133[[#This Row],[SAM Upper Interval]]*Table133[[#This Row],[0-59 Month population]]*2.6</f>
        <v>#N/A</v>
      </c>
      <c r="AT175" s="79" t="e">
        <f>Table133[[#This Row],[0-59 Month population]]*Table133[[#This Row],[SAM Level]]*2.6</f>
        <v>#N/A</v>
      </c>
      <c r="AU175" s="79" t="e">
        <f>Table133[[#This Row],[SAM Burden (Surveys Only)]]+Table133[[#This Row],[MAM Burden (Surveys Only)]]</f>
        <v>#N/A</v>
      </c>
      <c r="AV175" s="79" t="e">
        <f>(Table133[[#This Row],[GAM Level]]-Table133[[#This Row],[SAM Level]])*Table133[[#This Row],[0-59 Month population]]*2.6</f>
        <v>#N/A</v>
      </c>
      <c r="AX175" s="69">
        <v>0.30857829013067978</v>
      </c>
      <c r="AY175" s="70" t="e">
        <f t="shared" si="14"/>
        <v>#N/A</v>
      </c>
      <c r="AZ175" s="70" t="e">
        <f t="shared" si="15"/>
        <v>#N/A</v>
      </c>
      <c r="BA175" s="70" t="e">
        <f t="shared" si="16"/>
        <v>#N/A</v>
      </c>
      <c r="BB175" s="2"/>
    </row>
    <row r="176" spans="1:54" ht="16.5" hidden="1" customHeight="1" x14ac:dyDescent="0.25">
      <c r="A176" s="56" t="s">
        <v>205</v>
      </c>
      <c r="B176" s="56" t="s">
        <v>233</v>
      </c>
      <c r="C176" s="56" t="s">
        <v>44</v>
      </c>
      <c r="D176" s="56">
        <v>1922</v>
      </c>
      <c r="E176" s="56">
        <v>1922</v>
      </c>
      <c r="F176" s="56" t="s">
        <v>19</v>
      </c>
      <c r="G176" s="57" t="s">
        <v>29</v>
      </c>
      <c r="H176" s="57" t="s">
        <v>680</v>
      </c>
      <c r="I176" s="58">
        <v>27276.227796861036</v>
      </c>
      <c r="J176" s="58" t="e">
        <f>VLOOKUP(TRIM(Table133[[#This Row],[District code]]),'[2]Pop Change by District'!$D$6:$L$339,9,0)</f>
        <v>#N/A</v>
      </c>
      <c r="K176" s="58" t="e">
        <f>Table133[[#This Row],[Population 2019]]-Table133[[#This Row],[Population 2018]]</f>
        <v>#N/A</v>
      </c>
      <c r="L176" s="58" t="e">
        <f>Table133[[#This Row],[Population 2019]]*17.63%</f>
        <v>#N/A</v>
      </c>
      <c r="M176" s="58" t="e">
        <f>Table133[[#This Row],[0-59 Month population]]*0.9</f>
        <v>#N/A</v>
      </c>
      <c r="N176" s="58" t="e">
        <f>Table133[[#This Row],[0-59 Month population]]*0.3</f>
        <v>#N/A</v>
      </c>
      <c r="O176" s="58" t="e">
        <f>Table133[[#This Row],[0-59 Month population]]*0.8</f>
        <v>#N/A</v>
      </c>
      <c r="P176" s="58" t="s">
        <v>229</v>
      </c>
      <c r="Q176" s="71" t="s">
        <v>78</v>
      </c>
      <c r="R176" s="71" t="s">
        <v>208</v>
      </c>
      <c r="S176" s="71" t="s">
        <v>209</v>
      </c>
      <c r="T176" s="72">
        <v>0.20300000000000001</v>
      </c>
      <c r="U176" s="72">
        <v>0.20300000000000001</v>
      </c>
      <c r="V176" s="72">
        <v>0.20300000000000001</v>
      </c>
      <c r="W176" s="72">
        <v>2.1000000000000001E-2</v>
      </c>
      <c r="X176" s="72">
        <v>2.1000000000000001E-2</v>
      </c>
      <c r="Y176" s="72">
        <v>2.1000000000000001E-2</v>
      </c>
      <c r="Z176" s="72"/>
      <c r="AA176" s="73">
        <v>4.1059263561797045E-2</v>
      </c>
      <c r="AB176" s="73">
        <v>3.0857829013067979E-3</v>
      </c>
      <c r="AC176" s="73">
        <v>4.1059263561797045E-2</v>
      </c>
      <c r="AD176" s="73">
        <v>8.6998741475019473E-2</v>
      </c>
      <c r="AE176" s="73">
        <v>3.0857829013067979E-3</v>
      </c>
      <c r="AF176" s="73">
        <v>9.1505131627344222E-3</v>
      </c>
      <c r="AG176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76" s="73">
        <f t="shared" si="17"/>
        <v>2.1000000000000001E-2</v>
      </c>
      <c r="AI176" s="75">
        <f t="shared" si="19"/>
        <v>2.1000000000000001E-2</v>
      </c>
      <c r="AJ176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76" s="73">
        <f t="shared" si="18"/>
        <v>0.20300000000000001</v>
      </c>
      <c r="AL176" s="75">
        <f t="shared" si="20"/>
        <v>0.20300000000000001</v>
      </c>
      <c r="AM176" s="75">
        <f>Table133[[#This Row],[GAM to be used]]-Table133[[#This Row],[new GAM prevalence (SD of 1) after district grouping]]</f>
        <v>0.16194073643820298</v>
      </c>
      <c r="AN176" s="75">
        <f>Table133[[#This Row],[GAM to be used]]-Table133[[#This Row],[SAM to be used]]</f>
        <v>0.18200000000000002</v>
      </c>
      <c r="AO176" s="76" t="e">
        <f>Table133[[#This Row],[0-59 Month population]]*Table133[[#This Row],[SAM to be used]]*2.6</f>
        <v>#N/A</v>
      </c>
      <c r="AP176" s="76" t="e">
        <f>Table133[[#This Row],[SAM Burden]]+Table133[[#This Row],[MAM Burden]]</f>
        <v>#N/A</v>
      </c>
      <c r="AQ176" s="76" t="e">
        <f>Table133[[#This Row],[0-59 Month population]]*Table133[[#This Row],[MAM to be used]]*2.6</f>
        <v>#N/A</v>
      </c>
      <c r="AR176" s="77"/>
      <c r="AS176" s="78" t="e">
        <f>Table133[[#This Row],[SAM Upper Interval]]*Table133[[#This Row],[0-59 Month population]]*2.6</f>
        <v>#N/A</v>
      </c>
      <c r="AT176" s="79" t="e">
        <f>Table133[[#This Row],[0-59 Month population]]*Table133[[#This Row],[SAM Level]]*2.6</f>
        <v>#N/A</v>
      </c>
      <c r="AU176" s="79" t="e">
        <f>Table133[[#This Row],[SAM Burden (Surveys Only)]]+Table133[[#This Row],[MAM Burden (Surveys Only)]]</f>
        <v>#N/A</v>
      </c>
      <c r="AV176" s="79" t="e">
        <f>(Table133[[#This Row],[GAM Level]]-Table133[[#This Row],[SAM Level]])*Table133[[#This Row],[0-59 Month population]]*2.6</f>
        <v>#N/A</v>
      </c>
      <c r="AX176" s="69">
        <v>1.7882830697210637</v>
      </c>
      <c r="AY176" s="70" t="e">
        <f t="shared" si="14"/>
        <v>#N/A</v>
      </c>
      <c r="AZ176" s="70" t="e">
        <f t="shared" si="15"/>
        <v>#N/A</v>
      </c>
      <c r="BA176" s="70" t="e">
        <f t="shared" si="16"/>
        <v>#N/A</v>
      </c>
      <c r="BB176" s="2"/>
    </row>
    <row r="177" spans="1:54" ht="16.5" hidden="1" customHeight="1" x14ac:dyDescent="0.25">
      <c r="A177" s="56" t="s">
        <v>205</v>
      </c>
      <c r="B177" s="56" t="s">
        <v>234</v>
      </c>
      <c r="C177" s="56" t="s">
        <v>44</v>
      </c>
      <c r="D177" s="56">
        <v>1923</v>
      </c>
      <c r="E177" s="56">
        <v>1923</v>
      </c>
      <c r="F177" s="56" t="s">
        <v>19</v>
      </c>
      <c r="G177" s="57" t="s">
        <v>29</v>
      </c>
      <c r="H177" s="57" t="s">
        <v>680</v>
      </c>
      <c r="I177" s="58">
        <v>14699.083132702315</v>
      </c>
      <c r="J177" s="58" t="e">
        <f>VLOOKUP(TRIM(Table133[[#This Row],[District code]]),'[2]Pop Change by District'!$D$6:$L$339,9,0)</f>
        <v>#N/A</v>
      </c>
      <c r="K177" s="58" t="e">
        <f>Table133[[#This Row],[Population 2019]]-Table133[[#This Row],[Population 2018]]</f>
        <v>#N/A</v>
      </c>
      <c r="L177" s="58" t="e">
        <f>Table133[[#This Row],[Population 2019]]*17.63%</f>
        <v>#N/A</v>
      </c>
      <c r="M177" s="58" t="e">
        <f>Table133[[#This Row],[0-59 Month population]]*0.9</f>
        <v>#N/A</v>
      </c>
      <c r="N177" s="58" t="e">
        <f>Table133[[#This Row],[0-59 Month population]]*0.3</f>
        <v>#N/A</v>
      </c>
      <c r="O177" s="58" t="e">
        <f>Table133[[#This Row],[0-59 Month population]]*0.8</f>
        <v>#N/A</v>
      </c>
      <c r="P177" s="58" t="s">
        <v>223</v>
      </c>
      <c r="Q177" s="71" t="s">
        <v>78</v>
      </c>
      <c r="R177" s="71" t="s">
        <v>208</v>
      </c>
      <c r="S177" s="71" t="s">
        <v>209</v>
      </c>
      <c r="T177" s="72">
        <v>0.20300000000000001</v>
      </c>
      <c r="U177" s="72">
        <v>0.20300000000000001</v>
      </c>
      <c r="V177" s="72">
        <v>0.20300000000000001</v>
      </c>
      <c r="W177" s="72">
        <v>2.1000000000000001E-2</v>
      </c>
      <c r="X177" s="72">
        <v>2.1000000000000001E-2</v>
      </c>
      <c r="Y177" s="72">
        <v>2.1000000000000001E-2</v>
      </c>
      <c r="Z177" s="72"/>
      <c r="AA177" s="73">
        <v>8.6998741475019473E-2</v>
      </c>
      <c r="AB177" s="73">
        <v>9.1505131627344222E-3</v>
      </c>
      <c r="AC177" s="73">
        <v>4.1059263561797045E-2</v>
      </c>
      <c r="AD177" s="73">
        <v>8.6998741475019473E-2</v>
      </c>
      <c r="AE177" s="73">
        <v>3.0857829013067979E-3</v>
      </c>
      <c r="AF177" s="73">
        <v>9.1505131627344222E-3</v>
      </c>
      <c r="AG177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77" s="73">
        <f t="shared" si="17"/>
        <v>2.1000000000000001E-2</v>
      </c>
      <c r="AI177" s="75">
        <f t="shared" si="19"/>
        <v>2.1000000000000001E-2</v>
      </c>
      <c r="AJ177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77" s="73">
        <f t="shared" si="18"/>
        <v>0.20300000000000001</v>
      </c>
      <c r="AL177" s="75">
        <f t="shared" si="20"/>
        <v>0.20300000000000001</v>
      </c>
      <c r="AM177" s="75">
        <f>Table133[[#This Row],[GAM to be used]]-Table133[[#This Row],[new GAM prevalence (SD of 1) after district grouping]]</f>
        <v>0.11600125852498054</v>
      </c>
      <c r="AN177" s="75">
        <f>Table133[[#This Row],[GAM to be used]]-Table133[[#This Row],[SAM to be used]]</f>
        <v>0.18200000000000002</v>
      </c>
      <c r="AO177" s="76" t="e">
        <f>Table133[[#This Row],[0-59 Month population]]*Table133[[#This Row],[SAM to be used]]*2.6</f>
        <v>#N/A</v>
      </c>
      <c r="AP177" s="76" t="e">
        <f>Table133[[#This Row],[SAM Burden]]+Table133[[#This Row],[MAM Burden]]</f>
        <v>#N/A</v>
      </c>
      <c r="AQ177" s="76" t="e">
        <f>Table133[[#This Row],[0-59 Month population]]*Table133[[#This Row],[MAM to be used]]*2.6</f>
        <v>#N/A</v>
      </c>
      <c r="AR177" s="77"/>
      <c r="AS177" s="78" t="e">
        <f>Table133[[#This Row],[SAM Upper Interval]]*Table133[[#This Row],[0-59 Month population]]*2.6</f>
        <v>#N/A</v>
      </c>
      <c r="AT177" s="79" t="e">
        <f>Table133[[#This Row],[0-59 Month population]]*Table133[[#This Row],[SAM Level]]*2.6</f>
        <v>#N/A</v>
      </c>
      <c r="AU177" s="79" t="e">
        <f>Table133[[#This Row],[SAM Burden (Surveys Only)]]+Table133[[#This Row],[MAM Burden (Surveys Only)]]</f>
        <v>#N/A</v>
      </c>
      <c r="AV177" s="79" t="e">
        <f>(Table133[[#This Row],[GAM Level]]-Table133[[#This Row],[SAM Level]])*Table133[[#This Row],[0-59 Month population]]*2.6</f>
        <v>#N/A</v>
      </c>
      <c r="AX177" s="69">
        <v>0.38897253254545777</v>
      </c>
      <c r="AY177" s="70" t="e">
        <f t="shared" si="14"/>
        <v>#N/A</v>
      </c>
      <c r="AZ177" s="70" t="e">
        <f t="shared" si="15"/>
        <v>#N/A</v>
      </c>
      <c r="BA177" s="70" t="e">
        <f t="shared" si="16"/>
        <v>#N/A</v>
      </c>
      <c r="BB177" s="2"/>
    </row>
    <row r="178" spans="1:54" ht="16.5" hidden="1" customHeight="1" x14ac:dyDescent="0.25">
      <c r="A178" s="56" t="s">
        <v>205</v>
      </c>
      <c r="B178" s="56" t="s">
        <v>235</v>
      </c>
      <c r="C178" s="56" t="s">
        <v>44</v>
      </c>
      <c r="D178" s="56">
        <v>1924</v>
      </c>
      <c r="E178" s="56">
        <v>1924</v>
      </c>
      <c r="F178" s="56" t="s">
        <v>19</v>
      </c>
      <c r="G178" s="57" t="s">
        <v>29</v>
      </c>
      <c r="H178" s="57" t="s">
        <v>680</v>
      </c>
      <c r="I178" s="58">
        <v>38395.504054851335</v>
      </c>
      <c r="J178" s="58" t="e">
        <f>VLOOKUP(TRIM(Table133[[#This Row],[District code]]),'[2]Pop Change by District'!$D$6:$L$339,9,0)</f>
        <v>#N/A</v>
      </c>
      <c r="K178" s="58" t="e">
        <f>Table133[[#This Row],[Population 2019]]-Table133[[#This Row],[Population 2018]]</f>
        <v>#N/A</v>
      </c>
      <c r="L178" s="58" t="e">
        <f>Table133[[#This Row],[Population 2019]]*17.63%</f>
        <v>#N/A</v>
      </c>
      <c r="M178" s="58" t="e">
        <f>Table133[[#This Row],[0-59 Month population]]*0.9</f>
        <v>#N/A</v>
      </c>
      <c r="N178" s="58" t="e">
        <f>Table133[[#This Row],[0-59 Month population]]*0.3</f>
        <v>#N/A</v>
      </c>
      <c r="O178" s="58" t="e">
        <f>Table133[[#This Row],[0-59 Month population]]*0.8</f>
        <v>#N/A</v>
      </c>
      <c r="P178" s="58" t="s">
        <v>223</v>
      </c>
      <c r="Q178" s="71" t="s">
        <v>78</v>
      </c>
      <c r="R178" s="71" t="s">
        <v>208</v>
      </c>
      <c r="S178" s="71" t="s">
        <v>209</v>
      </c>
      <c r="T178" s="72">
        <v>0.20300000000000001</v>
      </c>
      <c r="U178" s="72">
        <v>0.20300000000000001</v>
      </c>
      <c r="V178" s="72">
        <v>0.20300000000000001</v>
      </c>
      <c r="W178" s="72">
        <v>2.1000000000000001E-2</v>
      </c>
      <c r="X178" s="72">
        <v>2.1000000000000001E-2</v>
      </c>
      <c r="Y178" s="72">
        <v>2.1000000000000001E-2</v>
      </c>
      <c r="Z178" s="72"/>
      <c r="AA178" s="73">
        <v>8.6998741475019473E-2</v>
      </c>
      <c r="AB178" s="73">
        <v>9.1505131627344222E-3</v>
      </c>
      <c r="AC178" s="73">
        <v>4.1059263561797045E-2</v>
      </c>
      <c r="AD178" s="73">
        <v>8.6998741475019473E-2</v>
      </c>
      <c r="AE178" s="73">
        <v>3.0857829013067979E-3</v>
      </c>
      <c r="AF178" s="73">
        <v>9.1505131627344222E-3</v>
      </c>
      <c r="AG178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78" s="73">
        <f t="shared" si="17"/>
        <v>2.1000000000000001E-2</v>
      </c>
      <c r="AI178" s="75">
        <f t="shared" si="19"/>
        <v>2.1000000000000001E-2</v>
      </c>
      <c r="AJ178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78" s="73">
        <f t="shared" si="18"/>
        <v>0.20300000000000001</v>
      </c>
      <c r="AL178" s="75">
        <f t="shared" si="20"/>
        <v>0.20300000000000001</v>
      </c>
      <c r="AM178" s="75">
        <f>Table133[[#This Row],[GAM to be used]]-Table133[[#This Row],[new GAM prevalence (SD of 1) after district grouping]]</f>
        <v>0.11600125852498054</v>
      </c>
      <c r="AN178" s="75">
        <f>Table133[[#This Row],[GAM to be used]]-Table133[[#This Row],[SAM to be used]]</f>
        <v>0.18200000000000002</v>
      </c>
      <c r="AO178" s="76" t="e">
        <f>Table133[[#This Row],[0-59 Month population]]*Table133[[#This Row],[SAM to be used]]*2.6</f>
        <v>#N/A</v>
      </c>
      <c r="AP178" s="76" t="e">
        <f>Table133[[#This Row],[SAM Burden]]+Table133[[#This Row],[MAM Burden]]</f>
        <v>#N/A</v>
      </c>
      <c r="AQ178" s="76" t="e">
        <f>Table133[[#This Row],[0-59 Month population]]*Table133[[#This Row],[MAM to be used]]*2.6</f>
        <v>#N/A</v>
      </c>
      <c r="AR178" s="77"/>
      <c r="AS178" s="78" t="e">
        <f>Table133[[#This Row],[SAM Upper Interval]]*Table133[[#This Row],[0-59 Month population]]*2.6</f>
        <v>#N/A</v>
      </c>
      <c r="AT178" s="79" t="e">
        <f>Table133[[#This Row],[0-59 Month population]]*Table133[[#This Row],[SAM Level]]*2.6</f>
        <v>#N/A</v>
      </c>
      <c r="AU178" s="79" t="e">
        <f>Table133[[#This Row],[SAM Burden (Surveys Only)]]+Table133[[#This Row],[MAM Burden (Surveys Only)]]</f>
        <v>#N/A</v>
      </c>
      <c r="AV178" s="79" t="e">
        <f>(Table133[[#This Row],[GAM Level]]-Table133[[#This Row],[SAM Level]])*Table133[[#This Row],[0-59 Month population]]*2.6</f>
        <v>#N/A</v>
      </c>
      <c r="AX178" s="69">
        <v>1.7882830697210637</v>
      </c>
      <c r="AY178" s="70" t="e">
        <f t="shared" si="14"/>
        <v>#N/A</v>
      </c>
      <c r="AZ178" s="70" t="e">
        <f t="shared" si="15"/>
        <v>#N/A</v>
      </c>
      <c r="BA178" s="70" t="e">
        <f t="shared" si="16"/>
        <v>#N/A</v>
      </c>
      <c r="BB178" s="2"/>
    </row>
    <row r="179" spans="1:54" ht="16.5" hidden="1" customHeight="1" x14ac:dyDescent="0.25">
      <c r="A179" s="56" t="s">
        <v>205</v>
      </c>
      <c r="B179" s="56" t="s">
        <v>236</v>
      </c>
      <c r="C179" s="56" t="s">
        <v>44</v>
      </c>
      <c r="D179" s="56">
        <v>1925</v>
      </c>
      <c r="E179" s="56">
        <v>1925</v>
      </c>
      <c r="F179" s="56" t="s">
        <v>19</v>
      </c>
      <c r="G179" s="57"/>
      <c r="H179" s="57" t="s">
        <v>680</v>
      </c>
      <c r="I179" s="58">
        <v>25907.868050338242</v>
      </c>
      <c r="J179" s="58" t="e">
        <f>VLOOKUP(TRIM(Table133[[#This Row],[District code]]),'[2]Pop Change by District'!$D$6:$L$339,9,0)</f>
        <v>#N/A</v>
      </c>
      <c r="K179" s="58" t="e">
        <f>Table133[[#This Row],[Population 2019]]-Table133[[#This Row],[Population 2018]]</f>
        <v>#N/A</v>
      </c>
      <c r="L179" s="58" t="e">
        <f>Table133[[#This Row],[Population 2019]]*17.63%</f>
        <v>#N/A</v>
      </c>
      <c r="M179" s="58" t="e">
        <f>Table133[[#This Row],[0-59 Month population]]*0.9</f>
        <v>#N/A</v>
      </c>
      <c r="N179" s="58" t="e">
        <f>Table133[[#This Row],[0-59 Month population]]*0.3</f>
        <v>#N/A</v>
      </c>
      <c r="O179" s="58" t="e">
        <f>Table133[[#This Row],[0-59 Month population]]*0.8</f>
        <v>#N/A</v>
      </c>
      <c r="P179" s="58" t="s">
        <v>223</v>
      </c>
      <c r="Q179" s="71" t="s">
        <v>78</v>
      </c>
      <c r="R179" s="71" t="s">
        <v>208</v>
      </c>
      <c r="S179" s="71" t="s">
        <v>209</v>
      </c>
      <c r="T179" s="72">
        <v>0.20300000000000001</v>
      </c>
      <c r="U179" s="72">
        <v>0.20300000000000001</v>
      </c>
      <c r="V179" s="72">
        <v>0.20300000000000001</v>
      </c>
      <c r="W179" s="72">
        <v>2.1000000000000001E-2</v>
      </c>
      <c r="X179" s="72">
        <v>2.1000000000000001E-2</v>
      </c>
      <c r="Y179" s="72">
        <v>2.1000000000000001E-2</v>
      </c>
      <c r="Z179" s="72"/>
      <c r="AA179" s="73">
        <v>8.6998741475019473E-2</v>
      </c>
      <c r="AB179" s="73">
        <v>9.1505131627344222E-3</v>
      </c>
      <c r="AC179" s="73">
        <v>4.1059263561797045E-2</v>
      </c>
      <c r="AD179" s="73">
        <v>8.6998741475019473E-2</v>
      </c>
      <c r="AE179" s="73">
        <v>3.0857829013067979E-3</v>
      </c>
      <c r="AF179" s="73">
        <v>9.1505131627344222E-3</v>
      </c>
      <c r="AG179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79" s="73">
        <f t="shared" si="17"/>
        <v>2.1000000000000001E-2</v>
      </c>
      <c r="AI179" s="75">
        <f t="shared" si="19"/>
        <v>2.1000000000000001E-2</v>
      </c>
      <c r="AJ179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79" s="73">
        <f t="shared" si="18"/>
        <v>0.20300000000000001</v>
      </c>
      <c r="AL179" s="75">
        <f t="shared" si="20"/>
        <v>0.20300000000000001</v>
      </c>
      <c r="AM179" s="75">
        <f>Table133[[#This Row],[GAM to be used]]-Table133[[#This Row],[new GAM prevalence (SD of 1) after district grouping]]</f>
        <v>0.11600125852498054</v>
      </c>
      <c r="AN179" s="75">
        <f>Table133[[#This Row],[GAM to be used]]-Table133[[#This Row],[SAM to be used]]</f>
        <v>0.18200000000000002</v>
      </c>
      <c r="AO179" s="76" t="e">
        <f>Table133[[#This Row],[0-59 Month population]]*Table133[[#This Row],[SAM to be used]]*2.6</f>
        <v>#N/A</v>
      </c>
      <c r="AP179" s="76" t="e">
        <f>Table133[[#This Row],[SAM Burden]]+Table133[[#This Row],[MAM Burden]]</f>
        <v>#N/A</v>
      </c>
      <c r="AQ179" s="76" t="e">
        <f>Table133[[#This Row],[0-59 Month population]]*Table133[[#This Row],[MAM to be used]]*2.6</f>
        <v>#N/A</v>
      </c>
      <c r="AR179" s="77"/>
      <c r="AS179" s="78" t="e">
        <f>Table133[[#This Row],[SAM Upper Interval]]*Table133[[#This Row],[0-59 Month population]]*2.6</f>
        <v>#N/A</v>
      </c>
      <c r="AT179" s="79" t="e">
        <f>Table133[[#This Row],[0-59 Month population]]*Table133[[#This Row],[SAM Level]]*2.6</f>
        <v>#N/A</v>
      </c>
      <c r="AU179" s="79" t="e">
        <f>Table133[[#This Row],[SAM Burden (Surveys Only)]]+Table133[[#This Row],[MAM Burden (Surveys Only)]]</f>
        <v>#N/A</v>
      </c>
      <c r="AV179" s="79" t="e">
        <f>(Table133[[#This Row],[GAM Level]]-Table133[[#This Row],[SAM Level]])*Table133[[#This Row],[0-59 Month population]]*2.6</f>
        <v>#N/A</v>
      </c>
      <c r="AX179" s="69">
        <v>1.1478210554194535</v>
      </c>
      <c r="AY179" s="70" t="e">
        <f t="shared" si="14"/>
        <v>#N/A</v>
      </c>
      <c r="AZ179" s="70" t="e">
        <f t="shared" si="15"/>
        <v>#N/A</v>
      </c>
      <c r="BA179" s="70" t="e">
        <f t="shared" si="16"/>
        <v>#N/A</v>
      </c>
      <c r="BB179" s="2"/>
    </row>
    <row r="180" spans="1:54" ht="16.5" hidden="1" customHeight="1" x14ac:dyDescent="0.25">
      <c r="A180" s="56" t="s">
        <v>205</v>
      </c>
      <c r="B180" s="56" t="s">
        <v>237</v>
      </c>
      <c r="C180" s="56" t="s">
        <v>44</v>
      </c>
      <c r="D180" s="56">
        <v>1926</v>
      </c>
      <c r="E180" s="56">
        <v>1930</v>
      </c>
      <c r="F180" s="56" t="s">
        <v>19</v>
      </c>
      <c r="G180" s="57" t="s">
        <v>29</v>
      </c>
      <c r="H180" s="57" t="s">
        <v>680</v>
      </c>
      <c r="I180" s="58">
        <v>22464.199465118549</v>
      </c>
      <c r="J180" s="58" t="e">
        <f>VLOOKUP(TRIM(Table133[[#This Row],[District code]]),'[2]Pop Change by District'!$D$6:$L$339,9,0)</f>
        <v>#N/A</v>
      </c>
      <c r="K180" s="58" t="e">
        <f>Table133[[#This Row],[Population 2019]]-Table133[[#This Row],[Population 2018]]</f>
        <v>#N/A</v>
      </c>
      <c r="L180" s="58" t="e">
        <f>Table133[[#This Row],[Population 2019]]*17.63%</f>
        <v>#N/A</v>
      </c>
      <c r="M180" s="58" t="e">
        <f>Table133[[#This Row],[0-59 Month population]]*0.9</f>
        <v>#N/A</v>
      </c>
      <c r="N180" s="58" t="e">
        <f>Table133[[#This Row],[0-59 Month population]]*0.3</f>
        <v>#N/A</v>
      </c>
      <c r="O180" s="58" t="e">
        <f>Table133[[#This Row],[0-59 Month population]]*0.8</f>
        <v>#N/A</v>
      </c>
      <c r="P180" s="58" t="s">
        <v>223</v>
      </c>
      <c r="Q180" s="71" t="s">
        <v>78</v>
      </c>
      <c r="R180" s="71" t="s">
        <v>208</v>
      </c>
      <c r="S180" s="71" t="s">
        <v>209</v>
      </c>
      <c r="T180" s="72">
        <v>0.20300000000000001</v>
      </c>
      <c r="U180" s="72">
        <v>0.20300000000000001</v>
      </c>
      <c r="V180" s="72">
        <v>0.20300000000000001</v>
      </c>
      <c r="W180" s="72">
        <v>2.1000000000000001E-2</v>
      </c>
      <c r="X180" s="72">
        <v>2.1000000000000001E-2</v>
      </c>
      <c r="Y180" s="72">
        <v>2.1000000000000001E-2</v>
      </c>
      <c r="Z180" s="72"/>
      <c r="AA180" s="73">
        <v>8.6998741475019473E-2</v>
      </c>
      <c r="AB180" s="73">
        <v>9.1505131627344222E-3</v>
      </c>
      <c r="AC180" s="73">
        <v>4.1059263561797045E-2</v>
      </c>
      <c r="AD180" s="73">
        <v>8.6998741475019473E-2</v>
      </c>
      <c r="AE180" s="73">
        <v>3.0857829013067979E-3</v>
      </c>
      <c r="AF180" s="73">
        <v>9.1505131627344222E-3</v>
      </c>
      <c r="AG180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80" s="73">
        <f t="shared" si="17"/>
        <v>2.1000000000000001E-2</v>
      </c>
      <c r="AI180" s="75">
        <f t="shared" si="19"/>
        <v>2.1000000000000001E-2</v>
      </c>
      <c r="AJ180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80" s="73">
        <f t="shared" si="18"/>
        <v>0.20300000000000001</v>
      </c>
      <c r="AL180" s="75">
        <f t="shared" si="20"/>
        <v>0.20300000000000001</v>
      </c>
      <c r="AM180" s="75">
        <f>Table133[[#This Row],[GAM to be used]]-Table133[[#This Row],[new GAM prevalence (SD of 1) after district grouping]]</f>
        <v>0.11600125852498054</v>
      </c>
      <c r="AN180" s="75">
        <f>Table133[[#This Row],[GAM to be used]]-Table133[[#This Row],[SAM to be used]]</f>
        <v>0.18200000000000002</v>
      </c>
      <c r="AO180" s="76" t="e">
        <f>Table133[[#This Row],[0-59 Month population]]*Table133[[#This Row],[SAM to be used]]*2.6</f>
        <v>#N/A</v>
      </c>
      <c r="AP180" s="76" t="e">
        <f>Table133[[#This Row],[SAM Burden]]+Table133[[#This Row],[MAM Burden]]</f>
        <v>#N/A</v>
      </c>
      <c r="AQ180" s="76" t="e">
        <f>Table133[[#This Row],[0-59 Month population]]*Table133[[#This Row],[MAM to be used]]*2.6</f>
        <v>#N/A</v>
      </c>
      <c r="AR180" s="77"/>
      <c r="AS180" s="78" t="e">
        <f>Table133[[#This Row],[SAM Upper Interval]]*Table133[[#This Row],[0-59 Month population]]*2.6</f>
        <v>#N/A</v>
      </c>
      <c r="AT180" s="79" t="e">
        <f>Table133[[#This Row],[0-59 Month population]]*Table133[[#This Row],[SAM Level]]*2.6</f>
        <v>#N/A</v>
      </c>
      <c r="AU180" s="79" t="e">
        <f>Table133[[#This Row],[SAM Burden (Surveys Only)]]+Table133[[#This Row],[MAM Burden (Surveys Only)]]</f>
        <v>#N/A</v>
      </c>
      <c r="AV180" s="79" t="e">
        <f>(Table133[[#This Row],[GAM Level]]-Table133[[#This Row],[SAM Level]])*Table133[[#This Row],[0-59 Month population]]*2.6</f>
        <v>#N/A</v>
      </c>
      <c r="AX180" s="69">
        <v>0.35507260147054004</v>
      </c>
      <c r="AY180" s="70" t="e">
        <f t="shared" si="14"/>
        <v>#N/A</v>
      </c>
      <c r="AZ180" s="70" t="e">
        <f t="shared" si="15"/>
        <v>#N/A</v>
      </c>
      <c r="BA180" s="70" t="e">
        <f t="shared" si="16"/>
        <v>#N/A</v>
      </c>
      <c r="BB180" s="2"/>
    </row>
    <row r="181" spans="1:54" ht="16.5" hidden="1" customHeight="1" x14ac:dyDescent="0.25">
      <c r="A181" s="56" t="s">
        <v>205</v>
      </c>
      <c r="B181" s="56" t="s">
        <v>238</v>
      </c>
      <c r="C181" s="56" t="s">
        <v>44</v>
      </c>
      <c r="D181" s="56">
        <v>1927</v>
      </c>
      <c r="E181" s="56">
        <v>1929</v>
      </c>
      <c r="F181" s="56" t="s">
        <v>19</v>
      </c>
      <c r="G181" s="57"/>
      <c r="H181" s="57" t="s">
        <v>680</v>
      </c>
      <c r="I181" s="58">
        <v>273776.03204924834</v>
      </c>
      <c r="J181" s="58" t="e">
        <f>VLOOKUP(TRIM(Table133[[#This Row],[District code]]),'[2]Pop Change by District'!$D$6:$L$339,9,0)</f>
        <v>#N/A</v>
      </c>
      <c r="K181" s="58" t="e">
        <f>Table133[[#This Row],[Population 2019]]-Table133[[#This Row],[Population 2018]]</f>
        <v>#N/A</v>
      </c>
      <c r="L181" s="58" t="e">
        <f>Table133[[#This Row],[Population 2019]]*17.63%</f>
        <v>#N/A</v>
      </c>
      <c r="M181" s="58" t="e">
        <f>Table133[[#This Row],[0-59 Month population]]*0.9</f>
        <v>#N/A</v>
      </c>
      <c r="N181" s="58" t="e">
        <f>Table133[[#This Row],[0-59 Month population]]*0.3</f>
        <v>#N/A</v>
      </c>
      <c r="O181" s="58" t="e">
        <f>Table133[[#This Row],[0-59 Month population]]*0.8</f>
        <v>#N/A</v>
      </c>
      <c r="P181" s="58" t="s">
        <v>239</v>
      </c>
      <c r="Q181" s="71" t="s">
        <v>78</v>
      </c>
      <c r="R181" s="71" t="s">
        <v>208</v>
      </c>
      <c r="S181" s="71" t="s">
        <v>209</v>
      </c>
      <c r="T181" s="72">
        <v>0.20300000000000001</v>
      </c>
      <c r="U181" s="72">
        <v>0.20300000000000001</v>
      </c>
      <c r="V181" s="72">
        <v>0.20300000000000001</v>
      </c>
      <c r="W181" s="72">
        <v>2.1000000000000001E-2</v>
      </c>
      <c r="X181" s="72">
        <v>2.1000000000000001E-2</v>
      </c>
      <c r="Y181" s="72">
        <v>2.1000000000000001E-2</v>
      </c>
      <c r="Z181" s="72"/>
      <c r="AA181" s="73">
        <v>4.3983529013719158E-2</v>
      </c>
      <c r="AB181" s="73">
        <v>3.4026934829266037E-3</v>
      </c>
      <c r="AC181" s="73">
        <v>4.1059263561797045E-2</v>
      </c>
      <c r="AD181" s="73">
        <v>8.6998741475019473E-2</v>
      </c>
      <c r="AE181" s="73">
        <v>3.0857829013067979E-3</v>
      </c>
      <c r="AF181" s="73">
        <v>9.1505131627344222E-3</v>
      </c>
      <c r="AG181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81" s="73">
        <f t="shared" si="17"/>
        <v>2.1000000000000001E-2</v>
      </c>
      <c r="AI181" s="75">
        <f t="shared" si="19"/>
        <v>2.1000000000000001E-2</v>
      </c>
      <c r="AJ181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81" s="73">
        <f t="shared" si="18"/>
        <v>0.20300000000000001</v>
      </c>
      <c r="AL181" s="75">
        <f t="shared" si="20"/>
        <v>0.20300000000000001</v>
      </c>
      <c r="AM181" s="75">
        <f>Table133[[#This Row],[GAM to be used]]-Table133[[#This Row],[new GAM prevalence (SD of 1) after district grouping]]</f>
        <v>0.15901647098628086</v>
      </c>
      <c r="AN181" s="75">
        <f>Table133[[#This Row],[GAM to be used]]-Table133[[#This Row],[SAM to be used]]</f>
        <v>0.18200000000000002</v>
      </c>
      <c r="AO181" s="76" t="e">
        <f>Table133[[#This Row],[0-59 Month population]]*Table133[[#This Row],[SAM to be used]]*2.6</f>
        <v>#N/A</v>
      </c>
      <c r="AP181" s="76" t="e">
        <f>Table133[[#This Row],[SAM Burden]]+Table133[[#This Row],[MAM Burden]]</f>
        <v>#N/A</v>
      </c>
      <c r="AQ181" s="76" t="e">
        <f>Table133[[#This Row],[0-59 Month population]]*Table133[[#This Row],[MAM to be used]]*2.6</f>
        <v>#N/A</v>
      </c>
      <c r="AR181" s="77"/>
      <c r="AS181" s="78" t="e">
        <f>Table133[[#This Row],[SAM Upper Interval]]*Table133[[#This Row],[0-59 Month population]]*2.6</f>
        <v>#N/A</v>
      </c>
      <c r="AT181" s="79" t="e">
        <f>Table133[[#This Row],[0-59 Month population]]*Table133[[#This Row],[SAM Level]]*2.6</f>
        <v>#N/A</v>
      </c>
      <c r="AU181" s="79" t="e">
        <f>Table133[[#This Row],[SAM Burden (Surveys Only)]]+Table133[[#This Row],[MAM Burden (Surveys Only)]]</f>
        <v>#N/A</v>
      </c>
      <c r="AV181" s="79" t="e">
        <f>(Table133[[#This Row],[GAM Level]]-Table133[[#This Row],[SAM Level]])*Table133[[#This Row],[0-59 Month population]]*2.6</f>
        <v>#N/A</v>
      </c>
      <c r="AX181" s="69">
        <v>0.7432240846835888</v>
      </c>
      <c r="AY181" s="70" t="e">
        <f t="shared" si="14"/>
        <v>#N/A</v>
      </c>
      <c r="AZ181" s="70" t="e">
        <f t="shared" si="15"/>
        <v>#N/A</v>
      </c>
      <c r="BA181" s="70" t="e">
        <f t="shared" si="16"/>
        <v>#N/A</v>
      </c>
      <c r="BB181" s="2"/>
    </row>
    <row r="182" spans="1:54" ht="16.5" hidden="1" customHeight="1" x14ac:dyDescent="0.25">
      <c r="A182" s="56" t="s">
        <v>205</v>
      </c>
      <c r="B182" s="56" t="s">
        <v>240</v>
      </c>
      <c r="C182" s="56" t="s">
        <v>44</v>
      </c>
      <c r="D182" s="56">
        <v>1928</v>
      </c>
      <c r="E182" s="56">
        <v>1928</v>
      </c>
      <c r="F182" s="56" t="s">
        <v>19</v>
      </c>
      <c r="G182" s="57" t="s">
        <v>29</v>
      </c>
      <c r="H182" s="57" t="s">
        <v>680</v>
      </c>
      <c r="I182" s="58">
        <v>27803.426706118444</v>
      </c>
      <c r="J182" s="58" t="e">
        <f>VLOOKUP(TRIM(Table133[[#This Row],[District code]]),'[2]Pop Change by District'!$D$6:$L$339,9,0)</f>
        <v>#N/A</v>
      </c>
      <c r="K182" s="58" t="e">
        <f>Table133[[#This Row],[Population 2019]]-Table133[[#This Row],[Population 2018]]</f>
        <v>#N/A</v>
      </c>
      <c r="L182" s="58" t="e">
        <f>Table133[[#This Row],[Population 2019]]*17.63%</f>
        <v>#N/A</v>
      </c>
      <c r="M182" s="58" t="e">
        <f>Table133[[#This Row],[0-59 Month population]]*0.9</f>
        <v>#N/A</v>
      </c>
      <c r="N182" s="58" t="e">
        <f>Table133[[#This Row],[0-59 Month population]]*0.3</f>
        <v>#N/A</v>
      </c>
      <c r="O182" s="58" t="e">
        <f>Table133[[#This Row],[0-59 Month population]]*0.8</f>
        <v>#N/A</v>
      </c>
      <c r="P182" s="58" t="s">
        <v>229</v>
      </c>
      <c r="Q182" s="71" t="s">
        <v>78</v>
      </c>
      <c r="R182" s="71" t="s">
        <v>208</v>
      </c>
      <c r="S182" s="71" t="s">
        <v>209</v>
      </c>
      <c r="T182" s="72">
        <v>0.20300000000000001</v>
      </c>
      <c r="U182" s="72">
        <v>0.20300000000000001</v>
      </c>
      <c r="V182" s="72">
        <v>0.20300000000000001</v>
      </c>
      <c r="W182" s="72">
        <v>2.1000000000000001E-2</v>
      </c>
      <c r="X182" s="72">
        <v>2.1000000000000001E-2</v>
      </c>
      <c r="Y182" s="72">
        <v>2.1000000000000001E-2</v>
      </c>
      <c r="Z182" s="72"/>
      <c r="AA182" s="73">
        <v>4.1059263561797045E-2</v>
      </c>
      <c r="AB182" s="73">
        <v>3.0857829013067979E-3</v>
      </c>
      <c r="AC182" s="73">
        <v>4.1059263561797045E-2</v>
      </c>
      <c r="AD182" s="73">
        <v>8.6998741475019473E-2</v>
      </c>
      <c r="AE182" s="73">
        <v>3.0857829013067979E-3</v>
      </c>
      <c r="AF182" s="73">
        <v>9.1505131627344222E-3</v>
      </c>
      <c r="AG182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82" s="73">
        <f t="shared" si="17"/>
        <v>2.1000000000000001E-2</v>
      </c>
      <c r="AI182" s="75">
        <f t="shared" si="19"/>
        <v>2.1000000000000001E-2</v>
      </c>
      <c r="AJ182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82" s="73">
        <f t="shared" si="18"/>
        <v>0.20300000000000001</v>
      </c>
      <c r="AL182" s="75">
        <f t="shared" si="20"/>
        <v>0.20300000000000001</v>
      </c>
      <c r="AM182" s="75">
        <f>Table133[[#This Row],[GAM to be used]]-Table133[[#This Row],[new GAM prevalence (SD of 1) after district grouping]]</f>
        <v>0.16194073643820298</v>
      </c>
      <c r="AN182" s="75">
        <f>Table133[[#This Row],[GAM to be used]]-Table133[[#This Row],[SAM to be used]]</f>
        <v>0.18200000000000002</v>
      </c>
      <c r="AO182" s="76" t="e">
        <f>Table133[[#This Row],[0-59 Month population]]*Table133[[#This Row],[SAM to be used]]*2.6</f>
        <v>#N/A</v>
      </c>
      <c r="AP182" s="76" t="e">
        <f>Table133[[#This Row],[SAM Burden]]+Table133[[#This Row],[MAM Burden]]</f>
        <v>#N/A</v>
      </c>
      <c r="AQ182" s="76" t="e">
        <f>Table133[[#This Row],[0-59 Month population]]*Table133[[#This Row],[MAM to be used]]*2.6</f>
        <v>#N/A</v>
      </c>
      <c r="AR182" s="77"/>
      <c r="AS182" s="78" t="e">
        <f>Table133[[#This Row],[SAM Upper Interval]]*Table133[[#This Row],[0-59 Month population]]*2.6</f>
        <v>#N/A</v>
      </c>
      <c r="AT182" s="79" t="e">
        <f>Table133[[#This Row],[0-59 Month population]]*Table133[[#This Row],[SAM Level]]*2.6</f>
        <v>#N/A</v>
      </c>
      <c r="AU182" s="79" t="e">
        <f>Table133[[#This Row],[SAM Burden (Surveys Only)]]+Table133[[#This Row],[MAM Burden (Surveys Only)]]</f>
        <v>#N/A</v>
      </c>
      <c r="AV182" s="79" t="e">
        <f>(Table133[[#This Row],[GAM Level]]-Table133[[#This Row],[SAM Level]])*Table133[[#This Row],[0-59 Month population]]*2.6</f>
        <v>#N/A</v>
      </c>
      <c r="AX182" s="69">
        <v>0.35507260147054004</v>
      </c>
      <c r="AY182" s="70" t="e">
        <f t="shared" si="14"/>
        <v>#N/A</v>
      </c>
      <c r="AZ182" s="70" t="e">
        <f t="shared" si="15"/>
        <v>#N/A</v>
      </c>
      <c r="BA182" s="70" t="e">
        <f t="shared" si="16"/>
        <v>#N/A</v>
      </c>
      <c r="BB182" s="2"/>
    </row>
    <row r="183" spans="1:54" ht="16.5" hidden="1" customHeight="1" x14ac:dyDescent="0.25">
      <c r="A183" s="56" t="s">
        <v>181</v>
      </c>
      <c r="B183" s="56" t="s">
        <v>182</v>
      </c>
      <c r="C183" s="56" t="s">
        <v>183</v>
      </c>
      <c r="D183" s="56">
        <v>2001</v>
      </c>
      <c r="E183" s="56">
        <v>2001</v>
      </c>
      <c r="F183" s="56" t="s">
        <v>45</v>
      </c>
      <c r="G183" s="57"/>
      <c r="H183" s="57" t="s">
        <v>680</v>
      </c>
      <c r="I183" s="58">
        <v>218074.44273443159</v>
      </c>
      <c r="J183" s="58" t="e">
        <f>VLOOKUP(TRIM(Table133[[#This Row],[District code]]),'[2]Pop Change by District'!$D$6:$L$339,9,0)</f>
        <v>#N/A</v>
      </c>
      <c r="K183" s="58" t="e">
        <f>Table133[[#This Row],[Population 2019]]-Table133[[#This Row],[Population 2018]]</f>
        <v>#N/A</v>
      </c>
      <c r="L183" s="58" t="e">
        <f>Table133[[#This Row],[Population 2019]]*17.63%</f>
        <v>#N/A</v>
      </c>
      <c r="M183" s="58" t="e">
        <f>Table133[[#This Row],[0-59 Month population]]*0.9</f>
        <v>#N/A</v>
      </c>
      <c r="N183" s="58" t="e">
        <f>Table133[[#This Row],[0-59 Month population]]*0.3</f>
        <v>#N/A</v>
      </c>
      <c r="O183" s="58" t="e">
        <f>Table133[[#This Row],[0-59 Month population]]*0.8</f>
        <v>#N/A</v>
      </c>
      <c r="P183" s="58" t="s">
        <v>184</v>
      </c>
      <c r="Q183" s="71" t="s">
        <v>21</v>
      </c>
      <c r="R183" s="71" t="s">
        <v>710</v>
      </c>
      <c r="S183" s="71" t="s">
        <v>711</v>
      </c>
      <c r="T183" s="72">
        <v>0.11799999999999999</v>
      </c>
      <c r="U183" s="72">
        <v>0.11799999999999999</v>
      </c>
      <c r="V183" s="72">
        <v>0.11799999999999999</v>
      </c>
      <c r="W183" s="72">
        <v>0.03</v>
      </c>
      <c r="X183" s="72">
        <v>0.03</v>
      </c>
      <c r="Y183" s="72">
        <v>0.03</v>
      </c>
      <c r="Z183" s="72"/>
      <c r="AA183" s="73">
        <v>9.0311442726709282E-2</v>
      </c>
      <c r="AB183" s="73">
        <v>9.6718673576847262E-3</v>
      </c>
      <c r="AC183" s="73">
        <v>9.0311442726709282E-2</v>
      </c>
      <c r="AD183" s="73">
        <v>0.11034753561651342</v>
      </c>
      <c r="AE183" s="73">
        <v>9.6718673576847262E-3</v>
      </c>
      <c r="AF183" s="73">
        <v>1.3051297856586456E-2</v>
      </c>
      <c r="AG183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83" s="73">
        <f t="shared" si="17"/>
        <v>0.03</v>
      </c>
      <c r="AI183" s="75">
        <f t="shared" si="19"/>
        <v>0.03</v>
      </c>
      <c r="AJ183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83" s="73">
        <f t="shared" si="18"/>
        <v>0.11799999999999999</v>
      </c>
      <c r="AL183" s="75">
        <f t="shared" si="20"/>
        <v>0.11799999999999999</v>
      </c>
      <c r="AM183" s="75">
        <f>Table133[[#This Row],[GAM to be used]]-Table133[[#This Row],[new GAM prevalence (SD of 1) after district grouping]]</f>
        <v>2.7688557273290712E-2</v>
      </c>
      <c r="AN183" s="75">
        <f>Table133[[#This Row],[GAM to be used]]-Table133[[#This Row],[SAM to be used]]</f>
        <v>8.7999999999999995E-2</v>
      </c>
      <c r="AO183" s="76" t="e">
        <f>Table133[[#This Row],[0-59 Month population]]*Table133[[#This Row],[SAM to be used]]*2.6</f>
        <v>#N/A</v>
      </c>
      <c r="AP183" s="76" t="e">
        <f>Table133[[#This Row],[SAM Burden]]+Table133[[#This Row],[MAM Burden]]</f>
        <v>#N/A</v>
      </c>
      <c r="AQ183" s="76" t="e">
        <f>Table133[[#This Row],[0-59 Month population]]*Table133[[#This Row],[MAM to be used]]*2.6</f>
        <v>#N/A</v>
      </c>
      <c r="AR183" s="77"/>
      <c r="AS183" s="78" t="e">
        <f>Table133[[#This Row],[SAM Upper Interval]]*Table133[[#This Row],[0-59 Month population]]*2.6</f>
        <v>#N/A</v>
      </c>
      <c r="AT183" s="79" t="e">
        <f>Table133[[#This Row],[0-59 Month population]]*Table133[[#This Row],[SAM Level]]*2.6</f>
        <v>#N/A</v>
      </c>
      <c r="AU183" s="79" t="e">
        <f>Table133[[#This Row],[SAM Burden (Surveys Only)]]+Table133[[#This Row],[MAM Burden (Surveys Only)]]</f>
        <v>#N/A</v>
      </c>
      <c r="AV183" s="79" t="e">
        <f>(Table133[[#This Row],[GAM Level]]-Table133[[#This Row],[SAM Level]])*Table133[[#This Row],[0-59 Month population]]*2.6</f>
        <v>#N/A</v>
      </c>
      <c r="AX183" s="69">
        <v>0.83505967559153249</v>
      </c>
      <c r="AY183" s="70" t="e">
        <f t="shared" si="14"/>
        <v>#N/A</v>
      </c>
      <c r="AZ183" s="70" t="e">
        <f t="shared" si="15"/>
        <v>#N/A</v>
      </c>
      <c r="BA183" s="70" t="e">
        <f t="shared" si="16"/>
        <v>#N/A</v>
      </c>
      <c r="BB183" s="2"/>
    </row>
    <row r="184" spans="1:54" s="5" customFormat="1" ht="16.5" hidden="1" customHeight="1" x14ac:dyDescent="0.25">
      <c r="A184" s="56" t="s">
        <v>181</v>
      </c>
      <c r="B184" s="56" t="s">
        <v>187</v>
      </c>
      <c r="C184" s="56" t="s">
        <v>183</v>
      </c>
      <c r="D184" s="56">
        <v>2002</v>
      </c>
      <c r="E184" s="56">
        <v>2002</v>
      </c>
      <c r="F184" s="56" t="s">
        <v>45</v>
      </c>
      <c r="G184" s="57" t="s">
        <v>29</v>
      </c>
      <c r="H184" s="57" t="s">
        <v>680</v>
      </c>
      <c r="I184" s="58">
        <v>132153.04016938806</v>
      </c>
      <c r="J184" s="58" t="e">
        <f>VLOOKUP(TRIM(Table133[[#This Row],[District code]]),'[2]Pop Change by District'!$D$6:$L$339,9,0)</f>
        <v>#N/A</v>
      </c>
      <c r="K184" s="58" t="e">
        <f>Table133[[#This Row],[Population 2019]]-Table133[[#This Row],[Population 2018]]</f>
        <v>#N/A</v>
      </c>
      <c r="L184" s="58" t="e">
        <f>Table133[[#This Row],[Population 2019]]*17.63%</f>
        <v>#N/A</v>
      </c>
      <c r="M184" s="58" t="e">
        <f>Table133[[#This Row],[0-59 Month population]]*0.9</f>
        <v>#N/A</v>
      </c>
      <c r="N184" s="58" t="e">
        <f>Table133[[#This Row],[0-59 Month population]]*0.3</f>
        <v>#N/A</v>
      </c>
      <c r="O184" s="58" t="e">
        <f>Table133[[#This Row],[0-59 Month population]]*0.8</f>
        <v>#N/A</v>
      </c>
      <c r="P184" s="58" t="s">
        <v>188</v>
      </c>
      <c r="Q184" s="71" t="s">
        <v>21</v>
      </c>
      <c r="R184" s="71" t="s">
        <v>710</v>
      </c>
      <c r="S184" s="71" t="s">
        <v>711</v>
      </c>
      <c r="T184" s="72">
        <v>0.11799999999999999</v>
      </c>
      <c r="U184" s="72">
        <v>0.11799999999999999</v>
      </c>
      <c r="V184" s="72">
        <v>0.11799999999999999</v>
      </c>
      <c r="W184" s="72">
        <v>0.03</v>
      </c>
      <c r="X184" s="72">
        <v>0.03</v>
      </c>
      <c r="Y184" s="72">
        <v>0.03</v>
      </c>
      <c r="Z184" s="72"/>
      <c r="AA184" s="73">
        <v>0.11034753561651342</v>
      </c>
      <c r="AB184" s="73">
        <v>1.3051297856586456E-2</v>
      </c>
      <c r="AC184" s="73">
        <v>9.0311442726709282E-2</v>
      </c>
      <c r="AD184" s="73">
        <v>0.11034753561651342</v>
      </c>
      <c r="AE184" s="73">
        <v>9.6718673576847262E-3</v>
      </c>
      <c r="AF184" s="73">
        <v>1.3051297856586456E-2</v>
      </c>
      <c r="AG184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84" s="73">
        <f t="shared" si="17"/>
        <v>0.03</v>
      </c>
      <c r="AI184" s="75">
        <f t="shared" si="19"/>
        <v>0.03</v>
      </c>
      <c r="AJ184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84" s="73">
        <f t="shared" si="18"/>
        <v>0.11799999999999999</v>
      </c>
      <c r="AL184" s="75">
        <f t="shared" si="20"/>
        <v>0.11799999999999999</v>
      </c>
      <c r="AM184" s="75">
        <f>Table133[[#This Row],[GAM to be used]]-Table133[[#This Row],[new GAM prevalence (SD of 1) after district grouping]]</f>
        <v>7.6524643834865735E-3</v>
      </c>
      <c r="AN184" s="75">
        <f>Table133[[#This Row],[GAM to be used]]-Table133[[#This Row],[SAM to be used]]</f>
        <v>8.7999999999999995E-2</v>
      </c>
      <c r="AO184" s="76" t="e">
        <f>Table133[[#This Row],[0-59 Month population]]*Table133[[#This Row],[SAM to be used]]*2.6</f>
        <v>#N/A</v>
      </c>
      <c r="AP184" s="76" t="e">
        <f>Table133[[#This Row],[SAM Burden]]+Table133[[#This Row],[MAM Burden]]</f>
        <v>#N/A</v>
      </c>
      <c r="AQ184" s="76" t="e">
        <f>Table133[[#This Row],[0-59 Month population]]*Table133[[#This Row],[MAM to be used]]*2.6</f>
        <v>#N/A</v>
      </c>
      <c r="AR184" s="77"/>
      <c r="AS184" s="78" t="e">
        <f>Table133[[#This Row],[SAM Upper Interval]]*Table133[[#This Row],[0-59 Month population]]*2.6</f>
        <v>#N/A</v>
      </c>
      <c r="AT184" s="79" t="e">
        <f>Table133[[#This Row],[0-59 Month population]]*Table133[[#This Row],[SAM Level]]*2.6</f>
        <v>#N/A</v>
      </c>
      <c r="AU184" s="79" t="e">
        <f>Table133[[#This Row],[SAM Burden (Surveys Only)]]+Table133[[#This Row],[MAM Burden (Surveys Only)]]</f>
        <v>#N/A</v>
      </c>
      <c r="AV184" s="79" t="e">
        <f>(Table133[[#This Row],[GAM Level]]-Table133[[#This Row],[SAM Level]])*Table133[[#This Row],[0-59 Month population]]*2.6</f>
        <v>#N/A</v>
      </c>
      <c r="AX184" s="69">
        <v>1.1478210554194535</v>
      </c>
      <c r="AY184" s="70" t="e">
        <f t="shared" si="14"/>
        <v>#N/A</v>
      </c>
      <c r="AZ184" s="70" t="e">
        <f t="shared" si="15"/>
        <v>#N/A</v>
      </c>
      <c r="BA184" s="70" t="e">
        <f t="shared" si="16"/>
        <v>#N/A</v>
      </c>
      <c r="BB184" s="2"/>
    </row>
    <row r="185" spans="1:54" s="5" customFormat="1" ht="16.5" hidden="1" customHeight="1" x14ac:dyDescent="0.25">
      <c r="A185" s="56" t="s">
        <v>181</v>
      </c>
      <c r="B185" s="56" t="s">
        <v>197</v>
      </c>
      <c r="C185" s="56" t="s">
        <v>198</v>
      </c>
      <c r="D185" s="56">
        <v>2003</v>
      </c>
      <c r="E185" s="56">
        <v>2003</v>
      </c>
      <c r="F185" s="56" t="s">
        <v>45</v>
      </c>
      <c r="G185" s="57" t="s">
        <v>29</v>
      </c>
      <c r="H185" s="57" t="s">
        <v>680</v>
      </c>
      <c r="I185" s="58">
        <v>97416.00723401802</v>
      </c>
      <c r="J185" s="58" t="e">
        <f>VLOOKUP(TRIM(Table133[[#This Row],[District code]]),'[2]Pop Change by District'!$D$6:$L$339,9,0)</f>
        <v>#N/A</v>
      </c>
      <c r="K185" s="58" t="e">
        <f>Table133[[#This Row],[Population 2019]]-Table133[[#This Row],[Population 2018]]</f>
        <v>#N/A</v>
      </c>
      <c r="L185" s="58" t="e">
        <f>Table133[[#This Row],[Population 2019]]*17.63%</f>
        <v>#N/A</v>
      </c>
      <c r="M185" s="58" t="e">
        <f>Table133[[#This Row],[0-59 Month population]]*0.9</f>
        <v>#N/A</v>
      </c>
      <c r="N185" s="58" t="e">
        <f>Table133[[#This Row],[0-59 Month population]]*0.3</f>
        <v>#N/A</v>
      </c>
      <c r="O185" s="58" t="e">
        <f>Table133[[#This Row],[0-59 Month population]]*0.8</f>
        <v>#N/A</v>
      </c>
      <c r="P185" s="58" t="s">
        <v>188</v>
      </c>
      <c r="Q185" s="71" t="s">
        <v>21</v>
      </c>
      <c r="R185" s="71" t="s">
        <v>712</v>
      </c>
      <c r="S185" s="71" t="s">
        <v>713</v>
      </c>
      <c r="T185" s="72">
        <v>0.15</v>
      </c>
      <c r="U185" s="72">
        <v>0.15</v>
      </c>
      <c r="V185" s="72">
        <v>0.15</v>
      </c>
      <c r="W185" s="72">
        <v>3.2000000000000001E-2</v>
      </c>
      <c r="X185" s="72">
        <v>3.2000000000000001E-2</v>
      </c>
      <c r="Y185" s="72">
        <v>3.2000000000000001E-2</v>
      </c>
      <c r="Z185" s="72"/>
      <c r="AA185" s="73">
        <v>0.11034753561651342</v>
      </c>
      <c r="AB185" s="73">
        <v>1.3051297856586456E-2</v>
      </c>
      <c r="AC185" s="73">
        <v>0.10593505408934403</v>
      </c>
      <c r="AD185" s="73">
        <v>0.11034753561651342</v>
      </c>
      <c r="AE185" s="73">
        <v>1.2274085669184925E-2</v>
      </c>
      <c r="AF185" s="73">
        <v>1.3051297856586456E-2</v>
      </c>
      <c r="AG185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85" s="73">
        <f t="shared" si="17"/>
        <v>3.2000000000000001E-2</v>
      </c>
      <c r="AI185" s="75">
        <f t="shared" si="19"/>
        <v>3.2000000000000001E-2</v>
      </c>
      <c r="AJ185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85" s="73">
        <f t="shared" si="18"/>
        <v>0.15</v>
      </c>
      <c r="AL185" s="75">
        <f t="shared" si="20"/>
        <v>0.15</v>
      </c>
      <c r="AM185" s="75">
        <f>Table133[[#This Row],[GAM to be used]]-Table133[[#This Row],[new GAM prevalence (SD of 1) after district grouping]]</f>
        <v>3.9652464383486574E-2</v>
      </c>
      <c r="AN185" s="75">
        <f>Table133[[#This Row],[GAM to be used]]-Table133[[#This Row],[SAM to be used]]</f>
        <v>0.11799999999999999</v>
      </c>
      <c r="AO185" s="76" t="e">
        <f>Table133[[#This Row],[0-59 Month population]]*Table133[[#This Row],[SAM to be used]]*2.6</f>
        <v>#N/A</v>
      </c>
      <c r="AP185" s="76" t="e">
        <f>Table133[[#This Row],[SAM Burden]]+Table133[[#This Row],[MAM Burden]]</f>
        <v>#N/A</v>
      </c>
      <c r="AQ185" s="76" t="e">
        <f>Table133[[#This Row],[0-59 Month population]]*Table133[[#This Row],[MAM to be used]]*2.6</f>
        <v>#N/A</v>
      </c>
      <c r="AR185" s="77"/>
      <c r="AS185" s="78" t="e">
        <f>Table133[[#This Row],[SAM Upper Interval]]*Table133[[#This Row],[0-59 Month population]]*2.6</f>
        <v>#N/A</v>
      </c>
      <c r="AT185" s="79" t="e">
        <f>Table133[[#This Row],[0-59 Month population]]*Table133[[#This Row],[SAM Level]]*2.6</f>
        <v>#N/A</v>
      </c>
      <c r="AU185" s="79" t="e">
        <f>Table133[[#This Row],[SAM Burden (Surveys Only)]]+Table133[[#This Row],[MAM Burden (Surveys Only)]]</f>
        <v>#N/A</v>
      </c>
      <c r="AV185" s="79" t="e">
        <f>(Table133[[#This Row],[GAM Level]]-Table133[[#This Row],[SAM Level]])*Table133[[#This Row],[0-59 Month population]]*2.6</f>
        <v>#N/A</v>
      </c>
      <c r="AX185" s="69">
        <v>0.51341103865721316</v>
      </c>
      <c r="AY185" s="70" t="e">
        <f t="shared" si="14"/>
        <v>#N/A</v>
      </c>
      <c r="AZ185" s="70" t="e">
        <f t="shared" si="15"/>
        <v>#N/A</v>
      </c>
      <c r="BA185" s="70" t="e">
        <f t="shared" si="16"/>
        <v>#N/A</v>
      </c>
      <c r="BB185" s="2"/>
    </row>
    <row r="186" spans="1:54" s="5" customFormat="1" ht="16.5" hidden="1" customHeight="1" x14ac:dyDescent="0.25">
      <c r="A186" s="56" t="s">
        <v>181</v>
      </c>
      <c r="B186" s="56" t="s">
        <v>189</v>
      </c>
      <c r="C186" s="56" t="s">
        <v>183</v>
      </c>
      <c r="D186" s="56">
        <v>2004</v>
      </c>
      <c r="E186" s="56">
        <v>2004</v>
      </c>
      <c r="F186" s="56" t="s">
        <v>45</v>
      </c>
      <c r="G186" s="57"/>
      <c r="H186" s="57" t="s">
        <v>680</v>
      </c>
      <c r="I186" s="58">
        <v>83691.288123474049</v>
      </c>
      <c r="J186" s="58" t="e">
        <f>VLOOKUP(TRIM(Table133[[#This Row],[District code]]),'[2]Pop Change by District'!$D$6:$L$339,9,0)</f>
        <v>#N/A</v>
      </c>
      <c r="K186" s="58" t="e">
        <f>Table133[[#This Row],[Population 2019]]-Table133[[#This Row],[Population 2018]]</f>
        <v>#N/A</v>
      </c>
      <c r="L186" s="58" t="e">
        <f>Table133[[#This Row],[Population 2019]]*17.63%</f>
        <v>#N/A</v>
      </c>
      <c r="M186" s="58" t="e">
        <f>Table133[[#This Row],[0-59 Month population]]*0.9</f>
        <v>#N/A</v>
      </c>
      <c r="N186" s="58" t="e">
        <f>Table133[[#This Row],[0-59 Month population]]*0.3</f>
        <v>#N/A</v>
      </c>
      <c r="O186" s="58" t="e">
        <f>Table133[[#This Row],[0-59 Month population]]*0.8</f>
        <v>#N/A</v>
      </c>
      <c r="P186" s="58" t="s">
        <v>190</v>
      </c>
      <c r="Q186" s="71" t="s">
        <v>21</v>
      </c>
      <c r="R186" s="71" t="s">
        <v>710</v>
      </c>
      <c r="S186" s="71" t="s">
        <v>711</v>
      </c>
      <c r="T186" s="72">
        <v>0.11799999999999999</v>
      </c>
      <c r="U186" s="72">
        <v>0.11799999999999999</v>
      </c>
      <c r="V186" s="72">
        <v>0.11799999999999999</v>
      </c>
      <c r="W186" s="72">
        <v>0.03</v>
      </c>
      <c r="X186" s="72">
        <v>0.03</v>
      </c>
      <c r="Y186" s="72">
        <v>0.03</v>
      </c>
      <c r="Z186" s="72"/>
      <c r="AA186" s="73">
        <v>9.8511341430246771E-2</v>
      </c>
      <c r="AB186" s="73">
        <v>1.1008323043170853E-2</v>
      </c>
      <c r="AC186" s="73">
        <v>9.0311442726709282E-2</v>
      </c>
      <c r="AD186" s="73">
        <v>0.11034753561651342</v>
      </c>
      <c r="AE186" s="73">
        <v>9.6718673576847262E-3</v>
      </c>
      <c r="AF186" s="73">
        <v>1.3051297856586456E-2</v>
      </c>
      <c r="AG186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86" s="73">
        <f t="shared" si="17"/>
        <v>0.03</v>
      </c>
      <c r="AI186" s="75">
        <f t="shared" si="19"/>
        <v>0.03</v>
      </c>
      <c r="AJ186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86" s="73">
        <f t="shared" si="18"/>
        <v>0.11799999999999999</v>
      </c>
      <c r="AL186" s="75">
        <f t="shared" si="20"/>
        <v>0.11799999999999999</v>
      </c>
      <c r="AM186" s="75">
        <f>Table133[[#This Row],[GAM to be used]]-Table133[[#This Row],[new GAM prevalence (SD of 1) after district grouping]]</f>
        <v>1.9488658569753223E-2</v>
      </c>
      <c r="AN186" s="75">
        <f>Table133[[#This Row],[GAM to be used]]-Table133[[#This Row],[SAM to be used]]</f>
        <v>8.7999999999999995E-2</v>
      </c>
      <c r="AO186" s="76" t="e">
        <f>Table133[[#This Row],[0-59 Month population]]*Table133[[#This Row],[SAM to be used]]*2.6</f>
        <v>#N/A</v>
      </c>
      <c r="AP186" s="76" t="e">
        <f>Table133[[#This Row],[SAM Burden]]+Table133[[#This Row],[MAM Burden]]</f>
        <v>#N/A</v>
      </c>
      <c r="AQ186" s="76" t="e">
        <f>Table133[[#This Row],[0-59 Month population]]*Table133[[#This Row],[MAM to be used]]*2.6</f>
        <v>#N/A</v>
      </c>
      <c r="AR186" s="77"/>
      <c r="AS186" s="78" t="e">
        <f>Table133[[#This Row],[SAM Upper Interval]]*Table133[[#This Row],[0-59 Month population]]*2.6</f>
        <v>#N/A</v>
      </c>
      <c r="AT186" s="79" t="e">
        <f>Table133[[#This Row],[0-59 Month population]]*Table133[[#This Row],[SAM Level]]*2.6</f>
        <v>#N/A</v>
      </c>
      <c r="AU186" s="79" t="e">
        <f>Table133[[#This Row],[SAM Burden (Surveys Only)]]+Table133[[#This Row],[MAM Burden (Surveys Only)]]</f>
        <v>#N/A</v>
      </c>
      <c r="AV186" s="79" t="e">
        <f>(Table133[[#This Row],[GAM Level]]-Table133[[#This Row],[SAM Level]])*Table133[[#This Row],[0-59 Month population]]*2.6</f>
        <v>#N/A</v>
      </c>
      <c r="AX186" s="69">
        <v>0.7432240846835888</v>
      </c>
      <c r="AY186" s="70" t="e">
        <f t="shared" si="14"/>
        <v>#N/A</v>
      </c>
      <c r="AZ186" s="70" t="e">
        <f t="shared" si="15"/>
        <v>#N/A</v>
      </c>
      <c r="BA186" s="70" t="e">
        <f t="shared" si="16"/>
        <v>#N/A</v>
      </c>
      <c r="BB186" s="2"/>
    </row>
    <row r="187" spans="1:54" s="5" customFormat="1" ht="16.5" hidden="1" customHeight="1" x14ac:dyDescent="0.25">
      <c r="A187" s="56" t="s">
        <v>181</v>
      </c>
      <c r="B187" s="56" t="s">
        <v>201</v>
      </c>
      <c r="C187" s="56" t="s">
        <v>198</v>
      </c>
      <c r="D187" s="56">
        <v>2005</v>
      </c>
      <c r="E187" s="56">
        <v>2005</v>
      </c>
      <c r="F187" s="56" t="s">
        <v>45</v>
      </c>
      <c r="G187" s="57" t="s">
        <v>29</v>
      </c>
      <c r="H187" s="57" t="s">
        <v>680</v>
      </c>
      <c r="I187" s="58">
        <v>235978.06473734273</v>
      </c>
      <c r="J187" s="58" t="e">
        <f>VLOOKUP(TRIM(Table133[[#This Row],[District code]]),'[2]Pop Change by District'!$D$6:$L$339,9,0)</f>
        <v>#N/A</v>
      </c>
      <c r="K187" s="58" t="e">
        <f>Table133[[#This Row],[Population 2019]]-Table133[[#This Row],[Population 2018]]</f>
        <v>#N/A</v>
      </c>
      <c r="L187" s="58" t="e">
        <f>Table133[[#This Row],[Population 2019]]*17.63%</f>
        <v>#N/A</v>
      </c>
      <c r="M187" s="58" t="e">
        <f>Table133[[#This Row],[0-59 Month population]]*0.9</f>
        <v>#N/A</v>
      </c>
      <c r="N187" s="58" t="e">
        <f>Table133[[#This Row],[0-59 Month population]]*0.3</f>
        <v>#N/A</v>
      </c>
      <c r="O187" s="58" t="e">
        <f>Table133[[#This Row],[0-59 Month population]]*0.8</f>
        <v>#N/A</v>
      </c>
      <c r="P187" s="58" t="s">
        <v>202</v>
      </c>
      <c r="Q187" s="71" t="s">
        <v>21</v>
      </c>
      <c r="R187" s="71" t="s">
        <v>712</v>
      </c>
      <c r="S187" s="71" t="s">
        <v>713</v>
      </c>
      <c r="T187" s="72">
        <v>0.15</v>
      </c>
      <c r="U187" s="72">
        <v>0.15</v>
      </c>
      <c r="V187" s="72">
        <v>0.15</v>
      </c>
      <c r="W187" s="72">
        <v>3.2000000000000001E-2</v>
      </c>
      <c r="X187" s="72">
        <v>3.2000000000000001E-2</v>
      </c>
      <c r="Y187" s="72">
        <v>3.2000000000000001E-2</v>
      </c>
      <c r="Z187" s="72"/>
      <c r="AA187" s="73">
        <v>0.10593505408934403</v>
      </c>
      <c r="AB187" s="73">
        <v>1.2274085669184925E-2</v>
      </c>
      <c r="AC187" s="73">
        <v>0.10593505408934403</v>
      </c>
      <c r="AD187" s="73">
        <v>0.11034753561651342</v>
      </c>
      <c r="AE187" s="73">
        <v>1.2274085669184925E-2</v>
      </c>
      <c r="AF187" s="73">
        <v>1.3051297856586456E-2</v>
      </c>
      <c r="AG187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87" s="73">
        <f t="shared" si="17"/>
        <v>3.2000000000000001E-2</v>
      </c>
      <c r="AI187" s="75">
        <f t="shared" si="19"/>
        <v>3.2000000000000001E-2</v>
      </c>
      <c r="AJ187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87" s="73">
        <f t="shared" si="18"/>
        <v>0.15</v>
      </c>
      <c r="AL187" s="75">
        <f t="shared" si="20"/>
        <v>0.15</v>
      </c>
      <c r="AM187" s="75">
        <f>Table133[[#This Row],[GAM to be used]]-Table133[[#This Row],[new GAM prevalence (SD of 1) after district grouping]]</f>
        <v>4.4064945910655962E-2</v>
      </c>
      <c r="AN187" s="75">
        <f>Table133[[#This Row],[GAM to be used]]-Table133[[#This Row],[SAM to be used]]</f>
        <v>0.11799999999999999</v>
      </c>
      <c r="AO187" s="76" t="e">
        <f>Table133[[#This Row],[0-59 Month population]]*Table133[[#This Row],[SAM to be used]]*2.6</f>
        <v>#N/A</v>
      </c>
      <c r="AP187" s="76" t="e">
        <f>Table133[[#This Row],[SAM Burden]]+Table133[[#This Row],[MAM Burden]]</f>
        <v>#N/A</v>
      </c>
      <c r="AQ187" s="76" t="e">
        <f>Table133[[#This Row],[0-59 Month population]]*Table133[[#This Row],[MAM to be used]]*2.6</f>
        <v>#N/A</v>
      </c>
      <c r="AR187" s="77"/>
      <c r="AS187" s="78" t="e">
        <f>Table133[[#This Row],[SAM Upper Interval]]*Table133[[#This Row],[0-59 Month population]]*2.6</f>
        <v>#N/A</v>
      </c>
      <c r="AT187" s="79" t="e">
        <f>Table133[[#This Row],[0-59 Month population]]*Table133[[#This Row],[SAM Level]]*2.6</f>
        <v>#N/A</v>
      </c>
      <c r="AU187" s="79" t="e">
        <f>Table133[[#This Row],[SAM Burden (Surveys Only)]]+Table133[[#This Row],[MAM Burden (Surveys Only)]]</f>
        <v>#N/A</v>
      </c>
      <c r="AV187" s="79" t="e">
        <f>(Table133[[#This Row],[GAM Level]]-Table133[[#This Row],[SAM Level]])*Table133[[#This Row],[0-59 Month population]]*2.6</f>
        <v>#N/A</v>
      </c>
      <c r="AX187" s="69">
        <v>2.1786235193609667</v>
      </c>
      <c r="AY187" s="70" t="e">
        <f t="shared" si="14"/>
        <v>#N/A</v>
      </c>
      <c r="AZ187" s="70" t="e">
        <f t="shared" si="15"/>
        <v>#N/A</v>
      </c>
      <c r="BA187" s="70" t="e">
        <f t="shared" si="16"/>
        <v>#N/A</v>
      </c>
      <c r="BB187" s="2"/>
    </row>
    <row r="188" spans="1:54" s="5" customFormat="1" ht="16.5" hidden="1" customHeight="1" x14ac:dyDescent="0.25">
      <c r="A188" s="56" t="s">
        <v>181</v>
      </c>
      <c r="B188" s="56" t="s">
        <v>203</v>
      </c>
      <c r="C188" s="56" t="s">
        <v>198</v>
      </c>
      <c r="D188" s="56">
        <v>2006</v>
      </c>
      <c r="E188" s="56">
        <v>2006</v>
      </c>
      <c r="F188" s="56" t="s">
        <v>45</v>
      </c>
      <c r="G188" s="57" t="s">
        <v>29</v>
      </c>
      <c r="H188" s="57" t="s">
        <v>680</v>
      </c>
      <c r="I188" s="58">
        <v>263386.97821670433</v>
      </c>
      <c r="J188" s="58" t="e">
        <f>VLOOKUP(TRIM(Table133[[#This Row],[District code]]),'[2]Pop Change by District'!$D$6:$L$339,9,0)</f>
        <v>#N/A</v>
      </c>
      <c r="K188" s="58" t="e">
        <f>Table133[[#This Row],[Population 2019]]-Table133[[#This Row],[Population 2018]]</f>
        <v>#N/A</v>
      </c>
      <c r="L188" s="58" t="e">
        <f>Table133[[#This Row],[Population 2019]]*17.63%</f>
        <v>#N/A</v>
      </c>
      <c r="M188" s="58" t="e">
        <f>Table133[[#This Row],[0-59 Month population]]*0.9</f>
        <v>#N/A</v>
      </c>
      <c r="N188" s="58" t="e">
        <f>Table133[[#This Row],[0-59 Month population]]*0.3</f>
        <v>#N/A</v>
      </c>
      <c r="O188" s="58" t="e">
        <f>Table133[[#This Row],[0-59 Month population]]*0.8</f>
        <v>#N/A</v>
      </c>
      <c r="P188" s="58" t="s">
        <v>202</v>
      </c>
      <c r="Q188" s="71" t="s">
        <v>21</v>
      </c>
      <c r="R188" s="71" t="s">
        <v>712</v>
      </c>
      <c r="S188" s="71" t="s">
        <v>713</v>
      </c>
      <c r="T188" s="72">
        <v>0.15</v>
      </c>
      <c r="U188" s="72">
        <v>0.15</v>
      </c>
      <c r="V188" s="72">
        <v>0.15</v>
      </c>
      <c r="W188" s="72">
        <v>3.2000000000000001E-2</v>
      </c>
      <c r="X188" s="72">
        <v>3.2000000000000001E-2</v>
      </c>
      <c r="Y188" s="72">
        <v>3.2000000000000001E-2</v>
      </c>
      <c r="Z188" s="72"/>
      <c r="AA188" s="73">
        <v>0.10593505408934403</v>
      </c>
      <c r="AB188" s="73">
        <v>1.2274085669184925E-2</v>
      </c>
      <c r="AC188" s="73">
        <v>0.10593505408934403</v>
      </c>
      <c r="AD188" s="73">
        <v>0.11034753561651342</v>
      </c>
      <c r="AE188" s="73">
        <v>1.2274085669184925E-2</v>
      </c>
      <c r="AF188" s="73">
        <v>1.3051297856586456E-2</v>
      </c>
      <c r="AG188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88" s="73">
        <f t="shared" si="17"/>
        <v>3.2000000000000001E-2</v>
      </c>
      <c r="AI188" s="75">
        <f t="shared" si="19"/>
        <v>3.2000000000000001E-2</v>
      </c>
      <c r="AJ188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88" s="73">
        <f t="shared" si="18"/>
        <v>0.15</v>
      </c>
      <c r="AL188" s="75">
        <f t="shared" si="20"/>
        <v>0.15</v>
      </c>
      <c r="AM188" s="75">
        <f>Table133[[#This Row],[GAM to be used]]-Table133[[#This Row],[new GAM prevalence (SD of 1) after district grouping]]</f>
        <v>4.4064945910655962E-2</v>
      </c>
      <c r="AN188" s="75">
        <f>Table133[[#This Row],[GAM to be used]]-Table133[[#This Row],[SAM to be used]]</f>
        <v>0.11799999999999999</v>
      </c>
      <c r="AO188" s="76" t="e">
        <f>Table133[[#This Row],[0-59 Month population]]*Table133[[#This Row],[SAM to be used]]*2.6</f>
        <v>#N/A</v>
      </c>
      <c r="AP188" s="76" t="e">
        <f>Table133[[#This Row],[SAM Burden]]+Table133[[#This Row],[MAM Burden]]</f>
        <v>#N/A</v>
      </c>
      <c r="AQ188" s="76" t="e">
        <f>Table133[[#This Row],[0-59 Month population]]*Table133[[#This Row],[MAM to be used]]*2.6</f>
        <v>#N/A</v>
      </c>
      <c r="AR188" s="77"/>
      <c r="AS188" s="78" t="e">
        <f>Table133[[#This Row],[SAM Upper Interval]]*Table133[[#This Row],[0-59 Month population]]*2.6</f>
        <v>#N/A</v>
      </c>
      <c r="AT188" s="79" t="e">
        <f>Table133[[#This Row],[0-59 Month population]]*Table133[[#This Row],[SAM Level]]*2.6</f>
        <v>#N/A</v>
      </c>
      <c r="AU188" s="79" t="e">
        <f>Table133[[#This Row],[SAM Burden (Surveys Only)]]+Table133[[#This Row],[MAM Burden (Surveys Only)]]</f>
        <v>#N/A</v>
      </c>
      <c r="AV188" s="79" t="e">
        <f>(Table133[[#This Row],[GAM Level]]-Table133[[#This Row],[SAM Level]])*Table133[[#This Row],[0-59 Month population]]*2.6</f>
        <v>#N/A</v>
      </c>
      <c r="AX188" s="69">
        <v>0.7432240846835888</v>
      </c>
      <c r="AY188" s="70" t="e">
        <f t="shared" si="14"/>
        <v>#N/A</v>
      </c>
      <c r="AZ188" s="70" t="e">
        <f t="shared" si="15"/>
        <v>#N/A</v>
      </c>
      <c r="BA188" s="70" t="e">
        <f t="shared" si="16"/>
        <v>#N/A</v>
      </c>
      <c r="BB188" s="2"/>
    </row>
    <row r="189" spans="1:54" s="5" customFormat="1" ht="16.5" hidden="1" customHeight="1" x14ac:dyDescent="0.25">
      <c r="A189" s="56" t="s">
        <v>181</v>
      </c>
      <c r="B189" s="56" t="s">
        <v>204</v>
      </c>
      <c r="C189" s="56" t="s">
        <v>198</v>
      </c>
      <c r="D189" s="56">
        <v>2007</v>
      </c>
      <c r="E189" s="56">
        <v>2007</v>
      </c>
      <c r="F189" s="56" t="s">
        <v>45</v>
      </c>
      <c r="G189" s="57" t="s">
        <v>29</v>
      </c>
      <c r="H189" s="57" t="s">
        <v>680</v>
      </c>
      <c r="I189" s="58">
        <v>242612.2537677596</v>
      </c>
      <c r="J189" s="58" t="e">
        <f>VLOOKUP(TRIM(Table133[[#This Row],[District code]]),'[2]Pop Change by District'!$D$6:$L$339,9,0)</f>
        <v>#N/A</v>
      </c>
      <c r="K189" s="58" t="e">
        <f>Table133[[#This Row],[Population 2019]]-Table133[[#This Row],[Population 2018]]</f>
        <v>#N/A</v>
      </c>
      <c r="L189" s="58" t="e">
        <f>Table133[[#This Row],[Population 2019]]*17.63%</f>
        <v>#N/A</v>
      </c>
      <c r="M189" s="58" t="e">
        <f>Table133[[#This Row],[0-59 Month population]]*0.9</f>
        <v>#N/A</v>
      </c>
      <c r="N189" s="58" t="e">
        <f>Table133[[#This Row],[0-59 Month population]]*0.3</f>
        <v>#N/A</v>
      </c>
      <c r="O189" s="58" t="e">
        <f>Table133[[#This Row],[0-59 Month population]]*0.8</f>
        <v>#N/A</v>
      </c>
      <c r="P189" s="58" t="s">
        <v>202</v>
      </c>
      <c r="Q189" s="71" t="s">
        <v>21</v>
      </c>
      <c r="R189" s="71" t="s">
        <v>712</v>
      </c>
      <c r="S189" s="71" t="s">
        <v>713</v>
      </c>
      <c r="T189" s="72">
        <v>0.15</v>
      </c>
      <c r="U189" s="72">
        <v>0.15</v>
      </c>
      <c r="V189" s="72">
        <v>0.15</v>
      </c>
      <c r="W189" s="72">
        <v>3.2000000000000001E-2</v>
      </c>
      <c r="X189" s="72">
        <v>3.2000000000000001E-2</v>
      </c>
      <c r="Y189" s="72">
        <v>3.2000000000000001E-2</v>
      </c>
      <c r="Z189" s="72"/>
      <c r="AA189" s="73">
        <v>0.10593505408934403</v>
      </c>
      <c r="AB189" s="73">
        <v>1.2274085669184925E-2</v>
      </c>
      <c r="AC189" s="73">
        <v>0.10593505408934403</v>
      </c>
      <c r="AD189" s="73">
        <v>0.11034753561651342</v>
      </c>
      <c r="AE189" s="73">
        <v>1.2274085669184925E-2</v>
      </c>
      <c r="AF189" s="73">
        <v>1.3051297856586456E-2</v>
      </c>
      <c r="AG189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89" s="73">
        <f t="shared" si="17"/>
        <v>3.2000000000000001E-2</v>
      </c>
      <c r="AI189" s="75">
        <f t="shared" si="19"/>
        <v>3.2000000000000001E-2</v>
      </c>
      <c r="AJ189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89" s="73">
        <f t="shared" si="18"/>
        <v>0.15</v>
      </c>
      <c r="AL189" s="75">
        <f t="shared" si="20"/>
        <v>0.15</v>
      </c>
      <c r="AM189" s="75">
        <f>Table133[[#This Row],[GAM to be used]]-Table133[[#This Row],[new GAM prevalence (SD of 1) after district grouping]]</f>
        <v>4.4064945910655962E-2</v>
      </c>
      <c r="AN189" s="75">
        <f>Table133[[#This Row],[GAM to be used]]-Table133[[#This Row],[SAM to be used]]</f>
        <v>0.11799999999999999</v>
      </c>
      <c r="AO189" s="76" t="e">
        <f>Table133[[#This Row],[0-59 Month population]]*Table133[[#This Row],[SAM to be used]]*2.6</f>
        <v>#N/A</v>
      </c>
      <c r="AP189" s="76" t="e">
        <f>Table133[[#This Row],[SAM Burden]]+Table133[[#This Row],[MAM Burden]]</f>
        <v>#N/A</v>
      </c>
      <c r="AQ189" s="76" t="e">
        <f>Table133[[#This Row],[0-59 Month population]]*Table133[[#This Row],[MAM to be used]]*2.6</f>
        <v>#N/A</v>
      </c>
      <c r="AR189" s="77"/>
      <c r="AS189" s="78" t="e">
        <f>Table133[[#This Row],[SAM Upper Interval]]*Table133[[#This Row],[0-59 Month population]]*2.6</f>
        <v>#N/A</v>
      </c>
      <c r="AT189" s="79" t="e">
        <f>Table133[[#This Row],[0-59 Month population]]*Table133[[#This Row],[SAM Level]]*2.6</f>
        <v>#N/A</v>
      </c>
      <c r="AU189" s="79" t="e">
        <f>Table133[[#This Row],[SAM Burden (Surveys Only)]]+Table133[[#This Row],[MAM Burden (Surveys Only)]]</f>
        <v>#N/A</v>
      </c>
      <c r="AV189" s="79" t="e">
        <f>(Table133[[#This Row],[GAM Level]]-Table133[[#This Row],[SAM Level]])*Table133[[#This Row],[0-59 Month population]]*2.6</f>
        <v>#N/A</v>
      </c>
      <c r="AX189" s="69" t="e">
        <v>#DIV/0!</v>
      </c>
      <c r="AY189" s="70" t="e">
        <f t="shared" si="14"/>
        <v>#N/A</v>
      </c>
      <c r="AZ189" s="70" t="e">
        <f t="shared" si="15"/>
        <v>#N/A</v>
      </c>
      <c r="BA189" s="70" t="e">
        <f t="shared" si="16"/>
        <v>#N/A</v>
      </c>
      <c r="BB189" s="2"/>
    </row>
    <row r="190" spans="1:54" s="5" customFormat="1" ht="16.5" hidden="1" customHeight="1" x14ac:dyDescent="0.25">
      <c r="A190" s="56" t="s">
        <v>181</v>
      </c>
      <c r="B190" s="56" t="s">
        <v>191</v>
      </c>
      <c r="C190" s="56" t="s">
        <v>183</v>
      </c>
      <c r="D190" s="56">
        <v>2008</v>
      </c>
      <c r="E190" s="56">
        <v>2008</v>
      </c>
      <c r="F190" s="56" t="s">
        <v>45</v>
      </c>
      <c r="G190" s="57"/>
      <c r="H190" s="57" t="s">
        <v>680</v>
      </c>
      <c r="I190" s="58">
        <v>257512.56415399443</v>
      </c>
      <c r="J190" s="58" t="e">
        <f>VLOOKUP(TRIM(Table133[[#This Row],[District code]]),'[2]Pop Change by District'!$D$6:$L$339,9,0)</f>
        <v>#N/A</v>
      </c>
      <c r="K190" s="58" t="e">
        <f>Table133[[#This Row],[Population 2019]]-Table133[[#This Row],[Population 2018]]</f>
        <v>#N/A</v>
      </c>
      <c r="L190" s="58" t="e">
        <f>Table133[[#This Row],[Population 2019]]*17.63%</f>
        <v>#N/A</v>
      </c>
      <c r="M190" s="58" t="e">
        <f>Table133[[#This Row],[0-59 Month population]]*0.9</f>
        <v>#N/A</v>
      </c>
      <c r="N190" s="58" t="e">
        <f>Table133[[#This Row],[0-59 Month population]]*0.3</f>
        <v>#N/A</v>
      </c>
      <c r="O190" s="58" t="e">
        <f>Table133[[#This Row],[0-59 Month population]]*0.8</f>
        <v>#N/A</v>
      </c>
      <c r="P190" s="58" t="s">
        <v>192</v>
      </c>
      <c r="Q190" s="71" t="s">
        <v>21</v>
      </c>
      <c r="R190" s="71" t="s">
        <v>710</v>
      </c>
      <c r="S190" s="71" t="s">
        <v>711</v>
      </c>
      <c r="T190" s="72">
        <v>0.11799999999999999</v>
      </c>
      <c r="U190" s="72">
        <v>0.11799999999999999</v>
      </c>
      <c r="V190" s="72">
        <v>0.11799999999999999</v>
      </c>
      <c r="W190" s="72">
        <v>0.03</v>
      </c>
      <c r="X190" s="72">
        <v>0.03</v>
      </c>
      <c r="Y190" s="72">
        <v>0.03</v>
      </c>
      <c r="Z190" s="72"/>
      <c r="AA190" s="73">
        <v>9.9102009680667805E-2</v>
      </c>
      <c r="AB190" s="73">
        <v>1.110710088759425E-2</v>
      </c>
      <c r="AC190" s="73">
        <v>9.0311442726709282E-2</v>
      </c>
      <c r="AD190" s="73">
        <v>0.11034753561651342</v>
      </c>
      <c r="AE190" s="73">
        <v>9.6718673576847262E-3</v>
      </c>
      <c r="AF190" s="73">
        <v>1.3051297856586456E-2</v>
      </c>
      <c r="AG190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90" s="73">
        <f t="shared" si="17"/>
        <v>0.03</v>
      </c>
      <c r="AI190" s="75">
        <f t="shared" si="19"/>
        <v>0.03</v>
      </c>
      <c r="AJ190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90" s="73">
        <f t="shared" si="18"/>
        <v>0.11799999999999999</v>
      </c>
      <c r="AL190" s="75">
        <f t="shared" si="20"/>
        <v>0.11799999999999999</v>
      </c>
      <c r="AM190" s="75">
        <f>Table133[[#This Row],[GAM to be used]]-Table133[[#This Row],[new GAM prevalence (SD of 1) after district grouping]]</f>
        <v>1.8897990319332189E-2</v>
      </c>
      <c r="AN190" s="75">
        <f>Table133[[#This Row],[GAM to be used]]-Table133[[#This Row],[SAM to be used]]</f>
        <v>8.7999999999999995E-2</v>
      </c>
      <c r="AO190" s="76" t="e">
        <f>Table133[[#This Row],[0-59 Month population]]*Table133[[#This Row],[SAM to be used]]*2.6</f>
        <v>#N/A</v>
      </c>
      <c r="AP190" s="76" t="e">
        <f>Table133[[#This Row],[SAM Burden]]+Table133[[#This Row],[MAM Burden]]</f>
        <v>#N/A</v>
      </c>
      <c r="AQ190" s="76" t="e">
        <f>Table133[[#This Row],[0-59 Month population]]*Table133[[#This Row],[MAM to be used]]*2.6</f>
        <v>#N/A</v>
      </c>
      <c r="AR190" s="77"/>
      <c r="AS190" s="78" t="e">
        <f>Table133[[#This Row],[SAM Upper Interval]]*Table133[[#This Row],[0-59 Month population]]*2.6</f>
        <v>#N/A</v>
      </c>
      <c r="AT190" s="79" t="e">
        <f>Table133[[#This Row],[0-59 Month population]]*Table133[[#This Row],[SAM Level]]*2.6</f>
        <v>#N/A</v>
      </c>
      <c r="AU190" s="79" t="e">
        <f>Table133[[#This Row],[SAM Burden (Surveys Only)]]+Table133[[#This Row],[MAM Burden (Surveys Only)]]</f>
        <v>#N/A</v>
      </c>
      <c r="AV190" s="79" t="e">
        <f>(Table133[[#This Row],[GAM Level]]-Table133[[#This Row],[SAM Level]])*Table133[[#This Row],[0-59 Month population]]*2.6</f>
        <v>#N/A</v>
      </c>
      <c r="AX190" s="69">
        <v>1.8897795729752274</v>
      </c>
      <c r="AY190" s="70" t="e">
        <f t="shared" si="14"/>
        <v>#N/A</v>
      </c>
      <c r="AZ190" s="70" t="e">
        <f t="shared" si="15"/>
        <v>#N/A</v>
      </c>
      <c r="BA190" s="70" t="e">
        <f t="shared" si="16"/>
        <v>#N/A</v>
      </c>
      <c r="BB190" s="2"/>
    </row>
    <row r="191" spans="1:54" s="5" customFormat="1" ht="16.5" hidden="1" customHeight="1" x14ac:dyDescent="0.25">
      <c r="A191" s="56" t="s">
        <v>181</v>
      </c>
      <c r="B191" s="56" t="s">
        <v>193</v>
      </c>
      <c r="C191" s="56" t="s">
        <v>183</v>
      </c>
      <c r="D191" s="56">
        <v>2009</v>
      </c>
      <c r="E191" s="56">
        <v>2009</v>
      </c>
      <c r="F191" s="56" t="s">
        <v>45</v>
      </c>
      <c r="G191" s="57"/>
      <c r="H191" s="57" t="s">
        <v>680</v>
      </c>
      <c r="I191" s="58">
        <v>91258.035427874333</v>
      </c>
      <c r="J191" s="58" t="e">
        <f>VLOOKUP(TRIM(Table133[[#This Row],[District code]]),'[2]Pop Change by District'!$D$6:$L$339,9,0)</f>
        <v>#N/A</v>
      </c>
      <c r="K191" s="58" t="e">
        <f>Table133[[#This Row],[Population 2019]]-Table133[[#This Row],[Population 2018]]</f>
        <v>#N/A</v>
      </c>
      <c r="L191" s="58" t="e">
        <f>Table133[[#This Row],[Population 2019]]*17.63%</f>
        <v>#N/A</v>
      </c>
      <c r="M191" s="58" t="e">
        <f>Table133[[#This Row],[0-59 Month population]]*0.9</f>
        <v>#N/A</v>
      </c>
      <c r="N191" s="58" t="e">
        <f>Table133[[#This Row],[0-59 Month population]]*0.3</f>
        <v>#N/A</v>
      </c>
      <c r="O191" s="58" t="e">
        <f>Table133[[#This Row],[0-59 Month population]]*0.8</f>
        <v>#N/A</v>
      </c>
      <c r="P191" s="58" t="s">
        <v>184</v>
      </c>
      <c r="Q191" s="71" t="s">
        <v>21</v>
      </c>
      <c r="R191" s="71" t="s">
        <v>710</v>
      </c>
      <c r="S191" s="71" t="s">
        <v>711</v>
      </c>
      <c r="T191" s="72">
        <v>0.11799999999999999</v>
      </c>
      <c r="U191" s="72">
        <v>0.11799999999999999</v>
      </c>
      <c r="V191" s="72">
        <v>0.11799999999999999</v>
      </c>
      <c r="W191" s="72">
        <v>0.03</v>
      </c>
      <c r="X191" s="72">
        <v>0.03</v>
      </c>
      <c r="Y191" s="72">
        <v>0.03</v>
      </c>
      <c r="Z191" s="72"/>
      <c r="AA191" s="73">
        <v>9.0311442726709282E-2</v>
      </c>
      <c r="AB191" s="73">
        <v>9.6718673576847262E-3</v>
      </c>
      <c r="AC191" s="73">
        <v>9.0311442726709282E-2</v>
      </c>
      <c r="AD191" s="73">
        <v>0.11034753561651342</v>
      </c>
      <c r="AE191" s="73">
        <v>9.6718673576847262E-3</v>
      </c>
      <c r="AF191" s="73">
        <v>1.3051297856586456E-2</v>
      </c>
      <c r="AG191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91" s="73">
        <f t="shared" si="17"/>
        <v>0.03</v>
      </c>
      <c r="AI191" s="75">
        <f t="shared" si="19"/>
        <v>0.03</v>
      </c>
      <c r="AJ191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91" s="73">
        <f t="shared" si="18"/>
        <v>0.11799999999999999</v>
      </c>
      <c r="AL191" s="75">
        <f t="shared" si="20"/>
        <v>0.11799999999999999</v>
      </c>
      <c r="AM191" s="75">
        <f>Table133[[#This Row],[GAM to be used]]-Table133[[#This Row],[new GAM prevalence (SD of 1) after district grouping]]</f>
        <v>2.7688557273290712E-2</v>
      </c>
      <c r="AN191" s="75">
        <f>Table133[[#This Row],[GAM to be used]]-Table133[[#This Row],[SAM to be used]]</f>
        <v>8.7999999999999995E-2</v>
      </c>
      <c r="AO191" s="76" t="e">
        <f>Table133[[#This Row],[0-59 Month population]]*Table133[[#This Row],[SAM to be used]]*2.6</f>
        <v>#N/A</v>
      </c>
      <c r="AP191" s="76" t="e">
        <f>Table133[[#This Row],[SAM Burden]]+Table133[[#This Row],[MAM Burden]]</f>
        <v>#N/A</v>
      </c>
      <c r="AQ191" s="76" t="e">
        <f>Table133[[#This Row],[0-59 Month population]]*Table133[[#This Row],[MAM to be used]]*2.6</f>
        <v>#N/A</v>
      </c>
      <c r="AR191" s="77"/>
      <c r="AS191" s="78" t="e">
        <f>Table133[[#This Row],[SAM Upper Interval]]*Table133[[#This Row],[0-59 Month population]]*2.6</f>
        <v>#N/A</v>
      </c>
      <c r="AT191" s="79" t="e">
        <f>Table133[[#This Row],[0-59 Month population]]*Table133[[#This Row],[SAM Level]]*2.6</f>
        <v>#N/A</v>
      </c>
      <c r="AU191" s="79" t="e">
        <f>Table133[[#This Row],[SAM Burden (Surveys Only)]]+Table133[[#This Row],[MAM Burden (Surveys Only)]]</f>
        <v>#N/A</v>
      </c>
      <c r="AV191" s="79" t="e">
        <f>(Table133[[#This Row],[GAM Level]]-Table133[[#This Row],[SAM Level]])*Table133[[#This Row],[0-59 Month population]]*2.6</f>
        <v>#N/A</v>
      </c>
      <c r="AX191" s="69">
        <v>1.7882830697210637</v>
      </c>
      <c r="AY191" s="70" t="e">
        <f t="shared" si="14"/>
        <v>#N/A</v>
      </c>
      <c r="AZ191" s="70" t="e">
        <f t="shared" si="15"/>
        <v>#N/A</v>
      </c>
      <c r="BA191" s="70" t="e">
        <f t="shared" si="16"/>
        <v>#N/A</v>
      </c>
      <c r="BB191" s="2"/>
    </row>
    <row r="192" spans="1:54" s="5" customFormat="1" ht="16.5" hidden="1" customHeight="1" x14ac:dyDescent="0.25">
      <c r="A192" s="56" t="s">
        <v>181</v>
      </c>
      <c r="B192" s="56" t="s">
        <v>194</v>
      </c>
      <c r="C192" s="56" t="s">
        <v>183</v>
      </c>
      <c r="D192" s="56">
        <v>2010</v>
      </c>
      <c r="E192" s="56">
        <v>2010</v>
      </c>
      <c r="F192" s="56" t="s">
        <v>45</v>
      </c>
      <c r="G192" s="57"/>
      <c r="H192" s="57" t="s">
        <v>680</v>
      </c>
      <c r="I192" s="58">
        <v>179019.25303113932</v>
      </c>
      <c r="J192" s="58" t="e">
        <f>VLOOKUP(TRIM(Table133[[#This Row],[District code]]),'[2]Pop Change by District'!$D$6:$L$339,9,0)</f>
        <v>#N/A</v>
      </c>
      <c r="K192" s="58" t="e">
        <f>Table133[[#This Row],[Population 2019]]-Table133[[#This Row],[Population 2018]]</f>
        <v>#N/A</v>
      </c>
      <c r="L192" s="58" t="e">
        <f>Table133[[#This Row],[Population 2019]]*17.63%</f>
        <v>#N/A</v>
      </c>
      <c r="M192" s="58" t="e">
        <f>Table133[[#This Row],[0-59 Month population]]*0.9</f>
        <v>#N/A</v>
      </c>
      <c r="N192" s="58" t="e">
        <f>Table133[[#This Row],[0-59 Month population]]*0.3</f>
        <v>#N/A</v>
      </c>
      <c r="O192" s="58" t="e">
        <f>Table133[[#This Row],[0-59 Month population]]*0.8</f>
        <v>#N/A</v>
      </c>
      <c r="P192" s="58" t="s">
        <v>190</v>
      </c>
      <c r="Q192" s="71" t="s">
        <v>21</v>
      </c>
      <c r="R192" s="71" t="s">
        <v>710</v>
      </c>
      <c r="S192" s="71" t="s">
        <v>711</v>
      </c>
      <c r="T192" s="72">
        <v>0.11799999999999999</v>
      </c>
      <c r="U192" s="72">
        <v>0.11799999999999999</v>
      </c>
      <c r="V192" s="72">
        <v>0.11799999999999999</v>
      </c>
      <c r="W192" s="72">
        <v>0.03</v>
      </c>
      <c r="X192" s="72">
        <v>0.03</v>
      </c>
      <c r="Y192" s="72">
        <v>0.03</v>
      </c>
      <c r="Z192" s="72"/>
      <c r="AA192" s="73">
        <v>9.8511341430246771E-2</v>
      </c>
      <c r="AB192" s="73">
        <v>1.1008323043170853E-2</v>
      </c>
      <c r="AC192" s="73">
        <v>9.0311442726709282E-2</v>
      </c>
      <c r="AD192" s="73">
        <v>0.11034753561651342</v>
      </c>
      <c r="AE192" s="73">
        <v>9.6718673576847262E-3</v>
      </c>
      <c r="AF192" s="73">
        <v>1.3051297856586456E-2</v>
      </c>
      <c r="AG192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92" s="73">
        <f t="shared" si="17"/>
        <v>0.03</v>
      </c>
      <c r="AI192" s="75">
        <f t="shared" si="19"/>
        <v>0.03</v>
      </c>
      <c r="AJ192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92" s="73">
        <f t="shared" si="18"/>
        <v>0.11799999999999999</v>
      </c>
      <c r="AL192" s="75">
        <f t="shared" si="20"/>
        <v>0.11799999999999999</v>
      </c>
      <c r="AM192" s="75">
        <f>Table133[[#This Row],[GAM to be used]]-Table133[[#This Row],[new GAM prevalence (SD of 1) after district grouping]]</f>
        <v>1.9488658569753223E-2</v>
      </c>
      <c r="AN192" s="75">
        <f>Table133[[#This Row],[GAM to be used]]-Table133[[#This Row],[SAM to be used]]</f>
        <v>8.7999999999999995E-2</v>
      </c>
      <c r="AO192" s="76" t="e">
        <f>Table133[[#This Row],[0-59 Month population]]*Table133[[#This Row],[SAM to be used]]*2.6</f>
        <v>#N/A</v>
      </c>
      <c r="AP192" s="76" t="e">
        <f>Table133[[#This Row],[SAM Burden]]+Table133[[#This Row],[MAM Burden]]</f>
        <v>#N/A</v>
      </c>
      <c r="AQ192" s="76" t="e">
        <f>Table133[[#This Row],[0-59 Month population]]*Table133[[#This Row],[MAM to be used]]*2.6</f>
        <v>#N/A</v>
      </c>
      <c r="AR192" s="77"/>
      <c r="AS192" s="78" t="e">
        <f>Table133[[#This Row],[SAM Upper Interval]]*Table133[[#This Row],[0-59 Month population]]*2.6</f>
        <v>#N/A</v>
      </c>
      <c r="AT192" s="79" t="e">
        <f>Table133[[#This Row],[0-59 Month population]]*Table133[[#This Row],[SAM Level]]*2.6</f>
        <v>#N/A</v>
      </c>
      <c r="AU192" s="79" t="e">
        <f>Table133[[#This Row],[SAM Burden (Surveys Only)]]+Table133[[#This Row],[MAM Burden (Surveys Only)]]</f>
        <v>#N/A</v>
      </c>
      <c r="AV192" s="79" t="e">
        <f>(Table133[[#This Row],[GAM Level]]-Table133[[#This Row],[SAM Level]])*Table133[[#This Row],[0-59 Month population]]*2.6</f>
        <v>#N/A</v>
      </c>
      <c r="AX192" s="69">
        <v>0.83505967559153249</v>
      </c>
      <c r="AY192" s="70" t="e">
        <f t="shared" si="14"/>
        <v>#N/A</v>
      </c>
      <c r="AZ192" s="70" t="e">
        <f t="shared" si="15"/>
        <v>#N/A</v>
      </c>
      <c r="BA192" s="70" t="e">
        <f t="shared" si="16"/>
        <v>#N/A</v>
      </c>
      <c r="BB192" s="2"/>
    </row>
    <row r="193" spans="1:54" s="5" customFormat="1" ht="16.5" hidden="1" customHeight="1" x14ac:dyDescent="0.25">
      <c r="A193" s="56" t="s">
        <v>181</v>
      </c>
      <c r="B193" s="56" t="s">
        <v>195</v>
      </c>
      <c r="C193" s="56" t="s">
        <v>183</v>
      </c>
      <c r="D193" s="56">
        <v>2011</v>
      </c>
      <c r="E193" s="56">
        <v>2011</v>
      </c>
      <c r="F193" s="56" t="s">
        <v>45</v>
      </c>
      <c r="G193" s="57" t="s">
        <v>29</v>
      </c>
      <c r="H193" s="57" t="s">
        <v>680</v>
      </c>
      <c r="I193" s="58">
        <v>187231.16499581435</v>
      </c>
      <c r="J193" s="58" t="e">
        <f>VLOOKUP(TRIM(Table133[[#This Row],[District code]]),'[2]Pop Change by District'!$D$6:$L$339,9,0)</f>
        <v>#N/A</v>
      </c>
      <c r="K193" s="58" t="e">
        <f>Table133[[#This Row],[Population 2019]]-Table133[[#This Row],[Population 2018]]</f>
        <v>#N/A</v>
      </c>
      <c r="L193" s="58" t="e">
        <f>Table133[[#This Row],[Population 2019]]*17.63%</f>
        <v>#N/A</v>
      </c>
      <c r="M193" s="58" t="e">
        <f>Table133[[#This Row],[0-59 Month population]]*0.9</f>
        <v>#N/A</v>
      </c>
      <c r="N193" s="58" t="e">
        <f>Table133[[#This Row],[0-59 Month population]]*0.3</f>
        <v>#N/A</v>
      </c>
      <c r="O193" s="58" t="e">
        <f>Table133[[#This Row],[0-59 Month population]]*0.8</f>
        <v>#N/A</v>
      </c>
      <c r="P193" s="58" t="s">
        <v>188</v>
      </c>
      <c r="Q193" s="71" t="s">
        <v>21</v>
      </c>
      <c r="R193" s="71" t="s">
        <v>710</v>
      </c>
      <c r="S193" s="71" t="s">
        <v>711</v>
      </c>
      <c r="T193" s="72">
        <v>0.11799999999999999</v>
      </c>
      <c r="U193" s="72">
        <v>0.11799999999999999</v>
      </c>
      <c r="V193" s="72">
        <v>0.11799999999999999</v>
      </c>
      <c r="W193" s="72">
        <v>0.03</v>
      </c>
      <c r="X193" s="72">
        <v>0.03</v>
      </c>
      <c r="Y193" s="72">
        <v>0.03</v>
      </c>
      <c r="Z193" s="72"/>
      <c r="AA193" s="73">
        <v>0.11034753561651342</v>
      </c>
      <c r="AB193" s="73">
        <v>1.3051297856586456E-2</v>
      </c>
      <c r="AC193" s="73">
        <v>9.0311442726709282E-2</v>
      </c>
      <c r="AD193" s="73">
        <v>0.11034753561651342</v>
      </c>
      <c r="AE193" s="73">
        <v>9.6718673576847262E-3</v>
      </c>
      <c r="AF193" s="73">
        <v>1.3051297856586456E-2</v>
      </c>
      <c r="AG193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93" s="73">
        <f t="shared" si="17"/>
        <v>0.03</v>
      </c>
      <c r="AI193" s="75">
        <f t="shared" si="19"/>
        <v>0.03</v>
      </c>
      <c r="AJ193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93" s="73">
        <f t="shared" si="18"/>
        <v>0.11799999999999999</v>
      </c>
      <c r="AL193" s="75">
        <f t="shared" si="20"/>
        <v>0.11799999999999999</v>
      </c>
      <c r="AM193" s="75">
        <f>Table133[[#This Row],[GAM to be used]]-Table133[[#This Row],[new GAM prevalence (SD of 1) after district grouping]]</f>
        <v>7.6524643834865735E-3</v>
      </c>
      <c r="AN193" s="75">
        <f>Table133[[#This Row],[GAM to be used]]-Table133[[#This Row],[SAM to be used]]</f>
        <v>8.7999999999999995E-2</v>
      </c>
      <c r="AO193" s="76" t="e">
        <f>Table133[[#This Row],[0-59 Month population]]*Table133[[#This Row],[SAM to be used]]*2.6</f>
        <v>#N/A</v>
      </c>
      <c r="AP193" s="76" t="e">
        <f>Table133[[#This Row],[SAM Burden]]+Table133[[#This Row],[MAM Burden]]</f>
        <v>#N/A</v>
      </c>
      <c r="AQ193" s="76" t="e">
        <f>Table133[[#This Row],[0-59 Month population]]*Table133[[#This Row],[MAM to be used]]*2.6</f>
        <v>#N/A</v>
      </c>
      <c r="AR193" s="77"/>
      <c r="AS193" s="78" t="e">
        <f>Table133[[#This Row],[SAM Upper Interval]]*Table133[[#This Row],[0-59 Month population]]*2.6</f>
        <v>#N/A</v>
      </c>
      <c r="AT193" s="79" t="e">
        <f>Table133[[#This Row],[0-59 Month population]]*Table133[[#This Row],[SAM Level]]*2.6</f>
        <v>#N/A</v>
      </c>
      <c r="AU193" s="79" t="e">
        <f>Table133[[#This Row],[SAM Burden (Surveys Only)]]+Table133[[#This Row],[MAM Burden (Surveys Only)]]</f>
        <v>#N/A</v>
      </c>
      <c r="AV193" s="79" t="e">
        <f>(Table133[[#This Row],[GAM Level]]-Table133[[#This Row],[SAM Level]])*Table133[[#This Row],[0-59 Month population]]*2.6</f>
        <v>#N/A</v>
      </c>
      <c r="AX193" s="69">
        <v>1.8897795729752274</v>
      </c>
      <c r="AY193" s="70" t="e">
        <f t="shared" si="14"/>
        <v>#N/A</v>
      </c>
      <c r="AZ193" s="70" t="e">
        <f t="shared" si="15"/>
        <v>#N/A</v>
      </c>
      <c r="BA193" s="70" t="e">
        <f t="shared" si="16"/>
        <v>#N/A</v>
      </c>
      <c r="BB193" s="2"/>
    </row>
    <row r="194" spans="1:54" s="5" customFormat="1" ht="16.5" hidden="1" customHeight="1" x14ac:dyDescent="0.25">
      <c r="A194" s="56" t="s">
        <v>181</v>
      </c>
      <c r="B194" s="56" t="s">
        <v>196</v>
      </c>
      <c r="C194" s="56" t="s">
        <v>183</v>
      </c>
      <c r="D194" s="56">
        <v>2012</v>
      </c>
      <c r="E194" s="56">
        <v>2012</v>
      </c>
      <c r="F194" s="56" t="s">
        <v>45</v>
      </c>
      <c r="G194" s="57" t="s">
        <v>29</v>
      </c>
      <c r="H194" s="57" t="s">
        <v>680</v>
      </c>
      <c r="I194" s="58">
        <v>76200.90740805924</v>
      </c>
      <c r="J194" s="58" t="e">
        <f>VLOOKUP(TRIM(Table133[[#This Row],[District code]]),'[2]Pop Change by District'!$D$6:$L$339,9,0)</f>
        <v>#N/A</v>
      </c>
      <c r="K194" s="58" t="e">
        <f>Table133[[#This Row],[Population 2019]]-Table133[[#This Row],[Population 2018]]</f>
        <v>#N/A</v>
      </c>
      <c r="L194" s="58" t="e">
        <f>Table133[[#This Row],[Population 2019]]*17.63%</f>
        <v>#N/A</v>
      </c>
      <c r="M194" s="58" t="e">
        <f>Table133[[#This Row],[0-59 Month population]]*0.9</f>
        <v>#N/A</v>
      </c>
      <c r="N194" s="58" t="e">
        <f>Table133[[#This Row],[0-59 Month population]]*0.3</f>
        <v>#N/A</v>
      </c>
      <c r="O194" s="58" t="e">
        <f>Table133[[#This Row],[0-59 Month population]]*0.8</f>
        <v>#N/A</v>
      </c>
      <c r="P194" s="58" t="s">
        <v>188</v>
      </c>
      <c r="Q194" s="71" t="s">
        <v>21</v>
      </c>
      <c r="R194" s="71" t="s">
        <v>710</v>
      </c>
      <c r="S194" s="71" t="s">
        <v>711</v>
      </c>
      <c r="T194" s="72">
        <v>0.11799999999999999</v>
      </c>
      <c r="U194" s="72">
        <v>0.11799999999999999</v>
      </c>
      <c r="V194" s="72">
        <v>0.11799999999999999</v>
      </c>
      <c r="W194" s="72">
        <v>0.03</v>
      </c>
      <c r="X194" s="72">
        <v>0.03</v>
      </c>
      <c r="Y194" s="72">
        <v>0.03</v>
      </c>
      <c r="Z194" s="72"/>
      <c r="AA194" s="73">
        <v>0.11034753561651342</v>
      </c>
      <c r="AB194" s="73">
        <v>1.3051297856586456E-2</v>
      </c>
      <c r="AC194" s="73">
        <v>9.0311442726709282E-2</v>
      </c>
      <c r="AD194" s="73">
        <v>0.11034753561651342</v>
      </c>
      <c r="AE194" s="73">
        <v>9.6718673576847262E-3</v>
      </c>
      <c r="AF194" s="73">
        <v>1.3051297856586456E-2</v>
      </c>
      <c r="AG194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94" s="73">
        <f t="shared" si="17"/>
        <v>0.03</v>
      </c>
      <c r="AI194" s="75">
        <f t="shared" si="19"/>
        <v>0.03</v>
      </c>
      <c r="AJ194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94" s="73">
        <f t="shared" si="18"/>
        <v>0.11799999999999999</v>
      </c>
      <c r="AL194" s="75">
        <f t="shared" si="20"/>
        <v>0.11799999999999999</v>
      </c>
      <c r="AM194" s="75">
        <f>Table133[[#This Row],[GAM to be used]]-Table133[[#This Row],[new GAM prevalence (SD of 1) after district grouping]]</f>
        <v>7.6524643834865735E-3</v>
      </c>
      <c r="AN194" s="75">
        <f>Table133[[#This Row],[GAM to be used]]-Table133[[#This Row],[SAM to be used]]</f>
        <v>8.7999999999999995E-2</v>
      </c>
      <c r="AO194" s="76" t="e">
        <f>Table133[[#This Row],[0-59 Month population]]*Table133[[#This Row],[SAM to be used]]*2.6</f>
        <v>#N/A</v>
      </c>
      <c r="AP194" s="76" t="e">
        <f>Table133[[#This Row],[SAM Burden]]+Table133[[#This Row],[MAM Burden]]</f>
        <v>#N/A</v>
      </c>
      <c r="AQ194" s="76" t="e">
        <f>Table133[[#This Row],[0-59 Month population]]*Table133[[#This Row],[MAM to be used]]*2.6</f>
        <v>#N/A</v>
      </c>
      <c r="AR194" s="77"/>
      <c r="AS194" s="78" t="e">
        <f>Table133[[#This Row],[SAM Upper Interval]]*Table133[[#This Row],[0-59 Month population]]*2.6</f>
        <v>#N/A</v>
      </c>
      <c r="AT194" s="79" t="e">
        <f>Table133[[#This Row],[0-59 Month population]]*Table133[[#This Row],[SAM Level]]*2.6</f>
        <v>#N/A</v>
      </c>
      <c r="AU194" s="79" t="e">
        <f>Table133[[#This Row],[SAM Burden (Surveys Only)]]+Table133[[#This Row],[MAM Burden (Surveys Only)]]</f>
        <v>#N/A</v>
      </c>
      <c r="AV194" s="79" t="e">
        <f>(Table133[[#This Row],[GAM Level]]-Table133[[#This Row],[SAM Level]])*Table133[[#This Row],[0-59 Month population]]*2.6</f>
        <v>#N/A</v>
      </c>
      <c r="AX194" s="69">
        <v>0.51341103865721316</v>
      </c>
      <c r="AY194" s="70" t="e">
        <f t="shared" si="14"/>
        <v>#N/A</v>
      </c>
      <c r="AZ194" s="70" t="e">
        <f t="shared" si="15"/>
        <v>#N/A</v>
      </c>
      <c r="BA194" s="70" t="e">
        <f t="shared" si="16"/>
        <v>#N/A</v>
      </c>
      <c r="BB194" s="2"/>
    </row>
    <row r="195" spans="1:54" s="5" customFormat="1" ht="16.5" hidden="1" customHeight="1" x14ac:dyDescent="0.25">
      <c r="A195" s="56" t="s">
        <v>384</v>
      </c>
      <c r="B195" s="56" t="s">
        <v>389</v>
      </c>
      <c r="C195" s="56" t="s">
        <v>390</v>
      </c>
      <c r="D195" s="56">
        <v>2101</v>
      </c>
      <c r="E195" s="56">
        <v>2101</v>
      </c>
      <c r="F195" s="56" t="s">
        <v>19</v>
      </c>
      <c r="G195" s="57"/>
      <c r="H195" s="57" t="s">
        <v>680</v>
      </c>
      <c r="I195" s="58">
        <v>14451.001616937536</v>
      </c>
      <c r="J195" s="58" t="e">
        <f>VLOOKUP(TRIM(Table133[[#This Row],[District code]]),'[2]Pop Change by District'!$D$6:$L$339,9,0)</f>
        <v>#N/A</v>
      </c>
      <c r="K195" s="58" t="e">
        <f>Table133[[#This Row],[Population 2019]]-Table133[[#This Row],[Population 2018]]</f>
        <v>#N/A</v>
      </c>
      <c r="L195" s="58" t="e">
        <f>Table133[[#This Row],[Population 2019]]*17.63%</f>
        <v>#N/A</v>
      </c>
      <c r="M195" s="58" t="e">
        <f>Table133[[#This Row],[0-59 Month population]]*0.9</f>
        <v>#N/A</v>
      </c>
      <c r="N195" s="58" t="e">
        <f>Table133[[#This Row],[0-59 Month population]]*0.3</f>
        <v>#N/A</v>
      </c>
      <c r="O195" s="58" t="e">
        <f>Table133[[#This Row],[0-59 Month population]]*0.8</f>
        <v>#N/A</v>
      </c>
      <c r="P195" s="58" t="s">
        <v>391</v>
      </c>
      <c r="Q195" s="71" t="s">
        <v>291</v>
      </c>
      <c r="R195" s="71" t="s">
        <v>714</v>
      </c>
      <c r="S195" s="71" t="s">
        <v>684</v>
      </c>
      <c r="T195" s="72">
        <v>7.3999999999999996E-2</v>
      </c>
      <c r="U195" s="72">
        <v>7.3999999999999996E-2</v>
      </c>
      <c r="V195" s="72">
        <v>7.3999999999999996E-2</v>
      </c>
      <c r="W195" s="72">
        <v>1.2E-2</v>
      </c>
      <c r="X195" s="72">
        <v>1.2E-2</v>
      </c>
      <c r="Y195" s="72">
        <v>1.2E-2</v>
      </c>
      <c r="Z195" s="72"/>
      <c r="AA195" s="73">
        <v>0.19030500627414945</v>
      </c>
      <c r="AB195" s="73">
        <v>3.0274614512729014E-2</v>
      </c>
      <c r="AC195" s="73">
        <v>9.8575040611964843E-2</v>
      </c>
      <c r="AD195" s="73">
        <v>0.28449090303594837</v>
      </c>
      <c r="AE195" s="73">
        <v>1.1018959363585186E-2</v>
      </c>
      <c r="AF195" s="73">
        <v>5.8259723145467429E-2</v>
      </c>
      <c r="AG195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95" s="73">
        <f t="shared" si="17"/>
        <v>1.2E-2</v>
      </c>
      <c r="AI195" s="75">
        <f t="shared" si="19"/>
        <v>3.0274614512729014E-2</v>
      </c>
      <c r="AJ195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95" s="73">
        <f t="shared" si="18"/>
        <v>7.3999999999999996E-2</v>
      </c>
      <c r="AL195" s="75">
        <f t="shared" si="20"/>
        <v>0.19030500627414945</v>
      </c>
      <c r="AM195" s="75">
        <f>Table133[[#This Row],[GAM to be used]]-Table133[[#This Row],[new GAM prevalence (SD of 1) after district grouping]]</f>
        <v>0</v>
      </c>
      <c r="AN195" s="75">
        <f>Table133[[#This Row],[GAM to be used]]-Table133[[#This Row],[SAM to be used]]</f>
        <v>0.16003039176142045</v>
      </c>
      <c r="AO195" s="76" t="e">
        <f>Table133[[#This Row],[0-59 Month population]]*Table133[[#This Row],[SAM to be used]]*2.6</f>
        <v>#N/A</v>
      </c>
      <c r="AP195" s="76" t="e">
        <f>Table133[[#This Row],[SAM Burden]]+Table133[[#This Row],[MAM Burden]]</f>
        <v>#N/A</v>
      </c>
      <c r="AQ195" s="76" t="e">
        <f>Table133[[#This Row],[0-59 Month population]]*Table133[[#This Row],[MAM to be used]]*2.6</f>
        <v>#N/A</v>
      </c>
      <c r="AR195" s="77"/>
      <c r="AS195" s="78" t="e">
        <f>Table133[[#This Row],[SAM Upper Interval]]*Table133[[#This Row],[0-59 Month population]]*2.6</f>
        <v>#N/A</v>
      </c>
      <c r="AT195" s="79" t="e">
        <f>Table133[[#This Row],[0-59 Month population]]*Table133[[#This Row],[SAM Level]]*2.6</f>
        <v>#N/A</v>
      </c>
      <c r="AU195" s="79" t="e">
        <f>Table133[[#This Row],[SAM Burden (Surveys Only)]]+Table133[[#This Row],[MAM Burden (Surveys Only)]]</f>
        <v>#N/A</v>
      </c>
      <c r="AV195" s="79" t="e">
        <f>(Table133[[#This Row],[GAM Level]]-Table133[[#This Row],[SAM Level]])*Table133[[#This Row],[0-59 Month population]]*2.6</f>
        <v>#N/A</v>
      </c>
      <c r="AX195" s="69">
        <v>1.7882830697210637</v>
      </c>
      <c r="AY195" s="70" t="e">
        <f t="shared" ref="AY195:AY258" si="21">L195*T195*2.6</f>
        <v>#N/A</v>
      </c>
      <c r="AZ195" s="70" t="e">
        <f t="shared" ref="AZ195:AZ258" si="22">L195*W195*2.6</f>
        <v>#N/A</v>
      </c>
      <c r="BA195" s="70" t="e">
        <f t="shared" ref="BA195:BA258" si="23">L195*(T195-W195)*2.6</f>
        <v>#N/A</v>
      </c>
      <c r="BB195" s="2"/>
    </row>
    <row r="196" spans="1:54" s="5" customFormat="1" ht="16.5" hidden="1" customHeight="1" x14ac:dyDescent="0.25">
      <c r="A196" s="56" t="s">
        <v>384</v>
      </c>
      <c r="B196" s="56" t="s">
        <v>394</v>
      </c>
      <c r="C196" s="56" t="s">
        <v>390</v>
      </c>
      <c r="D196" s="56">
        <v>2102</v>
      </c>
      <c r="E196" s="56">
        <v>2102</v>
      </c>
      <c r="F196" s="56" t="s">
        <v>19</v>
      </c>
      <c r="G196" s="57"/>
      <c r="H196" s="57" t="s">
        <v>680</v>
      </c>
      <c r="I196" s="58">
        <v>13525.178626774037</v>
      </c>
      <c r="J196" s="58" t="e">
        <f>VLOOKUP(TRIM(Table133[[#This Row],[District code]]),'[2]Pop Change by District'!$D$6:$L$339,9,0)</f>
        <v>#N/A</v>
      </c>
      <c r="K196" s="58" t="e">
        <f>Table133[[#This Row],[Population 2019]]-Table133[[#This Row],[Population 2018]]</f>
        <v>#N/A</v>
      </c>
      <c r="L196" s="58" t="e">
        <f>Table133[[#This Row],[Population 2019]]*17.63%</f>
        <v>#N/A</v>
      </c>
      <c r="M196" s="58" t="e">
        <f>Table133[[#This Row],[0-59 Month population]]*0.9</f>
        <v>#N/A</v>
      </c>
      <c r="N196" s="58" t="e">
        <f>Table133[[#This Row],[0-59 Month population]]*0.3</f>
        <v>#N/A</v>
      </c>
      <c r="O196" s="58" t="e">
        <f>Table133[[#This Row],[0-59 Month population]]*0.8</f>
        <v>#N/A</v>
      </c>
      <c r="P196" s="58" t="s">
        <v>391</v>
      </c>
      <c r="Q196" s="71" t="s">
        <v>291</v>
      </c>
      <c r="R196" s="71" t="s">
        <v>714</v>
      </c>
      <c r="S196" s="71" t="s">
        <v>684</v>
      </c>
      <c r="T196" s="72">
        <v>7.3999999999999996E-2</v>
      </c>
      <c r="U196" s="72">
        <v>7.3999999999999996E-2</v>
      </c>
      <c r="V196" s="72">
        <v>7.3999999999999996E-2</v>
      </c>
      <c r="W196" s="72">
        <v>1.2E-2</v>
      </c>
      <c r="X196" s="72">
        <v>1.2E-2</v>
      </c>
      <c r="Y196" s="72">
        <v>1.2E-2</v>
      </c>
      <c r="Z196" s="72"/>
      <c r="AA196" s="73">
        <v>0.19030500627414945</v>
      </c>
      <c r="AB196" s="73">
        <v>3.0274614512729014E-2</v>
      </c>
      <c r="AC196" s="73">
        <v>9.8575040611964843E-2</v>
      </c>
      <c r="AD196" s="73">
        <v>0.28449090303594837</v>
      </c>
      <c r="AE196" s="73">
        <v>1.1018959363585186E-2</v>
      </c>
      <c r="AF196" s="73">
        <v>5.8259723145467429E-2</v>
      </c>
      <c r="AG196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96" s="73">
        <f t="shared" si="17"/>
        <v>1.2E-2</v>
      </c>
      <c r="AI196" s="75">
        <f t="shared" si="19"/>
        <v>3.0274614512729014E-2</v>
      </c>
      <c r="AJ196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96" s="73">
        <f t="shared" si="18"/>
        <v>7.3999999999999996E-2</v>
      </c>
      <c r="AL196" s="75">
        <f t="shared" si="20"/>
        <v>0.19030500627414945</v>
      </c>
      <c r="AM196" s="75">
        <f>Table133[[#This Row],[GAM to be used]]-Table133[[#This Row],[new GAM prevalence (SD of 1) after district grouping]]</f>
        <v>0</v>
      </c>
      <c r="AN196" s="75">
        <f>Table133[[#This Row],[GAM to be used]]-Table133[[#This Row],[SAM to be used]]</f>
        <v>0.16003039176142045</v>
      </c>
      <c r="AO196" s="76" t="e">
        <f>Table133[[#This Row],[0-59 Month population]]*Table133[[#This Row],[SAM to be used]]*2.6</f>
        <v>#N/A</v>
      </c>
      <c r="AP196" s="76" t="e">
        <f>Table133[[#This Row],[SAM Burden]]+Table133[[#This Row],[MAM Burden]]</f>
        <v>#N/A</v>
      </c>
      <c r="AQ196" s="76" t="e">
        <f>Table133[[#This Row],[0-59 Month population]]*Table133[[#This Row],[MAM to be used]]*2.6</f>
        <v>#N/A</v>
      </c>
      <c r="AR196" s="77"/>
      <c r="AS196" s="78" t="e">
        <f>Table133[[#This Row],[SAM Upper Interval]]*Table133[[#This Row],[0-59 Month population]]*2.6</f>
        <v>#N/A</v>
      </c>
      <c r="AT196" s="79" t="e">
        <f>Table133[[#This Row],[0-59 Month population]]*Table133[[#This Row],[SAM Level]]*2.6</f>
        <v>#N/A</v>
      </c>
      <c r="AU196" s="79" t="e">
        <f>Table133[[#This Row],[SAM Burden (Surveys Only)]]+Table133[[#This Row],[MAM Burden (Surveys Only)]]</f>
        <v>#N/A</v>
      </c>
      <c r="AV196" s="79" t="e">
        <f>(Table133[[#This Row],[GAM Level]]-Table133[[#This Row],[SAM Level]])*Table133[[#This Row],[0-59 Month population]]*2.6</f>
        <v>#N/A</v>
      </c>
      <c r="AX196" s="69">
        <v>1.1478210554194535</v>
      </c>
      <c r="AY196" s="70" t="e">
        <f t="shared" si="21"/>
        <v>#N/A</v>
      </c>
      <c r="AZ196" s="70" t="e">
        <f t="shared" si="22"/>
        <v>#N/A</v>
      </c>
      <c r="BA196" s="70" t="e">
        <f t="shared" si="23"/>
        <v>#N/A</v>
      </c>
      <c r="BB196" s="2"/>
    </row>
    <row r="197" spans="1:54" s="5" customFormat="1" ht="16.5" hidden="1" customHeight="1" x14ac:dyDescent="0.25">
      <c r="A197" s="56" t="s">
        <v>384</v>
      </c>
      <c r="B197" s="56" t="s">
        <v>395</v>
      </c>
      <c r="C197" s="56" t="s">
        <v>390</v>
      </c>
      <c r="D197" s="56">
        <v>2103</v>
      </c>
      <c r="E197" s="56">
        <v>2103</v>
      </c>
      <c r="F197" s="56" t="s">
        <v>19</v>
      </c>
      <c r="G197" s="57"/>
      <c r="H197" s="57" t="s">
        <v>680</v>
      </c>
      <c r="I197" s="58">
        <v>22524.889990431846</v>
      </c>
      <c r="J197" s="58" t="e">
        <f>VLOOKUP(TRIM(Table133[[#This Row],[District code]]),'[2]Pop Change by District'!$D$6:$L$339,9,0)</f>
        <v>#N/A</v>
      </c>
      <c r="K197" s="58" t="e">
        <f>Table133[[#This Row],[Population 2019]]-Table133[[#This Row],[Population 2018]]</f>
        <v>#N/A</v>
      </c>
      <c r="L197" s="58" t="e">
        <f>Table133[[#This Row],[Population 2019]]*17.63%</f>
        <v>#N/A</v>
      </c>
      <c r="M197" s="58" t="e">
        <f>Table133[[#This Row],[0-59 Month population]]*0.9</f>
        <v>#N/A</v>
      </c>
      <c r="N197" s="58" t="e">
        <f>Table133[[#This Row],[0-59 Month population]]*0.3</f>
        <v>#N/A</v>
      </c>
      <c r="O197" s="58" t="e">
        <f>Table133[[#This Row],[0-59 Month population]]*0.8</f>
        <v>#N/A</v>
      </c>
      <c r="P197" s="58" t="s">
        <v>391</v>
      </c>
      <c r="Q197" s="71" t="s">
        <v>291</v>
      </c>
      <c r="R197" s="71" t="s">
        <v>714</v>
      </c>
      <c r="S197" s="71" t="s">
        <v>684</v>
      </c>
      <c r="T197" s="72">
        <v>7.3999999999999996E-2</v>
      </c>
      <c r="U197" s="72">
        <v>7.3999999999999996E-2</v>
      </c>
      <c r="V197" s="72">
        <v>7.3999999999999996E-2</v>
      </c>
      <c r="W197" s="72">
        <v>1.2E-2</v>
      </c>
      <c r="X197" s="72">
        <v>1.2E-2</v>
      </c>
      <c r="Y197" s="72">
        <v>1.2E-2</v>
      </c>
      <c r="Z197" s="72"/>
      <c r="AA197" s="73">
        <v>0.19030500627414945</v>
      </c>
      <c r="AB197" s="73">
        <v>3.0274614512729014E-2</v>
      </c>
      <c r="AC197" s="73">
        <v>9.8575040611964843E-2</v>
      </c>
      <c r="AD197" s="73">
        <v>0.28449090303594837</v>
      </c>
      <c r="AE197" s="73">
        <v>1.1018959363585186E-2</v>
      </c>
      <c r="AF197" s="73">
        <v>5.8259723145467429E-2</v>
      </c>
      <c r="AG197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97" s="73">
        <f t="shared" si="17"/>
        <v>1.2E-2</v>
      </c>
      <c r="AI197" s="75">
        <f t="shared" si="19"/>
        <v>3.0274614512729014E-2</v>
      </c>
      <c r="AJ197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97" s="73">
        <f t="shared" si="18"/>
        <v>7.3999999999999996E-2</v>
      </c>
      <c r="AL197" s="75">
        <f t="shared" si="20"/>
        <v>0.19030500627414945</v>
      </c>
      <c r="AM197" s="75">
        <f>Table133[[#This Row],[GAM to be used]]-Table133[[#This Row],[new GAM prevalence (SD of 1) after district grouping]]</f>
        <v>0</v>
      </c>
      <c r="AN197" s="75">
        <f>Table133[[#This Row],[GAM to be used]]-Table133[[#This Row],[SAM to be used]]</f>
        <v>0.16003039176142045</v>
      </c>
      <c r="AO197" s="76" t="e">
        <f>Table133[[#This Row],[0-59 Month population]]*Table133[[#This Row],[SAM to be used]]*2.6</f>
        <v>#N/A</v>
      </c>
      <c r="AP197" s="76" t="e">
        <f>Table133[[#This Row],[SAM Burden]]+Table133[[#This Row],[MAM Burden]]</f>
        <v>#N/A</v>
      </c>
      <c r="AQ197" s="76" t="e">
        <f>Table133[[#This Row],[0-59 Month population]]*Table133[[#This Row],[MAM to be used]]*2.6</f>
        <v>#N/A</v>
      </c>
      <c r="AR197" s="77"/>
      <c r="AS197" s="78" t="e">
        <f>Table133[[#This Row],[SAM Upper Interval]]*Table133[[#This Row],[0-59 Month population]]*2.6</f>
        <v>#N/A</v>
      </c>
      <c r="AT197" s="79" t="e">
        <f>Table133[[#This Row],[0-59 Month population]]*Table133[[#This Row],[SAM Level]]*2.6</f>
        <v>#N/A</v>
      </c>
      <c r="AU197" s="79" t="e">
        <f>Table133[[#This Row],[SAM Burden (Surveys Only)]]+Table133[[#This Row],[MAM Burden (Surveys Only)]]</f>
        <v>#N/A</v>
      </c>
      <c r="AV197" s="79" t="e">
        <f>(Table133[[#This Row],[GAM Level]]-Table133[[#This Row],[SAM Level]])*Table133[[#This Row],[0-59 Month population]]*2.6</f>
        <v>#N/A</v>
      </c>
      <c r="AX197" s="69">
        <v>0.83505967559153249</v>
      </c>
      <c r="AY197" s="70" t="e">
        <f t="shared" si="21"/>
        <v>#N/A</v>
      </c>
      <c r="AZ197" s="70" t="e">
        <f t="shared" si="22"/>
        <v>#N/A</v>
      </c>
      <c r="BA197" s="70" t="e">
        <f t="shared" si="23"/>
        <v>#N/A</v>
      </c>
      <c r="BB197" s="2"/>
    </row>
    <row r="198" spans="1:54" s="5" customFormat="1" ht="16.5" hidden="1" customHeight="1" x14ac:dyDescent="0.25">
      <c r="A198" s="56" t="s">
        <v>384</v>
      </c>
      <c r="B198" s="56" t="s">
        <v>396</v>
      </c>
      <c r="C198" s="56" t="s">
        <v>390</v>
      </c>
      <c r="D198" s="56">
        <v>2104</v>
      </c>
      <c r="E198" s="56">
        <v>2104</v>
      </c>
      <c r="F198" s="56" t="s">
        <v>19</v>
      </c>
      <c r="G198" s="57"/>
      <c r="H198" s="57" t="s">
        <v>680</v>
      </c>
      <c r="I198" s="58">
        <v>14112.613570684294</v>
      </c>
      <c r="J198" s="58" t="e">
        <f>VLOOKUP(TRIM(Table133[[#This Row],[District code]]),'[2]Pop Change by District'!$D$6:$L$339,9,0)</f>
        <v>#N/A</v>
      </c>
      <c r="K198" s="58" t="e">
        <f>Table133[[#This Row],[Population 2019]]-Table133[[#This Row],[Population 2018]]</f>
        <v>#N/A</v>
      </c>
      <c r="L198" s="58" t="e">
        <f>Table133[[#This Row],[Population 2019]]*17.63%</f>
        <v>#N/A</v>
      </c>
      <c r="M198" s="58" t="e">
        <f>Table133[[#This Row],[0-59 Month population]]*0.9</f>
        <v>#N/A</v>
      </c>
      <c r="N198" s="58" t="e">
        <f>Table133[[#This Row],[0-59 Month population]]*0.3</f>
        <v>#N/A</v>
      </c>
      <c r="O198" s="58" t="e">
        <f>Table133[[#This Row],[0-59 Month population]]*0.8</f>
        <v>#N/A</v>
      </c>
      <c r="P198" s="58" t="s">
        <v>391</v>
      </c>
      <c r="Q198" s="71" t="s">
        <v>291</v>
      </c>
      <c r="R198" s="71" t="s">
        <v>714</v>
      </c>
      <c r="S198" s="71" t="s">
        <v>684</v>
      </c>
      <c r="T198" s="72">
        <v>7.3999999999999996E-2</v>
      </c>
      <c r="U198" s="72">
        <v>7.3999999999999996E-2</v>
      </c>
      <c r="V198" s="72">
        <v>7.3999999999999996E-2</v>
      </c>
      <c r="W198" s="72">
        <v>1.2E-2</v>
      </c>
      <c r="X198" s="72">
        <v>1.2E-2</v>
      </c>
      <c r="Y198" s="72">
        <v>1.2E-2</v>
      </c>
      <c r="Z198" s="72"/>
      <c r="AA198" s="73">
        <v>0.19030500627414945</v>
      </c>
      <c r="AB198" s="73">
        <v>3.0274614512729014E-2</v>
      </c>
      <c r="AC198" s="73">
        <v>9.8575040611964843E-2</v>
      </c>
      <c r="AD198" s="73">
        <v>0.28449090303594837</v>
      </c>
      <c r="AE198" s="73">
        <v>1.1018959363585186E-2</v>
      </c>
      <c r="AF198" s="73">
        <v>5.8259723145467429E-2</v>
      </c>
      <c r="AG198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98" s="73">
        <f t="shared" si="17"/>
        <v>1.2E-2</v>
      </c>
      <c r="AI198" s="75">
        <f t="shared" si="19"/>
        <v>3.0274614512729014E-2</v>
      </c>
      <c r="AJ198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98" s="73">
        <f t="shared" si="18"/>
        <v>7.3999999999999996E-2</v>
      </c>
      <c r="AL198" s="75">
        <f t="shared" si="20"/>
        <v>0.19030500627414945</v>
      </c>
      <c r="AM198" s="75">
        <f>Table133[[#This Row],[GAM to be used]]-Table133[[#This Row],[new GAM prevalence (SD of 1) after district grouping]]</f>
        <v>0</v>
      </c>
      <c r="AN198" s="75">
        <f>Table133[[#This Row],[GAM to be used]]-Table133[[#This Row],[SAM to be used]]</f>
        <v>0.16003039176142045</v>
      </c>
      <c r="AO198" s="76" t="e">
        <f>Table133[[#This Row],[0-59 Month population]]*Table133[[#This Row],[SAM to be used]]*2.6</f>
        <v>#N/A</v>
      </c>
      <c r="AP198" s="76" t="e">
        <f>Table133[[#This Row],[SAM Burden]]+Table133[[#This Row],[MAM Burden]]</f>
        <v>#N/A</v>
      </c>
      <c r="AQ198" s="76" t="e">
        <f>Table133[[#This Row],[0-59 Month population]]*Table133[[#This Row],[MAM to be used]]*2.6</f>
        <v>#N/A</v>
      </c>
      <c r="AR198" s="77"/>
      <c r="AS198" s="78" t="e">
        <f>Table133[[#This Row],[SAM Upper Interval]]*Table133[[#This Row],[0-59 Month population]]*2.6</f>
        <v>#N/A</v>
      </c>
      <c r="AT198" s="79" t="e">
        <f>Table133[[#This Row],[0-59 Month population]]*Table133[[#This Row],[SAM Level]]*2.6</f>
        <v>#N/A</v>
      </c>
      <c r="AU198" s="79" t="e">
        <f>Table133[[#This Row],[SAM Burden (Surveys Only)]]+Table133[[#This Row],[MAM Burden (Surveys Only)]]</f>
        <v>#N/A</v>
      </c>
      <c r="AV198" s="79" t="e">
        <f>(Table133[[#This Row],[GAM Level]]-Table133[[#This Row],[SAM Level]])*Table133[[#This Row],[0-59 Month population]]*2.6</f>
        <v>#N/A</v>
      </c>
      <c r="AX198" s="69">
        <v>0.38897253254545777</v>
      </c>
      <c r="AY198" s="70" t="e">
        <f t="shared" si="21"/>
        <v>#N/A</v>
      </c>
      <c r="AZ198" s="70" t="e">
        <f t="shared" si="22"/>
        <v>#N/A</v>
      </c>
      <c r="BA198" s="70" t="e">
        <f t="shared" si="23"/>
        <v>#N/A</v>
      </c>
      <c r="BB198" s="2"/>
    </row>
    <row r="199" spans="1:54" s="5" customFormat="1" ht="16.5" hidden="1" customHeight="1" x14ac:dyDescent="0.25">
      <c r="A199" s="56" t="s">
        <v>384</v>
      </c>
      <c r="B199" s="56" t="s">
        <v>397</v>
      </c>
      <c r="C199" s="56" t="s">
        <v>390</v>
      </c>
      <c r="D199" s="56">
        <v>2105</v>
      </c>
      <c r="E199" s="56">
        <v>2105</v>
      </c>
      <c r="F199" s="56" t="s">
        <v>19</v>
      </c>
      <c r="G199" s="57"/>
      <c r="H199" s="57" t="s">
        <v>680</v>
      </c>
      <c r="I199" s="58">
        <v>41695.643799215024</v>
      </c>
      <c r="J199" s="58" t="e">
        <f>VLOOKUP(TRIM(Table133[[#This Row],[District code]]),'[2]Pop Change by District'!$D$6:$L$339,9,0)</f>
        <v>#N/A</v>
      </c>
      <c r="K199" s="58" t="e">
        <f>Table133[[#This Row],[Population 2019]]-Table133[[#This Row],[Population 2018]]</f>
        <v>#N/A</v>
      </c>
      <c r="L199" s="58" t="e">
        <f>Table133[[#This Row],[Population 2019]]*17.63%</f>
        <v>#N/A</v>
      </c>
      <c r="M199" s="58" t="e">
        <f>Table133[[#This Row],[0-59 Month population]]*0.9</f>
        <v>#N/A</v>
      </c>
      <c r="N199" s="58" t="e">
        <f>Table133[[#This Row],[0-59 Month population]]*0.3</f>
        <v>#N/A</v>
      </c>
      <c r="O199" s="58" t="e">
        <f>Table133[[#This Row],[0-59 Month population]]*0.8</f>
        <v>#N/A</v>
      </c>
      <c r="P199" s="58" t="s">
        <v>398</v>
      </c>
      <c r="Q199" s="71" t="s">
        <v>291</v>
      </c>
      <c r="R199" s="71" t="s">
        <v>714</v>
      </c>
      <c r="S199" s="71" t="s">
        <v>684</v>
      </c>
      <c r="T199" s="72">
        <v>7.3999999999999996E-2</v>
      </c>
      <c r="U199" s="72">
        <v>7.3999999999999996E-2</v>
      </c>
      <c r="V199" s="72">
        <v>7.3999999999999996E-2</v>
      </c>
      <c r="W199" s="72">
        <v>1.2E-2</v>
      </c>
      <c r="X199" s="72">
        <v>1.2E-2</v>
      </c>
      <c r="Y199" s="72">
        <v>1.2E-2</v>
      </c>
      <c r="Z199" s="72"/>
      <c r="AA199" s="73">
        <v>0.28449090303594837</v>
      </c>
      <c r="AB199" s="73">
        <v>5.8259723145467429E-2</v>
      </c>
      <c r="AC199" s="73">
        <v>9.8575040611964843E-2</v>
      </c>
      <c r="AD199" s="73">
        <v>0.28449090303594837</v>
      </c>
      <c r="AE199" s="73">
        <v>1.1018959363585186E-2</v>
      </c>
      <c r="AF199" s="73">
        <v>5.8259723145467429E-2</v>
      </c>
      <c r="AG199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199" s="73">
        <f t="shared" si="17"/>
        <v>1.2E-2</v>
      </c>
      <c r="AI199" s="75">
        <f t="shared" si="19"/>
        <v>5.8259723145467429E-2</v>
      </c>
      <c r="AJ199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199" s="73">
        <f t="shared" si="18"/>
        <v>7.3999999999999996E-2</v>
      </c>
      <c r="AL199" s="75">
        <f t="shared" si="20"/>
        <v>0.28449090303594837</v>
      </c>
      <c r="AM199" s="75">
        <f>Table133[[#This Row],[GAM to be used]]-Table133[[#This Row],[new GAM prevalence (SD of 1) after district grouping]]</f>
        <v>0</v>
      </c>
      <c r="AN199" s="75">
        <f>Table133[[#This Row],[GAM to be used]]-Table133[[#This Row],[SAM to be used]]</f>
        <v>0.22623117989048094</v>
      </c>
      <c r="AO199" s="76" t="e">
        <f>Table133[[#This Row],[0-59 Month population]]*Table133[[#This Row],[SAM to be used]]*2.6</f>
        <v>#N/A</v>
      </c>
      <c r="AP199" s="76" t="e">
        <f>Table133[[#This Row],[SAM Burden]]+Table133[[#This Row],[MAM Burden]]</f>
        <v>#N/A</v>
      </c>
      <c r="AQ199" s="76" t="e">
        <f>Table133[[#This Row],[0-59 Month population]]*Table133[[#This Row],[MAM to be used]]*2.6</f>
        <v>#N/A</v>
      </c>
      <c r="AR199" s="77"/>
      <c r="AS199" s="78" t="e">
        <f>Table133[[#This Row],[SAM Upper Interval]]*Table133[[#This Row],[0-59 Month population]]*2.6</f>
        <v>#N/A</v>
      </c>
      <c r="AT199" s="79" t="e">
        <f>Table133[[#This Row],[0-59 Month population]]*Table133[[#This Row],[SAM Level]]*2.6</f>
        <v>#N/A</v>
      </c>
      <c r="AU199" s="79" t="e">
        <f>Table133[[#This Row],[SAM Burden (Surveys Only)]]+Table133[[#This Row],[MAM Burden (Surveys Only)]]</f>
        <v>#N/A</v>
      </c>
      <c r="AV199" s="79" t="e">
        <f>(Table133[[#This Row],[GAM Level]]-Table133[[#This Row],[SAM Level]])*Table133[[#This Row],[0-59 Month population]]*2.6</f>
        <v>#N/A</v>
      </c>
      <c r="AX199" s="69">
        <v>2.1786235193609667</v>
      </c>
      <c r="AY199" s="70" t="e">
        <f t="shared" si="21"/>
        <v>#N/A</v>
      </c>
      <c r="AZ199" s="70" t="e">
        <f t="shared" si="22"/>
        <v>#N/A</v>
      </c>
      <c r="BA199" s="70" t="e">
        <f t="shared" si="23"/>
        <v>#N/A</v>
      </c>
      <c r="BB199" s="2"/>
    </row>
    <row r="200" spans="1:54" s="5" customFormat="1" ht="16.5" hidden="1" customHeight="1" x14ac:dyDescent="0.25">
      <c r="A200" s="56" t="s">
        <v>384</v>
      </c>
      <c r="B200" s="56" t="s">
        <v>399</v>
      </c>
      <c r="C200" s="56" t="s">
        <v>390</v>
      </c>
      <c r="D200" s="56">
        <v>2106</v>
      </c>
      <c r="E200" s="56">
        <v>2106</v>
      </c>
      <c r="F200" s="56" t="s">
        <v>19</v>
      </c>
      <c r="G200" s="57"/>
      <c r="H200" s="57" t="s">
        <v>680</v>
      </c>
      <c r="I200" s="58">
        <v>31711.585963271296</v>
      </c>
      <c r="J200" s="58" t="e">
        <f>VLOOKUP(TRIM(Table133[[#This Row],[District code]]),'[2]Pop Change by District'!$D$6:$L$339,9,0)</f>
        <v>#N/A</v>
      </c>
      <c r="K200" s="58" t="e">
        <f>Table133[[#This Row],[Population 2019]]-Table133[[#This Row],[Population 2018]]</f>
        <v>#N/A</v>
      </c>
      <c r="L200" s="58" t="e">
        <f>Table133[[#This Row],[Population 2019]]*17.63%</f>
        <v>#N/A</v>
      </c>
      <c r="M200" s="58" t="e">
        <f>Table133[[#This Row],[0-59 Month population]]*0.9</f>
        <v>#N/A</v>
      </c>
      <c r="N200" s="58" t="e">
        <f>Table133[[#This Row],[0-59 Month population]]*0.3</f>
        <v>#N/A</v>
      </c>
      <c r="O200" s="58" t="e">
        <f>Table133[[#This Row],[0-59 Month population]]*0.8</f>
        <v>#N/A</v>
      </c>
      <c r="P200" s="58" t="s">
        <v>398</v>
      </c>
      <c r="Q200" s="71" t="s">
        <v>291</v>
      </c>
      <c r="R200" s="71" t="s">
        <v>714</v>
      </c>
      <c r="S200" s="71" t="s">
        <v>684</v>
      </c>
      <c r="T200" s="72">
        <v>7.3999999999999996E-2</v>
      </c>
      <c r="U200" s="72">
        <v>7.3999999999999996E-2</v>
      </c>
      <c r="V200" s="72">
        <v>7.3999999999999996E-2</v>
      </c>
      <c r="W200" s="72">
        <v>1.2E-2</v>
      </c>
      <c r="X200" s="72">
        <v>1.2E-2</v>
      </c>
      <c r="Y200" s="72">
        <v>1.2E-2</v>
      </c>
      <c r="Z200" s="72"/>
      <c r="AA200" s="73">
        <v>0.28449090303594837</v>
      </c>
      <c r="AB200" s="73">
        <v>5.8259723145467429E-2</v>
      </c>
      <c r="AC200" s="73">
        <v>9.8575040611964843E-2</v>
      </c>
      <c r="AD200" s="73">
        <v>0.28449090303594837</v>
      </c>
      <c r="AE200" s="73">
        <v>1.1018959363585186E-2</v>
      </c>
      <c r="AF200" s="73">
        <v>5.8259723145467429E-2</v>
      </c>
      <c r="AG200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200" s="73">
        <f t="shared" si="17"/>
        <v>1.2E-2</v>
      </c>
      <c r="AI200" s="75">
        <f t="shared" si="19"/>
        <v>5.8259723145467429E-2</v>
      </c>
      <c r="AJ200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200" s="73">
        <f t="shared" si="18"/>
        <v>7.3999999999999996E-2</v>
      </c>
      <c r="AL200" s="75">
        <f t="shared" si="20"/>
        <v>0.28449090303594837</v>
      </c>
      <c r="AM200" s="75">
        <f>Table133[[#This Row],[GAM to be used]]-Table133[[#This Row],[new GAM prevalence (SD of 1) after district grouping]]</f>
        <v>0</v>
      </c>
      <c r="AN200" s="75">
        <f>Table133[[#This Row],[GAM to be used]]-Table133[[#This Row],[SAM to be used]]</f>
        <v>0.22623117989048094</v>
      </c>
      <c r="AO200" s="76" t="e">
        <f>Table133[[#This Row],[0-59 Month population]]*Table133[[#This Row],[SAM to be used]]*2.6</f>
        <v>#N/A</v>
      </c>
      <c r="AP200" s="76" t="e">
        <f>Table133[[#This Row],[SAM Burden]]+Table133[[#This Row],[MAM Burden]]</f>
        <v>#N/A</v>
      </c>
      <c r="AQ200" s="76" t="e">
        <f>Table133[[#This Row],[0-59 Month population]]*Table133[[#This Row],[MAM to be used]]*2.6</f>
        <v>#N/A</v>
      </c>
      <c r="AR200" s="77"/>
      <c r="AS200" s="78" t="e">
        <f>Table133[[#This Row],[SAM Upper Interval]]*Table133[[#This Row],[0-59 Month population]]*2.6</f>
        <v>#N/A</v>
      </c>
      <c r="AT200" s="79" t="e">
        <f>Table133[[#This Row],[0-59 Month population]]*Table133[[#This Row],[SAM Level]]*2.6</f>
        <v>#N/A</v>
      </c>
      <c r="AU200" s="79" t="e">
        <f>Table133[[#This Row],[SAM Burden (Surveys Only)]]+Table133[[#This Row],[MAM Burden (Surveys Only)]]</f>
        <v>#N/A</v>
      </c>
      <c r="AV200" s="79" t="e">
        <f>(Table133[[#This Row],[GAM Level]]-Table133[[#This Row],[SAM Level]])*Table133[[#This Row],[0-59 Month population]]*2.6</f>
        <v>#N/A</v>
      </c>
      <c r="AX200" s="69">
        <v>0.35507260147054004</v>
      </c>
      <c r="AY200" s="70" t="e">
        <f t="shared" si="21"/>
        <v>#N/A</v>
      </c>
      <c r="AZ200" s="70" t="e">
        <f t="shared" si="22"/>
        <v>#N/A</v>
      </c>
      <c r="BA200" s="70" t="e">
        <f t="shared" si="23"/>
        <v>#N/A</v>
      </c>
      <c r="BB200" s="2"/>
    </row>
    <row r="201" spans="1:54" s="5" customFormat="1" ht="16.5" hidden="1" customHeight="1" x14ac:dyDescent="0.25">
      <c r="A201" s="56" t="s">
        <v>384</v>
      </c>
      <c r="B201" s="56" t="s">
        <v>400</v>
      </c>
      <c r="C201" s="56" t="s">
        <v>390</v>
      </c>
      <c r="D201" s="56">
        <v>2107</v>
      </c>
      <c r="E201" s="56">
        <v>2107</v>
      </c>
      <c r="F201" s="56" t="s">
        <v>19</v>
      </c>
      <c r="G201" s="57"/>
      <c r="H201" s="57" t="s">
        <v>680</v>
      </c>
      <c r="I201" s="58">
        <v>64537.550706661452</v>
      </c>
      <c r="J201" s="58" t="e">
        <f>VLOOKUP(TRIM(Table133[[#This Row],[District code]]),'[2]Pop Change by District'!$D$6:$L$339,9,0)</f>
        <v>#N/A</v>
      </c>
      <c r="K201" s="58" t="e">
        <f>Table133[[#This Row],[Population 2019]]-Table133[[#This Row],[Population 2018]]</f>
        <v>#N/A</v>
      </c>
      <c r="L201" s="58" t="e">
        <f>Table133[[#This Row],[Population 2019]]*17.63%</f>
        <v>#N/A</v>
      </c>
      <c r="M201" s="58" t="e">
        <f>Table133[[#This Row],[0-59 Month population]]*0.9</f>
        <v>#N/A</v>
      </c>
      <c r="N201" s="58" t="e">
        <f>Table133[[#This Row],[0-59 Month population]]*0.3</f>
        <v>#N/A</v>
      </c>
      <c r="O201" s="58" t="e">
        <f>Table133[[#This Row],[0-59 Month population]]*0.8</f>
        <v>#N/A</v>
      </c>
      <c r="P201" s="58" t="s">
        <v>398</v>
      </c>
      <c r="Q201" s="71" t="s">
        <v>291</v>
      </c>
      <c r="R201" s="71" t="s">
        <v>714</v>
      </c>
      <c r="S201" s="71" t="s">
        <v>684</v>
      </c>
      <c r="T201" s="72">
        <v>7.3999999999999996E-2</v>
      </c>
      <c r="U201" s="72">
        <v>7.3999999999999996E-2</v>
      </c>
      <c r="V201" s="72">
        <v>7.3999999999999996E-2</v>
      </c>
      <c r="W201" s="72">
        <v>1.2E-2</v>
      </c>
      <c r="X201" s="72">
        <v>1.2E-2</v>
      </c>
      <c r="Y201" s="72">
        <v>1.2E-2</v>
      </c>
      <c r="Z201" s="72"/>
      <c r="AA201" s="73">
        <v>0.28449090303594837</v>
      </c>
      <c r="AB201" s="73">
        <v>5.8259723145467429E-2</v>
      </c>
      <c r="AC201" s="73">
        <v>9.8575040611964843E-2</v>
      </c>
      <c r="AD201" s="73">
        <v>0.28449090303594837</v>
      </c>
      <c r="AE201" s="73">
        <v>1.1018959363585186E-2</v>
      </c>
      <c r="AF201" s="73">
        <v>5.8259723145467429E-2</v>
      </c>
      <c r="AG201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201" s="73">
        <f t="shared" si="17"/>
        <v>1.2E-2</v>
      </c>
      <c r="AI201" s="75">
        <f t="shared" si="19"/>
        <v>5.8259723145467429E-2</v>
      </c>
      <c r="AJ201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201" s="73">
        <f t="shared" si="18"/>
        <v>7.3999999999999996E-2</v>
      </c>
      <c r="AL201" s="75">
        <f t="shared" si="20"/>
        <v>0.28449090303594837</v>
      </c>
      <c r="AM201" s="75">
        <f>Table133[[#This Row],[GAM to be used]]-Table133[[#This Row],[new GAM prevalence (SD of 1) after district grouping]]</f>
        <v>0</v>
      </c>
      <c r="AN201" s="75">
        <f>Table133[[#This Row],[GAM to be used]]-Table133[[#This Row],[SAM to be used]]</f>
        <v>0.22623117989048094</v>
      </c>
      <c r="AO201" s="76" t="e">
        <f>Table133[[#This Row],[0-59 Month population]]*Table133[[#This Row],[SAM to be used]]*2.6</f>
        <v>#N/A</v>
      </c>
      <c r="AP201" s="76" t="e">
        <f>Table133[[#This Row],[SAM Burden]]+Table133[[#This Row],[MAM Burden]]</f>
        <v>#N/A</v>
      </c>
      <c r="AQ201" s="76" t="e">
        <f>Table133[[#This Row],[0-59 Month population]]*Table133[[#This Row],[MAM to be used]]*2.6</f>
        <v>#N/A</v>
      </c>
      <c r="AR201" s="77"/>
      <c r="AS201" s="78" t="e">
        <f>Table133[[#This Row],[SAM Upper Interval]]*Table133[[#This Row],[0-59 Month population]]*2.6</f>
        <v>#N/A</v>
      </c>
      <c r="AT201" s="79" t="e">
        <f>Table133[[#This Row],[0-59 Month population]]*Table133[[#This Row],[SAM Level]]*2.6</f>
        <v>#N/A</v>
      </c>
      <c r="AU201" s="79" t="e">
        <f>Table133[[#This Row],[SAM Burden (Surveys Only)]]+Table133[[#This Row],[MAM Burden (Surveys Only)]]</f>
        <v>#N/A</v>
      </c>
      <c r="AV201" s="79" t="e">
        <f>(Table133[[#This Row],[GAM Level]]-Table133[[#This Row],[SAM Level]])*Table133[[#This Row],[0-59 Month population]]*2.6</f>
        <v>#N/A</v>
      </c>
      <c r="AX201" s="69">
        <v>2.1709528400945555</v>
      </c>
      <c r="AY201" s="70" t="e">
        <f t="shared" si="21"/>
        <v>#N/A</v>
      </c>
      <c r="AZ201" s="70" t="e">
        <f t="shared" si="22"/>
        <v>#N/A</v>
      </c>
      <c r="BA201" s="70" t="e">
        <f t="shared" si="23"/>
        <v>#N/A</v>
      </c>
      <c r="BB201" s="2"/>
    </row>
    <row r="202" spans="1:54" s="5" customFormat="1" ht="16.5" hidden="1" customHeight="1" x14ac:dyDescent="0.25">
      <c r="A202" s="56" t="s">
        <v>384</v>
      </c>
      <c r="B202" s="56" t="s">
        <v>401</v>
      </c>
      <c r="C202" s="56" t="s">
        <v>390</v>
      </c>
      <c r="D202" s="56">
        <v>2108</v>
      </c>
      <c r="E202" s="56">
        <v>2108</v>
      </c>
      <c r="F202" s="56" t="s">
        <v>19</v>
      </c>
      <c r="G202" s="57"/>
      <c r="H202" s="57" t="s">
        <v>680</v>
      </c>
      <c r="I202" s="58">
        <v>44779.947396954318</v>
      </c>
      <c r="J202" s="58" t="e">
        <f>VLOOKUP(TRIM(Table133[[#This Row],[District code]]),'[2]Pop Change by District'!$D$6:$L$339,9,0)</f>
        <v>#N/A</v>
      </c>
      <c r="K202" s="58" t="e">
        <f>Table133[[#This Row],[Population 2019]]-Table133[[#This Row],[Population 2018]]</f>
        <v>#N/A</v>
      </c>
      <c r="L202" s="58" t="e">
        <f>Table133[[#This Row],[Population 2019]]*17.63%</f>
        <v>#N/A</v>
      </c>
      <c r="M202" s="58" t="e">
        <f>Table133[[#This Row],[0-59 Month population]]*0.9</f>
        <v>#N/A</v>
      </c>
      <c r="N202" s="58" t="e">
        <f>Table133[[#This Row],[0-59 Month population]]*0.3</f>
        <v>#N/A</v>
      </c>
      <c r="O202" s="58" t="e">
        <f>Table133[[#This Row],[0-59 Month population]]*0.8</f>
        <v>#N/A</v>
      </c>
      <c r="P202" s="58" t="s">
        <v>402</v>
      </c>
      <c r="Q202" s="71" t="s">
        <v>291</v>
      </c>
      <c r="R202" s="71" t="s">
        <v>714</v>
      </c>
      <c r="S202" s="71" t="s">
        <v>684</v>
      </c>
      <c r="T202" s="72">
        <v>7.3999999999999996E-2</v>
      </c>
      <c r="U202" s="72">
        <v>7.3999999999999996E-2</v>
      </c>
      <c r="V202" s="72">
        <v>7.3999999999999996E-2</v>
      </c>
      <c r="W202" s="72">
        <v>1.2E-2</v>
      </c>
      <c r="X202" s="72">
        <v>1.2E-2</v>
      </c>
      <c r="Y202" s="72">
        <v>1.2E-2</v>
      </c>
      <c r="Z202" s="72"/>
      <c r="AA202" s="73">
        <v>0.23123822160226989</v>
      </c>
      <c r="AB202" s="73">
        <v>4.139031962132339E-2</v>
      </c>
      <c r="AC202" s="73">
        <v>9.8575040611964843E-2</v>
      </c>
      <c r="AD202" s="73">
        <v>0.28449090303594837</v>
      </c>
      <c r="AE202" s="73">
        <v>1.1018959363585186E-2</v>
      </c>
      <c r="AF202" s="73">
        <v>5.8259723145467429E-2</v>
      </c>
      <c r="AG202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202" s="73">
        <f t="shared" si="17"/>
        <v>1.2E-2</v>
      </c>
      <c r="AI202" s="75">
        <f t="shared" si="19"/>
        <v>4.139031962132339E-2</v>
      </c>
      <c r="AJ202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202" s="73">
        <f t="shared" si="18"/>
        <v>7.3999999999999996E-2</v>
      </c>
      <c r="AL202" s="75">
        <f t="shared" si="20"/>
        <v>0.23123822160226989</v>
      </c>
      <c r="AM202" s="75">
        <f>Table133[[#This Row],[GAM to be used]]-Table133[[#This Row],[new GAM prevalence (SD of 1) after district grouping]]</f>
        <v>0</v>
      </c>
      <c r="AN202" s="75">
        <f>Table133[[#This Row],[GAM to be used]]-Table133[[#This Row],[SAM to be used]]</f>
        <v>0.1898479019809465</v>
      </c>
      <c r="AO202" s="76" t="e">
        <f>Table133[[#This Row],[0-59 Month population]]*Table133[[#This Row],[SAM to be used]]*2.6</f>
        <v>#N/A</v>
      </c>
      <c r="AP202" s="76" t="e">
        <f>Table133[[#This Row],[SAM Burden]]+Table133[[#This Row],[MAM Burden]]</f>
        <v>#N/A</v>
      </c>
      <c r="AQ202" s="76" t="e">
        <f>Table133[[#This Row],[0-59 Month population]]*Table133[[#This Row],[MAM to be used]]*2.6</f>
        <v>#N/A</v>
      </c>
      <c r="AR202" s="77"/>
      <c r="AS202" s="78" t="e">
        <f>Table133[[#This Row],[SAM Upper Interval]]*Table133[[#This Row],[0-59 Month population]]*2.6</f>
        <v>#N/A</v>
      </c>
      <c r="AT202" s="79" t="e">
        <f>Table133[[#This Row],[0-59 Month population]]*Table133[[#This Row],[SAM Level]]*2.6</f>
        <v>#N/A</v>
      </c>
      <c r="AU202" s="79" t="e">
        <f>Table133[[#This Row],[SAM Burden (Surveys Only)]]+Table133[[#This Row],[MAM Burden (Surveys Only)]]</f>
        <v>#N/A</v>
      </c>
      <c r="AV202" s="79" t="e">
        <f>(Table133[[#This Row],[GAM Level]]-Table133[[#This Row],[SAM Level]])*Table133[[#This Row],[0-59 Month population]]*2.6</f>
        <v>#N/A</v>
      </c>
      <c r="AX202" s="69">
        <v>1.8897795729752274</v>
      </c>
      <c r="AY202" s="70" t="e">
        <f t="shared" si="21"/>
        <v>#N/A</v>
      </c>
      <c r="AZ202" s="70" t="e">
        <f t="shared" si="22"/>
        <v>#N/A</v>
      </c>
      <c r="BA202" s="70" t="e">
        <f t="shared" si="23"/>
        <v>#N/A</v>
      </c>
      <c r="BB202" s="2"/>
    </row>
    <row r="203" spans="1:54" s="5" customFormat="1" ht="16.5" hidden="1" customHeight="1" x14ac:dyDescent="0.25">
      <c r="A203" s="56" t="s">
        <v>384</v>
      </c>
      <c r="B203" s="56" t="s">
        <v>403</v>
      </c>
      <c r="C203" s="56" t="s">
        <v>390</v>
      </c>
      <c r="D203" s="56">
        <v>2109</v>
      </c>
      <c r="E203" s="56">
        <v>2109</v>
      </c>
      <c r="F203" s="56" t="s">
        <v>19</v>
      </c>
      <c r="G203" s="57"/>
      <c r="H203" s="57" t="s">
        <v>680</v>
      </c>
      <c r="I203" s="58">
        <v>57083.761702882788</v>
      </c>
      <c r="J203" s="58" t="e">
        <f>VLOOKUP(TRIM(Table133[[#This Row],[District code]]),'[2]Pop Change by District'!$D$6:$L$339,9,0)</f>
        <v>#N/A</v>
      </c>
      <c r="K203" s="58" t="e">
        <f>Table133[[#This Row],[Population 2019]]-Table133[[#This Row],[Population 2018]]</f>
        <v>#N/A</v>
      </c>
      <c r="L203" s="58" t="e">
        <f>Table133[[#This Row],[Population 2019]]*17.63%</f>
        <v>#N/A</v>
      </c>
      <c r="M203" s="58" t="e">
        <f>Table133[[#This Row],[0-59 Month population]]*0.9</f>
        <v>#N/A</v>
      </c>
      <c r="N203" s="58" t="e">
        <f>Table133[[#This Row],[0-59 Month population]]*0.3</f>
        <v>#N/A</v>
      </c>
      <c r="O203" s="58" t="e">
        <f>Table133[[#This Row],[0-59 Month population]]*0.8</f>
        <v>#N/A</v>
      </c>
      <c r="P203" s="58" t="s">
        <v>402</v>
      </c>
      <c r="Q203" s="71" t="s">
        <v>291</v>
      </c>
      <c r="R203" s="71" t="s">
        <v>714</v>
      </c>
      <c r="S203" s="71" t="s">
        <v>684</v>
      </c>
      <c r="T203" s="72">
        <v>7.3999999999999996E-2</v>
      </c>
      <c r="U203" s="72">
        <v>7.3999999999999996E-2</v>
      </c>
      <c r="V203" s="72">
        <v>7.3999999999999996E-2</v>
      </c>
      <c r="W203" s="72">
        <v>1.2E-2</v>
      </c>
      <c r="X203" s="72">
        <v>1.2E-2</v>
      </c>
      <c r="Y203" s="72">
        <v>1.2E-2</v>
      </c>
      <c r="Z203" s="72"/>
      <c r="AA203" s="73">
        <v>0.23123822160226989</v>
      </c>
      <c r="AB203" s="73">
        <v>4.139031962132339E-2</v>
      </c>
      <c r="AC203" s="73">
        <v>9.8575040611964843E-2</v>
      </c>
      <c r="AD203" s="73">
        <v>0.28449090303594837</v>
      </c>
      <c r="AE203" s="73">
        <v>1.1018959363585186E-2</v>
      </c>
      <c r="AF203" s="73">
        <v>5.8259723145467429E-2</v>
      </c>
      <c r="AG203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203" s="73">
        <f t="shared" si="17"/>
        <v>1.2E-2</v>
      </c>
      <c r="AI203" s="75">
        <f t="shared" si="19"/>
        <v>4.139031962132339E-2</v>
      </c>
      <c r="AJ203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203" s="73">
        <f t="shared" si="18"/>
        <v>7.3999999999999996E-2</v>
      </c>
      <c r="AL203" s="75">
        <f t="shared" si="20"/>
        <v>0.23123822160226989</v>
      </c>
      <c r="AM203" s="75">
        <f>Table133[[#This Row],[GAM to be used]]-Table133[[#This Row],[new GAM prevalence (SD of 1) after district grouping]]</f>
        <v>0</v>
      </c>
      <c r="AN203" s="75">
        <f>Table133[[#This Row],[GAM to be used]]-Table133[[#This Row],[SAM to be used]]</f>
        <v>0.1898479019809465</v>
      </c>
      <c r="AO203" s="76" t="e">
        <f>Table133[[#This Row],[0-59 Month population]]*Table133[[#This Row],[SAM to be used]]*2.6</f>
        <v>#N/A</v>
      </c>
      <c r="AP203" s="76" t="e">
        <f>Table133[[#This Row],[SAM Burden]]+Table133[[#This Row],[MAM Burden]]</f>
        <v>#N/A</v>
      </c>
      <c r="AQ203" s="76" t="e">
        <f>Table133[[#This Row],[0-59 Month population]]*Table133[[#This Row],[MAM to be used]]*2.6</f>
        <v>#N/A</v>
      </c>
      <c r="AR203" s="77"/>
      <c r="AS203" s="78" t="e">
        <f>Table133[[#This Row],[SAM Upper Interval]]*Table133[[#This Row],[0-59 Month population]]*2.6</f>
        <v>#N/A</v>
      </c>
      <c r="AT203" s="79" t="e">
        <f>Table133[[#This Row],[0-59 Month population]]*Table133[[#This Row],[SAM Level]]*2.6</f>
        <v>#N/A</v>
      </c>
      <c r="AU203" s="79" t="e">
        <f>Table133[[#This Row],[SAM Burden (Surveys Only)]]+Table133[[#This Row],[MAM Burden (Surveys Only)]]</f>
        <v>#N/A</v>
      </c>
      <c r="AV203" s="79" t="e">
        <f>(Table133[[#This Row],[GAM Level]]-Table133[[#This Row],[SAM Level]])*Table133[[#This Row],[0-59 Month population]]*2.6</f>
        <v>#N/A</v>
      </c>
      <c r="AX203" s="69" t="e">
        <v>#DIV/0!</v>
      </c>
      <c r="AY203" s="70" t="e">
        <f t="shared" si="21"/>
        <v>#N/A</v>
      </c>
      <c r="AZ203" s="70" t="e">
        <f t="shared" si="22"/>
        <v>#N/A</v>
      </c>
      <c r="BA203" s="70" t="e">
        <f t="shared" si="23"/>
        <v>#N/A</v>
      </c>
      <c r="BB203" s="2"/>
    </row>
    <row r="204" spans="1:54" ht="16.5" hidden="1" customHeight="1" x14ac:dyDescent="0.25">
      <c r="A204" s="56" t="s">
        <v>384</v>
      </c>
      <c r="B204" s="56" t="s">
        <v>404</v>
      </c>
      <c r="C204" s="56" t="s">
        <v>390</v>
      </c>
      <c r="D204" s="56">
        <v>2110</v>
      </c>
      <c r="E204" s="56">
        <v>2110</v>
      </c>
      <c r="F204" s="56" t="s">
        <v>19</v>
      </c>
      <c r="G204" s="57"/>
      <c r="H204" s="57" t="s">
        <v>680</v>
      </c>
      <c r="I204" s="58">
        <v>58462.591111898459</v>
      </c>
      <c r="J204" s="58" t="e">
        <f>VLOOKUP(TRIM(Table133[[#This Row],[District code]]),'[2]Pop Change by District'!$D$6:$L$339,9,0)</f>
        <v>#N/A</v>
      </c>
      <c r="K204" s="58" t="e">
        <f>Table133[[#This Row],[Population 2019]]-Table133[[#This Row],[Population 2018]]</f>
        <v>#N/A</v>
      </c>
      <c r="L204" s="58" t="e">
        <f>Table133[[#This Row],[Population 2019]]*17.63%</f>
        <v>#N/A</v>
      </c>
      <c r="M204" s="58" t="e">
        <f>Table133[[#This Row],[0-59 Month population]]*0.9</f>
        <v>#N/A</v>
      </c>
      <c r="N204" s="58" t="e">
        <f>Table133[[#This Row],[0-59 Month population]]*0.3</f>
        <v>#N/A</v>
      </c>
      <c r="O204" s="58" t="e">
        <f>Table133[[#This Row],[0-59 Month population]]*0.8</f>
        <v>#N/A</v>
      </c>
      <c r="P204" s="58" t="s">
        <v>402</v>
      </c>
      <c r="Q204" s="71" t="s">
        <v>291</v>
      </c>
      <c r="R204" s="71" t="s">
        <v>714</v>
      </c>
      <c r="S204" s="71" t="s">
        <v>684</v>
      </c>
      <c r="T204" s="72">
        <v>7.3999999999999996E-2</v>
      </c>
      <c r="U204" s="72">
        <v>7.3999999999999996E-2</v>
      </c>
      <c r="V204" s="72">
        <v>7.3999999999999996E-2</v>
      </c>
      <c r="W204" s="72">
        <v>1.2E-2</v>
      </c>
      <c r="X204" s="72">
        <v>1.2E-2</v>
      </c>
      <c r="Y204" s="72">
        <v>1.2E-2</v>
      </c>
      <c r="Z204" s="72"/>
      <c r="AA204" s="73">
        <v>0.23123822160226989</v>
      </c>
      <c r="AB204" s="73">
        <v>4.139031962132339E-2</v>
      </c>
      <c r="AC204" s="73">
        <v>9.8575040611964843E-2</v>
      </c>
      <c r="AD204" s="73">
        <v>0.28449090303594837</v>
      </c>
      <c r="AE204" s="73">
        <v>1.1018959363585186E-2</v>
      </c>
      <c r="AF204" s="73">
        <v>5.8259723145467429E-2</v>
      </c>
      <c r="AG204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204" s="73">
        <f t="shared" si="17"/>
        <v>1.2E-2</v>
      </c>
      <c r="AI204" s="75">
        <f t="shared" si="19"/>
        <v>4.139031962132339E-2</v>
      </c>
      <c r="AJ204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204" s="73">
        <f t="shared" si="18"/>
        <v>7.3999999999999996E-2</v>
      </c>
      <c r="AL204" s="75">
        <f t="shared" si="20"/>
        <v>0.23123822160226989</v>
      </c>
      <c r="AM204" s="75">
        <f>Table133[[#This Row],[GAM to be used]]-Table133[[#This Row],[new GAM prevalence (SD of 1) after district grouping]]</f>
        <v>0</v>
      </c>
      <c r="AN204" s="75">
        <f>Table133[[#This Row],[GAM to be used]]-Table133[[#This Row],[SAM to be used]]</f>
        <v>0.1898479019809465</v>
      </c>
      <c r="AO204" s="76" t="e">
        <f>Table133[[#This Row],[0-59 Month population]]*Table133[[#This Row],[SAM to be used]]*2.6</f>
        <v>#N/A</v>
      </c>
      <c r="AP204" s="76" t="e">
        <f>Table133[[#This Row],[SAM Burden]]+Table133[[#This Row],[MAM Burden]]</f>
        <v>#N/A</v>
      </c>
      <c r="AQ204" s="76" t="e">
        <f>Table133[[#This Row],[0-59 Month population]]*Table133[[#This Row],[MAM to be used]]*2.6</f>
        <v>#N/A</v>
      </c>
      <c r="AR204" s="77"/>
      <c r="AS204" s="78" t="e">
        <f>Table133[[#This Row],[SAM Upper Interval]]*Table133[[#This Row],[0-59 Month population]]*2.6</f>
        <v>#N/A</v>
      </c>
      <c r="AT204" s="79" t="e">
        <f>Table133[[#This Row],[0-59 Month population]]*Table133[[#This Row],[SAM Level]]*2.6</f>
        <v>#N/A</v>
      </c>
      <c r="AU204" s="79" t="e">
        <f>Table133[[#This Row],[SAM Burden (Surveys Only)]]+Table133[[#This Row],[MAM Burden (Surveys Only)]]</f>
        <v>#N/A</v>
      </c>
      <c r="AV204" s="79" t="e">
        <f>(Table133[[#This Row],[GAM Level]]-Table133[[#This Row],[SAM Level]])*Table133[[#This Row],[0-59 Month population]]*2.6</f>
        <v>#N/A</v>
      </c>
      <c r="AX204" s="69">
        <v>0.7432240846835888</v>
      </c>
      <c r="AY204" s="70" t="e">
        <f t="shared" si="21"/>
        <v>#N/A</v>
      </c>
      <c r="AZ204" s="70" t="e">
        <f t="shared" si="22"/>
        <v>#N/A</v>
      </c>
      <c r="BA204" s="70" t="e">
        <f t="shared" si="23"/>
        <v>#N/A</v>
      </c>
      <c r="BB204" s="2"/>
    </row>
    <row r="205" spans="1:54" ht="16.5" hidden="1" customHeight="1" x14ac:dyDescent="0.25">
      <c r="A205" s="56" t="s">
        <v>384</v>
      </c>
      <c r="B205" s="56" t="s">
        <v>405</v>
      </c>
      <c r="C205" s="56" t="s">
        <v>390</v>
      </c>
      <c r="D205" s="56">
        <v>2111</v>
      </c>
      <c r="E205" s="56">
        <v>2111</v>
      </c>
      <c r="F205" s="56" t="s">
        <v>19</v>
      </c>
      <c r="G205" s="57"/>
      <c r="H205" s="57" t="s">
        <v>680</v>
      </c>
      <c r="I205" s="58">
        <v>18467.070853634541</v>
      </c>
      <c r="J205" s="58" t="e">
        <f>VLOOKUP(TRIM(Table133[[#This Row],[District code]]),'[2]Pop Change by District'!$D$6:$L$339,9,0)</f>
        <v>#N/A</v>
      </c>
      <c r="K205" s="58" t="e">
        <f>Table133[[#This Row],[Population 2019]]-Table133[[#This Row],[Population 2018]]</f>
        <v>#N/A</v>
      </c>
      <c r="L205" s="58" t="e">
        <f>Table133[[#This Row],[Population 2019]]*17.63%</f>
        <v>#N/A</v>
      </c>
      <c r="M205" s="58" t="e">
        <f>Table133[[#This Row],[0-59 Month population]]*0.9</f>
        <v>#N/A</v>
      </c>
      <c r="N205" s="58" t="e">
        <f>Table133[[#This Row],[0-59 Month population]]*0.3</f>
        <v>#N/A</v>
      </c>
      <c r="O205" s="58" t="e">
        <f>Table133[[#This Row],[0-59 Month population]]*0.8</f>
        <v>#N/A</v>
      </c>
      <c r="P205" s="58" t="s">
        <v>402</v>
      </c>
      <c r="Q205" s="71" t="s">
        <v>291</v>
      </c>
      <c r="R205" s="71" t="s">
        <v>714</v>
      </c>
      <c r="S205" s="71" t="s">
        <v>684</v>
      </c>
      <c r="T205" s="72">
        <v>7.3999999999999996E-2</v>
      </c>
      <c r="U205" s="72">
        <v>7.3999999999999996E-2</v>
      </c>
      <c r="V205" s="72">
        <v>7.3999999999999996E-2</v>
      </c>
      <c r="W205" s="72">
        <v>1.2E-2</v>
      </c>
      <c r="X205" s="72">
        <v>1.2E-2</v>
      </c>
      <c r="Y205" s="72">
        <v>1.2E-2</v>
      </c>
      <c r="Z205" s="72"/>
      <c r="AA205" s="73">
        <v>0.23123822160226989</v>
      </c>
      <c r="AB205" s="73">
        <v>4.139031962132339E-2</v>
      </c>
      <c r="AC205" s="73">
        <v>9.8575040611964843E-2</v>
      </c>
      <c r="AD205" s="73">
        <v>0.28449090303594837</v>
      </c>
      <c r="AE205" s="73">
        <v>1.1018959363585186E-2</v>
      </c>
      <c r="AF205" s="73">
        <v>5.8259723145467429E-2</v>
      </c>
      <c r="AG205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205" s="73">
        <f t="shared" si="17"/>
        <v>1.2E-2</v>
      </c>
      <c r="AI205" s="75">
        <f t="shared" si="19"/>
        <v>4.139031962132339E-2</v>
      </c>
      <c r="AJ205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205" s="73">
        <f t="shared" si="18"/>
        <v>7.3999999999999996E-2</v>
      </c>
      <c r="AL205" s="75">
        <f t="shared" si="20"/>
        <v>0.23123822160226989</v>
      </c>
      <c r="AM205" s="75">
        <f>Table133[[#This Row],[GAM to be used]]-Table133[[#This Row],[new GAM prevalence (SD of 1) after district grouping]]</f>
        <v>0</v>
      </c>
      <c r="AN205" s="75">
        <f>Table133[[#This Row],[GAM to be used]]-Table133[[#This Row],[SAM to be used]]</f>
        <v>0.1898479019809465</v>
      </c>
      <c r="AO205" s="76" t="e">
        <f>Table133[[#This Row],[0-59 Month population]]*Table133[[#This Row],[SAM to be used]]*2.6</f>
        <v>#N/A</v>
      </c>
      <c r="AP205" s="76" t="e">
        <f>Table133[[#This Row],[SAM Burden]]+Table133[[#This Row],[MAM Burden]]</f>
        <v>#N/A</v>
      </c>
      <c r="AQ205" s="76" t="e">
        <f>Table133[[#This Row],[0-59 Month population]]*Table133[[#This Row],[MAM to be used]]*2.6</f>
        <v>#N/A</v>
      </c>
      <c r="AR205" s="77"/>
      <c r="AS205" s="78" t="e">
        <f>Table133[[#This Row],[SAM Upper Interval]]*Table133[[#This Row],[0-59 Month population]]*2.6</f>
        <v>#N/A</v>
      </c>
      <c r="AT205" s="79" t="e">
        <f>Table133[[#This Row],[0-59 Month population]]*Table133[[#This Row],[SAM Level]]*2.6</f>
        <v>#N/A</v>
      </c>
      <c r="AU205" s="79" t="e">
        <f>Table133[[#This Row],[SAM Burden (Surveys Only)]]+Table133[[#This Row],[MAM Burden (Surveys Only)]]</f>
        <v>#N/A</v>
      </c>
      <c r="AV205" s="79" t="e">
        <f>(Table133[[#This Row],[GAM Level]]-Table133[[#This Row],[SAM Level]])*Table133[[#This Row],[0-59 Month population]]*2.6</f>
        <v>#N/A</v>
      </c>
      <c r="AX205" s="69">
        <v>0.51341103865721316</v>
      </c>
      <c r="AY205" s="70" t="e">
        <f t="shared" si="21"/>
        <v>#N/A</v>
      </c>
      <c r="AZ205" s="70" t="e">
        <f t="shared" si="22"/>
        <v>#N/A</v>
      </c>
      <c r="BA205" s="70" t="e">
        <f t="shared" si="23"/>
        <v>#N/A</v>
      </c>
      <c r="BB205" s="2"/>
    </row>
    <row r="206" spans="1:54" ht="16.5" hidden="1" customHeight="1" x14ac:dyDescent="0.25">
      <c r="A206" s="56" t="s">
        <v>384</v>
      </c>
      <c r="B206" s="56" t="s">
        <v>406</v>
      </c>
      <c r="C206" s="56" t="s">
        <v>390</v>
      </c>
      <c r="D206" s="56">
        <v>2112</v>
      </c>
      <c r="E206" s="56">
        <v>2112</v>
      </c>
      <c r="F206" s="56" t="s">
        <v>19</v>
      </c>
      <c r="G206" s="57"/>
      <c r="H206" s="57" t="s">
        <v>680</v>
      </c>
      <c r="I206" s="58">
        <v>48160.480750329611</v>
      </c>
      <c r="J206" s="58" t="e">
        <f>VLOOKUP(TRIM(Table133[[#This Row],[District code]]),'[2]Pop Change by District'!$D$6:$L$339,9,0)</f>
        <v>#N/A</v>
      </c>
      <c r="K206" s="58" t="e">
        <f>Table133[[#This Row],[Population 2019]]-Table133[[#This Row],[Population 2018]]</f>
        <v>#N/A</v>
      </c>
      <c r="L206" s="58" t="e">
        <f>Table133[[#This Row],[Population 2019]]*17.63%</f>
        <v>#N/A</v>
      </c>
      <c r="M206" s="58" t="e">
        <f>Table133[[#This Row],[0-59 Month population]]*0.9</f>
        <v>#N/A</v>
      </c>
      <c r="N206" s="58" t="e">
        <f>Table133[[#This Row],[0-59 Month population]]*0.3</f>
        <v>#N/A</v>
      </c>
      <c r="O206" s="58" t="e">
        <f>Table133[[#This Row],[0-59 Month population]]*0.8</f>
        <v>#N/A</v>
      </c>
      <c r="P206" s="58" t="s">
        <v>407</v>
      </c>
      <c r="Q206" s="71" t="s">
        <v>291</v>
      </c>
      <c r="R206" s="71" t="s">
        <v>714</v>
      </c>
      <c r="S206" s="71" t="s">
        <v>684</v>
      </c>
      <c r="T206" s="72">
        <v>7.3999999999999996E-2</v>
      </c>
      <c r="U206" s="72">
        <v>7.3999999999999996E-2</v>
      </c>
      <c r="V206" s="72">
        <v>7.3999999999999996E-2</v>
      </c>
      <c r="W206" s="72">
        <v>1.2E-2</v>
      </c>
      <c r="X206" s="72">
        <v>1.2E-2</v>
      </c>
      <c r="Y206" s="72">
        <v>1.2E-2</v>
      </c>
      <c r="Z206" s="72"/>
      <c r="AA206" s="73">
        <v>9.8575040611964843E-2</v>
      </c>
      <c r="AB206" s="73">
        <v>1.1018959363585186E-2</v>
      </c>
      <c r="AC206" s="73">
        <v>9.8575040611964843E-2</v>
      </c>
      <c r="AD206" s="73">
        <v>0.28449090303594837</v>
      </c>
      <c r="AE206" s="73">
        <v>1.1018959363585186E-2</v>
      </c>
      <c r="AF206" s="73">
        <v>5.8259723145467429E-2</v>
      </c>
      <c r="AG206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206" s="73">
        <f t="shared" si="17"/>
        <v>1.2E-2</v>
      </c>
      <c r="AI206" s="75">
        <f t="shared" si="19"/>
        <v>1.2E-2</v>
      </c>
      <c r="AJ206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206" s="73">
        <f t="shared" si="18"/>
        <v>7.3999999999999996E-2</v>
      </c>
      <c r="AL206" s="75">
        <f t="shared" si="20"/>
        <v>9.8575040611964843E-2</v>
      </c>
      <c r="AM206" s="75">
        <f>Table133[[#This Row],[GAM to be used]]-Table133[[#This Row],[new GAM prevalence (SD of 1) after district grouping]]</f>
        <v>0</v>
      </c>
      <c r="AN206" s="75">
        <f>Table133[[#This Row],[GAM to be used]]-Table133[[#This Row],[SAM to be used]]</f>
        <v>8.6575040611964846E-2</v>
      </c>
      <c r="AO206" s="76" t="e">
        <f>Table133[[#This Row],[0-59 Month population]]*Table133[[#This Row],[SAM to be used]]*2.6</f>
        <v>#N/A</v>
      </c>
      <c r="AP206" s="76" t="e">
        <f>Table133[[#This Row],[SAM Burden]]+Table133[[#This Row],[MAM Burden]]</f>
        <v>#N/A</v>
      </c>
      <c r="AQ206" s="76" t="e">
        <f>Table133[[#This Row],[0-59 Month population]]*Table133[[#This Row],[MAM to be used]]*2.6</f>
        <v>#N/A</v>
      </c>
      <c r="AR206" s="77"/>
      <c r="AS206" s="78" t="e">
        <f>Table133[[#This Row],[SAM Upper Interval]]*Table133[[#This Row],[0-59 Month population]]*2.6</f>
        <v>#N/A</v>
      </c>
      <c r="AT206" s="79" t="e">
        <f>Table133[[#This Row],[0-59 Month population]]*Table133[[#This Row],[SAM Level]]*2.6</f>
        <v>#N/A</v>
      </c>
      <c r="AU206" s="79" t="e">
        <f>Table133[[#This Row],[SAM Burden (Surveys Only)]]+Table133[[#This Row],[MAM Burden (Surveys Only)]]</f>
        <v>#N/A</v>
      </c>
      <c r="AV206" s="79" t="e">
        <f>(Table133[[#This Row],[GAM Level]]-Table133[[#This Row],[SAM Level]])*Table133[[#This Row],[0-59 Month population]]*2.6</f>
        <v>#N/A</v>
      </c>
      <c r="AX206" s="69">
        <v>0.7432240846835888</v>
      </c>
      <c r="AY206" s="70" t="e">
        <f t="shared" si="21"/>
        <v>#N/A</v>
      </c>
      <c r="AZ206" s="70" t="e">
        <f t="shared" si="22"/>
        <v>#N/A</v>
      </c>
      <c r="BA206" s="70" t="e">
        <f t="shared" si="23"/>
        <v>#N/A</v>
      </c>
      <c r="BB206" s="2"/>
    </row>
    <row r="207" spans="1:54" ht="16.5" hidden="1" customHeight="1" x14ac:dyDescent="0.25">
      <c r="A207" s="56" t="s">
        <v>384</v>
      </c>
      <c r="B207" s="56" t="s">
        <v>408</v>
      </c>
      <c r="C207" s="56" t="s">
        <v>390</v>
      </c>
      <c r="D207" s="56">
        <v>2113</v>
      </c>
      <c r="E207" s="56">
        <v>2113</v>
      </c>
      <c r="F207" s="56" t="s">
        <v>19</v>
      </c>
      <c r="G207" s="57" t="s">
        <v>29</v>
      </c>
      <c r="H207" s="57" t="s">
        <v>680</v>
      </c>
      <c r="I207" s="58">
        <v>51571.949409074376</v>
      </c>
      <c r="J207" s="58" t="e">
        <f>VLOOKUP(TRIM(Table133[[#This Row],[District code]]),'[2]Pop Change by District'!$D$6:$L$339,9,0)</f>
        <v>#N/A</v>
      </c>
      <c r="K207" s="58" t="e">
        <f>Table133[[#This Row],[Population 2019]]-Table133[[#This Row],[Population 2018]]</f>
        <v>#N/A</v>
      </c>
      <c r="L207" s="58" t="e">
        <f>Table133[[#This Row],[Population 2019]]*17.63%</f>
        <v>#N/A</v>
      </c>
      <c r="M207" s="58" t="e">
        <f>Table133[[#This Row],[0-59 Month population]]*0.9</f>
        <v>#N/A</v>
      </c>
      <c r="N207" s="58" t="e">
        <f>Table133[[#This Row],[0-59 Month population]]*0.3</f>
        <v>#N/A</v>
      </c>
      <c r="O207" s="58" t="e">
        <f>Table133[[#This Row],[0-59 Month population]]*0.8</f>
        <v>#N/A</v>
      </c>
      <c r="P207" s="58" t="s">
        <v>407</v>
      </c>
      <c r="Q207" s="71" t="s">
        <v>291</v>
      </c>
      <c r="R207" s="71" t="s">
        <v>714</v>
      </c>
      <c r="S207" s="71" t="s">
        <v>684</v>
      </c>
      <c r="T207" s="72">
        <v>7.3999999999999996E-2</v>
      </c>
      <c r="U207" s="72">
        <v>7.3999999999999996E-2</v>
      </c>
      <c r="V207" s="72">
        <v>7.3999999999999996E-2</v>
      </c>
      <c r="W207" s="72">
        <v>1.2E-2</v>
      </c>
      <c r="X207" s="72">
        <v>1.2E-2</v>
      </c>
      <c r="Y207" s="72">
        <v>1.2E-2</v>
      </c>
      <c r="Z207" s="72"/>
      <c r="AA207" s="73">
        <v>9.8575040611964843E-2</v>
      </c>
      <c r="AB207" s="73">
        <v>1.1018959363585186E-2</v>
      </c>
      <c r="AC207" s="73">
        <v>9.8575040611964843E-2</v>
      </c>
      <c r="AD207" s="73">
        <v>0.28449090303594837</v>
      </c>
      <c r="AE207" s="73">
        <v>1.1018959363585186E-2</v>
      </c>
      <c r="AF207" s="73">
        <v>5.8259723145467429E-2</v>
      </c>
      <c r="AG207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207" s="73">
        <f t="shared" si="17"/>
        <v>1.2E-2</v>
      </c>
      <c r="AI207" s="75">
        <f t="shared" si="19"/>
        <v>1.2E-2</v>
      </c>
      <c r="AJ207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207" s="73">
        <f t="shared" si="18"/>
        <v>7.3999999999999996E-2</v>
      </c>
      <c r="AL207" s="75">
        <f t="shared" si="20"/>
        <v>9.8575040611964843E-2</v>
      </c>
      <c r="AM207" s="75">
        <f>Table133[[#This Row],[GAM to be used]]-Table133[[#This Row],[new GAM prevalence (SD of 1) after district grouping]]</f>
        <v>0</v>
      </c>
      <c r="AN207" s="75">
        <f>Table133[[#This Row],[GAM to be used]]-Table133[[#This Row],[SAM to be used]]</f>
        <v>8.6575040611964846E-2</v>
      </c>
      <c r="AO207" s="76" t="e">
        <f>Table133[[#This Row],[0-59 Month population]]*Table133[[#This Row],[SAM to be used]]*2.6</f>
        <v>#N/A</v>
      </c>
      <c r="AP207" s="76" t="e">
        <f>Table133[[#This Row],[SAM Burden]]+Table133[[#This Row],[MAM Burden]]</f>
        <v>#N/A</v>
      </c>
      <c r="AQ207" s="76" t="e">
        <f>Table133[[#This Row],[0-59 Month population]]*Table133[[#This Row],[MAM to be used]]*2.6</f>
        <v>#N/A</v>
      </c>
      <c r="AR207" s="77"/>
      <c r="AS207" s="78" t="e">
        <f>Table133[[#This Row],[SAM Upper Interval]]*Table133[[#This Row],[0-59 Month population]]*2.6</f>
        <v>#N/A</v>
      </c>
      <c r="AT207" s="79" t="e">
        <f>Table133[[#This Row],[0-59 Month population]]*Table133[[#This Row],[SAM Level]]*2.6</f>
        <v>#N/A</v>
      </c>
      <c r="AU207" s="79" t="e">
        <f>Table133[[#This Row],[SAM Burden (Surveys Only)]]+Table133[[#This Row],[MAM Burden (Surveys Only)]]</f>
        <v>#N/A</v>
      </c>
      <c r="AV207" s="79" t="e">
        <f>(Table133[[#This Row],[GAM Level]]-Table133[[#This Row],[SAM Level]])*Table133[[#This Row],[0-59 Month population]]*2.6</f>
        <v>#N/A</v>
      </c>
      <c r="AX207" s="69">
        <v>0.57032227000201574</v>
      </c>
      <c r="AY207" s="70" t="e">
        <f t="shared" si="21"/>
        <v>#N/A</v>
      </c>
      <c r="AZ207" s="70" t="e">
        <f t="shared" si="22"/>
        <v>#N/A</v>
      </c>
      <c r="BA207" s="70" t="e">
        <f t="shared" si="23"/>
        <v>#N/A</v>
      </c>
      <c r="BB207" s="2"/>
    </row>
    <row r="208" spans="1:54" ht="16.5" hidden="1" customHeight="1" x14ac:dyDescent="0.25">
      <c r="A208" s="56" t="s">
        <v>384</v>
      </c>
      <c r="B208" s="56" t="s">
        <v>409</v>
      </c>
      <c r="C208" s="56" t="s">
        <v>390</v>
      </c>
      <c r="D208" s="56">
        <v>2114</v>
      </c>
      <c r="E208" s="56">
        <v>2114</v>
      </c>
      <c r="F208" s="56" t="s">
        <v>19</v>
      </c>
      <c r="G208" s="57" t="s">
        <v>29</v>
      </c>
      <c r="H208" s="57" t="s">
        <v>680</v>
      </c>
      <c r="I208" s="58">
        <v>41244.139592705258</v>
      </c>
      <c r="J208" s="58" t="e">
        <f>VLOOKUP(TRIM(Table133[[#This Row],[District code]]),'[2]Pop Change by District'!$D$6:$L$339,9,0)</f>
        <v>#N/A</v>
      </c>
      <c r="K208" s="58" t="e">
        <f>Table133[[#This Row],[Population 2019]]-Table133[[#This Row],[Population 2018]]</f>
        <v>#N/A</v>
      </c>
      <c r="L208" s="58" t="e">
        <f>Table133[[#This Row],[Population 2019]]*17.63%</f>
        <v>#N/A</v>
      </c>
      <c r="M208" s="58" t="e">
        <f>Table133[[#This Row],[0-59 Month population]]*0.9</f>
        <v>#N/A</v>
      </c>
      <c r="N208" s="58" t="e">
        <f>Table133[[#This Row],[0-59 Month population]]*0.3</f>
        <v>#N/A</v>
      </c>
      <c r="O208" s="58" t="e">
        <f>Table133[[#This Row],[0-59 Month population]]*0.8</f>
        <v>#N/A</v>
      </c>
      <c r="P208" s="58" t="s">
        <v>407</v>
      </c>
      <c r="Q208" s="71" t="s">
        <v>291</v>
      </c>
      <c r="R208" s="71" t="s">
        <v>714</v>
      </c>
      <c r="S208" s="71" t="s">
        <v>684</v>
      </c>
      <c r="T208" s="72">
        <v>7.3999999999999996E-2</v>
      </c>
      <c r="U208" s="72">
        <v>7.3999999999999996E-2</v>
      </c>
      <c r="V208" s="72">
        <v>7.3999999999999996E-2</v>
      </c>
      <c r="W208" s="72">
        <v>1.2E-2</v>
      </c>
      <c r="X208" s="72">
        <v>1.2E-2</v>
      </c>
      <c r="Y208" s="72">
        <v>1.2E-2</v>
      </c>
      <c r="Z208" s="72"/>
      <c r="AA208" s="73">
        <v>9.8575040611964843E-2</v>
      </c>
      <c r="AB208" s="73">
        <v>1.1018959363585186E-2</v>
      </c>
      <c r="AC208" s="73">
        <v>9.8575040611964843E-2</v>
      </c>
      <c r="AD208" s="73">
        <v>0.28449090303594837</v>
      </c>
      <c r="AE208" s="73">
        <v>1.1018959363585186E-2</v>
      </c>
      <c r="AF208" s="73">
        <v>5.8259723145467429E-2</v>
      </c>
      <c r="AG208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208" s="73">
        <f t="shared" si="17"/>
        <v>1.2E-2</v>
      </c>
      <c r="AI208" s="75">
        <f t="shared" si="19"/>
        <v>1.2E-2</v>
      </c>
      <c r="AJ208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208" s="73">
        <f t="shared" si="18"/>
        <v>7.3999999999999996E-2</v>
      </c>
      <c r="AL208" s="75">
        <f t="shared" si="20"/>
        <v>9.8575040611964843E-2</v>
      </c>
      <c r="AM208" s="75">
        <f>Table133[[#This Row],[GAM to be used]]-Table133[[#This Row],[new GAM prevalence (SD of 1) after district grouping]]</f>
        <v>0</v>
      </c>
      <c r="AN208" s="75">
        <f>Table133[[#This Row],[GAM to be used]]-Table133[[#This Row],[SAM to be used]]</f>
        <v>8.6575040611964846E-2</v>
      </c>
      <c r="AO208" s="76" t="e">
        <f>Table133[[#This Row],[0-59 Month population]]*Table133[[#This Row],[SAM to be used]]*2.6</f>
        <v>#N/A</v>
      </c>
      <c r="AP208" s="76" t="e">
        <f>Table133[[#This Row],[SAM Burden]]+Table133[[#This Row],[MAM Burden]]</f>
        <v>#N/A</v>
      </c>
      <c r="AQ208" s="76" t="e">
        <f>Table133[[#This Row],[0-59 Month population]]*Table133[[#This Row],[MAM to be used]]*2.6</f>
        <v>#N/A</v>
      </c>
      <c r="AR208" s="77"/>
      <c r="AS208" s="78" t="e">
        <f>Table133[[#This Row],[SAM Upper Interval]]*Table133[[#This Row],[0-59 Month population]]*2.6</f>
        <v>#N/A</v>
      </c>
      <c r="AT208" s="79" t="e">
        <f>Table133[[#This Row],[0-59 Month population]]*Table133[[#This Row],[SAM Level]]*2.6</f>
        <v>#N/A</v>
      </c>
      <c r="AU208" s="79" t="e">
        <f>Table133[[#This Row],[SAM Burden (Surveys Only)]]+Table133[[#This Row],[MAM Burden (Surveys Only)]]</f>
        <v>#N/A</v>
      </c>
      <c r="AV208" s="79" t="e">
        <f>(Table133[[#This Row],[GAM Level]]-Table133[[#This Row],[SAM Level]])*Table133[[#This Row],[0-59 Month population]]*2.6</f>
        <v>#N/A</v>
      </c>
      <c r="AX208" s="69">
        <v>1.9995948116436755</v>
      </c>
      <c r="AY208" s="70" t="e">
        <f t="shared" si="21"/>
        <v>#N/A</v>
      </c>
      <c r="AZ208" s="70" t="e">
        <f t="shared" si="22"/>
        <v>#N/A</v>
      </c>
      <c r="BA208" s="70" t="e">
        <f t="shared" si="23"/>
        <v>#N/A</v>
      </c>
      <c r="BB208" s="2"/>
    </row>
    <row r="209" spans="1:54" ht="16.5" hidden="1" customHeight="1" x14ac:dyDescent="0.25">
      <c r="A209" s="56" t="s">
        <v>384</v>
      </c>
      <c r="B209" s="56" t="s">
        <v>410</v>
      </c>
      <c r="C209" s="56" t="s">
        <v>390</v>
      </c>
      <c r="D209" s="56">
        <v>2115</v>
      </c>
      <c r="E209" s="56">
        <v>2115</v>
      </c>
      <c r="F209" s="56" t="s">
        <v>19</v>
      </c>
      <c r="G209" s="57" t="s">
        <v>29</v>
      </c>
      <c r="H209" s="57" t="s">
        <v>680</v>
      </c>
      <c r="I209" s="58">
        <v>38027.824358487356</v>
      </c>
      <c r="J209" s="58" t="e">
        <f>VLOOKUP(TRIM(Table133[[#This Row],[District code]]),'[2]Pop Change by District'!$D$6:$L$339,9,0)</f>
        <v>#N/A</v>
      </c>
      <c r="K209" s="58" t="e">
        <f>Table133[[#This Row],[Population 2019]]-Table133[[#This Row],[Population 2018]]</f>
        <v>#N/A</v>
      </c>
      <c r="L209" s="58" t="e">
        <f>Table133[[#This Row],[Population 2019]]*17.63%</f>
        <v>#N/A</v>
      </c>
      <c r="M209" s="58" t="e">
        <f>Table133[[#This Row],[0-59 Month population]]*0.9</f>
        <v>#N/A</v>
      </c>
      <c r="N209" s="58" t="e">
        <f>Table133[[#This Row],[0-59 Month population]]*0.3</f>
        <v>#N/A</v>
      </c>
      <c r="O209" s="58" t="e">
        <f>Table133[[#This Row],[0-59 Month population]]*0.8</f>
        <v>#N/A</v>
      </c>
      <c r="P209" s="58" t="s">
        <v>407</v>
      </c>
      <c r="Q209" s="71" t="s">
        <v>291</v>
      </c>
      <c r="R209" s="71" t="s">
        <v>714</v>
      </c>
      <c r="S209" s="71" t="s">
        <v>684</v>
      </c>
      <c r="T209" s="72">
        <v>7.3999999999999996E-2</v>
      </c>
      <c r="U209" s="72">
        <v>7.3999999999999996E-2</v>
      </c>
      <c r="V209" s="72">
        <v>7.3999999999999996E-2</v>
      </c>
      <c r="W209" s="72">
        <v>1.2E-2</v>
      </c>
      <c r="X209" s="72">
        <v>1.2E-2</v>
      </c>
      <c r="Y209" s="72">
        <v>1.2E-2</v>
      </c>
      <c r="Z209" s="72"/>
      <c r="AA209" s="73">
        <v>9.8575040611964843E-2</v>
      </c>
      <c r="AB209" s="73">
        <v>1.1018959363585186E-2</v>
      </c>
      <c r="AC209" s="73">
        <v>9.8575040611964843E-2</v>
      </c>
      <c r="AD209" s="73">
        <v>0.28449090303594837</v>
      </c>
      <c r="AE209" s="73">
        <v>1.1018959363585186E-2</v>
      </c>
      <c r="AF209" s="73">
        <v>5.8259723145467429E-2</v>
      </c>
      <c r="AG209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209" s="73">
        <f t="shared" si="17"/>
        <v>1.2E-2</v>
      </c>
      <c r="AI209" s="75">
        <f t="shared" si="19"/>
        <v>1.2E-2</v>
      </c>
      <c r="AJ209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209" s="73">
        <f t="shared" si="18"/>
        <v>7.3999999999999996E-2</v>
      </c>
      <c r="AL209" s="75">
        <f t="shared" si="20"/>
        <v>9.8575040611964843E-2</v>
      </c>
      <c r="AM209" s="75">
        <f>Table133[[#This Row],[GAM to be used]]-Table133[[#This Row],[new GAM prevalence (SD of 1) after district grouping]]</f>
        <v>0</v>
      </c>
      <c r="AN209" s="75">
        <f>Table133[[#This Row],[GAM to be used]]-Table133[[#This Row],[SAM to be used]]</f>
        <v>8.6575040611964846E-2</v>
      </c>
      <c r="AO209" s="76" t="e">
        <f>Table133[[#This Row],[0-59 Month population]]*Table133[[#This Row],[SAM to be used]]*2.6</f>
        <v>#N/A</v>
      </c>
      <c r="AP209" s="76" t="e">
        <f>Table133[[#This Row],[SAM Burden]]+Table133[[#This Row],[MAM Burden]]</f>
        <v>#N/A</v>
      </c>
      <c r="AQ209" s="76" t="e">
        <f>Table133[[#This Row],[0-59 Month population]]*Table133[[#This Row],[MAM to be used]]*2.6</f>
        <v>#N/A</v>
      </c>
      <c r="AR209" s="77"/>
      <c r="AS209" s="78" t="e">
        <f>Table133[[#This Row],[SAM Upper Interval]]*Table133[[#This Row],[0-59 Month population]]*2.6</f>
        <v>#N/A</v>
      </c>
      <c r="AT209" s="79" t="e">
        <f>Table133[[#This Row],[0-59 Month population]]*Table133[[#This Row],[SAM Level]]*2.6</f>
        <v>#N/A</v>
      </c>
      <c r="AU209" s="79" t="e">
        <f>Table133[[#This Row],[SAM Burden (Surveys Only)]]+Table133[[#This Row],[MAM Burden (Surveys Only)]]</f>
        <v>#N/A</v>
      </c>
      <c r="AV209" s="79" t="e">
        <f>(Table133[[#This Row],[GAM Level]]-Table133[[#This Row],[SAM Level]])*Table133[[#This Row],[0-59 Month population]]*2.6</f>
        <v>#N/A</v>
      </c>
      <c r="AX209" s="69">
        <v>0.8325612729529428</v>
      </c>
      <c r="AY209" s="70" t="e">
        <f t="shared" si="21"/>
        <v>#N/A</v>
      </c>
      <c r="AZ209" s="70" t="e">
        <f t="shared" si="22"/>
        <v>#N/A</v>
      </c>
      <c r="BA209" s="70" t="e">
        <f t="shared" si="23"/>
        <v>#N/A</v>
      </c>
      <c r="BB209" s="2"/>
    </row>
    <row r="210" spans="1:54" ht="16.5" hidden="1" customHeight="1" x14ac:dyDescent="0.25">
      <c r="A210" s="56" t="s">
        <v>384</v>
      </c>
      <c r="B210" s="56" t="s">
        <v>385</v>
      </c>
      <c r="C210" s="56" t="s">
        <v>35</v>
      </c>
      <c r="D210" s="56">
        <v>2116</v>
      </c>
      <c r="E210" s="56">
        <v>2116</v>
      </c>
      <c r="F210" s="56" t="s">
        <v>19</v>
      </c>
      <c r="G210" s="57"/>
      <c r="H210" s="57" t="s">
        <v>680</v>
      </c>
      <c r="I210" s="58">
        <v>57665.910542862832</v>
      </c>
      <c r="J210" s="58" t="e">
        <f>VLOOKUP(TRIM(Table133[[#This Row],[District code]]),'[2]Pop Change by District'!$D$6:$L$339,9,0)</f>
        <v>#N/A</v>
      </c>
      <c r="K210" s="58" t="e">
        <f>Table133[[#This Row],[Population 2019]]-Table133[[#This Row],[Population 2018]]</f>
        <v>#N/A</v>
      </c>
      <c r="L210" s="58" t="e">
        <f>Table133[[#This Row],[Population 2019]]*17.63%</f>
        <v>#N/A</v>
      </c>
      <c r="M210" s="58" t="e">
        <f>Table133[[#This Row],[0-59 Month population]]*0.9</f>
        <v>#N/A</v>
      </c>
      <c r="N210" s="58" t="e">
        <f>Table133[[#This Row],[0-59 Month population]]*0.3</f>
        <v>#N/A</v>
      </c>
      <c r="O210" s="58" t="e">
        <f>Table133[[#This Row],[0-59 Month population]]*0.8</f>
        <v>#N/A</v>
      </c>
      <c r="P210" s="58" t="s">
        <v>386</v>
      </c>
      <c r="Q210" s="71" t="s">
        <v>291</v>
      </c>
      <c r="R210" s="71" t="s">
        <v>715</v>
      </c>
      <c r="S210" s="71" t="s">
        <v>716</v>
      </c>
      <c r="T210" s="72">
        <v>9.8000000000000004E-2</v>
      </c>
      <c r="U210" s="72">
        <v>9.8000000000000004E-2</v>
      </c>
      <c r="V210" s="72">
        <v>9.8000000000000004E-2</v>
      </c>
      <c r="W210" s="72">
        <v>1.4E-2</v>
      </c>
      <c r="X210" s="72">
        <v>1.4E-2</v>
      </c>
      <c r="Y210" s="72">
        <v>1.4E-2</v>
      </c>
      <c r="Z210" s="72"/>
      <c r="AA210" s="73">
        <v>0.16908481793338781</v>
      </c>
      <c r="AB210" s="73">
        <v>2.5127442904232584E-2</v>
      </c>
      <c r="AC210" s="73">
        <v>0.16900000000000001</v>
      </c>
      <c r="AD210" s="73">
        <v>0.16900000000000001</v>
      </c>
      <c r="AE210" s="73">
        <v>2.4899999999999999E-2</v>
      </c>
      <c r="AF210" s="73">
        <v>2.5000000000000001E-2</v>
      </c>
      <c r="AG210" s="74"/>
      <c r="AH210" s="73">
        <f t="shared" si="17"/>
        <v>1.4E-2</v>
      </c>
      <c r="AI210" s="75">
        <f t="shared" si="19"/>
        <v>2.5127442904232584E-2</v>
      </c>
      <c r="AJ210" s="74"/>
      <c r="AK210" s="73">
        <f t="shared" si="18"/>
        <v>9.8000000000000004E-2</v>
      </c>
      <c r="AL210" s="75">
        <f t="shared" si="20"/>
        <v>0.16908481793338781</v>
      </c>
      <c r="AM210" s="75">
        <f>Table133[[#This Row],[GAM to be used]]-Table133[[#This Row],[new GAM prevalence (SD of 1) after district grouping]]</f>
        <v>0</v>
      </c>
      <c r="AN210" s="75">
        <f>Table133[[#This Row],[GAM to be used]]-Table133[[#This Row],[SAM to be used]]</f>
        <v>0.14395737502915523</v>
      </c>
      <c r="AO210" s="76" t="e">
        <f>Table133[[#This Row],[0-59 Month population]]*Table133[[#This Row],[SAM to be used]]*2.6</f>
        <v>#N/A</v>
      </c>
      <c r="AP210" s="76" t="e">
        <f>Table133[[#This Row],[SAM Burden]]+Table133[[#This Row],[MAM Burden]]</f>
        <v>#N/A</v>
      </c>
      <c r="AQ210" s="76" t="e">
        <f>Table133[[#This Row],[0-59 Month population]]*Table133[[#This Row],[MAM to be used]]*2.6</f>
        <v>#N/A</v>
      </c>
      <c r="AR210" s="77" t="s">
        <v>717</v>
      </c>
      <c r="AS210" s="78" t="e">
        <f>Table133[[#This Row],[SAM Upper Interval]]*Table133[[#This Row],[0-59 Month population]]*2.6</f>
        <v>#N/A</v>
      </c>
      <c r="AT210" s="79" t="e">
        <f>Table133[[#This Row],[0-59 Month population]]*Table133[[#This Row],[SAM Level]]*2.6</f>
        <v>#N/A</v>
      </c>
      <c r="AU210" s="79" t="e">
        <f>Table133[[#This Row],[SAM Burden (Surveys Only)]]+Table133[[#This Row],[MAM Burden (Surveys Only)]]</f>
        <v>#N/A</v>
      </c>
      <c r="AV210" s="79" t="e">
        <f>(Table133[[#This Row],[GAM Level]]-Table133[[#This Row],[SAM Level]])*Table133[[#This Row],[0-59 Month population]]*2.6</f>
        <v>#N/A</v>
      </c>
      <c r="AX210" s="69">
        <v>1.9995948116436755</v>
      </c>
      <c r="AY210" s="70" t="e">
        <f t="shared" si="21"/>
        <v>#N/A</v>
      </c>
      <c r="AZ210" s="70" t="e">
        <f t="shared" si="22"/>
        <v>#N/A</v>
      </c>
      <c r="BA210" s="70" t="e">
        <f t="shared" si="23"/>
        <v>#N/A</v>
      </c>
      <c r="BB210" s="2"/>
    </row>
    <row r="211" spans="1:54" ht="16.5" hidden="1" customHeight="1" x14ac:dyDescent="0.25">
      <c r="A211" s="56" t="s">
        <v>384</v>
      </c>
      <c r="B211" s="56" t="s">
        <v>388</v>
      </c>
      <c r="C211" s="56" t="s">
        <v>35</v>
      </c>
      <c r="D211" s="56">
        <v>2117</v>
      </c>
      <c r="E211" s="56">
        <v>2117</v>
      </c>
      <c r="F211" s="56" t="s">
        <v>19</v>
      </c>
      <c r="G211" s="57"/>
      <c r="H211" s="57" t="s">
        <v>680</v>
      </c>
      <c r="I211" s="58">
        <v>32021.860007194999</v>
      </c>
      <c r="J211" s="58" t="e">
        <f>VLOOKUP(TRIM(Table133[[#This Row],[District code]]),'[2]Pop Change by District'!$D$6:$L$339,9,0)</f>
        <v>#N/A</v>
      </c>
      <c r="K211" s="58" t="e">
        <f>Table133[[#This Row],[Population 2019]]-Table133[[#This Row],[Population 2018]]</f>
        <v>#N/A</v>
      </c>
      <c r="L211" s="58" t="e">
        <f>Table133[[#This Row],[Population 2019]]*17.63%</f>
        <v>#N/A</v>
      </c>
      <c r="M211" s="58" t="e">
        <f>Table133[[#This Row],[0-59 Month population]]*0.9</f>
        <v>#N/A</v>
      </c>
      <c r="N211" s="58" t="e">
        <f>Table133[[#This Row],[0-59 Month population]]*0.3</f>
        <v>#N/A</v>
      </c>
      <c r="O211" s="58" t="e">
        <f>Table133[[#This Row],[0-59 Month population]]*0.8</f>
        <v>#N/A</v>
      </c>
      <c r="P211" s="58" t="s">
        <v>386</v>
      </c>
      <c r="Q211" s="71" t="s">
        <v>291</v>
      </c>
      <c r="R211" s="71" t="s">
        <v>715</v>
      </c>
      <c r="S211" s="71" t="s">
        <v>716</v>
      </c>
      <c r="T211" s="72">
        <v>9.8000000000000004E-2</v>
      </c>
      <c r="U211" s="72">
        <v>9.8000000000000004E-2</v>
      </c>
      <c r="V211" s="72">
        <v>9.8000000000000004E-2</v>
      </c>
      <c r="W211" s="72">
        <v>1.4E-2</v>
      </c>
      <c r="X211" s="72">
        <v>1.4E-2</v>
      </c>
      <c r="Y211" s="72">
        <v>1.4E-2</v>
      </c>
      <c r="Z211" s="72"/>
      <c r="AA211" s="73">
        <v>0.16908481793338781</v>
      </c>
      <c r="AB211" s="73">
        <v>2.5127442904232584E-2</v>
      </c>
      <c r="AC211" s="73">
        <v>0.16900000000000001</v>
      </c>
      <c r="AD211" s="73">
        <v>0.16900000000000001</v>
      </c>
      <c r="AE211" s="73">
        <v>2.4899999999999999E-2</v>
      </c>
      <c r="AF211" s="73">
        <v>2.5000000000000001E-2</v>
      </c>
      <c r="AG211" s="74"/>
      <c r="AH211" s="73">
        <f t="shared" si="17"/>
        <v>1.4E-2</v>
      </c>
      <c r="AI211" s="75">
        <f t="shared" si="19"/>
        <v>2.5127442904232584E-2</v>
      </c>
      <c r="AJ211" s="74"/>
      <c r="AK211" s="73">
        <f t="shared" si="18"/>
        <v>9.8000000000000004E-2</v>
      </c>
      <c r="AL211" s="75">
        <f t="shared" si="20"/>
        <v>0.16908481793338781</v>
      </c>
      <c r="AM211" s="75">
        <f>Table133[[#This Row],[GAM to be used]]-Table133[[#This Row],[new GAM prevalence (SD of 1) after district grouping]]</f>
        <v>0</v>
      </c>
      <c r="AN211" s="75">
        <f>Table133[[#This Row],[GAM to be used]]-Table133[[#This Row],[SAM to be used]]</f>
        <v>0.14395737502915523</v>
      </c>
      <c r="AO211" s="76" t="e">
        <f>Table133[[#This Row],[0-59 Month population]]*Table133[[#This Row],[SAM to be used]]*2.6</f>
        <v>#N/A</v>
      </c>
      <c r="AP211" s="76" t="e">
        <f>Table133[[#This Row],[SAM Burden]]+Table133[[#This Row],[MAM Burden]]</f>
        <v>#N/A</v>
      </c>
      <c r="AQ211" s="76" t="e">
        <f>Table133[[#This Row],[0-59 Month population]]*Table133[[#This Row],[MAM to be used]]*2.6</f>
        <v>#N/A</v>
      </c>
      <c r="AR211" s="77" t="s">
        <v>717</v>
      </c>
      <c r="AS211" s="78" t="e">
        <f>Table133[[#This Row],[SAM Upper Interval]]*Table133[[#This Row],[0-59 Month population]]*2.6</f>
        <v>#N/A</v>
      </c>
      <c r="AT211" s="79" t="e">
        <f>Table133[[#This Row],[0-59 Month population]]*Table133[[#This Row],[SAM Level]]*2.6</f>
        <v>#N/A</v>
      </c>
      <c r="AU211" s="79" t="e">
        <f>Table133[[#This Row],[SAM Burden (Surveys Only)]]+Table133[[#This Row],[MAM Burden (Surveys Only)]]</f>
        <v>#N/A</v>
      </c>
      <c r="AV211" s="79" t="e">
        <f>(Table133[[#This Row],[GAM Level]]-Table133[[#This Row],[SAM Level]])*Table133[[#This Row],[0-59 Month population]]*2.6</f>
        <v>#N/A</v>
      </c>
      <c r="AX211" s="69">
        <v>0.8325612729529428</v>
      </c>
      <c r="AY211" s="70" t="e">
        <f t="shared" si="21"/>
        <v>#N/A</v>
      </c>
      <c r="AZ211" s="70" t="e">
        <f t="shared" si="22"/>
        <v>#N/A</v>
      </c>
      <c r="BA211" s="70" t="e">
        <f t="shared" si="23"/>
        <v>#N/A</v>
      </c>
      <c r="BB211" s="2"/>
    </row>
    <row r="212" spans="1:54" ht="16.5" hidden="1" customHeight="1" x14ac:dyDescent="0.25">
      <c r="A212" s="56" t="s">
        <v>331</v>
      </c>
      <c r="B212" s="56" t="s">
        <v>345</v>
      </c>
      <c r="C212" s="56" t="s">
        <v>35</v>
      </c>
      <c r="D212" s="56">
        <v>2201</v>
      </c>
      <c r="E212" s="56">
        <v>2201</v>
      </c>
      <c r="F212" s="56" t="s">
        <v>116</v>
      </c>
      <c r="G212" s="57" t="s">
        <v>29</v>
      </c>
      <c r="H212" s="57" t="s">
        <v>680</v>
      </c>
      <c r="I212" s="58">
        <v>16630.350272025775</v>
      </c>
      <c r="J212" s="58" t="e">
        <f>VLOOKUP(TRIM(Table133[[#This Row],[District code]]),'[2]Pop Change by District'!$D$6:$L$339,9,0)</f>
        <v>#N/A</v>
      </c>
      <c r="K212" s="58" t="e">
        <f>Table133[[#This Row],[Population 2019]]-Table133[[#This Row],[Population 2018]]</f>
        <v>#N/A</v>
      </c>
      <c r="L212" s="58" t="e">
        <f>Table133[[#This Row],[Population 2019]]*17.63%</f>
        <v>#N/A</v>
      </c>
      <c r="M212" s="58" t="e">
        <f>Table133[[#This Row],[0-59 Month population]]*0.9</f>
        <v>#N/A</v>
      </c>
      <c r="N212" s="58" t="e">
        <f>Table133[[#This Row],[0-59 Month population]]*0.3</f>
        <v>#N/A</v>
      </c>
      <c r="O212" s="58" t="e">
        <f>Table133[[#This Row],[0-59 Month population]]*0.8</f>
        <v>#N/A</v>
      </c>
      <c r="P212" s="58" t="s">
        <v>333</v>
      </c>
      <c r="Q212" s="71" t="s">
        <v>334</v>
      </c>
      <c r="R212" s="71" t="s">
        <v>718</v>
      </c>
      <c r="S212" s="71" t="s">
        <v>719</v>
      </c>
      <c r="T212" s="72">
        <v>0.16</v>
      </c>
      <c r="U212" s="72">
        <v>0.16</v>
      </c>
      <c r="V212" s="72">
        <v>0.16</v>
      </c>
      <c r="W212" s="72">
        <v>5.3999999999999999E-2</v>
      </c>
      <c r="X212" s="72">
        <v>5.3999999999999999E-2</v>
      </c>
      <c r="Y212" s="72">
        <v>5.3999999999999999E-2</v>
      </c>
      <c r="Z212" s="72"/>
      <c r="AA212" s="73">
        <v>0.12815521911748556</v>
      </c>
      <c r="AB212" s="73">
        <v>1.6374181281640966E-2</v>
      </c>
      <c r="AC212" s="73">
        <v>0.12815521911748556</v>
      </c>
      <c r="AD212" s="73">
        <v>0.29155851390688142</v>
      </c>
      <c r="AE212" s="73">
        <v>1.6374181281640966E-2</v>
      </c>
      <c r="AF212" s="73">
        <v>6.071040383384653E-2</v>
      </c>
      <c r="AG212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212" s="73">
        <f t="shared" si="17"/>
        <v>5.3999999999999999E-2</v>
      </c>
      <c r="AI212" s="75">
        <f t="shared" si="19"/>
        <v>5.3999999999999999E-2</v>
      </c>
      <c r="AJ212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212" s="73">
        <f t="shared" si="18"/>
        <v>0.16</v>
      </c>
      <c r="AL212" s="75">
        <f t="shared" si="20"/>
        <v>0.16</v>
      </c>
      <c r="AM212" s="75">
        <f>Table133[[#This Row],[GAM to be used]]-Table133[[#This Row],[new GAM prevalence (SD of 1) after district grouping]]</f>
        <v>3.184478088251444E-2</v>
      </c>
      <c r="AN212" s="75">
        <f>Table133[[#This Row],[GAM to be used]]-Table133[[#This Row],[SAM to be used]]</f>
        <v>0.10600000000000001</v>
      </c>
      <c r="AO212" s="76" t="e">
        <f>Table133[[#This Row],[0-59 Month population]]*Table133[[#This Row],[SAM to be used]]*2.6</f>
        <v>#N/A</v>
      </c>
      <c r="AP212" s="76" t="e">
        <f>Table133[[#This Row],[SAM Burden]]+Table133[[#This Row],[MAM Burden]]</f>
        <v>#N/A</v>
      </c>
      <c r="AQ212" s="76" t="e">
        <f>Table133[[#This Row],[0-59 Month population]]*Table133[[#This Row],[MAM to be used]]*2.6</f>
        <v>#N/A</v>
      </c>
      <c r="AR212" s="77"/>
      <c r="AS212" s="78" t="e">
        <f>Table133[[#This Row],[SAM Upper Interval]]*Table133[[#This Row],[0-59 Month population]]*2.6</f>
        <v>#N/A</v>
      </c>
      <c r="AT212" s="79" t="e">
        <f>Table133[[#This Row],[0-59 Month population]]*Table133[[#This Row],[SAM Level]]*2.6</f>
        <v>#N/A</v>
      </c>
      <c r="AU212" s="79" t="e">
        <f>Table133[[#This Row],[SAM Burden (Surveys Only)]]+Table133[[#This Row],[MAM Burden (Surveys Only)]]</f>
        <v>#N/A</v>
      </c>
      <c r="AV212" s="79" t="e">
        <f>(Table133[[#This Row],[GAM Level]]-Table133[[#This Row],[SAM Level]])*Table133[[#This Row],[0-59 Month population]]*2.6</f>
        <v>#N/A</v>
      </c>
      <c r="AX212" s="69">
        <v>0.87742302626477975</v>
      </c>
      <c r="AY212" s="70" t="e">
        <f t="shared" si="21"/>
        <v>#N/A</v>
      </c>
      <c r="AZ212" s="70" t="e">
        <f t="shared" si="22"/>
        <v>#N/A</v>
      </c>
      <c r="BA212" s="70" t="e">
        <f t="shared" si="23"/>
        <v>#N/A</v>
      </c>
      <c r="BB212" s="2"/>
    </row>
    <row r="213" spans="1:54" ht="16.5" hidden="1" customHeight="1" x14ac:dyDescent="0.25">
      <c r="A213" s="56" t="s">
        <v>331</v>
      </c>
      <c r="B213" s="56" t="s">
        <v>332</v>
      </c>
      <c r="C213" s="56" t="s">
        <v>18</v>
      </c>
      <c r="D213" s="56">
        <v>2202</v>
      </c>
      <c r="E213" s="56">
        <v>2202</v>
      </c>
      <c r="F213" s="56" t="s">
        <v>116</v>
      </c>
      <c r="G213" s="57" t="s">
        <v>29</v>
      </c>
      <c r="H213" s="57" t="s">
        <v>680</v>
      </c>
      <c r="I213" s="58">
        <v>35798.870390609096</v>
      </c>
      <c r="J213" s="58" t="e">
        <f>VLOOKUP(TRIM(Table133[[#This Row],[District code]]),'[2]Pop Change by District'!$D$6:$L$339,9,0)</f>
        <v>#N/A</v>
      </c>
      <c r="K213" s="58" t="e">
        <f>Table133[[#This Row],[Population 2019]]-Table133[[#This Row],[Population 2018]]</f>
        <v>#N/A</v>
      </c>
      <c r="L213" s="58" t="e">
        <f>Table133[[#This Row],[Population 2019]]*17.63%</f>
        <v>#N/A</v>
      </c>
      <c r="M213" s="58" t="e">
        <f>Table133[[#This Row],[0-59 Month population]]*0.9</f>
        <v>#N/A</v>
      </c>
      <c r="N213" s="58" t="e">
        <f>Table133[[#This Row],[0-59 Month population]]*0.3</f>
        <v>#N/A</v>
      </c>
      <c r="O213" s="58" t="e">
        <f>Table133[[#This Row],[0-59 Month population]]*0.8</f>
        <v>#N/A</v>
      </c>
      <c r="P213" s="58" t="s">
        <v>333</v>
      </c>
      <c r="Q213" s="71" t="s">
        <v>334</v>
      </c>
      <c r="R213" s="71" t="s">
        <v>720</v>
      </c>
      <c r="S213" s="71" t="s">
        <v>721</v>
      </c>
      <c r="T213" s="72">
        <v>0.20300000000000001</v>
      </c>
      <c r="U213" s="72">
        <v>0.20300000000000001</v>
      </c>
      <c r="V213" s="72">
        <v>0.20300000000000001</v>
      </c>
      <c r="W213" s="72">
        <v>3.7999999999999999E-2</v>
      </c>
      <c r="X213" s="72">
        <v>3.7999999999999999E-2</v>
      </c>
      <c r="Y213" s="72">
        <v>3.7999999999999999E-2</v>
      </c>
      <c r="Z213" s="72"/>
      <c r="AA213" s="73">
        <v>0.12815521911748556</v>
      </c>
      <c r="AB213" s="73">
        <v>1.6374181281640966E-2</v>
      </c>
      <c r="AC213" s="73">
        <v>0.12815521911748556</v>
      </c>
      <c r="AD213" s="73">
        <v>0.29155851390688142</v>
      </c>
      <c r="AE213" s="73">
        <v>1.6374181281640966E-2</v>
      </c>
      <c r="AF213" s="73">
        <v>6.071040383384653E-2</v>
      </c>
      <c r="AG213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213" s="73">
        <f t="shared" si="17"/>
        <v>3.7999999999999999E-2</v>
      </c>
      <c r="AI213" s="75">
        <f t="shared" si="19"/>
        <v>3.7999999999999999E-2</v>
      </c>
      <c r="AJ213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213" s="73">
        <f t="shared" si="18"/>
        <v>0.20300000000000001</v>
      </c>
      <c r="AL213" s="75">
        <f t="shared" si="20"/>
        <v>0.20300000000000001</v>
      </c>
      <c r="AM213" s="75">
        <f>Table133[[#This Row],[GAM to be used]]-Table133[[#This Row],[new GAM prevalence (SD of 1) after district grouping]]</f>
        <v>7.484478088251445E-2</v>
      </c>
      <c r="AN213" s="75">
        <f>Table133[[#This Row],[GAM to be used]]-Table133[[#This Row],[SAM to be used]]</f>
        <v>0.16500000000000001</v>
      </c>
      <c r="AO213" s="76" t="e">
        <f>Table133[[#This Row],[0-59 Month population]]*Table133[[#This Row],[SAM to be used]]*2.6</f>
        <v>#N/A</v>
      </c>
      <c r="AP213" s="76" t="e">
        <f>Table133[[#This Row],[SAM Burden]]+Table133[[#This Row],[MAM Burden]]</f>
        <v>#N/A</v>
      </c>
      <c r="AQ213" s="76" t="e">
        <f>Table133[[#This Row],[0-59 Month population]]*Table133[[#This Row],[MAM to be used]]*2.6</f>
        <v>#N/A</v>
      </c>
      <c r="AR213" s="77"/>
      <c r="AS213" s="78" t="e">
        <f>Table133[[#This Row],[SAM Upper Interval]]*Table133[[#This Row],[0-59 Month population]]*2.6</f>
        <v>#N/A</v>
      </c>
      <c r="AT213" s="79" t="e">
        <f>Table133[[#This Row],[0-59 Month population]]*Table133[[#This Row],[SAM Level]]*2.6</f>
        <v>#N/A</v>
      </c>
      <c r="AU213" s="79" t="e">
        <f>Table133[[#This Row],[SAM Burden (Surveys Only)]]+Table133[[#This Row],[MAM Burden (Surveys Only)]]</f>
        <v>#N/A</v>
      </c>
      <c r="AV213" s="79" t="e">
        <f>(Table133[[#This Row],[GAM Level]]-Table133[[#This Row],[SAM Level]])*Table133[[#This Row],[0-59 Month population]]*2.6</f>
        <v>#N/A</v>
      </c>
      <c r="AX213" s="69">
        <v>0.92232808983073034</v>
      </c>
      <c r="AY213" s="70" t="e">
        <f t="shared" si="21"/>
        <v>#N/A</v>
      </c>
      <c r="AZ213" s="70" t="e">
        <f t="shared" si="22"/>
        <v>#N/A</v>
      </c>
      <c r="BA213" s="70" t="e">
        <f t="shared" si="23"/>
        <v>#N/A</v>
      </c>
      <c r="BB213" s="2"/>
    </row>
    <row r="214" spans="1:54" ht="16.5" hidden="1" customHeight="1" x14ac:dyDescent="0.25">
      <c r="A214" s="56" t="s">
        <v>331</v>
      </c>
      <c r="B214" s="56" t="s">
        <v>337</v>
      </c>
      <c r="C214" s="56" t="s">
        <v>18</v>
      </c>
      <c r="D214" s="56">
        <v>2203</v>
      </c>
      <c r="E214" s="56">
        <v>2203</v>
      </c>
      <c r="F214" s="56" t="s">
        <v>116</v>
      </c>
      <c r="G214" s="57" t="s">
        <v>29</v>
      </c>
      <c r="H214" s="57" t="s">
        <v>680</v>
      </c>
      <c r="I214" s="58">
        <v>79287.382189032694</v>
      </c>
      <c r="J214" s="58" t="e">
        <f>VLOOKUP(TRIM(Table133[[#This Row],[District code]]),'[2]Pop Change by District'!$D$6:$L$339,9,0)</f>
        <v>#N/A</v>
      </c>
      <c r="K214" s="58" t="e">
        <f>Table133[[#This Row],[Population 2019]]-Table133[[#This Row],[Population 2018]]</f>
        <v>#N/A</v>
      </c>
      <c r="L214" s="58" t="e">
        <f>Table133[[#This Row],[Population 2019]]*17.63%</f>
        <v>#N/A</v>
      </c>
      <c r="M214" s="58" t="e">
        <f>Table133[[#This Row],[0-59 Month population]]*0.9</f>
        <v>#N/A</v>
      </c>
      <c r="N214" s="58" t="e">
        <f>Table133[[#This Row],[0-59 Month population]]*0.3</f>
        <v>#N/A</v>
      </c>
      <c r="O214" s="58" t="e">
        <f>Table133[[#This Row],[0-59 Month population]]*0.8</f>
        <v>#N/A</v>
      </c>
      <c r="P214" s="58" t="s">
        <v>333</v>
      </c>
      <c r="Q214" s="71" t="s">
        <v>334</v>
      </c>
      <c r="R214" s="71" t="s">
        <v>720</v>
      </c>
      <c r="S214" s="71" t="s">
        <v>721</v>
      </c>
      <c r="T214" s="72">
        <v>0.20300000000000001</v>
      </c>
      <c r="U214" s="72">
        <v>0.20300000000000001</v>
      </c>
      <c r="V214" s="72">
        <v>0.20300000000000001</v>
      </c>
      <c r="W214" s="72">
        <v>3.7999999999999999E-2</v>
      </c>
      <c r="X214" s="72">
        <v>3.7999999999999999E-2</v>
      </c>
      <c r="Y214" s="72">
        <v>3.7999999999999999E-2</v>
      </c>
      <c r="Z214" s="72"/>
      <c r="AA214" s="73">
        <v>0.12815521911748556</v>
      </c>
      <c r="AB214" s="73">
        <v>1.6374181281640966E-2</v>
      </c>
      <c r="AC214" s="73">
        <v>0.12815521911748556</v>
      </c>
      <c r="AD214" s="73">
        <v>0.29155851390688142</v>
      </c>
      <c r="AE214" s="73">
        <v>1.6374181281640966E-2</v>
      </c>
      <c r="AF214" s="73">
        <v>6.071040383384653E-2</v>
      </c>
      <c r="AG214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214" s="73">
        <f t="shared" ref="AH214:AH242" si="24">-((AG214* (AF214-AB214))- Y214)</f>
        <v>3.7999999999999999E-2</v>
      </c>
      <c r="AI214" s="75">
        <f t="shared" si="19"/>
        <v>3.7999999999999999E-2</v>
      </c>
      <c r="AJ214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214" s="73">
        <f t="shared" ref="AK214:AK242" si="25">-((AJ214*(AD214-AA214))-V214)</f>
        <v>0.20300000000000001</v>
      </c>
      <c r="AL214" s="75">
        <f t="shared" si="20"/>
        <v>0.20300000000000001</v>
      </c>
      <c r="AM214" s="75">
        <f>Table133[[#This Row],[GAM to be used]]-Table133[[#This Row],[new GAM prevalence (SD of 1) after district grouping]]</f>
        <v>7.484478088251445E-2</v>
      </c>
      <c r="AN214" s="75">
        <f>Table133[[#This Row],[GAM to be used]]-Table133[[#This Row],[SAM to be used]]</f>
        <v>0.16500000000000001</v>
      </c>
      <c r="AO214" s="76" t="e">
        <f>Table133[[#This Row],[0-59 Month population]]*Table133[[#This Row],[SAM to be used]]*2.6</f>
        <v>#N/A</v>
      </c>
      <c r="AP214" s="76" t="e">
        <f>Table133[[#This Row],[SAM Burden]]+Table133[[#This Row],[MAM Burden]]</f>
        <v>#N/A</v>
      </c>
      <c r="AQ214" s="76" t="e">
        <f>Table133[[#This Row],[0-59 Month population]]*Table133[[#This Row],[MAM to be used]]*2.6</f>
        <v>#N/A</v>
      </c>
      <c r="AR214" s="77"/>
      <c r="AS214" s="78" t="e">
        <f>Table133[[#This Row],[SAM Upper Interval]]*Table133[[#This Row],[0-59 Month population]]*2.6</f>
        <v>#N/A</v>
      </c>
      <c r="AT214" s="79" t="e">
        <f>Table133[[#This Row],[0-59 Month population]]*Table133[[#This Row],[SAM Level]]*2.6</f>
        <v>#N/A</v>
      </c>
      <c r="AU214" s="79" t="e">
        <f>Table133[[#This Row],[SAM Burden (Surveys Only)]]+Table133[[#This Row],[MAM Burden (Surveys Only)]]</f>
        <v>#N/A</v>
      </c>
      <c r="AV214" s="79" t="e">
        <f>(Table133[[#This Row],[GAM Level]]-Table133[[#This Row],[SAM Level]])*Table133[[#This Row],[0-59 Month population]]*2.6</f>
        <v>#N/A</v>
      </c>
      <c r="AX214" s="69">
        <v>1.2945762099320381</v>
      </c>
      <c r="AY214" s="70" t="e">
        <f t="shared" si="21"/>
        <v>#N/A</v>
      </c>
      <c r="AZ214" s="70" t="e">
        <f t="shared" si="22"/>
        <v>#N/A</v>
      </c>
      <c r="BA214" s="70" t="e">
        <f t="shared" si="23"/>
        <v>#N/A</v>
      </c>
      <c r="BB214" s="2"/>
    </row>
    <row r="215" spans="1:54" ht="16.5" hidden="1" customHeight="1" x14ac:dyDescent="0.25">
      <c r="A215" s="56" t="s">
        <v>331</v>
      </c>
      <c r="B215" s="56" t="s">
        <v>338</v>
      </c>
      <c r="C215" s="56" t="s">
        <v>18</v>
      </c>
      <c r="D215" s="56">
        <v>2204</v>
      </c>
      <c r="E215" s="56">
        <v>2204</v>
      </c>
      <c r="F215" s="56" t="s">
        <v>116</v>
      </c>
      <c r="G215" s="57" t="s">
        <v>29</v>
      </c>
      <c r="H215" s="57" t="s">
        <v>680</v>
      </c>
      <c r="I215" s="58">
        <v>29325.676558721858</v>
      </c>
      <c r="J215" s="58" t="e">
        <f>VLOOKUP(TRIM(Table133[[#This Row],[District code]]),'[2]Pop Change by District'!$D$6:$L$339,9,0)</f>
        <v>#N/A</v>
      </c>
      <c r="K215" s="58" t="e">
        <f>Table133[[#This Row],[Population 2019]]-Table133[[#This Row],[Population 2018]]</f>
        <v>#N/A</v>
      </c>
      <c r="L215" s="58" t="e">
        <f>Table133[[#This Row],[Population 2019]]*17.63%</f>
        <v>#N/A</v>
      </c>
      <c r="M215" s="58" t="e">
        <f>Table133[[#This Row],[0-59 Month population]]*0.9</f>
        <v>#N/A</v>
      </c>
      <c r="N215" s="58" t="e">
        <f>Table133[[#This Row],[0-59 Month population]]*0.3</f>
        <v>#N/A</v>
      </c>
      <c r="O215" s="58" t="e">
        <f>Table133[[#This Row],[0-59 Month population]]*0.8</f>
        <v>#N/A</v>
      </c>
      <c r="P215" s="58" t="s">
        <v>339</v>
      </c>
      <c r="Q215" s="71" t="s">
        <v>334</v>
      </c>
      <c r="R215" s="71" t="s">
        <v>720</v>
      </c>
      <c r="S215" s="71" t="s">
        <v>721</v>
      </c>
      <c r="T215" s="72">
        <v>0.20300000000000001</v>
      </c>
      <c r="U215" s="72">
        <v>0.20300000000000001</v>
      </c>
      <c r="V215" s="72">
        <v>0.20300000000000001</v>
      </c>
      <c r="W215" s="72">
        <v>3.7999999999999999E-2</v>
      </c>
      <c r="X215" s="72">
        <v>3.7999999999999999E-2</v>
      </c>
      <c r="Y215" s="72">
        <v>3.7999999999999999E-2</v>
      </c>
      <c r="Z215" s="72"/>
      <c r="AA215" s="73">
        <v>0.29155851390688142</v>
      </c>
      <c r="AB215" s="73">
        <v>6.071040383384653E-2</v>
      </c>
      <c r="AC215" s="73">
        <v>0.12815521911748556</v>
      </c>
      <c r="AD215" s="73">
        <v>0.29155851390688142</v>
      </c>
      <c r="AE215" s="73">
        <v>1.6374181281640966E-2</v>
      </c>
      <c r="AF215" s="73">
        <v>6.071040383384653E-2</v>
      </c>
      <c r="AG215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215" s="73">
        <f t="shared" si="24"/>
        <v>3.7999999999999999E-2</v>
      </c>
      <c r="AI215" s="75">
        <f t="shared" ref="AI215:AI242" si="26">IF(AB215="",W215,IF(AH215&lt;AB215,AB215,AH215))</f>
        <v>6.071040383384653E-2</v>
      </c>
      <c r="AJ215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215" s="73">
        <f t="shared" si="25"/>
        <v>0.20300000000000001</v>
      </c>
      <c r="AL215" s="75">
        <f t="shared" ref="AL215:AL242" si="27">IF(AA215="", T215, IF(AK215&lt;AA215,AA215,AK215))</f>
        <v>0.29155851390688142</v>
      </c>
      <c r="AM215" s="75">
        <f>Table133[[#This Row],[GAM to be used]]-Table133[[#This Row],[new GAM prevalence (SD of 1) after district grouping]]</f>
        <v>0</v>
      </c>
      <c r="AN215" s="75">
        <f>Table133[[#This Row],[GAM to be used]]-Table133[[#This Row],[SAM to be used]]</f>
        <v>0.23084811007303491</v>
      </c>
      <c r="AO215" s="76" t="e">
        <f>Table133[[#This Row],[0-59 Month population]]*Table133[[#This Row],[SAM to be used]]*2.6</f>
        <v>#N/A</v>
      </c>
      <c r="AP215" s="76" t="e">
        <f>Table133[[#This Row],[SAM Burden]]+Table133[[#This Row],[MAM Burden]]</f>
        <v>#N/A</v>
      </c>
      <c r="AQ215" s="76" t="e">
        <f>Table133[[#This Row],[0-59 Month population]]*Table133[[#This Row],[MAM to be used]]*2.6</f>
        <v>#N/A</v>
      </c>
      <c r="AR215" s="77"/>
      <c r="AS215" s="78" t="e">
        <f>Table133[[#This Row],[SAM Upper Interval]]*Table133[[#This Row],[0-59 Month population]]*2.6</f>
        <v>#N/A</v>
      </c>
      <c r="AT215" s="79" t="e">
        <f>Table133[[#This Row],[0-59 Month population]]*Table133[[#This Row],[SAM Level]]*2.6</f>
        <v>#N/A</v>
      </c>
      <c r="AU215" s="79" t="e">
        <f>Table133[[#This Row],[SAM Burden (Surveys Only)]]+Table133[[#This Row],[MAM Burden (Surveys Only)]]</f>
        <v>#N/A</v>
      </c>
      <c r="AV215" s="79" t="e">
        <f>(Table133[[#This Row],[GAM Level]]-Table133[[#This Row],[SAM Level]])*Table133[[#This Row],[0-59 Month population]]*2.6</f>
        <v>#N/A</v>
      </c>
      <c r="AX215" s="69">
        <v>0.57032227000201574</v>
      </c>
      <c r="AY215" s="70" t="e">
        <f t="shared" si="21"/>
        <v>#N/A</v>
      </c>
      <c r="AZ215" s="70" t="e">
        <f t="shared" si="22"/>
        <v>#N/A</v>
      </c>
      <c r="BA215" s="70" t="e">
        <f t="shared" si="23"/>
        <v>#N/A</v>
      </c>
      <c r="BB215" s="2"/>
    </row>
    <row r="216" spans="1:54" ht="16.5" hidden="1" customHeight="1" x14ac:dyDescent="0.25">
      <c r="A216" s="56" t="s">
        <v>331</v>
      </c>
      <c r="B216" s="56" t="s">
        <v>340</v>
      </c>
      <c r="C216" s="56" t="s">
        <v>18</v>
      </c>
      <c r="D216" s="56">
        <v>2205</v>
      </c>
      <c r="E216" s="56">
        <v>2205</v>
      </c>
      <c r="F216" s="56" t="s">
        <v>116</v>
      </c>
      <c r="G216" s="57" t="s">
        <v>29</v>
      </c>
      <c r="H216" s="57" t="s">
        <v>680</v>
      </c>
      <c r="I216" s="58">
        <v>46996.351007471138</v>
      </c>
      <c r="J216" s="58" t="e">
        <f>VLOOKUP(TRIM(Table133[[#This Row],[District code]]),'[2]Pop Change by District'!$D$6:$L$339,9,0)</f>
        <v>#N/A</v>
      </c>
      <c r="K216" s="58" t="e">
        <f>Table133[[#This Row],[Population 2019]]-Table133[[#This Row],[Population 2018]]</f>
        <v>#N/A</v>
      </c>
      <c r="L216" s="58" t="e">
        <f>Table133[[#This Row],[Population 2019]]*17.63%</f>
        <v>#N/A</v>
      </c>
      <c r="M216" s="58" t="e">
        <f>Table133[[#This Row],[0-59 Month population]]*0.9</f>
        <v>#N/A</v>
      </c>
      <c r="N216" s="58" t="e">
        <f>Table133[[#This Row],[0-59 Month population]]*0.3</f>
        <v>#N/A</v>
      </c>
      <c r="O216" s="58" t="e">
        <f>Table133[[#This Row],[0-59 Month population]]*0.8</f>
        <v>#N/A</v>
      </c>
      <c r="P216" s="58" t="s">
        <v>339</v>
      </c>
      <c r="Q216" s="71" t="s">
        <v>334</v>
      </c>
      <c r="R216" s="71" t="s">
        <v>720</v>
      </c>
      <c r="S216" s="71" t="s">
        <v>721</v>
      </c>
      <c r="T216" s="72">
        <v>0.20300000000000001</v>
      </c>
      <c r="U216" s="72">
        <v>0.20300000000000001</v>
      </c>
      <c r="V216" s="72">
        <v>0.20300000000000001</v>
      </c>
      <c r="W216" s="72">
        <v>3.7999999999999999E-2</v>
      </c>
      <c r="X216" s="72">
        <v>3.7999999999999999E-2</v>
      </c>
      <c r="Y216" s="72">
        <v>3.7999999999999999E-2</v>
      </c>
      <c r="Z216" s="72"/>
      <c r="AA216" s="73">
        <v>0.29155851390688142</v>
      </c>
      <c r="AB216" s="73">
        <v>6.071040383384653E-2</v>
      </c>
      <c r="AC216" s="73">
        <v>0.12815521911748556</v>
      </c>
      <c r="AD216" s="73">
        <v>0.29155851390688142</v>
      </c>
      <c r="AE216" s="73">
        <v>1.6374181281640966E-2</v>
      </c>
      <c r="AF216" s="73">
        <v>6.071040383384653E-2</v>
      </c>
      <c r="AG216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216" s="73">
        <f t="shared" si="24"/>
        <v>3.7999999999999999E-2</v>
      </c>
      <c r="AI216" s="75">
        <f t="shared" si="26"/>
        <v>6.071040383384653E-2</v>
      </c>
      <c r="AJ216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216" s="73">
        <f t="shared" si="25"/>
        <v>0.20300000000000001</v>
      </c>
      <c r="AL216" s="75">
        <f t="shared" si="27"/>
        <v>0.29155851390688142</v>
      </c>
      <c r="AM216" s="75">
        <f>Table133[[#This Row],[GAM to be used]]-Table133[[#This Row],[new GAM prevalence (SD of 1) after district grouping]]</f>
        <v>0</v>
      </c>
      <c r="AN216" s="75">
        <f>Table133[[#This Row],[GAM to be used]]-Table133[[#This Row],[SAM to be used]]</f>
        <v>0.23084811007303491</v>
      </c>
      <c r="AO216" s="76" t="e">
        <f>Table133[[#This Row],[0-59 Month population]]*Table133[[#This Row],[SAM to be used]]*2.6</f>
        <v>#N/A</v>
      </c>
      <c r="AP216" s="76" t="e">
        <f>Table133[[#This Row],[SAM Burden]]+Table133[[#This Row],[MAM Burden]]</f>
        <v>#N/A</v>
      </c>
      <c r="AQ216" s="76" t="e">
        <f>Table133[[#This Row],[0-59 Month population]]*Table133[[#This Row],[MAM to be used]]*2.6</f>
        <v>#N/A</v>
      </c>
      <c r="AR216" s="77"/>
      <c r="AS216" s="78" t="e">
        <f>Table133[[#This Row],[SAM Upper Interval]]*Table133[[#This Row],[0-59 Month population]]*2.6</f>
        <v>#N/A</v>
      </c>
      <c r="AT216" s="79" t="e">
        <f>Table133[[#This Row],[0-59 Month population]]*Table133[[#This Row],[SAM Level]]*2.6</f>
        <v>#N/A</v>
      </c>
      <c r="AU216" s="79" t="e">
        <f>Table133[[#This Row],[SAM Burden (Surveys Only)]]+Table133[[#This Row],[MAM Burden (Surveys Only)]]</f>
        <v>#N/A</v>
      </c>
      <c r="AV216" s="79" t="e">
        <f>(Table133[[#This Row],[GAM Level]]-Table133[[#This Row],[SAM Level]])*Table133[[#This Row],[0-59 Month population]]*2.6</f>
        <v>#N/A</v>
      </c>
      <c r="AX216" s="69">
        <v>0.57032227000201574</v>
      </c>
      <c r="AY216" s="70" t="e">
        <f t="shared" si="21"/>
        <v>#N/A</v>
      </c>
      <c r="AZ216" s="70" t="e">
        <f t="shared" si="22"/>
        <v>#N/A</v>
      </c>
      <c r="BA216" s="70" t="e">
        <f t="shared" si="23"/>
        <v>#N/A</v>
      </c>
      <c r="BB216" s="2"/>
    </row>
    <row r="217" spans="1:54" ht="16.5" hidden="1" customHeight="1" x14ac:dyDescent="0.25">
      <c r="A217" s="56" t="s">
        <v>331</v>
      </c>
      <c r="B217" s="56" t="s">
        <v>348</v>
      </c>
      <c r="C217" s="56" t="s">
        <v>35</v>
      </c>
      <c r="D217" s="56">
        <v>2206</v>
      </c>
      <c r="E217" s="56">
        <v>2206</v>
      </c>
      <c r="F217" s="56" t="s">
        <v>116</v>
      </c>
      <c r="G217" s="57" t="s">
        <v>29</v>
      </c>
      <c r="H217" s="57" t="s">
        <v>680</v>
      </c>
      <c r="I217" s="58">
        <v>5224.7342838827135</v>
      </c>
      <c r="J217" s="58" t="e">
        <f>VLOOKUP(TRIM(Table133[[#This Row],[District code]]),'[2]Pop Change by District'!$D$6:$L$339,9,0)</f>
        <v>#N/A</v>
      </c>
      <c r="K217" s="58" t="e">
        <f>Table133[[#This Row],[Population 2019]]-Table133[[#This Row],[Population 2018]]</f>
        <v>#N/A</v>
      </c>
      <c r="L217" s="58" t="e">
        <f>Table133[[#This Row],[Population 2019]]*17.63%</f>
        <v>#N/A</v>
      </c>
      <c r="M217" s="58" t="e">
        <f>Table133[[#This Row],[0-59 Month population]]*0.9</f>
        <v>#N/A</v>
      </c>
      <c r="N217" s="58" t="e">
        <f>Table133[[#This Row],[0-59 Month population]]*0.3</f>
        <v>#N/A</v>
      </c>
      <c r="O217" s="58" t="e">
        <f>Table133[[#This Row],[0-59 Month population]]*0.8</f>
        <v>#N/A</v>
      </c>
      <c r="P217" s="58" t="s">
        <v>339</v>
      </c>
      <c r="Q217" s="71" t="s">
        <v>334</v>
      </c>
      <c r="R217" s="71" t="s">
        <v>718</v>
      </c>
      <c r="S217" s="71" t="s">
        <v>719</v>
      </c>
      <c r="T217" s="72">
        <v>0.16</v>
      </c>
      <c r="U217" s="72">
        <v>0.16</v>
      </c>
      <c r="V217" s="72">
        <v>0.16</v>
      </c>
      <c r="W217" s="72">
        <v>5.3999999999999999E-2</v>
      </c>
      <c r="X217" s="72">
        <v>5.3999999999999999E-2</v>
      </c>
      <c r="Y217" s="72">
        <v>5.3999999999999999E-2</v>
      </c>
      <c r="Z217" s="72"/>
      <c r="AA217" s="73">
        <v>0.29155851390688142</v>
      </c>
      <c r="AB217" s="73">
        <v>6.071040383384653E-2</v>
      </c>
      <c r="AC217" s="73">
        <v>0.12815521911748556</v>
      </c>
      <c r="AD217" s="73">
        <v>0.29155851390688142</v>
      </c>
      <c r="AE217" s="73">
        <v>1.6374181281640966E-2</v>
      </c>
      <c r="AF217" s="73">
        <v>6.071040383384653E-2</v>
      </c>
      <c r="AG217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217" s="73">
        <f t="shared" si="24"/>
        <v>5.3999999999999999E-2</v>
      </c>
      <c r="AI217" s="75">
        <f t="shared" si="26"/>
        <v>6.071040383384653E-2</v>
      </c>
      <c r="AJ217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217" s="73">
        <f t="shared" si="25"/>
        <v>0.16</v>
      </c>
      <c r="AL217" s="75">
        <f t="shared" si="27"/>
        <v>0.29155851390688142</v>
      </c>
      <c r="AM217" s="75">
        <f>Table133[[#This Row],[GAM to be used]]-Table133[[#This Row],[new GAM prevalence (SD of 1) after district grouping]]</f>
        <v>0</v>
      </c>
      <c r="AN217" s="75">
        <f>Table133[[#This Row],[GAM to be used]]-Table133[[#This Row],[SAM to be used]]</f>
        <v>0.23084811007303491</v>
      </c>
      <c r="AO217" s="76" t="e">
        <f>Table133[[#This Row],[0-59 Month population]]*Table133[[#This Row],[SAM to be used]]*2.6</f>
        <v>#N/A</v>
      </c>
      <c r="AP217" s="76" t="e">
        <f>Table133[[#This Row],[SAM Burden]]+Table133[[#This Row],[MAM Burden]]</f>
        <v>#N/A</v>
      </c>
      <c r="AQ217" s="76" t="e">
        <f>Table133[[#This Row],[0-59 Month population]]*Table133[[#This Row],[MAM to be used]]*2.6</f>
        <v>#N/A</v>
      </c>
      <c r="AR217" s="77"/>
      <c r="AS217" s="78" t="e">
        <f>Table133[[#This Row],[SAM Upper Interval]]*Table133[[#This Row],[0-59 Month population]]*2.6</f>
        <v>#N/A</v>
      </c>
      <c r="AT217" s="79" t="e">
        <f>Table133[[#This Row],[0-59 Month population]]*Table133[[#This Row],[SAM Level]]*2.6</f>
        <v>#N/A</v>
      </c>
      <c r="AU217" s="79" t="e">
        <f>Table133[[#This Row],[SAM Burden (Surveys Only)]]+Table133[[#This Row],[MAM Burden (Surveys Only)]]</f>
        <v>#N/A</v>
      </c>
      <c r="AV217" s="79" t="e">
        <f>(Table133[[#This Row],[GAM Level]]-Table133[[#This Row],[SAM Level]])*Table133[[#This Row],[0-59 Month population]]*2.6</f>
        <v>#N/A</v>
      </c>
      <c r="AX217" s="69">
        <v>0.92232808983073034</v>
      </c>
      <c r="AY217" s="70" t="e">
        <f t="shared" si="21"/>
        <v>#N/A</v>
      </c>
      <c r="AZ217" s="70" t="e">
        <f t="shared" si="22"/>
        <v>#N/A</v>
      </c>
      <c r="BA217" s="70" t="e">
        <f t="shared" si="23"/>
        <v>#N/A</v>
      </c>
      <c r="BB217" s="2"/>
    </row>
    <row r="218" spans="1:54" ht="16.5" hidden="1" customHeight="1" x14ac:dyDescent="0.25">
      <c r="A218" s="56" t="s">
        <v>331</v>
      </c>
      <c r="B218" s="56" t="s">
        <v>349</v>
      </c>
      <c r="C218" s="56" t="s">
        <v>35</v>
      </c>
      <c r="D218" s="56">
        <v>2207</v>
      </c>
      <c r="E218" s="56">
        <v>2207</v>
      </c>
      <c r="F218" s="56" t="s">
        <v>116</v>
      </c>
      <c r="G218" s="57" t="s">
        <v>29</v>
      </c>
      <c r="H218" s="57" t="s">
        <v>680</v>
      </c>
      <c r="I218" s="58">
        <v>34834.943234700397</v>
      </c>
      <c r="J218" s="58" t="e">
        <f>VLOOKUP(TRIM(Table133[[#This Row],[District code]]),'[2]Pop Change by District'!$D$6:$L$339,9,0)</f>
        <v>#N/A</v>
      </c>
      <c r="K218" s="58" t="e">
        <f>Table133[[#This Row],[Population 2019]]-Table133[[#This Row],[Population 2018]]</f>
        <v>#N/A</v>
      </c>
      <c r="L218" s="58" t="e">
        <f>Table133[[#This Row],[Population 2019]]*17.63%</f>
        <v>#N/A</v>
      </c>
      <c r="M218" s="58" t="e">
        <f>Table133[[#This Row],[0-59 Month population]]*0.9</f>
        <v>#N/A</v>
      </c>
      <c r="N218" s="58" t="e">
        <f>Table133[[#This Row],[0-59 Month population]]*0.3</f>
        <v>#N/A</v>
      </c>
      <c r="O218" s="58" t="e">
        <f>Table133[[#This Row],[0-59 Month population]]*0.8</f>
        <v>#N/A</v>
      </c>
      <c r="P218" s="58" t="s">
        <v>342</v>
      </c>
      <c r="Q218" s="71" t="s">
        <v>334</v>
      </c>
      <c r="R218" s="71" t="s">
        <v>718</v>
      </c>
      <c r="S218" s="71" t="s">
        <v>719</v>
      </c>
      <c r="T218" s="72">
        <v>0.16</v>
      </c>
      <c r="U218" s="72">
        <v>0.16</v>
      </c>
      <c r="V218" s="72">
        <v>0.16</v>
      </c>
      <c r="W218" s="72">
        <v>5.3999999999999999E-2</v>
      </c>
      <c r="X218" s="72">
        <v>5.3999999999999999E-2</v>
      </c>
      <c r="Y218" s="72">
        <v>5.3999999999999999E-2</v>
      </c>
      <c r="Z218" s="72"/>
      <c r="AA218" s="73">
        <v>0.17032681686045417</v>
      </c>
      <c r="AB218" s="73">
        <v>2.5417230728232734E-2</v>
      </c>
      <c r="AC218" s="73">
        <v>0.12815521911748556</v>
      </c>
      <c r="AD218" s="73">
        <v>0.29155851390688142</v>
      </c>
      <c r="AE218" s="73">
        <v>1.6374181281640966E-2</v>
      </c>
      <c r="AF218" s="73">
        <v>6.071040383384653E-2</v>
      </c>
      <c r="AG218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218" s="73">
        <f t="shared" si="24"/>
        <v>5.3999999999999999E-2</v>
      </c>
      <c r="AI218" s="75">
        <f t="shared" si="26"/>
        <v>5.3999999999999999E-2</v>
      </c>
      <c r="AJ218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218" s="73">
        <f t="shared" si="25"/>
        <v>0.16</v>
      </c>
      <c r="AL218" s="75">
        <f t="shared" si="27"/>
        <v>0.17032681686045417</v>
      </c>
      <c r="AM218" s="75">
        <f>Table133[[#This Row],[GAM to be used]]-Table133[[#This Row],[new GAM prevalence (SD of 1) after district grouping]]</f>
        <v>0</v>
      </c>
      <c r="AN218" s="75">
        <f>Table133[[#This Row],[GAM to be used]]-Table133[[#This Row],[SAM to be used]]</f>
        <v>0.11632681686045418</v>
      </c>
      <c r="AO218" s="76" t="e">
        <f>Table133[[#This Row],[0-59 Month population]]*Table133[[#This Row],[SAM to be used]]*2.6</f>
        <v>#N/A</v>
      </c>
      <c r="AP218" s="76" t="e">
        <f>Table133[[#This Row],[SAM Burden]]+Table133[[#This Row],[MAM Burden]]</f>
        <v>#N/A</v>
      </c>
      <c r="AQ218" s="76" t="e">
        <f>Table133[[#This Row],[0-59 Month population]]*Table133[[#This Row],[MAM to be used]]*2.6</f>
        <v>#N/A</v>
      </c>
      <c r="AR218" s="77"/>
      <c r="AS218" s="78" t="e">
        <f>Table133[[#This Row],[SAM Upper Interval]]*Table133[[#This Row],[0-59 Month population]]*2.6</f>
        <v>#N/A</v>
      </c>
      <c r="AT218" s="79" t="e">
        <f>Table133[[#This Row],[0-59 Month population]]*Table133[[#This Row],[SAM Level]]*2.6</f>
        <v>#N/A</v>
      </c>
      <c r="AU218" s="79" t="e">
        <f>Table133[[#This Row],[SAM Burden (Surveys Only)]]+Table133[[#This Row],[MAM Burden (Surveys Only)]]</f>
        <v>#N/A</v>
      </c>
      <c r="AV218" s="79" t="e">
        <f>(Table133[[#This Row],[GAM Level]]-Table133[[#This Row],[SAM Level]])*Table133[[#This Row],[0-59 Month population]]*2.6</f>
        <v>#N/A</v>
      </c>
      <c r="AX218" s="69">
        <v>1.9995948116436755</v>
      </c>
      <c r="AY218" s="70" t="e">
        <f t="shared" si="21"/>
        <v>#N/A</v>
      </c>
      <c r="AZ218" s="70" t="e">
        <f t="shared" si="22"/>
        <v>#N/A</v>
      </c>
      <c r="BA218" s="70" t="e">
        <f t="shared" si="23"/>
        <v>#N/A</v>
      </c>
      <c r="BB218" s="2"/>
    </row>
    <row r="219" spans="1:54" ht="16.5" hidden="1" customHeight="1" x14ac:dyDescent="0.25">
      <c r="A219" s="56" t="s">
        <v>331</v>
      </c>
      <c r="B219" s="56" t="s">
        <v>341</v>
      </c>
      <c r="C219" s="56" t="s">
        <v>18</v>
      </c>
      <c r="D219" s="56">
        <v>2208</v>
      </c>
      <c r="E219" s="56">
        <v>2208</v>
      </c>
      <c r="F219" s="56" t="s">
        <v>116</v>
      </c>
      <c r="G219" s="57"/>
      <c r="H219" s="57" t="s">
        <v>680</v>
      </c>
      <c r="I219" s="58">
        <v>58061.454013245835</v>
      </c>
      <c r="J219" s="58" t="e">
        <f>VLOOKUP(TRIM(Table133[[#This Row],[District code]]),'[2]Pop Change by District'!$D$6:$L$339,9,0)</f>
        <v>#N/A</v>
      </c>
      <c r="K219" s="58" t="e">
        <f>Table133[[#This Row],[Population 2019]]-Table133[[#This Row],[Population 2018]]</f>
        <v>#N/A</v>
      </c>
      <c r="L219" s="58" t="e">
        <f>Table133[[#This Row],[Population 2019]]*17.63%</f>
        <v>#N/A</v>
      </c>
      <c r="M219" s="58" t="e">
        <f>Table133[[#This Row],[0-59 Month population]]*0.9</f>
        <v>#N/A</v>
      </c>
      <c r="N219" s="58" t="e">
        <f>Table133[[#This Row],[0-59 Month population]]*0.3</f>
        <v>#N/A</v>
      </c>
      <c r="O219" s="58" t="e">
        <f>Table133[[#This Row],[0-59 Month population]]*0.8</f>
        <v>#N/A</v>
      </c>
      <c r="P219" s="58" t="s">
        <v>342</v>
      </c>
      <c r="Q219" s="71" t="s">
        <v>334</v>
      </c>
      <c r="R219" s="71" t="s">
        <v>720</v>
      </c>
      <c r="S219" s="71" t="s">
        <v>721</v>
      </c>
      <c r="T219" s="72">
        <v>0.20300000000000001</v>
      </c>
      <c r="U219" s="72">
        <v>0.20300000000000001</v>
      </c>
      <c r="V219" s="72">
        <v>0.20300000000000001</v>
      </c>
      <c r="W219" s="72">
        <v>3.7999999999999999E-2</v>
      </c>
      <c r="X219" s="72">
        <v>3.7999999999999999E-2</v>
      </c>
      <c r="Y219" s="72">
        <v>3.7999999999999999E-2</v>
      </c>
      <c r="Z219" s="72"/>
      <c r="AA219" s="73">
        <v>0.17032681686045417</v>
      </c>
      <c r="AB219" s="73">
        <v>2.5417230728232734E-2</v>
      </c>
      <c r="AC219" s="73">
        <v>0.12815521911748556</v>
      </c>
      <c r="AD219" s="73">
        <v>0.29155851390688142</v>
      </c>
      <c r="AE219" s="73">
        <v>1.6374181281640966E-2</v>
      </c>
      <c r="AF219" s="73">
        <v>6.071040383384653E-2</v>
      </c>
      <c r="AG219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219" s="73">
        <f t="shared" si="24"/>
        <v>3.7999999999999999E-2</v>
      </c>
      <c r="AI219" s="75">
        <f t="shared" si="26"/>
        <v>3.7999999999999999E-2</v>
      </c>
      <c r="AJ219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219" s="73">
        <f t="shared" si="25"/>
        <v>0.20300000000000001</v>
      </c>
      <c r="AL219" s="75">
        <f t="shared" si="27"/>
        <v>0.20300000000000001</v>
      </c>
      <c r="AM219" s="75">
        <f>Table133[[#This Row],[GAM to be used]]-Table133[[#This Row],[new GAM prevalence (SD of 1) after district grouping]]</f>
        <v>3.2673183139545842E-2</v>
      </c>
      <c r="AN219" s="75">
        <f>Table133[[#This Row],[GAM to be used]]-Table133[[#This Row],[SAM to be used]]</f>
        <v>0.16500000000000001</v>
      </c>
      <c r="AO219" s="76" t="e">
        <f>Table133[[#This Row],[0-59 Month population]]*Table133[[#This Row],[SAM to be used]]*2.6</f>
        <v>#N/A</v>
      </c>
      <c r="AP219" s="76" t="e">
        <f>Table133[[#This Row],[SAM Burden]]+Table133[[#This Row],[MAM Burden]]</f>
        <v>#N/A</v>
      </c>
      <c r="AQ219" s="76" t="e">
        <f>Table133[[#This Row],[0-59 Month population]]*Table133[[#This Row],[MAM to be used]]*2.6</f>
        <v>#N/A</v>
      </c>
      <c r="AR219" s="77"/>
      <c r="AS219" s="78" t="e">
        <f>Table133[[#This Row],[SAM Upper Interval]]*Table133[[#This Row],[0-59 Month population]]*2.6</f>
        <v>#N/A</v>
      </c>
      <c r="AT219" s="79" t="e">
        <f>Table133[[#This Row],[0-59 Month population]]*Table133[[#This Row],[SAM Level]]*2.6</f>
        <v>#N/A</v>
      </c>
      <c r="AU219" s="79" t="e">
        <f>Table133[[#This Row],[SAM Burden (Surveys Only)]]+Table133[[#This Row],[MAM Burden (Surveys Only)]]</f>
        <v>#N/A</v>
      </c>
      <c r="AV219" s="79" t="e">
        <f>(Table133[[#This Row],[GAM Level]]-Table133[[#This Row],[SAM Level]])*Table133[[#This Row],[0-59 Month population]]*2.6</f>
        <v>#N/A</v>
      </c>
      <c r="AX219" s="69">
        <v>0.87742302626477975</v>
      </c>
      <c r="AY219" s="70" t="e">
        <f t="shared" si="21"/>
        <v>#N/A</v>
      </c>
      <c r="AZ219" s="70" t="e">
        <f t="shared" si="22"/>
        <v>#N/A</v>
      </c>
      <c r="BA219" s="70" t="e">
        <f t="shared" si="23"/>
        <v>#N/A</v>
      </c>
      <c r="BB219" s="2"/>
    </row>
    <row r="220" spans="1:54" ht="16.5" hidden="1" customHeight="1" x14ac:dyDescent="0.25">
      <c r="A220" s="56" t="s">
        <v>331</v>
      </c>
      <c r="B220" s="56" t="s">
        <v>343</v>
      </c>
      <c r="C220" s="56" t="s">
        <v>18</v>
      </c>
      <c r="D220" s="56">
        <v>2209</v>
      </c>
      <c r="E220" s="56">
        <v>2209</v>
      </c>
      <c r="F220" s="56" t="s">
        <v>116</v>
      </c>
      <c r="G220" s="57" t="s">
        <v>29</v>
      </c>
      <c r="H220" s="57" t="s">
        <v>680</v>
      </c>
      <c r="I220" s="58">
        <v>96118.959157921738</v>
      </c>
      <c r="J220" s="58" t="e">
        <f>VLOOKUP(TRIM(Table133[[#This Row],[District code]]),'[2]Pop Change by District'!$D$6:$L$339,9,0)</f>
        <v>#N/A</v>
      </c>
      <c r="K220" s="58" t="e">
        <f>Table133[[#This Row],[Population 2019]]-Table133[[#This Row],[Population 2018]]</f>
        <v>#N/A</v>
      </c>
      <c r="L220" s="58" t="e">
        <f>Table133[[#This Row],[Population 2019]]*17.63%</f>
        <v>#N/A</v>
      </c>
      <c r="M220" s="58" t="e">
        <f>Table133[[#This Row],[0-59 Month population]]*0.9</f>
        <v>#N/A</v>
      </c>
      <c r="N220" s="58" t="e">
        <f>Table133[[#This Row],[0-59 Month population]]*0.3</f>
        <v>#N/A</v>
      </c>
      <c r="O220" s="58" t="e">
        <f>Table133[[#This Row],[0-59 Month population]]*0.8</f>
        <v>#N/A</v>
      </c>
      <c r="P220" s="58" t="s">
        <v>342</v>
      </c>
      <c r="Q220" s="71" t="s">
        <v>334</v>
      </c>
      <c r="R220" s="71" t="s">
        <v>720</v>
      </c>
      <c r="S220" s="71" t="s">
        <v>721</v>
      </c>
      <c r="T220" s="72">
        <v>0.20300000000000001</v>
      </c>
      <c r="U220" s="72">
        <v>0.20300000000000001</v>
      </c>
      <c r="V220" s="72">
        <v>0.20300000000000001</v>
      </c>
      <c r="W220" s="72">
        <v>3.7999999999999999E-2</v>
      </c>
      <c r="X220" s="72">
        <v>3.7999999999999999E-2</v>
      </c>
      <c r="Y220" s="72">
        <v>3.7999999999999999E-2</v>
      </c>
      <c r="Z220" s="72"/>
      <c r="AA220" s="73">
        <v>0.17032681686045417</v>
      </c>
      <c r="AB220" s="73">
        <v>2.5417230728232734E-2</v>
      </c>
      <c r="AC220" s="73">
        <v>0.12815521911748556</v>
      </c>
      <c r="AD220" s="73">
        <v>0.29155851390688142</v>
      </c>
      <c r="AE220" s="73">
        <v>1.6374181281640966E-2</v>
      </c>
      <c r="AF220" s="73">
        <v>6.071040383384653E-2</v>
      </c>
      <c r="AG220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220" s="73">
        <f t="shared" si="24"/>
        <v>3.7999999999999999E-2</v>
      </c>
      <c r="AI220" s="75">
        <f t="shared" si="26"/>
        <v>3.7999999999999999E-2</v>
      </c>
      <c r="AJ220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220" s="73">
        <f t="shared" si="25"/>
        <v>0.20300000000000001</v>
      </c>
      <c r="AL220" s="75">
        <f t="shared" si="27"/>
        <v>0.20300000000000001</v>
      </c>
      <c r="AM220" s="75">
        <f>Table133[[#This Row],[GAM to be used]]-Table133[[#This Row],[new GAM prevalence (SD of 1) after district grouping]]</f>
        <v>3.2673183139545842E-2</v>
      </c>
      <c r="AN220" s="75">
        <f>Table133[[#This Row],[GAM to be used]]-Table133[[#This Row],[SAM to be used]]</f>
        <v>0.16500000000000001</v>
      </c>
      <c r="AO220" s="76" t="e">
        <f>Table133[[#This Row],[0-59 Month population]]*Table133[[#This Row],[SAM to be used]]*2.6</f>
        <v>#N/A</v>
      </c>
      <c r="AP220" s="76" t="e">
        <f>Table133[[#This Row],[SAM Burden]]+Table133[[#This Row],[MAM Burden]]</f>
        <v>#N/A</v>
      </c>
      <c r="AQ220" s="76" t="e">
        <f>Table133[[#This Row],[0-59 Month population]]*Table133[[#This Row],[MAM to be used]]*2.6</f>
        <v>#N/A</v>
      </c>
      <c r="AR220" s="77"/>
      <c r="AS220" s="78" t="e">
        <f>Table133[[#This Row],[SAM Upper Interval]]*Table133[[#This Row],[0-59 Month population]]*2.6</f>
        <v>#N/A</v>
      </c>
      <c r="AT220" s="79" t="e">
        <f>Table133[[#This Row],[0-59 Month population]]*Table133[[#This Row],[SAM Level]]*2.6</f>
        <v>#N/A</v>
      </c>
      <c r="AU220" s="79" t="e">
        <f>Table133[[#This Row],[SAM Burden (Surveys Only)]]+Table133[[#This Row],[MAM Burden (Surveys Only)]]</f>
        <v>#N/A</v>
      </c>
      <c r="AV220" s="79" t="e">
        <f>(Table133[[#This Row],[GAM Level]]-Table133[[#This Row],[SAM Level]])*Table133[[#This Row],[0-59 Month population]]*2.6</f>
        <v>#N/A</v>
      </c>
      <c r="AX220" s="69">
        <v>0.8325612729529428</v>
      </c>
      <c r="AY220" s="70" t="e">
        <f t="shared" si="21"/>
        <v>#N/A</v>
      </c>
      <c r="AZ220" s="70" t="e">
        <f t="shared" si="22"/>
        <v>#N/A</v>
      </c>
      <c r="BA220" s="70" t="e">
        <f t="shared" si="23"/>
        <v>#N/A</v>
      </c>
      <c r="BB220" s="2"/>
    </row>
    <row r="221" spans="1:54" ht="16.5" hidden="1" customHeight="1" x14ac:dyDescent="0.25">
      <c r="A221" s="56" t="s">
        <v>331</v>
      </c>
      <c r="B221" s="56" t="s">
        <v>344</v>
      </c>
      <c r="C221" s="56" t="s">
        <v>18</v>
      </c>
      <c r="D221" s="56">
        <v>2210</v>
      </c>
      <c r="E221" s="56">
        <v>2210</v>
      </c>
      <c r="F221" s="56" t="s">
        <v>116</v>
      </c>
      <c r="G221" s="57" t="s">
        <v>29</v>
      </c>
      <c r="H221" s="57" t="s">
        <v>680</v>
      </c>
      <c r="I221" s="58">
        <v>110054.16157784117</v>
      </c>
      <c r="J221" s="58" t="e">
        <f>VLOOKUP(TRIM(Table133[[#This Row],[District code]]),'[2]Pop Change by District'!$D$6:$L$339,9,0)</f>
        <v>#N/A</v>
      </c>
      <c r="K221" s="58" t="e">
        <f>Table133[[#This Row],[Population 2019]]-Table133[[#This Row],[Population 2018]]</f>
        <v>#N/A</v>
      </c>
      <c r="L221" s="58" t="e">
        <f>Table133[[#This Row],[Population 2019]]*17.63%</f>
        <v>#N/A</v>
      </c>
      <c r="M221" s="58" t="e">
        <f>Table133[[#This Row],[0-59 Month population]]*0.9</f>
        <v>#N/A</v>
      </c>
      <c r="N221" s="58" t="e">
        <f>Table133[[#This Row],[0-59 Month population]]*0.3</f>
        <v>#N/A</v>
      </c>
      <c r="O221" s="58" t="e">
        <f>Table133[[#This Row],[0-59 Month population]]*0.8</f>
        <v>#N/A</v>
      </c>
      <c r="P221" s="58" t="s">
        <v>333</v>
      </c>
      <c r="Q221" s="71" t="s">
        <v>334</v>
      </c>
      <c r="R221" s="71" t="s">
        <v>720</v>
      </c>
      <c r="S221" s="71" t="s">
        <v>721</v>
      </c>
      <c r="T221" s="72">
        <v>0.20300000000000001</v>
      </c>
      <c r="U221" s="72">
        <v>0.20300000000000001</v>
      </c>
      <c r="V221" s="72">
        <v>0.20300000000000001</v>
      </c>
      <c r="W221" s="72">
        <v>3.7999999999999999E-2</v>
      </c>
      <c r="X221" s="72">
        <v>3.7999999999999999E-2</v>
      </c>
      <c r="Y221" s="72">
        <v>3.7999999999999999E-2</v>
      </c>
      <c r="Z221" s="72"/>
      <c r="AA221" s="73">
        <v>0.12815521911748556</v>
      </c>
      <c r="AB221" s="73">
        <v>1.6374181281640966E-2</v>
      </c>
      <c r="AC221" s="73">
        <v>0.12815521911748556</v>
      </c>
      <c r="AD221" s="73">
        <v>0.29155851390688142</v>
      </c>
      <c r="AE221" s="73">
        <v>1.6374181281640966E-2</v>
      </c>
      <c r="AF221" s="73">
        <v>6.071040383384653E-2</v>
      </c>
      <c r="AG221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221" s="73">
        <f t="shared" si="24"/>
        <v>3.7999999999999999E-2</v>
      </c>
      <c r="AI221" s="75">
        <f t="shared" si="26"/>
        <v>3.7999999999999999E-2</v>
      </c>
      <c r="AJ221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221" s="73">
        <f t="shared" si="25"/>
        <v>0.20300000000000001</v>
      </c>
      <c r="AL221" s="75">
        <f t="shared" si="27"/>
        <v>0.20300000000000001</v>
      </c>
      <c r="AM221" s="75">
        <f>Table133[[#This Row],[GAM to be used]]-Table133[[#This Row],[new GAM prevalence (SD of 1) after district grouping]]</f>
        <v>7.484478088251445E-2</v>
      </c>
      <c r="AN221" s="75">
        <f>Table133[[#This Row],[GAM to be used]]-Table133[[#This Row],[SAM to be used]]</f>
        <v>0.16500000000000001</v>
      </c>
      <c r="AO221" s="76" t="e">
        <f>Table133[[#This Row],[0-59 Month population]]*Table133[[#This Row],[SAM to be used]]*2.6</f>
        <v>#N/A</v>
      </c>
      <c r="AP221" s="76" t="e">
        <f>Table133[[#This Row],[SAM Burden]]+Table133[[#This Row],[MAM Burden]]</f>
        <v>#N/A</v>
      </c>
      <c r="AQ221" s="76" t="e">
        <f>Table133[[#This Row],[0-59 Month population]]*Table133[[#This Row],[MAM to be used]]*2.6</f>
        <v>#N/A</v>
      </c>
      <c r="AR221" s="77"/>
      <c r="AS221" s="78" t="e">
        <f>Table133[[#This Row],[SAM Upper Interval]]*Table133[[#This Row],[0-59 Month population]]*2.6</f>
        <v>#N/A</v>
      </c>
      <c r="AT221" s="79" t="e">
        <f>Table133[[#This Row],[0-59 Month population]]*Table133[[#This Row],[SAM Level]]*2.6</f>
        <v>#N/A</v>
      </c>
      <c r="AU221" s="79" t="e">
        <f>Table133[[#This Row],[SAM Burden (Surveys Only)]]+Table133[[#This Row],[MAM Burden (Surveys Only)]]</f>
        <v>#N/A</v>
      </c>
      <c r="AV221" s="79" t="e">
        <f>(Table133[[#This Row],[GAM Level]]-Table133[[#This Row],[SAM Level]])*Table133[[#This Row],[0-59 Month population]]*2.6</f>
        <v>#N/A</v>
      </c>
      <c r="AX221" s="69">
        <v>0.57032227000201574</v>
      </c>
      <c r="AY221" s="70" t="e">
        <f t="shared" si="21"/>
        <v>#N/A</v>
      </c>
      <c r="AZ221" s="70" t="e">
        <f t="shared" si="22"/>
        <v>#N/A</v>
      </c>
      <c r="BA221" s="70" t="e">
        <f t="shared" si="23"/>
        <v>#N/A</v>
      </c>
      <c r="BB221" s="2"/>
    </row>
    <row r="222" spans="1:54" ht="16.5" hidden="1" customHeight="1" x14ac:dyDescent="0.25">
      <c r="A222" s="56" t="s">
        <v>331</v>
      </c>
      <c r="B222" s="56" t="s">
        <v>350</v>
      </c>
      <c r="C222" s="56" t="s">
        <v>35</v>
      </c>
      <c r="D222" s="56">
        <v>2211</v>
      </c>
      <c r="E222" s="56">
        <v>2211</v>
      </c>
      <c r="F222" s="56" t="s">
        <v>116</v>
      </c>
      <c r="G222" s="57"/>
      <c r="H222" s="57" t="s">
        <v>680</v>
      </c>
      <c r="I222" s="58">
        <v>228229.65784836156</v>
      </c>
      <c r="J222" s="58" t="e">
        <f>VLOOKUP(TRIM(Table133[[#This Row],[District code]]),'[2]Pop Change by District'!$D$6:$L$339,9,0)</f>
        <v>#N/A</v>
      </c>
      <c r="K222" s="58" t="e">
        <f>Table133[[#This Row],[Population 2019]]-Table133[[#This Row],[Population 2018]]</f>
        <v>#N/A</v>
      </c>
      <c r="L222" s="58" t="e">
        <f>Table133[[#This Row],[Population 2019]]*17.63%</f>
        <v>#N/A</v>
      </c>
      <c r="M222" s="58" t="e">
        <f>Table133[[#This Row],[0-59 Month population]]*0.9</f>
        <v>#N/A</v>
      </c>
      <c r="N222" s="58" t="e">
        <f>Table133[[#This Row],[0-59 Month population]]*0.3</f>
        <v>#N/A</v>
      </c>
      <c r="O222" s="58" t="e">
        <f>Table133[[#This Row],[0-59 Month population]]*0.8</f>
        <v>#N/A</v>
      </c>
      <c r="P222" s="58" t="s">
        <v>351</v>
      </c>
      <c r="Q222" s="71" t="s">
        <v>334</v>
      </c>
      <c r="R222" s="71" t="s">
        <v>718</v>
      </c>
      <c r="S222" s="71" t="s">
        <v>719</v>
      </c>
      <c r="T222" s="72">
        <v>0.16</v>
      </c>
      <c r="U222" s="72">
        <v>0.16</v>
      </c>
      <c r="V222" s="72">
        <v>0.16</v>
      </c>
      <c r="W222" s="72">
        <v>5.3999999999999999E-2</v>
      </c>
      <c r="X222" s="72">
        <v>5.3999999999999999E-2</v>
      </c>
      <c r="Y222" s="72">
        <v>5.3999999999999999E-2</v>
      </c>
      <c r="Z222" s="72"/>
      <c r="AA222" s="73">
        <v>0.15146074861128642</v>
      </c>
      <c r="AB222" s="73">
        <v>2.1168687938291155E-2</v>
      </c>
      <c r="AC222" s="73">
        <v>0.12815521911748556</v>
      </c>
      <c r="AD222" s="73">
        <v>0.29155851390688142</v>
      </c>
      <c r="AE222" s="73">
        <v>1.6374181281640966E-2</v>
      </c>
      <c r="AF222" s="73">
        <v>6.071040383384653E-2</v>
      </c>
      <c r="AG222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222" s="73">
        <f t="shared" si="24"/>
        <v>5.3999999999999999E-2</v>
      </c>
      <c r="AI222" s="75">
        <f t="shared" si="26"/>
        <v>5.3999999999999999E-2</v>
      </c>
      <c r="AJ222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222" s="73">
        <f t="shared" si="25"/>
        <v>0.16</v>
      </c>
      <c r="AL222" s="75">
        <f t="shared" si="27"/>
        <v>0.16</v>
      </c>
      <c r="AM222" s="75">
        <f>Table133[[#This Row],[GAM to be used]]-Table133[[#This Row],[new GAM prevalence (SD of 1) after district grouping]]</f>
        <v>8.5392513887135868E-3</v>
      </c>
      <c r="AN222" s="75">
        <f>Table133[[#This Row],[GAM to be used]]-Table133[[#This Row],[SAM to be used]]</f>
        <v>0.10600000000000001</v>
      </c>
      <c r="AO222" s="76" t="e">
        <f>Table133[[#This Row],[0-59 Month population]]*Table133[[#This Row],[SAM to be used]]*2.6</f>
        <v>#N/A</v>
      </c>
      <c r="AP222" s="76" t="e">
        <f>Table133[[#This Row],[SAM Burden]]+Table133[[#This Row],[MAM Burden]]</f>
        <v>#N/A</v>
      </c>
      <c r="AQ222" s="76" t="e">
        <f>Table133[[#This Row],[0-59 Month population]]*Table133[[#This Row],[MAM to be used]]*2.6</f>
        <v>#N/A</v>
      </c>
      <c r="AR222" s="77"/>
      <c r="AS222" s="78" t="e">
        <f>Table133[[#This Row],[SAM Upper Interval]]*Table133[[#This Row],[0-59 Month population]]*2.6</f>
        <v>#N/A</v>
      </c>
      <c r="AT222" s="79" t="e">
        <f>Table133[[#This Row],[0-59 Month population]]*Table133[[#This Row],[SAM Level]]*2.6</f>
        <v>#N/A</v>
      </c>
      <c r="AU222" s="79" t="e">
        <f>Table133[[#This Row],[SAM Burden (Surveys Only)]]+Table133[[#This Row],[MAM Burden (Surveys Only)]]</f>
        <v>#N/A</v>
      </c>
      <c r="AV222" s="79" t="e">
        <f>(Table133[[#This Row],[GAM Level]]-Table133[[#This Row],[SAM Level]])*Table133[[#This Row],[0-59 Month population]]*2.6</f>
        <v>#N/A</v>
      </c>
      <c r="AX222" s="69">
        <v>1.2945762099320381</v>
      </c>
      <c r="AY222" s="70" t="e">
        <f t="shared" si="21"/>
        <v>#N/A</v>
      </c>
      <c r="AZ222" s="70" t="e">
        <f t="shared" si="22"/>
        <v>#N/A</v>
      </c>
      <c r="BA222" s="70" t="e">
        <f t="shared" si="23"/>
        <v>#N/A</v>
      </c>
      <c r="BB222" s="2"/>
    </row>
    <row r="223" spans="1:54" ht="16.5" hidden="1" customHeight="1" x14ac:dyDescent="0.25">
      <c r="A223" s="56" t="s">
        <v>331</v>
      </c>
      <c r="B223" s="56" t="s">
        <v>352</v>
      </c>
      <c r="C223" s="56" t="s">
        <v>35</v>
      </c>
      <c r="D223" s="56">
        <v>2212</v>
      </c>
      <c r="E223" s="56">
        <v>2212</v>
      </c>
      <c r="F223" s="56" t="s">
        <v>116</v>
      </c>
      <c r="G223" s="57"/>
      <c r="H223" s="57" t="s">
        <v>680</v>
      </c>
      <c r="I223" s="58">
        <v>88089.400323438836</v>
      </c>
      <c r="J223" s="58" t="e">
        <f>VLOOKUP(TRIM(Table133[[#This Row],[District code]]),'[2]Pop Change by District'!$D$6:$L$339,9,0)</f>
        <v>#N/A</v>
      </c>
      <c r="K223" s="58" t="e">
        <f>Table133[[#This Row],[Population 2019]]-Table133[[#This Row],[Population 2018]]</f>
        <v>#N/A</v>
      </c>
      <c r="L223" s="58" t="e">
        <f>Table133[[#This Row],[Population 2019]]*17.63%</f>
        <v>#N/A</v>
      </c>
      <c r="M223" s="58" t="e">
        <f>Table133[[#This Row],[0-59 Month population]]*0.9</f>
        <v>#N/A</v>
      </c>
      <c r="N223" s="58" t="e">
        <f>Table133[[#This Row],[0-59 Month population]]*0.3</f>
        <v>#N/A</v>
      </c>
      <c r="O223" s="58" t="e">
        <f>Table133[[#This Row],[0-59 Month population]]*0.8</f>
        <v>#N/A</v>
      </c>
      <c r="P223" s="58" t="s">
        <v>351</v>
      </c>
      <c r="Q223" s="71" t="s">
        <v>334</v>
      </c>
      <c r="R223" s="71" t="s">
        <v>718</v>
      </c>
      <c r="S223" s="71" t="s">
        <v>719</v>
      </c>
      <c r="T223" s="72">
        <v>0.16</v>
      </c>
      <c r="U223" s="72">
        <v>0.16</v>
      </c>
      <c r="V223" s="72">
        <v>0.16</v>
      </c>
      <c r="W223" s="72">
        <v>5.3999999999999999E-2</v>
      </c>
      <c r="X223" s="72">
        <v>5.3999999999999999E-2</v>
      </c>
      <c r="Y223" s="72">
        <v>5.3999999999999999E-2</v>
      </c>
      <c r="Z223" s="72"/>
      <c r="AA223" s="73">
        <v>0.15146074861128642</v>
      </c>
      <c r="AB223" s="73">
        <v>2.1168687938291155E-2</v>
      </c>
      <c r="AC223" s="73">
        <v>0.12815521911748556</v>
      </c>
      <c r="AD223" s="73">
        <v>0.29155851390688142</v>
      </c>
      <c r="AE223" s="73">
        <v>1.6374181281640966E-2</v>
      </c>
      <c r="AF223" s="73">
        <v>6.071040383384653E-2</v>
      </c>
      <c r="AG223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223" s="73">
        <f t="shared" si="24"/>
        <v>5.3999999999999999E-2</v>
      </c>
      <c r="AI223" s="75">
        <f t="shared" si="26"/>
        <v>5.3999999999999999E-2</v>
      </c>
      <c r="AJ223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223" s="73">
        <f t="shared" si="25"/>
        <v>0.16</v>
      </c>
      <c r="AL223" s="75">
        <f t="shared" si="27"/>
        <v>0.16</v>
      </c>
      <c r="AM223" s="75">
        <f>Table133[[#This Row],[GAM to be used]]-Table133[[#This Row],[new GAM prevalence (SD of 1) after district grouping]]</f>
        <v>8.5392513887135868E-3</v>
      </c>
      <c r="AN223" s="75">
        <f>Table133[[#This Row],[GAM to be used]]-Table133[[#This Row],[SAM to be used]]</f>
        <v>0.10600000000000001</v>
      </c>
      <c r="AO223" s="76" t="e">
        <f>Table133[[#This Row],[0-59 Month population]]*Table133[[#This Row],[SAM to be used]]*2.6</f>
        <v>#N/A</v>
      </c>
      <c r="AP223" s="76" t="e">
        <f>Table133[[#This Row],[SAM Burden]]+Table133[[#This Row],[MAM Burden]]</f>
        <v>#N/A</v>
      </c>
      <c r="AQ223" s="76" t="e">
        <f>Table133[[#This Row],[0-59 Month population]]*Table133[[#This Row],[MAM to be used]]*2.6</f>
        <v>#N/A</v>
      </c>
      <c r="AR223" s="77"/>
      <c r="AS223" s="78" t="e">
        <f>Table133[[#This Row],[SAM Upper Interval]]*Table133[[#This Row],[0-59 Month population]]*2.6</f>
        <v>#N/A</v>
      </c>
      <c r="AT223" s="79" t="e">
        <f>Table133[[#This Row],[0-59 Month population]]*Table133[[#This Row],[SAM Level]]*2.6</f>
        <v>#N/A</v>
      </c>
      <c r="AU223" s="79" t="e">
        <f>Table133[[#This Row],[SAM Burden (Surveys Only)]]+Table133[[#This Row],[MAM Burden (Surveys Only)]]</f>
        <v>#N/A</v>
      </c>
      <c r="AV223" s="79" t="e">
        <f>(Table133[[#This Row],[GAM Level]]-Table133[[#This Row],[SAM Level]])*Table133[[#This Row],[0-59 Month population]]*2.6</f>
        <v>#N/A</v>
      </c>
      <c r="AX223" s="69">
        <v>0.8325612729529428</v>
      </c>
      <c r="AY223" s="70" t="e">
        <f t="shared" si="21"/>
        <v>#N/A</v>
      </c>
      <c r="AZ223" s="70" t="e">
        <f t="shared" si="22"/>
        <v>#N/A</v>
      </c>
      <c r="BA223" s="70" t="e">
        <f t="shared" si="23"/>
        <v>#N/A</v>
      </c>
      <c r="BB223" s="2"/>
    </row>
    <row r="224" spans="1:54" ht="16.5" hidden="1" customHeight="1" x14ac:dyDescent="0.25">
      <c r="A224" s="56" t="s">
        <v>331</v>
      </c>
      <c r="B224" s="56" t="s">
        <v>353</v>
      </c>
      <c r="C224" s="56" t="s">
        <v>35</v>
      </c>
      <c r="D224" s="56">
        <v>2213</v>
      </c>
      <c r="E224" s="56">
        <v>2213</v>
      </c>
      <c r="F224" s="56" t="s">
        <v>116</v>
      </c>
      <c r="G224" s="57" t="s">
        <v>29</v>
      </c>
      <c r="H224" s="57" t="s">
        <v>680</v>
      </c>
      <c r="I224" s="58">
        <v>27600.600957117356</v>
      </c>
      <c r="J224" s="58" t="e">
        <f>VLOOKUP(TRIM(Table133[[#This Row],[District code]]),'[2]Pop Change by District'!$D$6:$L$339,9,0)</f>
        <v>#N/A</v>
      </c>
      <c r="K224" s="58" t="e">
        <f>Table133[[#This Row],[Population 2019]]-Table133[[#This Row],[Population 2018]]</f>
        <v>#N/A</v>
      </c>
      <c r="L224" s="58" t="e">
        <f>Table133[[#This Row],[Population 2019]]*17.63%</f>
        <v>#N/A</v>
      </c>
      <c r="M224" s="58" t="e">
        <f>Table133[[#This Row],[0-59 Month population]]*0.9</f>
        <v>#N/A</v>
      </c>
      <c r="N224" s="58" t="e">
        <f>Table133[[#This Row],[0-59 Month population]]*0.3</f>
        <v>#N/A</v>
      </c>
      <c r="O224" s="58" t="e">
        <f>Table133[[#This Row],[0-59 Month population]]*0.8</f>
        <v>#N/A</v>
      </c>
      <c r="P224" s="58" t="s">
        <v>354</v>
      </c>
      <c r="Q224" s="71" t="s">
        <v>334</v>
      </c>
      <c r="R224" s="71" t="s">
        <v>718</v>
      </c>
      <c r="S224" s="71" t="s">
        <v>719</v>
      </c>
      <c r="T224" s="72">
        <v>0.16</v>
      </c>
      <c r="U224" s="72">
        <v>0.16</v>
      </c>
      <c r="V224" s="72">
        <v>0.16</v>
      </c>
      <c r="W224" s="72">
        <v>5.3999999999999999E-2</v>
      </c>
      <c r="X224" s="72">
        <v>5.3999999999999999E-2</v>
      </c>
      <c r="Y224" s="72">
        <v>5.3999999999999999E-2</v>
      </c>
      <c r="Z224" s="72"/>
      <c r="AA224" s="73">
        <v>0.19676746723832053</v>
      </c>
      <c r="AB224" s="73">
        <v>3.1925108599329254E-2</v>
      </c>
      <c r="AC224" s="73">
        <v>0.12815521911748556</v>
      </c>
      <c r="AD224" s="73">
        <v>0.29155851390688142</v>
      </c>
      <c r="AE224" s="73">
        <v>1.6374181281640966E-2</v>
      </c>
      <c r="AF224" s="73">
        <v>6.071040383384653E-2</v>
      </c>
      <c r="AG224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224" s="73">
        <f t="shared" si="24"/>
        <v>5.3999999999999999E-2</v>
      </c>
      <c r="AI224" s="75">
        <f t="shared" si="26"/>
        <v>5.3999999999999999E-2</v>
      </c>
      <c r="AJ224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224" s="73">
        <f t="shared" si="25"/>
        <v>0.16</v>
      </c>
      <c r="AL224" s="75">
        <f t="shared" si="27"/>
        <v>0.19676746723832053</v>
      </c>
      <c r="AM224" s="75">
        <f>Table133[[#This Row],[GAM to be used]]-Table133[[#This Row],[new GAM prevalence (SD of 1) after district grouping]]</f>
        <v>0</v>
      </c>
      <c r="AN224" s="75">
        <f>Table133[[#This Row],[GAM to be used]]-Table133[[#This Row],[SAM to be used]]</f>
        <v>0.14276746723832054</v>
      </c>
      <c r="AO224" s="76" t="e">
        <f>Table133[[#This Row],[0-59 Month population]]*Table133[[#This Row],[SAM to be used]]*2.6</f>
        <v>#N/A</v>
      </c>
      <c r="AP224" s="76" t="e">
        <f>Table133[[#This Row],[SAM Burden]]+Table133[[#This Row],[MAM Burden]]</f>
        <v>#N/A</v>
      </c>
      <c r="AQ224" s="76" t="e">
        <f>Table133[[#This Row],[0-59 Month population]]*Table133[[#This Row],[MAM to be used]]*2.6</f>
        <v>#N/A</v>
      </c>
      <c r="AR224" s="77"/>
      <c r="AS224" s="78" t="e">
        <f>Table133[[#This Row],[SAM Upper Interval]]*Table133[[#This Row],[0-59 Month population]]*2.6</f>
        <v>#N/A</v>
      </c>
      <c r="AT224" s="79" t="e">
        <f>Table133[[#This Row],[0-59 Month population]]*Table133[[#This Row],[SAM Level]]*2.6</f>
        <v>#N/A</v>
      </c>
      <c r="AU224" s="79" t="e">
        <f>Table133[[#This Row],[SAM Burden (Surveys Only)]]+Table133[[#This Row],[MAM Burden (Surveys Only)]]</f>
        <v>#N/A</v>
      </c>
      <c r="AV224" s="79" t="e">
        <f>(Table133[[#This Row],[GAM Level]]-Table133[[#This Row],[SAM Level]])*Table133[[#This Row],[0-59 Month population]]*2.6</f>
        <v>#N/A</v>
      </c>
      <c r="AX224" s="69">
        <v>1.2945762099320381</v>
      </c>
      <c r="AY224" s="70" t="e">
        <f t="shared" si="21"/>
        <v>#N/A</v>
      </c>
      <c r="AZ224" s="70" t="e">
        <f t="shared" si="22"/>
        <v>#N/A</v>
      </c>
      <c r="BA224" s="70" t="e">
        <f t="shared" si="23"/>
        <v>#N/A</v>
      </c>
      <c r="BB224" s="2"/>
    </row>
    <row r="225" spans="1:54" ht="16.5" hidden="1" customHeight="1" x14ac:dyDescent="0.25">
      <c r="A225" s="56" t="s">
        <v>331</v>
      </c>
      <c r="B225" s="56" t="s">
        <v>355</v>
      </c>
      <c r="C225" s="56" t="s">
        <v>35</v>
      </c>
      <c r="D225" s="56">
        <v>2214</v>
      </c>
      <c r="E225" s="56">
        <v>2214</v>
      </c>
      <c r="F225" s="56" t="s">
        <v>116</v>
      </c>
      <c r="G225" s="57" t="s">
        <v>29</v>
      </c>
      <c r="H225" s="57" t="s">
        <v>680</v>
      </c>
      <c r="I225" s="58">
        <v>47073.987603244357</v>
      </c>
      <c r="J225" s="58" t="e">
        <f>VLOOKUP(TRIM(Table133[[#This Row],[District code]]),'[2]Pop Change by District'!$D$6:$L$339,9,0)</f>
        <v>#N/A</v>
      </c>
      <c r="K225" s="58" t="e">
        <f>Table133[[#This Row],[Population 2019]]-Table133[[#This Row],[Population 2018]]</f>
        <v>#N/A</v>
      </c>
      <c r="L225" s="58" t="e">
        <f>Table133[[#This Row],[Population 2019]]*17.63%</f>
        <v>#N/A</v>
      </c>
      <c r="M225" s="58" t="e">
        <f>Table133[[#This Row],[0-59 Month population]]*0.9</f>
        <v>#N/A</v>
      </c>
      <c r="N225" s="58" t="e">
        <f>Table133[[#This Row],[0-59 Month population]]*0.3</f>
        <v>#N/A</v>
      </c>
      <c r="O225" s="58" t="e">
        <f>Table133[[#This Row],[0-59 Month population]]*0.8</f>
        <v>#N/A</v>
      </c>
      <c r="P225" s="58" t="s">
        <v>354</v>
      </c>
      <c r="Q225" s="71" t="s">
        <v>334</v>
      </c>
      <c r="R225" s="71" t="s">
        <v>718</v>
      </c>
      <c r="S225" s="71" t="s">
        <v>719</v>
      </c>
      <c r="T225" s="72">
        <v>0.16</v>
      </c>
      <c r="U225" s="72">
        <v>0.16</v>
      </c>
      <c r="V225" s="72">
        <v>0.16</v>
      </c>
      <c r="W225" s="72">
        <v>5.3999999999999999E-2</v>
      </c>
      <c r="X225" s="72">
        <v>5.3999999999999999E-2</v>
      </c>
      <c r="Y225" s="72">
        <v>5.3999999999999999E-2</v>
      </c>
      <c r="Z225" s="72"/>
      <c r="AA225" s="73">
        <v>0.19676746723832053</v>
      </c>
      <c r="AB225" s="73">
        <v>3.1925108599329254E-2</v>
      </c>
      <c r="AC225" s="73">
        <v>0.12815521911748556</v>
      </c>
      <c r="AD225" s="73">
        <v>0.29155851390688142</v>
      </c>
      <c r="AE225" s="73">
        <v>1.6374181281640966E-2</v>
      </c>
      <c r="AF225" s="73">
        <v>6.071040383384653E-2</v>
      </c>
      <c r="AG225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225" s="73">
        <f t="shared" si="24"/>
        <v>5.3999999999999999E-2</v>
      </c>
      <c r="AI225" s="75">
        <f t="shared" si="26"/>
        <v>5.3999999999999999E-2</v>
      </c>
      <c r="AJ225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225" s="73">
        <f t="shared" si="25"/>
        <v>0.16</v>
      </c>
      <c r="AL225" s="75">
        <f t="shared" si="27"/>
        <v>0.19676746723832053</v>
      </c>
      <c r="AM225" s="75">
        <f>Table133[[#This Row],[GAM to be used]]-Table133[[#This Row],[new GAM prevalence (SD of 1) after district grouping]]</f>
        <v>0</v>
      </c>
      <c r="AN225" s="75">
        <f>Table133[[#This Row],[GAM to be used]]-Table133[[#This Row],[SAM to be used]]</f>
        <v>0.14276746723832054</v>
      </c>
      <c r="AO225" s="76" t="e">
        <f>Table133[[#This Row],[0-59 Month population]]*Table133[[#This Row],[SAM to be used]]*2.6</f>
        <v>#N/A</v>
      </c>
      <c r="AP225" s="76" t="e">
        <f>Table133[[#This Row],[SAM Burden]]+Table133[[#This Row],[MAM Burden]]</f>
        <v>#N/A</v>
      </c>
      <c r="AQ225" s="76" t="e">
        <f>Table133[[#This Row],[0-59 Month population]]*Table133[[#This Row],[MAM to be used]]*2.6</f>
        <v>#N/A</v>
      </c>
      <c r="AR225" s="77"/>
      <c r="AS225" s="78" t="e">
        <f>Table133[[#This Row],[SAM Upper Interval]]*Table133[[#This Row],[0-59 Month population]]*2.6</f>
        <v>#N/A</v>
      </c>
      <c r="AT225" s="79" t="e">
        <f>Table133[[#This Row],[0-59 Month population]]*Table133[[#This Row],[SAM Level]]*2.6</f>
        <v>#N/A</v>
      </c>
      <c r="AU225" s="79" t="e">
        <f>Table133[[#This Row],[SAM Burden (Surveys Only)]]+Table133[[#This Row],[MAM Burden (Surveys Only)]]</f>
        <v>#N/A</v>
      </c>
      <c r="AV225" s="79" t="e">
        <f>(Table133[[#This Row],[GAM Level]]-Table133[[#This Row],[SAM Level]])*Table133[[#This Row],[0-59 Month population]]*2.6</f>
        <v>#N/A</v>
      </c>
      <c r="AX225" s="69">
        <v>1.2945762099320381</v>
      </c>
      <c r="AY225" s="70" t="e">
        <f t="shared" si="21"/>
        <v>#N/A</v>
      </c>
      <c r="AZ225" s="70" t="e">
        <f t="shared" si="22"/>
        <v>#N/A</v>
      </c>
      <c r="BA225" s="70" t="e">
        <f t="shared" si="23"/>
        <v>#N/A</v>
      </c>
      <c r="BB225" s="2"/>
    </row>
    <row r="226" spans="1:54" ht="16.5" hidden="1" customHeight="1" x14ac:dyDescent="0.25">
      <c r="A226" s="56" t="s">
        <v>331</v>
      </c>
      <c r="B226" s="56" t="s">
        <v>356</v>
      </c>
      <c r="C226" s="56" t="s">
        <v>35</v>
      </c>
      <c r="D226" s="56">
        <v>2215</v>
      </c>
      <c r="E226" s="56">
        <v>2215</v>
      </c>
      <c r="F226" s="56" t="s">
        <v>116</v>
      </c>
      <c r="G226" s="57"/>
      <c r="H226" s="57" t="s">
        <v>680</v>
      </c>
      <c r="I226" s="58">
        <v>56419.470582385489</v>
      </c>
      <c r="J226" s="58" t="e">
        <f>VLOOKUP(TRIM(Table133[[#This Row],[District code]]),'[2]Pop Change by District'!$D$6:$L$339,9,0)</f>
        <v>#N/A</v>
      </c>
      <c r="K226" s="58" t="e">
        <f>Table133[[#This Row],[Population 2019]]-Table133[[#This Row],[Population 2018]]</f>
        <v>#N/A</v>
      </c>
      <c r="L226" s="58" t="e">
        <f>Table133[[#This Row],[Population 2019]]*17.63%</f>
        <v>#N/A</v>
      </c>
      <c r="M226" s="58" t="e">
        <f>Table133[[#This Row],[0-59 Month population]]*0.9</f>
        <v>#N/A</v>
      </c>
      <c r="N226" s="58" t="e">
        <f>Table133[[#This Row],[0-59 Month population]]*0.3</f>
        <v>#N/A</v>
      </c>
      <c r="O226" s="58" t="e">
        <f>Table133[[#This Row],[0-59 Month population]]*0.8</f>
        <v>#N/A</v>
      </c>
      <c r="P226" s="58" t="s">
        <v>351</v>
      </c>
      <c r="Q226" s="71" t="s">
        <v>334</v>
      </c>
      <c r="R226" s="71" t="s">
        <v>718</v>
      </c>
      <c r="S226" s="71" t="s">
        <v>719</v>
      </c>
      <c r="T226" s="72">
        <v>0.16</v>
      </c>
      <c r="U226" s="72">
        <v>0.16</v>
      </c>
      <c r="V226" s="72">
        <v>0.16</v>
      </c>
      <c r="W226" s="72">
        <v>5.3999999999999999E-2</v>
      </c>
      <c r="X226" s="72">
        <v>5.3999999999999999E-2</v>
      </c>
      <c r="Y226" s="72">
        <v>5.3999999999999999E-2</v>
      </c>
      <c r="Z226" s="72"/>
      <c r="AA226" s="73">
        <v>0.15146074861128642</v>
      </c>
      <c r="AB226" s="73">
        <v>2.1168687938291155E-2</v>
      </c>
      <c r="AC226" s="73">
        <v>0.12815521911748556</v>
      </c>
      <c r="AD226" s="73">
        <v>0.29155851390688142</v>
      </c>
      <c r="AE226" s="73">
        <v>1.6374181281640966E-2</v>
      </c>
      <c r="AF226" s="73">
        <v>6.071040383384653E-2</v>
      </c>
      <c r="AG226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226" s="73">
        <f t="shared" si="24"/>
        <v>5.3999999999999999E-2</v>
      </c>
      <c r="AI226" s="75">
        <f t="shared" si="26"/>
        <v>5.3999999999999999E-2</v>
      </c>
      <c r="AJ226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226" s="73">
        <f t="shared" si="25"/>
        <v>0.16</v>
      </c>
      <c r="AL226" s="75">
        <f t="shared" si="27"/>
        <v>0.16</v>
      </c>
      <c r="AM226" s="75">
        <f>Table133[[#This Row],[GAM to be used]]-Table133[[#This Row],[new GAM prevalence (SD of 1) after district grouping]]</f>
        <v>8.5392513887135868E-3</v>
      </c>
      <c r="AN226" s="75">
        <f>Table133[[#This Row],[GAM to be used]]-Table133[[#This Row],[SAM to be used]]</f>
        <v>0.10600000000000001</v>
      </c>
      <c r="AO226" s="76" t="e">
        <f>Table133[[#This Row],[0-59 Month population]]*Table133[[#This Row],[SAM to be used]]*2.6</f>
        <v>#N/A</v>
      </c>
      <c r="AP226" s="76" t="e">
        <f>Table133[[#This Row],[SAM Burden]]+Table133[[#This Row],[MAM Burden]]</f>
        <v>#N/A</v>
      </c>
      <c r="AQ226" s="76" t="e">
        <f>Table133[[#This Row],[0-59 Month population]]*Table133[[#This Row],[MAM to be used]]*2.6</f>
        <v>#N/A</v>
      </c>
      <c r="AR226" s="77"/>
      <c r="AS226" s="78" t="e">
        <f>Table133[[#This Row],[SAM Upper Interval]]*Table133[[#This Row],[0-59 Month population]]*2.6</f>
        <v>#N/A</v>
      </c>
      <c r="AT226" s="79" t="e">
        <f>Table133[[#This Row],[0-59 Month population]]*Table133[[#This Row],[SAM Level]]*2.6</f>
        <v>#N/A</v>
      </c>
      <c r="AU226" s="79" t="e">
        <f>Table133[[#This Row],[SAM Burden (Surveys Only)]]+Table133[[#This Row],[MAM Burden (Surveys Only)]]</f>
        <v>#N/A</v>
      </c>
      <c r="AV226" s="79" t="e">
        <f>(Table133[[#This Row],[GAM Level]]-Table133[[#This Row],[SAM Level]])*Table133[[#This Row],[0-59 Month population]]*2.6</f>
        <v>#N/A</v>
      </c>
      <c r="AX226" s="69">
        <v>1.9995948116436755</v>
      </c>
      <c r="AY226" s="70" t="e">
        <f t="shared" si="21"/>
        <v>#N/A</v>
      </c>
      <c r="AZ226" s="70" t="e">
        <f t="shared" si="22"/>
        <v>#N/A</v>
      </c>
      <c r="BA226" s="70" t="e">
        <f t="shared" si="23"/>
        <v>#N/A</v>
      </c>
      <c r="BB226" s="2"/>
    </row>
    <row r="227" spans="1:54" ht="16.5" hidden="1" customHeight="1" x14ac:dyDescent="0.25">
      <c r="A227" s="56" t="s">
        <v>357</v>
      </c>
      <c r="B227" s="56" t="s">
        <v>369</v>
      </c>
      <c r="C227" s="56" t="s">
        <v>370</v>
      </c>
      <c r="D227" s="56">
        <v>2301</v>
      </c>
      <c r="E227" s="56">
        <v>2301</v>
      </c>
      <c r="F227" s="56" t="s">
        <v>45</v>
      </c>
      <c r="G227" s="57"/>
      <c r="H227" s="57" t="s">
        <v>680</v>
      </c>
      <c r="I227" s="58">
        <v>167588.99811370979</v>
      </c>
      <c r="J227" s="58" t="e">
        <f>VLOOKUP(TRIM(Table133[[#This Row],[District code]]),'[2]Pop Change by District'!$D$6:$L$339,9,0)</f>
        <v>#N/A</v>
      </c>
      <c r="K227" s="58" t="e">
        <f>Table133[[#This Row],[Population 2019]]-Table133[[#This Row],[Population 2018]]</f>
        <v>#N/A</v>
      </c>
      <c r="L227" s="58" t="e">
        <f>Table133[[#This Row],[Population 2019]]*17.63%</f>
        <v>#N/A</v>
      </c>
      <c r="M227" s="58" t="e">
        <f>Table133[[#This Row],[0-59 Month population]]*0.9</f>
        <v>#N/A</v>
      </c>
      <c r="N227" s="58" t="e">
        <f>Table133[[#This Row],[0-59 Month population]]*0.3</f>
        <v>#N/A</v>
      </c>
      <c r="O227" s="58" t="e">
        <f>Table133[[#This Row],[0-59 Month population]]*0.8</f>
        <v>#N/A</v>
      </c>
      <c r="P227" s="58" t="s">
        <v>371</v>
      </c>
      <c r="Q227" s="71" t="s">
        <v>21</v>
      </c>
      <c r="R227" s="71" t="s">
        <v>722</v>
      </c>
      <c r="S227" s="71" t="s">
        <v>723</v>
      </c>
      <c r="T227" s="72">
        <v>0.1</v>
      </c>
      <c r="U227" s="72">
        <v>0.1</v>
      </c>
      <c r="V227" s="72">
        <v>0.1</v>
      </c>
      <c r="W227" s="72">
        <v>1.7999999999999999E-2</v>
      </c>
      <c r="X227" s="72">
        <v>1.7999999999999999E-2</v>
      </c>
      <c r="Y227" s="72">
        <v>1.7999999999999999E-2</v>
      </c>
      <c r="Z227" s="72"/>
      <c r="AA227" s="73">
        <v>0.11164797094836681</v>
      </c>
      <c r="AB227" s="73">
        <v>1.3283873339380329E-2</v>
      </c>
      <c r="AC227" s="73">
        <v>6.474205475466871E-2</v>
      </c>
      <c r="AD227" s="73">
        <v>0.11164797094836681</v>
      </c>
      <c r="AE227" s="73">
        <v>5.932412353859059E-3</v>
      </c>
      <c r="AF227" s="73">
        <v>1.3283873339380329E-2</v>
      </c>
      <c r="AG227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227" s="73">
        <f t="shared" si="24"/>
        <v>1.7999999999999999E-2</v>
      </c>
      <c r="AI227" s="75">
        <f t="shared" si="26"/>
        <v>1.7999999999999999E-2</v>
      </c>
      <c r="AJ227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227" s="73">
        <f t="shared" si="25"/>
        <v>0.1</v>
      </c>
      <c r="AL227" s="75">
        <f t="shared" si="27"/>
        <v>0.11164797094836681</v>
      </c>
      <c r="AM227" s="75">
        <f>Table133[[#This Row],[GAM to be used]]-Table133[[#This Row],[new GAM prevalence (SD of 1) after district grouping]]</f>
        <v>0</v>
      </c>
      <c r="AN227" s="75">
        <f>Table133[[#This Row],[GAM to be used]]-Table133[[#This Row],[SAM to be used]]</f>
        <v>9.3647970948366813E-2</v>
      </c>
      <c r="AO227" s="76" t="e">
        <f>Table133[[#This Row],[0-59 Month population]]*Table133[[#This Row],[SAM to be used]]*2.6</f>
        <v>#N/A</v>
      </c>
      <c r="AP227" s="76" t="e">
        <f>Table133[[#This Row],[SAM Burden]]+Table133[[#This Row],[MAM Burden]]</f>
        <v>#N/A</v>
      </c>
      <c r="AQ227" s="76" t="e">
        <f>Table133[[#This Row],[0-59 Month population]]*Table133[[#This Row],[MAM to be used]]*2.6</f>
        <v>#N/A</v>
      </c>
      <c r="AR227" s="77"/>
      <c r="AS227" s="78" t="e">
        <f>Table133[[#This Row],[SAM Upper Interval]]*Table133[[#This Row],[0-59 Month population]]*2.6</f>
        <v>#N/A</v>
      </c>
      <c r="AT227" s="79" t="e">
        <f>Table133[[#This Row],[0-59 Month population]]*Table133[[#This Row],[SAM Level]]*2.6</f>
        <v>#N/A</v>
      </c>
      <c r="AU227" s="79" t="e">
        <f>Table133[[#This Row],[SAM Burden (Surveys Only)]]+Table133[[#This Row],[MAM Burden (Surveys Only)]]</f>
        <v>#N/A</v>
      </c>
      <c r="AV227" s="79" t="e">
        <f>(Table133[[#This Row],[GAM Level]]-Table133[[#This Row],[SAM Level]])*Table133[[#This Row],[0-59 Month population]]*2.6</f>
        <v>#N/A</v>
      </c>
      <c r="AX227" s="69">
        <v>2.8665323276152783</v>
      </c>
      <c r="AY227" s="70" t="e">
        <f t="shared" si="21"/>
        <v>#N/A</v>
      </c>
      <c r="AZ227" s="70" t="e">
        <f t="shared" si="22"/>
        <v>#N/A</v>
      </c>
      <c r="BA227" s="70" t="e">
        <f t="shared" si="23"/>
        <v>#N/A</v>
      </c>
      <c r="BB227" s="2"/>
    </row>
    <row r="228" spans="1:54" ht="16.5" hidden="1" customHeight="1" x14ac:dyDescent="0.25">
      <c r="A228" s="56" t="s">
        <v>357</v>
      </c>
      <c r="B228" s="56" t="s">
        <v>374</v>
      </c>
      <c r="C228" s="56" t="s">
        <v>370</v>
      </c>
      <c r="D228" s="56">
        <v>2302</v>
      </c>
      <c r="E228" s="56">
        <v>2302</v>
      </c>
      <c r="F228" s="56" t="s">
        <v>45</v>
      </c>
      <c r="G228" s="57"/>
      <c r="H228" s="57" t="s">
        <v>680</v>
      </c>
      <c r="I228" s="58">
        <v>110390.52578818568</v>
      </c>
      <c r="J228" s="58" t="e">
        <f>VLOOKUP(TRIM(Table133[[#This Row],[District code]]),'[2]Pop Change by District'!$D$6:$L$339,9,0)</f>
        <v>#N/A</v>
      </c>
      <c r="K228" s="58" t="e">
        <f>Table133[[#This Row],[Population 2019]]-Table133[[#This Row],[Population 2018]]</f>
        <v>#N/A</v>
      </c>
      <c r="L228" s="58" t="e">
        <f>Table133[[#This Row],[Population 2019]]*17.63%</f>
        <v>#N/A</v>
      </c>
      <c r="M228" s="58" t="e">
        <f>Table133[[#This Row],[0-59 Month population]]*0.9</f>
        <v>#N/A</v>
      </c>
      <c r="N228" s="58" t="e">
        <f>Table133[[#This Row],[0-59 Month population]]*0.3</f>
        <v>#N/A</v>
      </c>
      <c r="O228" s="58" t="e">
        <f>Table133[[#This Row],[0-59 Month population]]*0.8</f>
        <v>#N/A</v>
      </c>
      <c r="P228" s="58" t="s">
        <v>371</v>
      </c>
      <c r="Q228" s="71" t="s">
        <v>21</v>
      </c>
      <c r="R228" s="71" t="s">
        <v>722</v>
      </c>
      <c r="S228" s="71" t="s">
        <v>723</v>
      </c>
      <c r="T228" s="72">
        <v>0.1</v>
      </c>
      <c r="U228" s="72">
        <v>0.1</v>
      </c>
      <c r="V228" s="72">
        <v>0.1</v>
      </c>
      <c r="W228" s="72">
        <v>1.7999999999999999E-2</v>
      </c>
      <c r="X228" s="72">
        <v>1.7999999999999999E-2</v>
      </c>
      <c r="Y228" s="72">
        <v>1.7999999999999999E-2</v>
      </c>
      <c r="Z228" s="72"/>
      <c r="AA228" s="73">
        <v>0.11164797094836681</v>
      </c>
      <c r="AB228" s="73">
        <v>1.3283873339380329E-2</v>
      </c>
      <c r="AC228" s="73">
        <v>6.474205475466871E-2</v>
      </c>
      <c r="AD228" s="73">
        <v>0.11164797094836681</v>
      </c>
      <c r="AE228" s="73">
        <v>5.932412353859059E-3</v>
      </c>
      <c r="AF228" s="73">
        <v>1.3283873339380329E-2</v>
      </c>
      <c r="AG228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228" s="73">
        <f t="shared" si="24"/>
        <v>1.7999999999999999E-2</v>
      </c>
      <c r="AI228" s="75">
        <f t="shared" si="26"/>
        <v>1.7999999999999999E-2</v>
      </c>
      <c r="AJ228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228" s="73">
        <f t="shared" si="25"/>
        <v>0.1</v>
      </c>
      <c r="AL228" s="75">
        <f t="shared" si="27"/>
        <v>0.11164797094836681</v>
      </c>
      <c r="AM228" s="75">
        <f>Table133[[#This Row],[GAM to be used]]-Table133[[#This Row],[new GAM prevalence (SD of 1) after district grouping]]</f>
        <v>0</v>
      </c>
      <c r="AN228" s="75">
        <f>Table133[[#This Row],[GAM to be used]]-Table133[[#This Row],[SAM to be used]]</f>
        <v>9.3647970948366813E-2</v>
      </c>
      <c r="AO228" s="76" t="e">
        <f>Table133[[#This Row],[0-59 Month population]]*Table133[[#This Row],[SAM to be used]]*2.6</f>
        <v>#N/A</v>
      </c>
      <c r="AP228" s="76" t="e">
        <f>Table133[[#This Row],[SAM Burden]]+Table133[[#This Row],[MAM Burden]]</f>
        <v>#N/A</v>
      </c>
      <c r="AQ228" s="76" t="e">
        <f>Table133[[#This Row],[0-59 Month population]]*Table133[[#This Row],[MAM to be used]]*2.6</f>
        <v>#N/A</v>
      </c>
      <c r="AR228" s="77"/>
      <c r="AS228" s="78" t="e">
        <f>Table133[[#This Row],[SAM Upper Interval]]*Table133[[#This Row],[0-59 Month population]]*2.6</f>
        <v>#N/A</v>
      </c>
      <c r="AT228" s="79" t="e">
        <f>Table133[[#This Row],[0-59 Month population]]*Table133[[#This Row],[SAM Level]]*2.6</f>
        <v>#N/A</v>
      </c>
      <c r="AU228" s="79" t="e">
        <f>Table133[[#This Row],[SAM Burden (Surveys Only)]]+Table133[[#This Row],[MAM Burden (Surveys Only)]]</f>
        <v>#N/A</v>
      </c>
      <c r="AV228" s="79" t="e">
        <f>(Table133[[#This Row],[GAM Level]]-Table133[[#This Row],[SAM Level]])*Table133[[#This Row],[0-59 Month population]]*2.6</f>
        <v>#N/A</v>
      </c>
      <c r="AX228" s="69">
        <v>2.2471922657177195</v>
      </c>
      <c r="AY228" s="70" t="e">
        <f t="shared" si="21"/>
        <v>#N/A</v>
      </c>
      <c r="AZ228" s="70" t="e">
        <f t="shared" si="22"/>
        <v>#N/A</v>
      </c>
      <c r="BA228" s="70" t="e">
        <f t="shared" si="23"/>
        <v>#N/A</v>
      </c>
      <c r="BB228" s="2"/>
    </row>
    <row r="229" spans="1:54" ht="16.5" hidden="1" customHeight="1" x14ac:dyDescent="0.25">
      <c r="A229" s="56" t="s">
        <v>357</v>
      </c>
      <c r="B229" s="56" t="s">
        <v>375</v>
      </c>
      <c r="C229" s="56" t="s">
        <v>370</v>
      </c>
      <c r="D229" s="56">
        <v>2303</v>
      </c>
      <c r="E229" s="56">
        <v>2303</v>
      </c>
      <c r="F229" s="56" t="s">
        <v>45</v>
      </c>
      <c r="G229" s="57"/>
      <c r="H229" s="57" t="s">
        <v>680</v>
      </c>
      <c r="I229" s="58">
        <v>19501.814539519823</v>
      </c>
      <c r="J229" s="58" t="e">
        <f>VLOOKUP(TRIM(Table133[[#This Row],[District code]]),'[2]Pop Change by District'!$D$6:$L$339,9,0)</f>
        <v>#N/A</v>
      </c>
      <c r="K229" s="58" t="e">
        <f>Table133[[#This Row],[Population 2019]]-Table133[[#This Row],[Population 2018]]</f>
        <v>#N/A</v>
      </c>
      <c r="L229" s="58" t="e">
        <f>Table133[[#This Row],[Population 2019]]*17.63%</f>
        <v>#N/A</v>
      </c>
      <c r="M229" s="58" t="e">
        <f>Table133[[#This Row],[0-59 Month population]]*0.9</f>
        <v>#N/A</v>
      </c>
      <c r="N229" s="58" t="e">
        <f>Table133[[#This Row],[0-59 Month population]]*0.3</f>
        <v>#N/A</v>
      </c>
      <c r="O229" s="58" t="e">
        <f>Table133[[#This Row],[0-59 Month population]]*0.8</f>
        <v>#N/A</v>
      </c>
      <c r="P229" s="58" t="s">
        <v>371</v>
      </c>
      <c r="Q229" s="71" t="s">
        <v>21</v>
      </c>
      <c r="R229" s="71" t="s">
        <v>722</v>
      </c>
      <c r="S229" s="71" t="s">
        <v>723</v>
      </c>
      <c r="T229" s="72">
        <v>0.1</v>
      </c>
      <c r="U229" s="72">
        <v>0.1</v>
      </c>
      <c r="V229" s="72">
        <v>0.1</v>
      </c>
      <c r="W229" s="72">
        <v>1.7999999999999999E-2</v>
      </c>
      <c r="X229" s="72">
        <v>1.7999999999999999E-2</v>
      </c>
      <c r="Y229" s="72">
        <v>1.7999999999999999E-2</v>
      </c>
      <c r="Z229" s="72"/>
      <c r="AA229" s="73">
        <v>0.11164797094836681</v>
      </c>
      <c r="AB229" s="73">
        <v>1.3283873339380329E-2</v>
      </c>
      <c r="AC229" s="73">
        <v>6.474205475466871E-2</v>
      </c>
      <c r="AD229" s="73">
        <v>0.11164797094836681</v>
      </c>
      <c r="AE229" s="73">
        <v>5.932412353859059E-3</v>
      </c>
      <c r="AF229" s="73">
        <v>1.3283873339380329E-2</v>
      </c>
      <c r="AG229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229" s="73">
        <f t="shared" si="24"/>
        <v>1.7999999999999999E-2</v>
      </c>
      <c r="AI229" s="75">
        <f t="shared" si="26"/>
        <v>1.7999999999999999E-2</v>
      </c>
      <c r="AJ229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229" s="73">
        <f t="shared" si="25"/>
        <v>0.1</v>
      </c>
      <c r="AL229" s="75">
        <f t="shared" si="27"/>
        <v>0.11164797094836681</v>
      </c>
      <c r="AM229" s="75">
        <f>Table133[[#This Row],[GAM to be used]]-Table133[[#This Row],[new GAM prevalence (SD of 1) after district grouping]]</f>
        <v>0</v>
      </c>
      <c r="AN229" s="75">
        <f>Table133[[#This Row],[GAM to be used]]-Table133[[#This Row],[SAM to be used]]</f>
        <v>9.3647970948366813E-2</v>
      </c>
      <c r="AO229" s="76" t="e">
        <f>Table133[[#This Row],[0-59 Month population]]*Table133[[#This Row],[SAM to be used]]*2.6</f>
        <v>#N/A</v>
      </c>
      <c r="AP229" s="76" t="e">
        <f>Table133[[#This Row],[SAM Burden]]+Table133[[#This Row],[MAM Burden]]</f>
        <v>#N/A</v>
      </c>
      <c r="AQ229" s="76" t="e">
        <f>Table133[[#This Row],[0-59 Month population]]*Table133[[#This Row],[MAM to be used]]*2.6</f>
        <v>#N/A</v>
      </c>
      <c r="AR229" s="77"/>
      <c r="AS229" s="78" t="e">
        <f>Table133[[#This Row],[SAM Upper Interval]]*Table133[[#This Row],[0-59 Month population]]*2.6</f>
        <v>#N/A</v>
      </c>
      <c r="AT229" s="79" t="e">
        <f>Table133[[#This Row],[0-59 Month population]]*Table133[[#This Row],[SAM Level]]*2.6</f>
        <v>#N/A</v>
      </c>
      <c r="AU229" s="79" t="e">
        <f>Table133[[#This Row],[SAM Burden (Surveys Only)]]+Table133[[#This Row],[MAM Burden (Surveys Only)]]</f>
        <v>#N/A</v>
      </c>
      <c r="AV229" s="79" t="e">
        <f>(Table133[[#This Row],[GAM Level]]-Table133[[#This Row],[SAM Level]])*Table133[[#This Row],[0-59 Month population]]*2.6</f>
        <v>#N/A</v>
      </c>
      <c r="AX229" s="69">
        <v>1.9763926432005727</v>
      </c>
      <c r="AY229" s="70" t="e">
        <f t="shared" si="21"/>
        <v>#N/A</v>
      </c>
      <c r="AZ229" s="70" t="e">
        <f t="shared" si="22"/>
        <v>#N/A</v>
      </c>
      <c r="BA229" s="70" t="e">
        <f t="shared" si="23"/>
        <v>#N/A</v>
      </c>
      <c r="BB229" s="2"/>
    </row>
    <row r="230" spans="1:54" ht="16.5" hidden="1" customHeight="1" x14ac:dyDescent="0.25">
      <c r="A230" s="56" t="s">
        <v>357</v>
      </c>
      <c r="B230" s="56" t="s">
        <v>376</v>
      </c>
      <c r="C230" s="56" t="s">
        <v>370</v>
      </c>
      <c r="D230" s="56">
        <v>2304</v>
      </c>
      <c r="E230" s="56">
        <v>2304</v>
      </c>
      <c r="F230" s="56" t="s">
        <v>45</v>
      </c>
      <c r="G230" s="57"/>
      <c r="H230" s="57" t="s">
        <v>680</v>
      </c>
      <c r="I230" s="58">
        <v>98816.198851530949</v>
      </c>
      <c r="J230" s="58" t="e">
        <f>VLOOKUP(TRIM(Table133[[#This Row],[District code]]),'[2]Pop Change by District'!$D$6:$L$339,9,0)</f>
        <v>#N/A</v>
      </c>
      <c r="K230" s="58" t="e">
        <f>Table133[[#This Row],[Population 2019]]-Table133[[#This Row],[Population 2018]]</f>
        <v>#N/A</v>
      </c>
      <c r="L230" s="58" t="e">
        <f>Table133[[#This Row],[Population 2019]]*17.63%</f>
        <v>#N/A</v>
      </c>
      <c r="M230" s="58" t="e">
        <f>Table133[[#This Row],[0-59 Month population]]*0.9</f>
        <v>#N/A</v>
      </c>
      <c r="N230" s="58" t="e">
        <f>Table133[[#This Row],[0-59 Month population]]*0.3</f>
        <v>#N/A</v>
      </c>
      <c r="O230" s="58" t="e">
        <f>Table133[[#This Row],[0-59 Month population]]*0.8</f>
        <v>#N/A</v>
      </c>
      <c r="P230" s="58" t="s">
        <v>371</v>
      </c>
      <c r="Q230" s="71" t="s">
        <v>21</v>
      </c>
      <c r="R230" s="71" t="s">
        <v>722</v>
      </c>
      <c r="S230" s="71" t="s">
        <v>723</v>
      </c>
      <c r="T230" s="72">
        <v>0.1</v>
      </c>
      <c r="U230" s="72">
        <v>0.1</v>
      </c>
      <c r="V230" s="72">
        <v>0.1</v>
      </c>
      <c r="W230" s="72">
        <v>1.7999999999999999E-2</v>
      </c>
      <c r="X230" s="72">
        <v>1.7999999999999999E-2</v>
      </c>
      <c r="Y230" s="72">
        <v>1.7999999999999999E-2</v>
      </c>
      <c r="Z230" s="72"/>
      <c r="AA230" s="73">
        <v>0.11164797094836681</v>
      </c>
      <c r="AB230" s="73">
        <v>1.3283873339380329E-2</v>
      </c>
      <c r="AC230" s="73">
        <v>6.474205475466871E-2</v>
      </c>
      <c r="AD230" s="73">
        <v>0.11164797094836681</v>
      </c>
      <c r="AE230" s="73">
        <v>5.932412353859059E-3</v>
      </c>
      <c r="AF230" s="73">
        <v>1.3283873339380329E-2</v>
      </c>
      <c r="AG230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230" s="73">
        <f t="shared" si="24"/>
        <v>1.7999999999999999E-2</v>
      </c>
      <c r="AI230" s="75">
        <f t="shared" si="26"/>
        <v>1.7999999999999999E-2</v>
      </c>
      <c r="AJ230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230" s="73">
        <f t="shared" si="25"/>
        <v>0.1</v>
      </c>
      <c r="AL230" s="75">
        <f t="shared" si="27"/>
        <v>0.11164797094836681</v>
      </c>
      <c r="AM230" s="75">
        <f>Table133[[#This Row],[GAM to be used]]-Table133[[#This Row],[new GAM prevalence (SD of 1) after district grouping]]</f>
        <v>0</v>
      </c>
      <c r="AN230" s="75">
        <f>Table133[[#This Row],[GAM to be used]]-Table133[[#This Row],[SAM to be used]]</f>
        <v>9.3647970948366813E-2</v>
      </c>
      <c r="AO230" s="76" t="e">
        <f>Table133[[#This Row],[0-59 Month population]]*Table133[[#This Row],[SAM to be used]]*2.6</f>
        <v>#N/A</v>
      </c>
      <c r="AP230" s="76" t="e">
        <f>Table133[[#This Row],[SAM Burden]]+Table133[[#This Row],[MAM Burden]]</f>
        <v>#N/A</v>
      </c>
      <c r="AQ230" s="76" t="e">
        <f>Table133[[#This Row],[0-59 Month population]]*Table133[[#This Row],[MAM to be used]]*2.6</f>
        <v>#N/A</v>
      </c>
      <c r="AR230" s="77"/>
      <c r="AS230" s="78" t="e">
        <f>Table133[[#This Row],[SAM Upper Interval]]*Table133[[#This Row],[0-59 Month population]]*2.6</f>
        <v>#N/A</v>
      </c>
      <c r="AT230" s="79" t="e">
        <f>Table133[[#This Row],[0-59 Month population]]*Table133[[#This Row],[SAM Level]]*2.6</f>
        <v>#N/A</v>
      </c>
      <c r="AU230" s="79" t="e">
        <f>Table133[[#This Row],[SAM Burden (Surveys Only)]]+Table133[[#This Row],[MAM Burden (Surveys Only)]]</f>
        <v>#N/A</v>
      </c>
      <c r="AV230" s="79" t="e">
        <f>(Table133[[#This Row],[GAM Level]]-Table133[[#This Row],[SAM Level]])*Table133[[#This Row],[0-59 Month population]]*2.6</f>
        <v>#N/A</v>
      </c>
      <c r="AX230" s="69">
        <v>3.7635149386251339</v>
      </c>
      <c r="AY230" s="70" t="e">
        <f t="shared" si="21"/>
        <v>#N/A</v>
      </c>
      <c r="AZ230" s="70" t="e">
        <f t="shared" si="22"/>
        <v>#N/A</v>
      </c>
      <c r="BA230" s="70" t="e">
        <f t="shared" si="23"/>
        <v>#N/A</v>
      </c>
      <c r="BB230" s="2"/>
    </row>
    <row r="231" spans="1:54" ht="16.5" hidden="1" customHeight="1" x14ac:dyDescent="0.25">
      <c r="A231" s="56" t="s">
        <v>357</v>
      </c>
      <c r="B231" s="56" t="s">
        <v>377</v>
      </c>
      <c r="C231" s="56" t="s">
        <v>370</v>
      </c>
      <c r="D231" s="56">
        <v>2305</v>
      </c>
      <c r="E231" s="56">
        <v>2305</v>
      </c>
      <c r="F231" s="56" t="s">
        <v>45</v>
      </c>
      <c r="G231" s="57"/>
      <c r="H231" s="57" t="s">
        <v>680</v>
      </c>
      <c r="I231" s="58">
        <v>344461.36017379211</v>
      </c>
      <c r="J231" s="58" t="e">
        <f>VLOOKUP(TRIM(Table133[[#This Row],[District code]]),'[2]Pop Change by District'!$D$6:$L$339,9,0)</f>
        <v>#N/A</v>
      </c>
      <c r="K231" s="58" t="e">
        <f>Table133[[#This Row],[Population 2019]]-Table133[[#This Row],[Population 2018]]</f>
        <v>#N/A</v>
      </c>
      <c r="L231" s="58" t="e">
        <f>Table133[[#This Row],[Population 2019]]*17.63%</f>
        <v>#N/A</v>
      </c>
      <c r="M231" s="58" t="e">
        <f>Table133[[#This Row],[0-59 Month population]]*0.9</f>
        <v>#N/A</v>
      </c>
      <c r="N231" s="58" t="e">
        <f>Table133[[#This Row],[0-59 Month population]]*0.3</f>
        <v>#N/A</v>
      </c>
      <c r="O231" s="58" t="e">
        <f>Table133[[#This Row],[0-59 Month population]]*0.8</f>
        <v>#N/A</v>
      </c>
      <c r="P231" s="58" t="s">
        <v>378</v>
      </c>
      <c r="Q231" s="71" t="s">
        <v>21</v>
      </c>
      <c r="R231" s="71" t="s">
        <v>722</v>
      </c>
      <c r="S231" s="71" t="s">
        <v>723</v>
      </c>
      <c r="T231" s="72">
        <v>0.1</v>
      </c>
      <c r="U231" s="72">
        <v>0.1</v>
      </c>
      <c r="V231" s="72">
        <v>0.1</v>
      </c>
      <c r="W231" s="72">
        <v>1.7999999999999999E-2</v>
      </c>
      <c r="X231" s="72">
        <v>1.7999999999999999E-2</v>
      </c>
      <c r="Y231" s="72">
        <v>1.7999999999999999E-2</v>
      </c>
      <c r="Z231" s="72"/>
      <c r="AA231" s="73">
        <v>6.474205475466871E-2</v>
      </c>
      <c r="AB231" s="73">
        <v>5.932412353859059E-3</v>
      </c>
      <c r="AC231" s="73">
        <v>6.474205475466871E-2</v>
      </c>
      <c r="AD231" s="73">
        <v>0.11164797094836681</v>
      </c>
      <c r="AE231" s="73">
        <v>5.932412353859059E-3</v>
      </c>
      <c r="AF231" s="73">
        <v>1.3283873339380329E-2</v>
      </c>
      <c r="AG231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231" s="73">
        <f t="shared" si="24"/>
        <v>1.7999999999999999E-2</v>
      </c>
      <c r="AI231" s="75">
        <f t="shared" si="26"/>
        <v>1.7999999999999999E-2</v>
      </c>
      <c r="AJ231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231" s="73">
        <f t="shared" si="25"/>
        <v>0.1</v>
      </c>
      <c r="AL231" s="75">
        <f t="shared" si="27"/>
        <v>0.1</v>
      </c>
      <c r="AM231" s="75">
        <f>Table133[[#This Row],[GAM to be used]]-Table133[[#This Row],[new GAM prevalence (SD of 1) after district grouping]]</f>
        <v>3.5257945245331296E-2</v>
      </c>
      <c r="AN231" s="75">
        <f>Table133[[#This Row],[GAM to be used]]-Table133[[#This Row],[SAM to be used]]</f>
        <v>8.2000000000000003E-2</v>
      </c>
      <c r="AO231" s="76" t="e">
        <f>Table133[[#This Row],[0-59 Month population]]*Table133[[#This Row],[SAM to be used]]*2.6</f>
        <v>#N/A</v>
      </c>
      <c r="AP231" s="76" t="e">
        <f>Table133[[#This Row],[SAM Burden]]+Table133[[#This Row],[MAM Burden]]</f>
        <v>#N/A</v>
      </c>
      <c r="AQ231" s="76" t="e">
        <f>Table133[[#This Row],[0-59 Month population]]*Table133[[#This Row],[MAM to be used]]*2.6</f>
        <v>#N/A</v>
      </c>
      <c r="AR231" s="77"/>
      <c r="AS231" s="78" t="e">
        <f>Table133[[#This Row],[SAM Upper Interval]]*Table133[[#This Row],[0-59 Month population]]*2.6</f>
        <v>#N/A</v>
      </c>
      <c r="AT231" s="79" t="e">
        <f>Table133[[#This Row],[0-59 Month population]]*Table133[[#This Row],[SAM Level]]*2.6</f>
        <v>#N/A</v>
      </c>
      <c r="AU231" s="79" t="e">
        <f>Table133[[#This Row],[SAM Burden (Surveys Only)]]+Table133[[#This Row],[MAM Burden (Surveys Only)]]</f>
        <v>#N/A</v>
      </c>
      <c r="AV231" s="79" t="e">
        <f>(Table133[[#This Row],[GAM Level]]-Table133[[#This Row],[SAM Level]])*Table133[[#This Row],[0-59 Month population]]*2.6</f>
        <v>#N/A</v>
      </c>
      <c r="AX231" s="69">
        <v>3.243241072450056</v>
      </c>
      <c r="AY231" s="70" t="e">
        <f t="shared" si="21"/>
        <v>#N/A</v>
      </c>
      <c r="AZ231" s="70" t="e">
        <f t="shared" si="22"/>
        <v>#N/A</v>
      </c>
      <c r="BA231" s="70" t="e">
        <f t="shared" si="23"/>
        <v>#N/A</v>
      </c>
      <c r="BB231" s="2"/>
    </row>
    <row r="232" spans="1:54" ht="16.5" hidden="1" customHeight="1" x14ac:dyDescent="0.25">
      <c r="A232" s="56" t="s">
        <v>357</v>
      </c>
      <c r="B232" s="56" t="s">
        <v>379</v>
      </c>
      <c r="C232" s="56" t="s">
        <v>370</v>
      </c>
      <c r="D232" s="56">
        <v>2306</v>
      </c>
      <c r="E232" s="56">
        <v>2306</v>
      </c>
      <c r="F232" s="56" t="s">
        <v>45</v>
      </c>
      <c r="G232" s="57"/>
      <c r="H232" s="57" t="s">
        <v>680</v>
      </c>
      <c r="I232" s="58">
        <v>39835.539977165456</v>
      </c>
      <c r="J232" s="58" t="e">
        <f>VLOOKUP(TRIM(Table133[[#This Row],[District code]]),'[2]Pop Change by District'!$D$6:$L$339,9,0)</f>
        <v>#N/A</v>
      </c>
      <c r="K232" s="58" t="e">
        <f>Table133[[#This Row],[Population 2019]]-Table133[[#This Row],[Population 2018]]</f>
        <v>#N/A</v>
      </c>
      <c r="L232" s="58" t="e">
        <f>Table133[[#This Row],[Population 2019]]*17.63%</f>
        <v>#N/A</v>
      </c>
      <c r="M232" s="58" t="e">
        <f>Table133[[#This Row],[0-59 Month population]]*0.9</f>
        <v>#N/A</v>
      </c>
      <c r="N232" s="58" t="e">
        <f>Table133[[#This Row],[0-59 Month population]]*0.3</f>
        <v>#N/A</v>
      </c>
      <c r="O232" s="58" t="e">
        <f>Table133[[#This Row],[0-59 Month population]]*0.8</f>
        <v>#N/A</v>
      </c>
      <c r="P232" s="58" t="s">
        <v>378</v>
      </c>
      <c r="Q232" s="71" t="s">
        <v>21</v>
      </c>
      <c r="R232" s="71" t="s">
        <v>722</v>
      </c>
      <c r="S232" s="71" t="s">
        <v>723</v>
      </c>
      <c r="T232" s="72">
        <v>0.1</v>
      </c>
      <c r="U232" s="72">
        <v>0.1</v>
      </c>
      <c r="V232" s="72">
        <v>0.1</v>
      </c>
      <c r="W232" s="72">
        <v>1.7999999999999999E-2</v>
      </c>
      <c r="X232" s="72">
        <v>1.7999999999999999E-2</v>
      </c>
      <c r="Y232" s="72">
        <v>1.7999999999999999E-2</v>
      </c>
      <c r="Z232" s="72"/>
      <c r="AA232" s="73">
        <v>6.474205475466871E-2</v>
      </c>
      <c r="AB232" s="73">
        <v>5.932412353859059E-3</v>
      </c>
      <c r="AC232" s="73">
        <v>6.474205475466871E-2</v>
      </c>
      <c r="AD232" s="73">
        <v>0.11164797094836681</v>
      </c>
      <c r="AE232" s="73">
        <v>5.932412353859059E-3</v>
      </c>
      <c r="AF232" s="73">
        <v>1.3283873339380329E-2</v>
      </c>
      <c r="AG232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232" s="73">
        <f t="shared" si="24"/>
        <v>1.7999999999999999E-2</v>
      </c>
      <c r="AI232" s="75">
        <f t="shared" si="26"/>
        <v>1.7999999999999999E-2</v>
      </c>
      <c r="AJ232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232" s="73">
        <f t="shared" si="25"/>
        <v>0.1</v>
      </c>
      <c r="AL232" s="75">
        <f t="shared" si="27"/>
        <v>0.1</v>
      </c>
      <c r="AM232" s="75">
        <f>Table133[[#This Row],[GAM to be used]]-Table133[[#This Row],[new GAM prevalence (SD of 1) after district grouping]]</f>
        <v>3.5257945245331296E-2</v>
      </c>
      <c r="AN232" s="75">
        <f>Table133[[#This Row],[GAM to be used]]-Table133[[#This Row],[SAM to be used]]</f>
        <v>8.2000000000000003E-2</v>
      </c>
      <c r="AO232" s="76" t="e">
        <f>Table133[[#This Row],[0-59 Month population]]*Table133[[#This Row],[SAM to be used]]*2.6</f>
        <v>#N/A</v>
      </c>
      <c r="AP232" s="76" t="e">
        <f>Table133[[#This Row],[SAM Burden]]+Table133[[#This Row],[MAM Burden]]</f>
        <v>#N/A</v>
      </c>
      <c r="AQ232" s="76" t="e">
        <f>Table133[[#This Row],[0-59 Month population]]*Table133[[#This Row],[MAM to be used]]*2.6</f>
        <v>#N/A</v>
      </c>
      <c r="AR232" s="77"/>
      <c r="AS232" s="78" t="e">
        <f>Table133[[#This Row],[SAM Upper Interval]]*Table133[[#This Row],[0-59 Month population]]*2.6</f>
        <v>#N/A</v>
      </c>
      <c r="AT232" s="79" t="e">
        <f>Table133[[#This Row],[0-59 Month population]]*Table133[[#This Row],[SAM Level]]*2.6</f>
        <v>#N/A</v>
      </c>
      <c r="AU232" s="79" t="e">
        <f>Table133[[#This Row],[SAM Burden (Surveys Only)]]+Table133[[#This Row],[MAM Burden (Surveys Only)]]</f>
        <v>#N/A</v>
      </c>
      <c r="AV232" s="79" t="e">
        <f>(Table133[[#This Row],[GAM Level]]-Table133[[#This Row],[SAM Level]])*Table133[[#This Row],[0-59 Month population]]*2.6</f>
        <v>#N/A</v>
      </c>
      <c r="AX232" s="69">
        <v>2.8665323276152783</v>
      </c>
      <c r="AY232" s="70" t="e">
        <f t="shared" si="21"/>
        <v>#N/A</v>
      </c>
      <c r="AZ232" s="70" t="e">
        <f t="shared" si="22"/>
        <v>#N/A</v>
      </c>
      <c r="BA232" s="70" t="e">
        <f t="shared" si="23"/>
        <v>#N/A</v>
      </c>
      <c r="BB232" s="2"/>
    </row>
    <row r="233" spans="1:54" ht="16.5" hidden="1" customHeight="1" x14ac:dyDescent="0.25">
      <c r="A233" s="56" t="s">
        <v>357</v>
      </c>
      <c r="B233" s="56" t="s">
        <v>358</v>
      </c>
      <c r="C233" s="56" t="s">
        <v>359</v>
      </c>
      <c r="D233" s="56">
        <v>2307</v>
      </c>
      <c r="E233" s="56">
        <v>2307</v>
      </c>
      <c r="F233" s="56" t="s">
        <v>45</v>
      </c>
      <c r="G233" s="57"/>
      <c r="H233" s="57" t="s">
        <v>680</v>
      </c>
      <c r="I233" s="58">
        <v>132019.05361286964</v>
      </c>
      <c r="J233" s="58" t="e">
        <f>VLOOKUP(TRIM(Table133[[#This Row],[District code]]),'[2]Pop Change by District'!$D$6:$L$339,9,0)</f>
        <v>#N/A</v>
      </c>
      <c r="K233" s="58" t="e">
        <f>Table133[[#This Row],[Population 2019]]-Table133[[#This Row],[Population 2018]]</f>
        <v>#N/A</v>
      </c>
      <c r="L233" s="58" t="e">
        <f>Table133[[#This Row],[Population 2019]]*17.63%</f>
        <v>#N/A</v>
      </c>
      <c r="M233" s="58" t="e">
        <f>Table133[[#This Row],[0-59 Month population]]*0.9</f>
        <v>#N/A</v>
      </c>
      <c r="N233" s="58" t="e">
        <f>Table133[[#This Row],[0-59 Month population]]*0.3</f>
        <v>#N/A</v>
      </c>
      <c r="O233" s="58" t="e">
        <f>Table133[[#This Row],[0-59 Month population]]*0.8</f>
        <v>#N/A</v>
      </c>
      <c r="P233" s="58" t="s">
        <v>360</v>
      </c>
      <c r="Q233" s="71" t="s">
        <v>21</v>
      </c>
      <c r="R233" s="71" t="s">
        <v>724</v>
      </c>
      <c r="S233" s="71" t="s">
        <v>725</v>
      </c>
      <c r="T233" s="72">
        <v>0.105</v>
      </c>
      <c r="U233" s="72">
        <v>0.105</v>
      </c>
      <c r="V233" s="72">
        <v>0.105</v>
      </c>
      <c r="W233" s="72">
        <v>1.4999999999999999E-2</v>
      </c>
      <c r="X233" s="72">
        <v>1.4999999999999999E-2</v>
      </c>
      <c r="Y233" s="72">
        <v>1.4999999999999999E-2</v>
      </c>
      <c r="Z233" s="72"/>
      <c r="AA233" s="73">
        <v>0.11424386536443562</v>
      </c>
      <c r="AB233" s="73">
        <v>1.3752907442766235E-2</v>
      </c>
      <c r="AC233" s="73">
        <v>0.11424386536443562</v>
      </c>
      <c r="AD233" s="73">
        <v>0.12683605976914059</v>
      </c>
      <c r="AE233" s="73">
        <v>1.3752907442766235E-2</v>
      </c>
      <c r="AF233" s="73">
        <v>1.6117857799216154E-2</v>
      </c>
      <c r="AG233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233" s="73">
        <f t="shared" si="24"/>
        <v>1.4999999999999999E-2</v>
      </c>
      <c r="AI233" s="75">
        <f t="shared" si="26"/>
        <v>1.4999999999999999E-2</v>
      </c>
      <c r="AJ233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233" s="73">
        <f t="shared" si="25"/>
        <v>0.105</v>
      </c>
      <c r="AL233" s="75">
        <f t="shared" si="27"/>
        <v>0.11424386536443562</v>
      </c>
      <c r="AM233" s="75">
        <f>Table133[[#This Row],[GAM to be used]]-Table133[[#This Row],[new GAM prevalence (SD of 1) after district grouping]]</f>
        <v>0</v>
      </c>
      <c r="AN233" s="75">
        <f>Table133[[#This Row],[GAM to be used]]-Table133[[#This Row],[SAM to be used]]</f>
        <v>9.9243865364435621E-2</v>
      </c>
      <c r="AO233" s="76" t="e">
        <f>Table133[[#This Row],[0-59 Month population]]*Table133[[#This Row],[SAM to be used]]*2.6</f>
        <v>#N/A</v>
      </c>
      <c r="AP233" s="76" t="e">
        <f>Table133[[#This Row],[SAM Burden]]+Table133[[#This Row],[MAM Burden]]</f>
        <v>#N/A</v>
      </c>
      <c r="AQ233" s="76" t="e">
        <f>Table133[[#This Row],[0-59 Month population]]*Table133[[#This Row],[MAM to be used]]*2.6</f>
        <v>#N/A</v>
      </c>
      <c r="AR233" s="77"/>
      <c r="AS233" s="78" t="e">
        <f>Table133[[#This Row],[SAM Upper Interval]]*Table133[[#This Row],[0-59 Month population]]*2.6</f>
        <v>#N/A</v>
      </c>
      <c r="AT233" s="79" t="e">
        <f>Table133[[#This Row],[0-59 Month population]]*Table133[[#This Row],[SAM Level]]*2.6</f>
        <v>#N/A</v>
      </c>
      <c r="AU233" s="79" t="e">
        <f>Table133[[#This Row],[SAM Burden (Surveys Only)]]+Table133[[#This Row],[MAM Burden (Surveys Only)]]</f>
        <v>#N/A</v>
      </c>
      <c r="AV233" s="79" t="e">
        <f>(Table133[[#This Row],[GAM Level]]-Table133[[#This Row],[SAM Level]])*Table133[[#This Row],[0-59 Month population]]*2.6</f>
        <v>#N/A</v>
      </c>
      <c r="AX233" s="69">
        <v>1.9763926432005727</v>
      </c>
      <c r="AY233" s="70" t="e">
        <f t="shared" si="21"/>
        <v>#N/A</v>
      </c>
      <c r="AZ233" s="70" t="e">
        <f t="shared" si="22"/>
        <v>#N/A</v>
      </c>
      <c r="BA233" s="70" t="e">
        <f t="shared" si="23"/>
        <v>#N/A</v>
      </c>
      <c r="BB233" s="2"/>
    </row>
    <row r="234" spans="1:54" ht="16.5" hidden="1" customHeight="1" x14ac:dyDescent="0.25">
      <c r="A234" s="56" t="s">
        <v>357</v>
      </c>
      <c r="B234" s="56" t="s">
        <v>363</v>
      </c>
      <c r="C234" s="56" t="s">
        <v>359</v>
      </c>
      <c r="D234" s="56">
        <v>2308</v>
      </c>
      <c r="E234" s="56">
        <v>2308</v>
      </c>
      <c r="F234" s="56" t="s">
        <v>45</v>
      </c>
      <c r="G234" s="57"/>
      <c r="H234" s="57" t="s">
        <v>680</v>
      </c>
      <c r="I234" s="58">
        <v>113810.7190373101</v>
      </c>
      <c r="J234" s="58" t="e">
        <f>VLOOKUP(TRIM(Table133[[#This Row],[District code]]),'[2]Pop Change by District'!$D$6:$L$339,9,0)</f>
        <v>#N/A</v>
      </c>
      <c r="K234" s="58" t="e">
        <f>Table133[[#This Row],[Population 2019]]-Table133[[#This Row],[Population 2018]]</f>
        <v>#N/A</v>
      </c>
      <c r="L234" s="58" t="e">
        <f>Table133[[#This Row],[Population 2019]]*17.63%</f>
        <v>#N/A</v>
      </c>
      <c r="M234" s="58" t="e">
        <f>Table133[[#This Row],[0-59 Month population]]*0.9</f>
        <v>#N/A</v>
      </c>
      <c r="N234" s="58" t="e">
        <f>Table133[[#This Row],[0-59 Month population]]*0.3</f>
        <v>#N/A</v>
      </c>
      <c r="O234" s="58" t="e">
        <f>Table133[[#This Row],[0-59 Month population]]*0.8</f>
        <v>#N/A</v>
      </c>
      <c r="P234" s="58" t="s">
        <v>360</v>
      </c>
      <c r="Q234" s="71" t="s">
        <v>21</v>
      </c>
      <c r="R234" s="71" t="s">
        <v>724</v>
      </c>
      <c r="S234" s="71" t="s">
        <v>725</v>
      </c>
      <c r="T234" s="72">
        <v>0.105</v>
      </c>
      <c r="U234" s="72">
        <v>0.105</v>
      </c>
      <c r="V234" s="72">
        <v>0.105</v>
      </c>
      <c r="W234" s="72">
        <v>1.4999999999999999E-2</v>
      </c>
      <c r="X234" s="72">
        <v>1.4999999999999999E-2</v>
      </c>
      <c r="Y234" s="72">
        <v>1.4999999999999999E-2</v>
      </c>
      <c r="Z234" s="72"/>
      <c r="AA234" s="73">
        <v>0.11424386536443562</v>
      </c>
      <c r="AB234" s="73">
        <v>1.3752907442766235E-2</v>
      </c>
      <c r="AC234" s="73">
        <v>0.11424386536443562</v>
      </c>
      <c r="AD234" s="73">
        <v>0.12683605976914059</v>
      </c>
      <c r="AE234" s="73">
        <v>1.3752907442766235E-2</v>
      </c>
      <c r="AF234" s="73">
        <v>1.6117857799216154E-2</v>
      </c>
      <c r="AG234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234" s="73">
        <f t="shared" si="24"/>
        <v>1.4999999999999999E-2</v>
      </c>
      <c r="AI234" s="75">
        <f t="shared" si="26"/>
        <v>1.4999999999999999E-2</v>
      </c>
      <c r="AJ234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234" s="73">
        <f t="shared" si="25"/>
        <v>0.105</v>
      </c>
      <c r="AL234" s="75">
        <f t="shared" si="27"/>
        <v>0.11424386536443562</v>
      </c>
      <c r="AM234" s="75">
        <f>Table133[[#This Row],[GAM to be used]]-Table133[[#This Row],[new GAM prevalence (SD of 1) after district grouping]]</f>
        <v>0</v>
      </c>
      <c r="AN234" s="75">
        <f>Table133[[#This Row],[GAM to be used]]-Table133[[#This Row],[SAM to be used]]</f>
        <v>9.9243865364435621E-2</v>
      </c>
      <c r="AO234" s="76" t="e">
        <f>Table133[[#This Row],[0-59 Month population]]*Table133[[#This Row],[SAM to be used]]*2.6</f>
        <v>#N/A</v>
      </c>
      <c r="AP234" s="76" t="e">
        <f>Table133[[#This Row],[SAM Burden]]+Table133[[#This Row],[MAM Burden]]</f>
        <v>#N/A</v>
      </c>
      <c r="AQ234" s="76" t="e">
        <f>Table133[[#This Row],[0-59 Month population]]*Table133[[#This Row],[MAM to be used]]*2.6</f>
        <v>#N/A</v>
      </c>
      <c r="AR234" s="77"/>
      <c r="AS234" s="78" t="e">
        <f>Table133[[#This Row],[SAM Upper Interval]]*Table133[[#This Row],[0-59 Month population]]*2.6</f>
        <v>#N/A</v>
      </c>
      <c r="AT234" s="79" t="e">
        <f>Table133[[#This Row],[0-59 Month population]]*Table133[[#This Row],[SAM Level]]*2.6</f>
        <v>#N/A</v>
      </c>
      <c r="AU234" s="79" t="e">
        <f>Table133[[#This Row],[SAM Burden (Surveys Only)]]+Table133[[#This Row],[MAM Burden (Surveys Only)]]</f>
        <v>#N/A</v>
      </c>
      <c r="AV234" s="79" t="e">
        <f>(Table133[[#This Row],[GAM Level]]-Table133[[#This Row],[SAM Level]])*Table133[[#This Row],[0-59 Month population]]*2.6</f>
        <v>#N/A</v>
      </c>
      <c r="AX234" s="69">
        <v>3.7635149386251339</v>
      </c>
      <c r="AY234" s="70" t="e">
        <f t="shared" si="21"/>
        <v>#N/A</v>
      </c>
      <c r="AZ234" s="70" t="e">
        <f t="shared" si="22"/>
        <v>#N/A</v>
      </c>
      <c r="BA234" s="70" t="e">
        <f t="shared" si="23"/>
        <v>#N/A</v>
      </c>
      <c r="BB234" s="2"/>
    </row>
    <row r="235" spans="1:54" ht="16.5" hidden="1" customHeight="1" x14ac:dyDescent="0.25">
      <c r="A235" s="56" t="s">
        <v>357</v>
      </c>
      <c r="B235" s="56" t="s">
        <v>364</v>
      </c>
      <c r="C235" s="56" t="s">
        <v>359</v>
      </c>
      <c r="D235" s="56">
        <v>2309</v>
      </c>
      <c r="E235" s="56">
        <v>2309</v>
      </c>
      <c r="F235" s="56" t="s">
        <v>45</v>
      </c>
      <c r="G235" s="57"/>
      <c r="H235" s="57" t="s">
        <v>680</v>
      </c>
      <c r="I235" s="58">
        <v>79794.899981203271</v>
      </c>
      <c r="J235" s="58" t="e">
        <f>VLOOKUP(TRIM(Table133[[#This Row],[District code]]),'[2]Pop Change by District'!$D$6:$L$339,9,0)</f>
        <v>#N/A</v>
      </c>
      <c r="K235" s="58" t="e">
        <f>Table133[[#This Row],[Population 2019]]-Table133[[#This Row],[Population 2018]]</f>
        <v>#N/A</v>
      </c>
      <c r="L235" s="58" t="e">
        <f>Table133[[#This Row],[Population 2019]]*17.63%</f>
        <v>#N/A</v>
      </c>
      <c r="M235" s="58" t="e">
        <f>Table133[[#This Row],[0-59 Month population]]*0.9</f>
        <v>#N/A</v>
      </c>
      <c r="N235" s="58" t="e">
        <f>Table133[[#This Row],[0-59 Month population]]*0.3</f>
        <v>#N/A</v>
      </c>
      <c r="O235" s="58" t="e">
        <f>Table133[[#This Row],[0-59 Month population]]*0.8</f>
        <v>#N/A</v>
      </c>
      <c r="P235" s="58" t="s">
        <v>360</v>
      </c>
      <c r="Q235" s="71" t="s">
        <v>21</v>
      </c>
      <c r="R235" s="71" t="s">
        <v>724</v>
      </c>
      <c r="S235" s="71" t="s">
        <v>725</v>
      </c>
      <c r="T235" s="72">
        <v>0.105</v>
      </c>
      <c r="U235" s="72">
        <v>0.105</v>
      </c>
      <c r="V235" s="72">
        <v>0.105</v>
      </c>
      <c r="W235" s="72">
        <v>1.4999999999999999E-2</v>
      </c>
      <c r="X235" s="72">
        <v>1.4999999999999999E-2</v>
      </c>
      <c r="Y235" s="72">
        <v>1.4999999999999999E-2</v>
      </c>
      <c r="Z235" s="72"/>
      <c r="AA235" s="73">
        <v>0.11424386536443562</v>
      </c>
      <c r="AB235" s="73">
        <v>1.3752907442766235E-2</v>
      </c>
      <c r="AC235" s="73">
        <v>0.11424386536443562</v>
      </c>
      <c r="AD235" s="73">
        <v>0.12683605976914059</v>
      </c>
      <c r="AE235" s="73">
        <v>1.3752907442766235E-2</v>
      </c>
      <c r="AF235" s="73">
        <v>1.6117857799216154E-2</v>
      </c>
      <c r="AG235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235" s="73">
        <f t="shared" si="24"/>
        <v>1.4999999999999999E-2</v>
      </c>
      <c r="AI235" s="75">
        <f t="shared" si="26"/>
        <v>1.4999999999999999E-2</v>
      </c>
      <c r="AJ235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235" s="73">
        <f t="shared" si="25"/>
        <v>0.105</v>
      </c>
      <c r="AL235" s="75">
        <f t="shared" si="27"/>
        <v>0.11424386536443562</v>
      </c>
      <c r="AM235" s="75">
        <f>Table133[[#This Row],[GAM to be used]]-Table133[[#This Row],[new GAM prevalence (SD of 1) after district grouping]]</f>
        <v>0</v>
      </c>
      <c r="AN235" s="75">
        <f>Table133[[#This Row],[GAM to be used]]-Table133[[#This Row],[SAM to be used]]</f>
        <v>9.9243865364435621E-2</v>
      </c>
      <c r="AO235" s="76" t="e">
        <f>Table133[[#This Row],[0-59 Month population]]*Table133[[#This Row],[SAM to be used]]*2.6</f>
        <v>#N/A</v>
      </c>
      <c r="AP235" s="76" t="e">
        <f>Table133[[#This Row],[SAM Burden]]+Table133[[#This Row],[MAM Burden]]</f>
        <v>#N/A</v>
      </c>
      <c r="AQ235" s="76" t="e">
        <f>Table133[[#This Row],[0-59 Month population]]*Table133[[#This Row],[MAM to be used]]*2.6</f>
        <v>#N/A</v>
      </c>
      <c r="AR235" s="77"/>
      <c r="AS235" s="78" t="e">
        <f>Table133[[#This Row],[SAM Upper Interval]]*Table133[[#This Row],[0-59 Month population]]*2.6</f>
        <v>#N/A</v>
      </c>
      <c r="AT235" s="79" t="e">
        <f>Table133[[#This Row],[0-59 Month population]]*Table133[[#This Row],[SAM Level]]*2.6</f>
        <v>#N/A</v>
      </c>
      <c r="AU235" s="79" t="e">
        <f>Table133[[#This Row],[SAM Burden (Surveys Only)]]+Table133[[#This Row],[MAM Burden (Surveys Only)]]</f>
        <v>#N/A</v>
      </c>
      <c r="AV235" s="79" t="e">
        <f>(Table133[[#This Row],[GAM Level]]-Table133[[#This Row],[SAM Level]])*Table133[[#This Row],[0-59 Month population]]*2.6</f>
        <v>#N/A</v>
      </c>
      <c r="AX235" s="69">
        <v>2.2471922657177195</v>
      </c>
      <c r="AY235" s="70" t="e">
        <f t="shared" si="21"/>
        <v>#N/A</v>
      </c>
      <c r="AZ235" s="70" t="e">
        <f t="shared" si="22"/>
        <v>#N/A</v>
      </c>
      <c r="BA235" s="70" t="e">
        <f t="shared" si="23"/>
        <v>#N/A</v>
      </c>
      <c r="BB235" s="2"/>
    </row>
    <row r="236" spans="1:54" ht="16.5" hidden="1" customHeight="1" x14ac:dyDescent="0.25">
      <c r="A236" s="56" t="s">
        <v>357</v>
      </c>
      <c r="B236" s="56" t="s">
        <v>365</v>
      </c>
      <c r="C236" s="56" t="s">
        <v>359</v>
      </c>
      <c r="D236" s="56">
        <v>2310</v>
      </c>
      <c r="E236" s="56">
        <v>2310</v>
      </c>
      <c r="F236" s="56" t="s">
        <v>45</v>
      </c>
      <c r="G236" s="57" t="s">
        <v>29</v>
      </c>
      <c r="H236" s="57" t="s">
        <v>680</v>
      </c>
      <c r="I236" s="58">
        <v>116168.11330780512</v>
      </c>
      <c r="J236" s="58" t="e">
        <f>VLOOKUP(TRIM(Table133[[#This Row],[District code]]),'[2]Pop Change by District'!$D$6:$L$339,9,0)</f>
        <v>#N/A</v>
      </c>
      <c r="K236" s="58" t="e">
        <f>Table133[[#This Row],[Population 2019]]-Table133[[#This Row],[Population 2018]]</f>
        <v>#N/A</v>
      </c>
      <c r="L236" s="58" t="e">
        <f>Table133[[#This Row],[Population 2019]]*17.63%</f>
        <v>#N/A</v>
      </c>
      <c r="M236" s="58" t="e">
        <f>Table133[[#This Row],[0-59 Month population]]*0.9</f>
        <v>#N/A</v>
      </c>
      <c r="N236" s="58" t="e">
        <f>Table133[[#This Row],[0-59 Month population]]*0.3</f>
        <v>#N/A</v>
      </c>
      <c r="O236" s="58" t="e">
        <f>Table133[[#This Row],[0-59 Month population]]*0.8</f>
        <v>#N/A</v>
      </c>
      <c r="P236" s="58" t="s">
        <v>366</v>
      </c>
      <c r="Q236" s="71" t="s">
        <v>21</v>
      </c>
      <c r="R236" s="71" t="s">
        <v>724</v>
      </c>
      <c r="S236" s="71" t="s">
        <v>725</v>
      </c>
      <c r="T236" s="72">
        <v>0.105</v>
      </c>
      <c r="U236" s="72">
        <v>0.105</v>
      </c>
      <c r="V236" s="72">
        <v>0.105</v>
      </c>
      <c r="W236" s="72">
        <v>1.4999999999999999E-2</v>
      </c>
      <c r="X236" s="72">
        <v>1.4999999999999999E-2</v>
      </c>
      <c r="Y236" s="72">
        <v>1.4999999999999999E-2</v>
      </c>
      <c r="Z236" s="72"/>
      <c r="AA236" s="73">
        <v>0.12683605976914059</v>
      </c>
      <c r="AB236" s="73">
        <v>1.6117857799216154E-2</v>
      </c>
      <c r="AC236" s="73">
        <v>0.11424386536443562</v>
      </c>
      <c r="AD236" s="73">
        <v>0.12683605976914059</v>
      </c>
      <c r="AE236" s="73">
        <v>1.3752907442766235E-2</v>
      </c>
      <c r="AF236" s="73">
        <v>1.6117857799216154E-2</v>
      </c>
      <c r="AG236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236" s="73">
        <f t="shared" si="24"/>
        <v>1.4999999999999999E-2</v>
      </c>
      <c r="AI236" s="75">
        <f t="shared" si="26"/>
        <v>1.6117857799216154E-2</v>
      </c>
      <c r="AJ236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236" s="73">
        <f t="shared" si="25"/>
        <v>0.105</v>
      </c>
      <c r="AL236" s="75">
        <f t="shared" si="27"/>
        <v>0.12683605976914059</v>
      </c>
      <c r="AM236" s="75">
        <f>Table133[[#This Row],[GAM to be used]]-Table133[[#This Row],[new GAM prevalence (SD of 1) after district grouping]]</f>
        <v>0</v>
      </c>
      <c r="AN236" s="75">
        <f>Table133[[#This Row],[GAM to be used]]-Table133[[#This Row],[SAM to be used]]</f>
        <v>0.11071820196992443</v>
      </c>
      <c r="AO236" s="76" t="e">
        <f>Table133[[#This Row],[0-59 Month population]]*Table133[[#This Row],[SAM to be used]]*2.6</f>
        <v>#N/A</v>
      </c>
      <c r="AP236" s="76" t="e">
        <f>Table133[[#This Row],[SAM Burden]]+Table133[[#This Row],[MAM Burden]]</f>
        <v>#N/A</v>
      </c>
      <c r="AQ236" s="76" t="e">
        <f>Table133[[#This Row],[0-59 Month population]]*Table133[[#This Row],[MAM to be used]]*2.6</f>
        <v>#N/A</v>
      </c>
      <c r="AR236" s="77"/>
      <c r="AS236" s="78" t="e">
        <f>Table133[[#This Row],[SAM Upper Interval]]*Table133[[#This Row],[0-59 Month population]]*2.6</f>
        <v>#N/A</v>
      </c>
      <c r="AT236" s="79" t="e">
        <f>Table133[[#This Row],[0-59 Month population]]*Table133[[#This Row],[SAM Level]]*2.6</f>
        <v>#N/A</v>
      </c>
      <c r="AU236" s="79" t="e">
        <f>Table133[[#This Row],[SAM Burden (Surveys Only)]]+Table133[[#This Row],[MAM Burden (Surveys Only)]]</f>
        <v>#N/A</v>
      </c>
      <c r="AV236" s="79" t="e">
        <f>(Table133[[#This Row],[GAM Level]]-Table133[[#This Row],[SAM Level]])*Table133[[#This Row],[0-59 Month population]]*2.6</f>
        <v>#N/A</v>
      </c>
      <c r="AX236" s="69">
        <v>2.8665323276152783</v>
      </c>
      <c r="AY236" s="70" t="e">
        <f t="shared" si="21"/>
        <v>#N/A</v>
      </c>
      <c r="AZ236" s="70" t="e">
        <f t="shared" si="22"/>
        <v>#N/A</v>
      </c>
      <c r="BA236" s="70" t="e">
        <f t="shared" si="23"/>
        <v>#N/A</v>
      </c>
      <c r="BB236" s="2"/>
    </row>
    <row r="237" spans="1:54" ht="16.5" hidden="1" customHeight="1" x14ac:dyDescent="0.25">
      <c r="A237" s="56" t="s">
        <v>357</v>
      </c>
      <c r="B237" s="56" t="s">
        <v>367</v>
      </c>
      <c r="C237" s="56" t="s">
        <v>359</v>
      </c>
      <c r="D237" s="56">
        <v>2311</v>
      </c>
      <c r="E237" s="56">
        <v>2311</v>
      </c>
      <c r="F237" s="56" t="s">
        <v>45</v>
      </c>
      <c r="G237" s="57" t="s">
        <v>29</v>
      </c>
      <c r="H237" s="57" t="s">
        <v>680</v>
      </c>
      <c r="I237" s="58">
        <v>45043.460455334513</v>
      </c>
      <c r="J237" s="58" t="e">
        <f>VLOOKUP(TRIM(Table133[[#This Row],[District code]]),'[2]Pop Change by District'!$D$6:$L$339,9,0)</f>
        <v>#N/A</v>
      </c>
      <c r="K237" s="58" t="e">
        <f>Table133[[#This Row],[Population 2019]]-Table133[[#This Row],[Population 2018]]</f>
        <v>#N/A</v>
      </c>
      <c r="L237" s="58" t="e">
        <f>Table133[[#This Row],[Population 2019]]*17.63%</f>
        <v>#N/A</v>
      </c>
      <c r="M237" s="58" t="e">
        <f>Table133[[#This Row],[0-59 Month population]]*0.9</f>
        <v>#N/A</v>
      </c>
      <c r="N237" s="58" t="e">
        <f>Table133[[#This Row],[0-59 Month population]]*0.3</f>
        <v>#N/A</v>
      </c>
      <c r="O237" s="58" t="e">
        <f>Table133[[#This Row],[0-59 Month population]]*0.8</f>
        <v>#N/A</v>
      </c>
      <c r="P237" s="58" t="s">
        <v>366</v>
      </c>
      <c r="Q237" s="71" t="s">
        <v>21</v>
      </c>
      <c r="R237" s="71" t="s">
        <v>724</v>
      </c>
      <c r="S237" s="71" t="s">
        <v>725</v>
      </c>
      <c r="T237" s="72">
        <v>0.105</v>
      </c>
      <c r="U237" s="72">
        <v>0.105</v>
      </c>
      <c r="V237" s="72">
        <v>0.105</v>
      </c>
      <c r="W237" s="72">
        <v>1.4999999999999999E-2</v>
      </c>
      <c r="X237" s="72">
        <v>1.4999999999999999E-2</v>
      </c>
      <c r="Y237" s="72">
        <v>1.4999999999999999E-2</v>
      </c>
      <c r="Z237" s="72"/>
      <c r="AA237" s="73">
        <v>0.12683605976914059</v>
      </c>
      <c r="AB237" s="73">
        <v>1.6117857799216154E-2</v>
      </c>
      <c r="AC237" s="73">
        <v>0.11424386536443562</v>
      </c>
      <c r="AD237" s="73">
        <v>0.12683605976914059</v>
      </c>
      <c r="AE237" s="73">
        <v>1.3752907442766235E-2</v>
      </c>
      <c r="AF237" s="73">
        <v>1.6117857799216154E-2</v>
      </c>
      <c r="AG237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237" s="73">
        <f t="shared" si="24"/>
        <v>1.4999999999999999E-2</v>
      </c>
      <c r="AI237" s="75">
        <f t="shared" si="26"/>
        <v>1.6117857799216154E-2</v>
      </c>
      <c r="AJ237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237" s="73">
        <f t="shared" si="25"/>
        <v>0.105</v>
      </c>
      <c r="AL237" s="75">
        <f t="shared" si="27"/>
        <v>0.12683605976914059</v>
      </c>
      <c r="AM237" s="75">
        <f>Table133[[#This Row],[GAM to be used]]-Table133[[#This Row],[new GAM prevalence (SD of 1) after district grouping]]</f>
        <v>0</v>
      </c>
      <c r="AN237" s="75">
        <f>Table133[[#This Row],[GAM to be used]]-Table133[[#This Row],[SAM to be used]]</f>
        <v>0.11071820196992443</v>
      </c>
      <c r="AO237" s="76" t="e">
        <f>Table133[[#This Row],[0-59 Month population]]*Table133[[#This Row],[SAM to be used]]*2.6</f>
        <v>#N/A</v>
      </c>
      <c r="AP237" s="76" t="e">
        <f>Table133[[#This Row],[SAM Burden]]+Table133[[#This Row],[MAM Burden]]</f>
        <v>#N/A</v>
      </c>
      <c r="AQ237" s="76" t="e">
        <f>Table133[[#This Row],[0-59 Month population]]*Table133[[#This Row],[MAM to be used]]*2.6</f>
        <v>#N/A</v>
      </c>
      <c r="AR237" s="77"/>
      <c r="AS237" s="78" t="e">
        <f>Table133[[#This Row],[SAM Upper Interval]]*Table133[[#This Row],[0-59 Month population]]*2.6</f>
        <v>#N/A</v>
      </c>
      <c r="AT237" s="79" t="e">
        <f>Table133[[#This Row],[0-59 Month population]]*Table133[[#This Row],[SAM Level]]*2.6</f>
        <v>#N/A</v>
      </c>
      <c r="AU237" s="79" t="e">
        <f>Table133[[#This Row],[SAM Burden (Surveys Only)]]+Table133[[#This Row],[MAM Burden (Surveys Only)]]</f>
        <v>#N/A</v>
      </c>
      <c r="AV237" s="79" t="e">
        <f>(Table133[[#This Row],[GAM Level]]-Table133[[#This Row],[SAM Level]])*Table133[[#This Row],[0-59 Month population]]*2.6</f>
        <v>#N/A</v>
      </c>
      <c r="AX237" s="69">
        <v>2.8665323276152783</v>
      </c>
      <c r="AY237" s="70" t="e">
        <f t="shared" si="21"/>
        <v>#N/A</v>
      </c>
      <c r="AZ237" s="70" t="e">
        <f t="shared" si="22"/>
        <v>#N/A</v>
      </c>
      <c r="BA237" s="70" t="e">
        <f t="shared" si="23"/>
        <v>#N/A</v>
      </c>
      <c r="BB237" s="2"/>
    </row>
    <row r="238" spans="1:54" ht="16.5" hidden="1" customHeight="1" x14ac:dyDescent="0.25">
      <c r="A238" s="56" t="s">
        <v>357</v>
      </c>
      <c r="B238" s="56" t="s">
        <v>380</v>
      </c>
      <c r="C238" s="56" t="s">
        <v>370</v>
      </c>
      <c r="D238" s="56">
        <v>2312</v>
      </c>
      <c r="E238" s="56">
        <v>2312</v>
      </c>
      <c r="F238" s="56" t="s">
        <v>45</v>
      </c>
      <c r="G238" s="57"/>
      <c r="H238" s="57" t="s">
        <v>680</v>
      </c>
      <c r="I238" s="58">
        <v>38146.062089031424</v>
      </c>
      <c r="J238" s="58" t="e">
        <f>VLOOKUP(TRIM(Table133[[#This Row],[District code]]),'[2]Pop Change by District'!$D$6:$L$339,9,0)</f>
        <v>#N/A</v>
      </c>
      <c r="K238" s="58" t="e">
        <f>Table133[[#This Row],[Population 2019]]-Table133[[#This Row],[Population 2018]]</f>
        <v>#N/A</v>
      </c>
      <c r="L238" s="58" t="e">
        <f>Table133[[#This Row],[Population 2019]]*17.63%</f>
        <v>#N/A</v>
      </c>
      <c r="M238" s="58" t="e">
        <f>Table133[[#This Row],[0-59 Month population]]*0.9</f>
        <v>#N/A</v>
      </c>
      <c r="N238" s="58" t="e">
        <f>Table133[[#This Row],[0-59 Month population]]*0.3</f>
        <v>#N/A</v>
      </c>
      <c r="O238" s="58" t="e">
        <f>Table133[[#This Row],[0-59 Month population]]*0.8</f>
        <v>#N/A</v>
      </c>
      <c r="P238" s="58" t="s">
        <v>378</v>
      </c>
      <c r="Q238" s="71" t="s">
        <v>21</v>
      </c>
      <c r="R238" s="71" t="s">
        <v>722</v>
      </c>
      <c r="S238" s="71" t="s">
        <v>723</v>
      </c>
      <c r="T238" s="72">
        <v>0.1</v>
      </c>
      <c r="U238" s="72">
        <v>0.1</v>
      </c>
      <c r="V238" s="72">
        <v>0.1</v>
      </c>
      <c r="W238" s="72">
        <v>1.7999999999999999E-2</v>
      </c>
      <c r="X238" s="72">
        <v>1.7999999999999999E-2</v>
      </c>
      <c r="Y238" s="72">
        <v>1.7999999999999999E-2</v>
      </c>
      <c r="Z238" s="72"/>
      <c r="AA238" s="73">
        <v>6.474205475466871E-2</v>
      </c>
      <c r="AB238" s="73">
        <v>5.932412353859059E-3</v>
      </c>
      <c r="AC238" s="73">
        <v>6.474205475466871E-2</v>
      </c>
      <c r="AD238" s="73">
        <v>0.11164797094836681</v>
      </c>
      <c r="AE238" s="73">
        <v>5.932412353859059E-3</v>
      </c>
      <c r="AF238" s="73">
        <v>1.3283873339380329E-2</v>
      </c>
      <c r="AG238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238" s="73">
        <f t="shared" si="24"/>
        <v>1.7999999999999999E-2</v>
      </c>
      <c r="AI238" s="75">
        <f t="shared" si="26"/>
        <v>1.7999999999999999E-2</v>
      </c>
      <c r="AJ238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238" s="73">
        <f t="shared" si="25"/>
        <v>0.1</v>
      </c>
      <c r="AL238" s="75">
        <f t="shared" si="27"/>
        <v>0.1</v>
      </c>
      <c r="AM238" s="75">
        <f>Table133[[#This Row],[GAM to be used]]-Table133[[#This Row],[new GAM prevalence (SD of 1) after district grouping]]</f>
        <v>3.5257945245331296E-2</v>
      </c>
      <c r="AN238" s="75">
        <f>Table133[[#This Row],[GAM to be used]]-Table133[[#This Row],[SAM to be used]]</f>
        <v>8.2000000000000003E-2</v>
      </c>
      <c r="AO238" s="76" t="e">
        <f>Table133[[#This Row],[0-59 Month population]]*Table133[[#This Row],[SAM to be used]]*2.6</f>
        <v>#N/A</v>
      </c>
      <c r="AP238" s="76" t="e">
        <f>Table133[[#This Row],[SAM Burden]]+Table133[[#This Row],[MAM Burden]]</f>
        <v>#N/A</v>
      </c>
      <c r="AQ238" s="76" t="e">
        <f>Table133[[#This Row],[0-59 Month population]]*Table133[[#This Row],[MAM to be used]]*2.6</f>
        <v>#N/A</v>
      </c>
      <c r="AR238" s="77"/>
      <c r="AS238" s="78" t="e">
        <f>Table133[[#This Row],[SAM Upper Interval]]*Table133[[#This Row],[0-59 Month population]]*2.6</f>
        <v>#N/A</v>
      </c>
      <c r="AT238" s="79" t="e">
        <f>Table133[[#This Row],[0-59 Month population]]*Table133[[#This Row],[SAM Level]]*2.6</f>
        <v>#N/A</v>
      </c>
      <c r="AU238" s="79" t="e">
        <f>Table133[[#This Row],[SAM Burden (Surveys Only)]]+Table133[[#This Row],[MAM Burden (Surveys Only)]]</f>
        <v>#N/A</v>
      </c>
      <c r="AV238" s="79" t="e">
        <f>(Table133[[#This Row],[GAM Level]]-Table133[[#This Row],[SAM Level]])*Table133[[#This Row],[0-59 Month population]]*2.6</f>
        <v>#N/A</v>
      </c>
      <c r="AX238" s="69">
        <v>3.7635149386251339</v>
      </c>
      <c r="AY238" s="70" t="e">
        <f t="shared" si="21"/>
        <v>#N/A</v>
      </c>
      <c r="AZ238" s="70" t="e">
        <f t="shared" si="22"/>
        <v>#N/A</v>
      </c>
      <c r="BA238" s="70" t="e">
        <f t="shared" si="23"/>
        <v>#N/A</v>
      </c>
      <c r="BB238" s="2"/>
    </row>
    <row r="239" spans="1:54" ht="16.5" hidden="1" customHeight="1" x14ac:dyDescent="0.25">
      <c r="A239" s="56" t="s">
        <v>357</v>
      </c>
      <c r="B239" s="56" t="s">
        <v>381</v>
      </c>
      <c r="C239" s="56" t="s">
        <v>370</v>
      </c>
      <c r="D239" s="56">
        <v>2313</v>
      </c>
      <c r="E239" s="56">
        <v>2313</v>
      </c>
      <c r="F239" s="56" t="s">
        <v>45</v>
      </c>
      <c r="G239" s="57"/>
      <c r="H239" s="57" t="s">
        <v>680</v>
      </c>
      <c r="I239" s="58">
        <v>54132.482033350541</v>
      </c>
      <c r="J239" s="58" t="e">
        <f>VLOOKUP(TRIM(Table133[[#This Row],[District code]]),'[2]Pop Change by District'!$D$6:$L$339,9,0)</f>
        <v>#N/A</v>
      </c>
      <c r="K239" s="58" t="e">
        <f>Table133[[#This Row],[Population 2019]]-Table133[[#This Row],[Population 2018]]</f>
        <v>#N/A</v>
      </c>
      <c r="L239" s="58" t="e">
        <f>Table133[[#This Row],[Population 2019]]*17.63%</f>
        <v>#N/A</v>
      </c>
      <c r="M239" s="58" t="e">
        <f>Table133[[#This Row],[0-59 Month population]]*0.9</f>
        <v>#N/A</v>
      </c>
      <c r="N239" s="58" t="e">
        <f>Table133[[#This Row],[0-59 Month population]]*0.3</f>
        <v>#N/A</v>
      </c>
      <c r="O239" s="58" t="e">
        <f>Table133[[#This Row],[0-59 Month population]]*0.8</f>
        <v>#N/A</v>
      </c>
      <c r="P239" s="58" t="s">
        <v>378</v>
      </c>
      <c r="Q239" s="71" t="s">
        <v>21</v>
      </c>
      <c r="R239" s="71" t="s">
        <v>722</v>
      </c>
      <c r="S239" s="71" t="s">
        <v>723</v>
      </c>
      <c r="T239" s="72">
        <v>0.1</v>
      </c>
      <c r="U239" s="72">
        <v>0.1</v>
      </c>
      <c r="V239" s="72">
        <v>0.1</v>
      </c>
      <c r="W239" s="72">
        <v>1.7999999999999999E-2</v>
      </c>
      <c r="X239" s="72">
        <v>1.7999999999999999E-2</v>
      </c>
      <c r="Y239" s="72">
        <v>1.7999999999999999E-2</v>
      </c>
      <c r="Z239" s="72"/>
      <c r="AA239" s="73">
        <v>6.474205475466871E-2</v>
      </c>
      <c r="AB239" s="73">
        <v>5.932412353859059E-3</v>
      </c>
      <c r="AC239" s="73">
        <v>6.474205475466871E-2</v>
      </c>
      <c r="AD239" s="73">
        <v>0.11164797094836681</v>
      </c>
      <c r="AE239" s="73">
        <v>5.932412353859059E-3</v>
      </c>
      <c r="AF239" s="73">
        <v>1.3283873339380329E-2</v>
      </c>
      <c r="AG239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239" s="73">
        <f t="shared" si="24"/>
        <v>1.7999999999999999E-2</v>
      </c>
      <c r="AI239" s="75">
        <f t="shared" si="26"/>
        <v>1.7999999999999999E-2</v>
      </c>
      <c r="AJ239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239" s="73">
        <f t="shared" si="25"/>
        <v>0.1</v>
      </c>
      <c r="AL239" s="75">
        <f t="shared" si="27"/>
        <v>0.1</v>
      </c>
      <c r="AM239" s="75">
        <f>Table133[[#This Row],[GAM to be used]]-Table133[[#This Row],[new GAM prevalence (SD of 1) after district grouping]]</f>
        <v>3.5257945245331296E-2</v>
      </c>
      <c r="AN239" s="75">
        <f>Table133[[#This Row],[GAM to be used]]-Table133[[#This Row],[SAM to be used]]</f>
        <v>8.2000000000000003E-2</v>
      </c>
      <c r="AO239" s="76" t="e">
        <f>Table133[[#This Row],[0-59 Month population]]*Table133[[#This Row],[SAM to be used]]*2.6</f>
        <v>#N/A</v>
      </c>
      <c r="AP239" s="76" t="e">
        <f>Table133[[#This Row],[SAM Burden]]+Table133[[#This Row],[MAM Burden]]</f>
        <v>#N/A</v>
      </c>
      <c r="AQ239" s="76" t="e">
        <f>Table133[[#This Row],[0-59 Month population]]*Table133[[#This Row],[MAM to be used]]*2.6</f>
        <v>#N/A</v>
      </c>
      <c r="AR239" s="77"/>
      <c r="AS239" s="78" t="e">
        <f>Table133[[#This Row],[SAM Upper Interval]]*Table133[[#This Row],[0-59 Month population]]*2.6</f>
        <v>#N/A</v>
      </c>
      <c r="AT239" s="79" t="e">
        <f>Table133[[#This Row],[0-59 Month population]]*Table133[[#This Row],[SAM Level]]*2.6</f>
        <v>#N/A</v>
      </c>
      <c r="AU239" s="79" t="e">
        <f>Table133[[#This Row],[SAM Burden (Surveys Only)]]+Table133[[#This Row],[MAM Burden (Surveys Only)]]</f>
        <v>#N/A</v>
      </c>
      <c r="AV239" s="79" t="e">
        <f>(Table133[[#This Row],[GAM Level]]-Table133[[#This Row],[SAM Level]])*Table133[[#This Row],[0-59 Month population]]*2.6</f>
        <v>#N/A</v>
      </c>
      <c r="AX239" s="69">
        <v>3.243241072450056</v>
      </c>
      <c r="AY239" s="70" t="e">
        <f t="shared" si="21"/>
        <v>#N/A</v>
      </c>
      <c r="AZ239" s="70" t="e">
        <f t="shared" si="22"/>
        <v>#N/A</v>
      </c>
      <c r="BA239" s="70" t="e">
        <f t="shared" si="23"/>
        <v>#N/A</v>
      </c>
      <c r="BB239" s="2"/>
    </row>
    <row r="240" spans="1:54" ht="16.5" hidden="1" customHeight="1" x14ac:dyDescent="0.25">
      <c r="A240" s="56" t="s">
        <v>357</v>
      </c>
      <c r="B240" s="56" t="s">
        <v>368</v>
      </c>
      <c r="C240" s="56" t="s">
        <v>359</v>
      </c>
      <c r="D240" s="56">
        <v>2314</v>
      </c>
      <c r="E240" s="56">
        <v>2314</v>
      </c>
      <c r="F240" s="56" t="s">
        <v>45</v>
      </c>
      <c r="G240" s="57" t="s">
        <v>29</v>
      </c>
      <c r="H240" s="57" t="s">
        <v>680</v>
      </c>
      <c r="I240" s="58">
        <v>31492.098751779558</v>
      </c>
      <c r="J240" s="58">
        <f>VLOOKUP(TRIM(Table133[[#This Row],[District code]]),'[2]Pop Change by District'!$D$6:$L$339,9,0)</f>
        <v>20943</v>
      </c>
      <c r="K240" s="58">
        <f>Table133[[#This Row],[Population 2019]]-Table133[[#This Row],[Population 2018]]</f>
        <v>-10549.098751779558</v>
      </c>
      <c r="L240" s="58">
        <f>Table133[[#This Row],[Population 2019]]*17.63%</f>
        <v>3692.2508999999995</v>
      </c>
      <c r="M240" s="58">
        <f>Table133[[#This Row],[0-59 Month population]]*0.9</f>
        <v>3323.0258099999996</v>
      </c>
      <c r="N240" s="58">
        <f>Table133[[#This Row],[0-59 Month population]]*0.3</f>
        <v>1107.6752699999997</v>
      </c>
      <c r="O240" s="58">
        <f>Table133[[#This Row],[0-59 Month population]]*0.8</f>
        <v>2953.8007199999997</v>
      </c>
      <c r="P240" s="58" t="s">
        <v>366</v>
      </c>
      <c r="Q240" s="71" t="s">
        <v>21</v>
      </c>
      <c r="R240" s="71" t="s">
        <v>724</v>
      </c>
      <c r="S240" s="71" t="s">
        <v>725</v>
      </c>
      <c r="T240" s="72">
        <v>0.105</v>
      </c>
      <c r="U240" s="72">
        <v>0.105</v>
      </c>
      <c r="V240" s="72">
        <v>0.105</v>
      </c>
      <c r="W240" s="72">
        <v>1.4999999999999999E-2</v>
      </c>
      <c r="X240" s="72">
        <v>1.4999999999999999E-2</v>
      </c>
      <c r="Y240" s="72">
        <v>1.4999999999999999E-2</v>
      </c>
      <c r="Z240" s="72"/>
      <c r="AA240" s="73">
        <v>0.12683605976914059</v>
      </c>
      <c r="AB240" s="73">
        <v>1.6117857799216154E-2</v>
      </c>
      <c r="AC240" s="73">
        <v>0.11424386536443562</v>
      </c>
      <c r="AD240" s="73">
        <v>0.12683605976914059</v>
      </c>
      <c r="AE240" s="73">
        <v>1.3752907442766235E-2</v>
      </c>
      <c r="AF240" s="73">
        <v>1.6117857799216154E-2</v>
      </c>
      <c r="AG240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240" s="73">
        <f t="shared" si="24"/>
        <v>1.4999999999999999E-2</v>
      </c>
      <c r="AI240" s="75">
        <f t="shared" si="26"/>
        <v>1.6117857799216154E-2</v>
      </c>
      <c r="AJ240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240" s="73">
        <f t="shared" si="25"/>
        <v>0.105</v>
      </c>
      <c r="AL240" s="75">
        <f t="shared" si="27"/>
        <v>0.12683605976914059</v>
      </c>
      <c r="AM240" s="75">
        <f>Table133[[#This Row],[GAM to be used]]-Table133[[#This Row],[new GAM prevalence (SD of 1) after district grouping]]</f>
        <v>0</v>
      </c>
      <c r="AN240" s="75">
        <f>Table133[[#This Row],[GAM to be used]]-Table133[[#This Row],[SAM to be used]]</f>
        <v>0.11071820196992443</v>
      </c>
      <c r="AO240" s="76">
        <f>Table133[[#This Row],[0-59 Month population]]*Table133[[#This Row],[SAM to be used]]*2.6</f>
        <v>154.72905490959243</v>
      </c>
      <c r="AP240" s="76">
        <f>Table133[[#This Row],[SAM Burden]]+Table133[[#This Row],[MAM Burden]]</f>
        <v>1217.607445171164</v>
      </c>
      <c r="AQ240" s="76">
        <f>Table133[[#This Row],[0-59 Month population]]*Table133[[#This Row],[MAM to be used]]*2.6</f>
        <v>1062.8783902615717</v>
      </c>
      <c r="AR240" s="77"/>
      <c r="AS240" s="78">
        <f>Table133[[#This Row],[SAM Upper Interval]]*Table133[[#This Row],[0-59 Month population]]*2.6</f>
        <v>143.99778509999999</v>
      </c>
      <c r="AT240" s="79">
        <f>Table133[[#This Row],[0-59 Month population]]*Table133[[#This Row],[SAM Level]]*2.6</f>
        <v>143.99778509999999</v>
      </c>
      <c r="AU240" s="79">
        <f>Table133[[#This Row],[SAM Burden (Surveys Only)]]+Table133[[#This Row],[MAM Burden (Surveys Only)]]</f>
        <v>1007.9844956999999</v>
      </c>
      <c r="AV240" s="79">
        <f>(Table133[[#This Row],[GAM Level]]-Table133[[#This Row],[SAM Level]])*Table133[[#This Row],[0-59 Month population]]*2.6</f>
        <v>863.98671059999992</v>
      </c>
      <c r="AX240" s="69">
        <v>2.8665323276152783</v>
      </c>
      <c r="AY240" s="70">
        <f t="shared" si="21"/>
        <v>1007.9844956999999</v>
      </c>
      <c r="AZ240" s="70">
        <f t="shared" si="22"/>
        <v>143.99778509999999</v>
      </c>
      <c r="BA240" s="70">
        <f t="shared" si="23"/>
        <v>863.98671059999992</v>
      </c>
      <c r="BB240" s="2"/>
    </row>
    <row r="241" spans="1:54" ht="16.5" hidden="1" customHeight="1" x14ac:dyDescent="0.25">
      <c r="A241" s="56" t="s">
        <v>357</v>
      </c>
      <c r="B241" s="56" t="s">
        <v>382</v>
      </c>
      <c r="C241" s="56" t="s">
        <v>370</v>
      </c>
      <c r="D241" s="56">
        <v>2315</v>
      </c>
      <c r="E241" s="56">
        <v>2315</v>
      </c>
      <c r="F241" s="56" t="s">
        <v>45</v>
      </c>
      <c r="G241" s="57"/>
      <c r="H241" s="57" t="s">
        <v>680</v>
      </c>
      <c r="I241" s="58">
        <v>40518.969233687036</v>
      </c>
      <c r="J241" s="58">
        <f>VLOOKUP(TRIM(Table133[[#This Row],[District code]]),'[2]Pop Change by District'!$D$6:$L$339,9,0)</f>
        <v>38182</v>
      </c>
      <c r="K241" s="58">
        <f>Table133[[#This Row],[Population 2019]]-Table133[[#This Row],[Population 2018]]</f>
        <v>-2336.9692336870357</v>
      </c>
      <c r="L241" s="58">
        <f>Table133[[#This Row],[Population 2019]]*17.63%</f>
        <v>6731.4865999999993</v>
      </c>
      <c r="M241" s="58">
        <f>Table133[[#This Row],[0-59 Month population]]*0.9</f>
        <v>6058.3379399999994</v>
      </c>
      <c r="N241" s="58">
        <f>Table133[[#This Row],[0-59 Month population]]*0.3</f>
        <v>2019.4459799999997</v>
      </c>
      <c r="O241" s="58">
        <f>Table133[[#This Row],[0-59 Month population]]*0.8</f>
        <v>5385.1892799999996</v>
      </c>
      <c r="P241" s="58" t="s">
        <v>378</v>
      </c>
      <c r="Q241" s="71" t="s">
        <v>21</v>
      </c>
      <c r="R241" s="71" t="s">
        <v>722</v>
      </c>
      <c r="S241" s="71" t="s">
        <v>723</v>
      </c>
      <c r="T241" s="72">
        <v>0.1</v>
      </c>
      <c r="U241" s="72">
        <v>0.1</v>
      </c>
      <c r="V241" s="72">
        <v>0.1</v>
      </c>
      <c r="W241" s="72">
        <v>1.7999999999999999E-2</v>
      </c>
      <c r="X241" s="72">
        <v>1.7999999999999999E-2</v>
      </c>
      <c r="Y241" s="72">
        <v>1.7999999999999999E-2</v>
      </c>
      <c r="Z241" s="72"/>
      <c r="AA241" s="73">
        <v>6.474205475466871E-2</v>
      </c>
      <c r="AB241" s="73">
        <v>5.932412353859059E-3</v>
      </c>
      <c r="AC241" s="73">
        <v>6.474205475466871E-2</v>
      </c>
      <c r="AD241" s="73">
        <v>0.11164797094836681</v>
      </c>
      <c r="AE241" s="73">
        <v>5.932412353859059E-3</v>
      </c>
      <c r="AF241" s="73">
        <v>1.3283873339380329E-2</v>
      </c>
      <c r="AG241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241" s="73">
        <f t="shared" si="24"/>
        <v>1.7999999999999999E-2</v>
      </c>
      <c r="AI241" s="75">
        <f t="shared" si="26"/>
        <v>1.7999999999999999E-2</v>
      </c>
      <c r="AJ241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241" s="73">
        <f t="shared" si="25"/>
        <v>0.1</v>
      </c>
      <c r="AL241" s="75">
        <f t="shared" si="27"/>
        <v>0.1</v>
      </c>
      <c r="AM241" s="75">
        <f>Table133[[#This Row],[GAM to be used]]-Table133[[#This Row],[new GAM prevalence (SD of 1) after district grouping]]</f>
        <v>3.5257945245331296E-2</v>
      </c>
      <c r="AN241" s="75">
        <f>Table133[[#This Row],[GAM to be used]]-Table133[[#This Row],[SAM to be used]]</f>
        <v>8.2000000000000003E-2</v>
      </c>
      <c r="AO241" s="76">
        <f>Table133[[#This Row],[0-59 Month population]]*Table133[[#This Row],[SAM to be used]]*2.6</f>
        <v>315.03357287999995</v>
      </c>
      <c r="AP241" s="76">
        <f>Table133[[#This Row],[SAM Burden]]+Table133[[#This Row],[MAM Burden]]</f>
        <v>1750.1865159999998</v>
      </c>
      <c r="AQ241" s="76">
        <f>Table133[[#This Row],[0-59 Month population]]*Table133[[#This Row],[MAM to be used]]*2.6</f>
        <v>1435.1529431199999</v>
      </c>
      <c r="AR241" s="77"/>
      <c r="AS241" s="78">
        <f>Table133[[#This Row],[SAM Upper Interval]]*Table133[[#This Row],[0-59 Month population]]*2.6</f>
        <v>315.03357287999995</v>
      </c>
      <c r="AT241" s="79">
        <f>Table133[[#This Row],[0-59 Month population]]*Table133[[#This Row],[SAM Level]]*2.6</f>
        <v>315.03357287999995</v>
      </c>
      <c r="AU241" s="79">
        <f>Table133[[#This Row],[SAM Burden (Surveys Only)]]+Table133[[#This Row],[MAM Burden (Surveys Only)]]</f>
        <v>1750.1865159999998</v>
      </c>
      <c r="AV241" s="79">
        <f>(Table133[[#This Row],[GAM Level]]-Table133[[#This Row],[SAM Level]])*Table133[[#This Row],[0-59 Month population]]*2.6</f>
        <v>1435.1529431199999</v>
      </c>
      <c r="AX241" s="69">
        <v>2.8665323276152783</v>
      </c>
      <c r="AY241" s="70">
        <f t="shared" si="21"/>
        <v>1750.186516</v>
      </c>
      <c r="AZ241" s="70">
        <f t="shared" si="22"/>
        <v>315.03357287999995</v>
      </c>
      <c r="BA241" s="70">
        <f t="shared" si="23"/>
        <v>1435.1529431199999</v>
      </c>
      <c r="BB241" s="2"/>
    </row>
    <row r="242" spans="1:54" ht="16.5" hidden="1" customHeight="1" x14ac:dyDescent="0.25">
      <c r="A242" s="56" t="s">
        <v>357</v>
      </c>
      <c r="B242" s="56" t="s">
        <v>383</v>
      </c>
      <c r="C242" s="56" t="s">
        <v>370</v>
      </c>
      <c r="D242" s="56">
        <v>2316</v>
      </c>
      <c r="E242" s="56">
        <v>2316</v>
      </c>
      <c r="F242" s="56" t="s">
        <v>45</v>
      </c>
      <c r="G242" s="57"/>
      <c r="H242" s="57" t="s">
        <v>680</v>
      </c>
      <c r="I242" s="58">
        <v>65745.500218667163</v>
      </c>
      <c r="J242" s="58">
        <f>VLOOKUP(TRIM(Table133[[#This Row],[District code]]),'[2]Pop Change by District'!$D$6:$L$339,9,0)</f>
        <v>65046</v>
      </c>
      <c r="K242" s="58">
        <f>Table133[[#This Row],[Population 2019]]-Table133[[#This Row],[Population 2018]]</f>
        <v>-699.5002186671627</v>
      </c>
      <c r="L242" s="58">
        <f>Table133[[#This Row],[Population 2019]]*17.63%</f>
        <v>11467.609799999998</v>
      </c>
      <c r="M242" s="58">
        <f>Table133[[#This Row],[0-59 Month population]]*0.9</f>
        <v>10320.848819999999</v>
      </c>
      <c r="N242" s="58">
        <f>Table133[[#This Row],[0-59 Month population]]*0.3</f>
        <v>3440.2829399999996</v>
      </c>
      <c r="O242" s="58">
        <f>Table133[[#This Row],[0-59 Month population]]*0.8</f>
        <v>9174.0878399999983</v>
      </c>
      <c r="P242" s="58" t="s">
        <v>378</v>
      </c>
      <c r="Q242" s="71" t="s">
        <v>21</v>
      </c>
      <c r="R242" s="71" t="s">
        <v>722</v>
      </c>
      <c r="S242" s="71" t="s">
        <v>723</v>
      </c>
      <c r="T242" s="72">
        <v>0.1</v>
      </c>
      <c r="U242" s="72">
        <v>0.1</v>
      </c>
      <c r="V242" s="72">
        <v>0.1</v>
      </c>
      <c r="W242" s="72">
        <v>1.7999999999999999E-2</v>
      </c>
      <c r="X242" s="72">
        <v>1.7999999999999999E-2</v>
      </c>
      <c r="Y242" s="72">
        <v>1.7999999999999999E-2</v>
      </c>
      <c r="Z242" s="72"/>
      <c r="AA242" s="73">
        <v>6.474205475466871E-2</v>
      </c>
      <c r="AB242" s="73">
        <v>5.932412353859059E-3</v>
      </c>
      <c r="AC242" s="73">
        <v>6.474205475466871E-2</v>
      </c>
      <c r="AD242" s="73">
        <v>0.11164797094836681</v>
      </c>
      <c r="AE242" s="73">
        <v>5.932412353859059E-3</v>
      </c>
      <c r="AF242" s="73">
        <v>1.3283873339380329E-2</v>
      </c>
      <c r="AG242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242" s="73">
        <f t="shared" si="24"/>
        <v>1.7999999999999999E-2</v>
      </c>
      <c r="AI242" s="75">
        <f t="shared" si="26"/>
        <v>1.7999999999999999E-2</v>
      </c>
      <c r="AJ242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242" s="73">
        <f t="shared" si="25"/>
        <v>0.1</v>
      </c>
      <c r="AL242" s="75">
        <f t="shared" si="27"/>
        <v>0.1</v>
      </c>
      <c r="AM242" s="75">
        <f>Table133[[#This Row],[GAM to be used]]-Table133[[#This Row],[new GAM prevalence (SD of 1) after district grouping]]</f>
        <v>3.5257945245331296E-2</v>
      </c>
      <c r="AN242" s="75">
        <f>Table133[[#This Row],[GAM to be used]]-Table133[[#This Row],[SAM to be used]]</f>
        <v>8.2000000000000003E-2</v>
      </c>
      <c r="AO242" s="76">
        <f>Table133[[#This Row],[0-59 Month population]]*Table133[[#This Row],[SAM to be used]]*2.6</f>
        <v>536.6841386399999</v>
      </c>
      <c r="AP242" s="76">
        <f>Table133[[#This Row],[SAM Burden]]+Table133[[#This Row],[MAM Burden]]</f>
        <v>2981.5785479999995</v>
      </c>
      <c r="AQ242" s="76">
        <f>Table133[[#This Row],[0-59 Month population]]*Table133[[#This Row],[MAM to be used]]*2.6</f>
        <v>2444.8944093599998</v>
      </c>
      <c r="AR242" s="77"/>
      <c r="AS242" s="78">
        <f>Table133[[#This Row],[SAM Upper Interval]]*Table133[[#This Row],[0-59 Month population]]*2.6</f>
        <v>536.6841386399999</v>
      </c>
      <c r="AT242" s="79">
        <f>Table133[[#This Row],[0-59 Month population]]*Table133[[#This Row],[SAM Level]]*2.6</f>
        <v>536.6841386399999</v>
      </c>
      <c r="AU242" s="79">
        <f>Table133[[#This Row],[SAM Burden (Surveys Only)]]+Table133[[#This Row],[MAM Burden (Surveys Only)]]</f>
        <v>2981.5785479999995</v>
      </c>
      <c r="AV242" s="79">
        <f>(Table133[[#This Row],[GAM Level]]-Table133[[#This Row],[SAM Level]])*Table133[[#This Row],[0-59 Month population]]*2.6</f>
        <v>2444.8944093599998</v>
      </c>
      <c r="AX242" s="69">
        <v>2.4272923885530808</v>
      </c>
      <c r="AY242" s="70">
        <f t="shared" si="21"/>
        <v>2981.5785479999995</v>
      </c>
      <c r="AZ242" s="70">
        <f t="shared" si="22"/>
        <v>536.6841386399999</v>
      </c>
      <c r="BA242" s="70">
        <f t="shared" si="23"/>
        <v>2444.8944093599998</v>
      </c>
      <c r="BB242" s="2"/>
    </row>
    <row r="243" spans="1:54" ht="16.5" hidden="1" customHeight="1" x14ac:dyDescent="0.25">
      <c r="A243" s="56" t="s">
        <v>455</v>
      </c>
      <c r="B243" s="56" t="s">
        <v>456</v>
      </c>
      <c r="C243" s="56" t="s">
        <v>44</v>
      </c>
      <c r="D243" s="56">
        <v>2401</v>
      </c>
      <c r="E243" s="81">
        <v>2401</v>
      </c>
      <c r="F243" s="81" t="s">
        <v>19</v>
      </c>
      <c r="G243" s="57" t="s">
        <v>29</v>
      </c>
      <c r="H243" s="57" t="s">
        <v>693</v>
      </c>
      <c r="I243" s="58">
        <v>137257.75101709319</v>
      </c>
      <c r="J243" s="58">
        <f>VLOOKUP(TRIM(Table133[[#This Row],[District code]]),'[2]Pop Change by District'!$D$6:$L$339,9,0)</f>
        <v>144666</v>
      </c>
      <c r="K243" s="58">
        <f>Table133[[#This Row],[Population 2019]]-Table133[[#This Row],[Population 2018]]</f>
        <v>7408.2489829068072</v>
      </c>
      <c r="L243" s="58">
        <f>Table133[[#This Row],[Population 2019]]*17.63%</f>
        <v>25504.615799999996</v>
      </c>
      <c r="M243" s="58">
        <f>Table133[[#This Row],[0-59 Month population]]*0.9</f>
        <v>22954.154219999997</v>
      </c>
      <c r="N243" s="58">
        <f>Table133[[#This Row],[0-59 Month population]]*0.3</f>
        <v>7651.3847399999986</v>
      </c>
      <c r="O243" s="58">
        <f>Table133[[#This Row],[0-59 Month population]]*0.8</f>
        <v>20403.692639999997</v>
      </c>
      <c r="P243" s="58" t="s">
        <v>457</v>
      </c>
      <c r="Q243" s="71" t="s">
        <v>21</v>
      </c>
      <c r="R243" s="71" t="s">
        <v>726</v>
      </c>
      <c r="S243" s="71" t="s">
        <v>727</v>
      </c>
      <c r="T243" s="72">
        <v>0.16700000000000001</v>
      </c>
      <c r="U243" s="72">
        <v>0.16700000000000001</v>
      </c>
      <c r="V243" s="72">
        <v>0.16700000000000001</v>
      </c>
      <c r="W243" s="72">
        <v>2.7E-2</v>
      </c>
      <c r="X243" s="72">
        <v>2.7E-2</v>
      </c>
      <c r="Y243" s="72">
        <v>2.7E-2</v>
      </c>
      <c r="Z243" s="72"/>
      <c r="AA243" s="72"/>
      <c r="AB243" s="73"/>
      <c r="AC243" s="73"/>
      <c r="AD243" s="73"/>
      <c r="AE243" s="73"/>
      <c r="AF243" s="73"/>
      <c r="AG243" s="74"/>
      <c r="AH243" s="74"/>
      <c r="AI243" s="75">
        <f>Table133[[#This Row],[SAM Level]]</f>
        <v>2.7E-2</v>
      </c>
      <c r="AJ243" s="74"/>
      <c r="AK243" s="73"/>
      <c r="AL243" s="75">
        <f>Table133[[#This Row],[GAM Level]]</f>
        <v>0.16700000000000001</v>
      </c>
      <c r="AM243" s="75">
        <f>Table133[[#This Row],[GAM to be used]]-Table133[[#This Row],[new GAM prevalence (SD of 1) after district grouping]]</f>
        <v>0.16700000000000001</v>
      </c>
      <c r="AN243" s="75">
        <f>Table133[[#This Row],[GAM to be used]]-Table133[[#This Row],[SAM to be used]]</f>
        <v>0.14000000000000001</v>
      </c>
      <c r="AO243" s="76">
        <f>Table133[[#This Row],[0-59 Month population]]*Table133[[#This Row],[SAM to be used]]*2.6</f>
        <v>1790.4240291599997</v>
      </c>
      <c r="AP243" s="76">
        <f>Table133[[#This Row],[SAM Burden]]+Table133[[#This Row],[MAM Burden]]</f>
        <v>11074.10418036</v>
      </c>
      <c r="AQ243" s="76">
        <f>Table133[[#This Row],[0-59 Month population]]*Table133[[#This Row],[MAM to be used]]*2.6</f>
        <v>9283.6801512000002</v>
      </c>
      <c r="AR243" s="77"/>
      <c r="AS243" s="78">
        <v>1896.0086264858151</v>
      </c>
      <c r="AT243" s="79">
        <f>Table133[[#This Row],[0-59 Month population]]*Table133[[#This Row],[SAM Level]]*2.6</f>
        <v>1790.4240291599997</v>
      </c>
      <c r="AU243" s="79">
        <f>Table133[[#This Row],[SAM Burden (Surveys Only)]]+Table133[[#This Row],[MAM Burden (Surveys Only)]]</f>
        <v>11074.10418036</v>
      </c>
      <c r="AV243" s="79">
        <f>(Table133[[#This Row],[GAM Level]]-Table133[[#This Row],[SAM Level]])*Table133[[#This Row],[0-59 Month population]]*2.6</f>
        <v>9283.6801512000002</v>
      </c>
      <c r="AX243" s="69">
        <v>2.4272923885530808</v>
      </c>
      <c r="AY243" s="70">
        <f t="shared" si="21"/>
        <v>11074.104180359998</v>
      </c>
      <c r="AZ243" s="70">
        <f t="shared" si="22"/>
        <v>1790.4240291599997</v>
      </c>
      <c r="BA243" s="70">
        <f t="shared" si="23"/>
        <v>9283.6801512000002</v>
      </c>
      <c r="BB243" s="2"/>
    </row>
    <row r="244" spans="1:54" ht="16.5" hidden="1" customHeight="1" x14ac:dyDescent="0.25">
      <c r="A244" s="56" t="s">
        <v>455</v>
      </c>
      <c r="B244" s="56" t="s">
        <v>460</v>
      </c>
      <c r="C244" s="56" t="s">
        <v>44</v>
      </c>
      <c r="D244" s="56">
        <v>2402</v>
      </c>
      <c r="E244" s="81">
        <v>2402</v>
      </c>
      <c r="F244" s="81" t="s">
        <v>19</v>
      </c>
      <c r="G244" s="57" t="s">
        <v>29</v>
      </c>
      <c r="H244" s="57" t="s">
        <v>693</v>
      </c>
      <c r="I244" s="58">
        <v>168266.537971718</v>
      </c>
      <c r="J244" s="58">
        <f>VLOOKUP(TRIM(Table133[[#This Row],[District code]]),'[2]Pop Change by District'!$D$6:$L$339,9,0)</f>
        <v>177151</v>
      </c>
      <c r="K244" s="58">
        <f>Table133[[#This Row],[Population 2019]]-Table133[[#This Row],[Population 2018]]</f>
        <v>8884.462028281996</v>
      </c>
      <c r="L244" s="58">
        <f>Table133[[#This Row],[Population 2019]]*17.63%</f>
        <v>31231.721299999997</v>
      </c>
      <c r="M244" s="58">
        <f>Table133[[#This Row],[0-59 Month population]]*0.9</f>
        <v>28108.549169999998</v>
      </c>
      <c r="N244" s="58">
        <f>Table133[[#This Row],[0-59 Month population]]*0.3</f>
        <v>9369.5163899999989</v>
      </c>
      <c r="O244" s="58">
        <f>Table133[[#This Row],[0-59 Month population]]*0.8</f>
        <v>24985.377039999999</v>
      </c>
      <c r="P244" s="58" t="s">
        <v>457</v>
      </c>
      <c r="Q244" s="71" t="s">
        <v>21</v>
      </c>
      <c r="R244" s="71" t="s">
        <v>726</v>
      </c>
      <c r="S244" s="71" t="s">
        <v>727</v>
      </c>
      <c r="T244" s="72">
        <v>0.16700000000000001</v>
      </c>
      <c r="U244" s="72">
        <v>0.16700000000000001</v>
      </c>
      <c r="V244" s="72">
        <v>0.16700000000000001</v>
      </c>
      <c r="W244" s="72">
        <v>2.7E-2</v>
      </c>
      <c r="X244" s="72">
        <v>2.7E-2</v>
      </c>
      <c r="Y244" s="72">
        <v>2.7E-2</v>
      </c>
      <c r="Z244" s="72"/>
      <c r="AA244" s="72"/>
      <c r="AB244" s="73"/>
      <c r="AC244" s="73"/>
      <c r="AD244" s="73"/>
      <c r="AE244" s="73"/>
      <c r="AF244" s="73"/>
      <c r="AG244" s="74"/>
      <c r="AH244" s="74"/>
      <c r="AI244" s="75">
        <f>Table133[[#This Row],[SAM Level]]</f>
        <v>2.7E-2</v>
      </c>
      <c r="AJ244" s="74"/>
      <c r="AK244" s="73"/>
      <c r="AL244" s="75">
        <f>Table133[[#This Row],[GAM Level]]</f>
        <v>0.16700000000000001</v>
      </c>
      <c r="AM244" s="75">
        <f>Table133[[#This Row],[GAM to be used]]-Table133[[#This Row],[new GAM prevalence (SD of 1) after district grouping]]</f>
        <v>0.16700000000000001</v>
      </c>
      <c r="AN244" s="75">
        <f>Table133[[#This Row],[GAM to be used]]-Table133[[#This Row],[SAM to be used]]</f>
        <v>0.14000000000000001</v>
      </c>
      <c r="AO244" s="76">
        <f>Table133[[#This Row],[0-59 Month population]]*Table133[[#This Row],[SAM to be used]]*2.6</f>
        <v>2192.4668352599997</v>
      </c>
      <c r="AP244" s="76">
        <f>Table133[[#This Row],[SAM Burden]]+Table133[[#This Row],[MAM Burden]]</f>
        <v>13560.813388460001</v>
      </c>
      <c r="AQ244" s="76">
        <f>Table133[[#This Row],[0-59 Month population]]*Table133[[#This Row],[MAM to be used]]*2.6</f>
        <v>11368.346553200001</v>
      </c>
      <c r="AR244" s="77"/>
      <c r="AS244" s="78">
        <v>2017.1883321032042</v>
      </c>
      <c r="AT244" s="79">
        <f>Table133[[#This Row],[0-59 Month population]]*Table133[[#This Row],[SAM Level]]*2.6</f>
        <v>2192.4668352599997</v>
      </c>
      <c r="AU244" s="79">
        <f>Table133[[#This Row],[SAM Burden (Surveys Only)]]+Table133[[#This Row],[MAM Burden (Surveys Only)]]</f>
        <v>13560.813388460001</v>
      </c>
      <c r="AV244" s="79">
        <f>(Table133[[#This Row],[GAM Level]]-Table133[[#This Row],[SAM Level]])*Table133[[#This Row],[0-59 Month population]]*2.6</f>
        <v>11368.346553200001</v>
      </c>
      <c r="AX244" s="69">
        <v>1.7685266680014666</v>
      </c>
      <c r="AY244" s="70">
        <f t="shared" si="21"/>
        <v>13560.813388460001</v>
      </c>
      <c r="AZ244" s="70">
        <f t="shared" si="22"/>
        <v>2192.4668352599997</v>
      </c>
      <c r="BA244" s="70">
        <f t="shared" si="23"/>
        <v>11368.346553200001</v>
      </c>
      <c r="BB244" s="2"/>
    </row>
    <row r="245" spans="1:54" ht="16.5" hidden="1" customHeight="1" x14ac:dyDescent="0.25">
      <c r="A245" s="56" t="s">
        <v>455</v>
      </c>
      <c r="B245" s="56" t="s">
        <v>461</v>
      </c>
      <c r="C245" s="56" t="s">
        <v>44</v>
      </c>
      <c r="D245" s="56">
        <v>2403</v>
      </c>
      <c r="E245" s="81">
        <v>2403</v>
      </c>
      <c r="F245" s="81" t="s">
        <v>19</v>
      </c>
      <c r="G245" s="57"/>
      <c r="H245" s="57" t="s">
        <v>693</v>
      </c>
      <c r="I245" s="58">
        <v>162901.4697585715</v>
      </c>
      <c r="J245" s="58">
        <f>VLOOKUP(TRIM(Table133[[#This Row],[District code]]),'[2]Pop Change by District'!$D$6:$L$339,9,0)</f>
        <v>170905</v>
      </c>
      <c r="K245" s="58">
        <f>Table133[[#This Row],[Population 2019]]-Table133[[#This Row],[Population 2018]]</f>
        <v>8003.5302414284961</v>
      </c>
      <c r="L245" s="58">
        <f>Table133[[#This Row],[Population 2019]]*17.63%</f>
        <v>30130.551499999998</v>
      </c>
      <c r="M245" s="58">
        <f>Table133[[#This Row],[0-59 Month population]]*0.9</f>
        <v>27117.496349999998</v>
      </c>
      <c r="N245" s="58">
        <f>Table133[[#This Row],[0-59 Month population]]*0.3</f>
        <v>9039.1654499999986</v>
      </c>
      <c r="O245" s="58">
        <f>Table133[[#This Row],[0-59 Month population]]*0.8</f>
        <v>24104.441200000001</v>
      </c>
      <c r="P245" s="58" t="s">
        <v>462</v>
      </c>
      <c r="Q245" s="71" t="s">
        <v>21</v>
      </c>
      <c r="R245" s="71" t="s">
        <v>726</v>
      </c>
      <c r="S245" s="71" t="s">
        <v>727</v>
      </c>
      <c r="T245" s="72">
        <v>0.16700000000000001</v>
      </c>
      <c r="U245" s="72">
        <v>0.16700000000000001</v>
      </c>
      <c r="V245" s="72">
        <v>0.16700000000000001</v>
      </c>
      <c r="W245" s="72">
        <v>2.7E-2</v>
      </c>
      <c r="X245" s="72">
        <v>2.7E-2</v>
      </c>
      <c r="Y245" s="72">
        <v>2.7E-2</v>
      </c>
      <c r="Z245" s="72"/>
      <c r="AA245" s="72"/>
      <c r="AB245" s="73"/>
      <c r="AC245" s="73"/>
      <c r="AD245" s="73"/>
      <c r="AE245" s="73"/>
      <c r="AF245" s="73"/>
      <c r="AG245" s="74"/>
      <c r="AH245" s="74"/>
      <c r="AI245" s="75">
        <f>Table133[[#This Row],[SAM Level]]</f>
        <v>2.7E-2</v>
      </c>
      <c r="AJ245" s="74"/>
      <c r="AK245" s="73"/>
      <c r="AL245" s="75">
        <f>Table133[[#This Row],[GAM Level]]</f>
        <v>0.16700000000000001</v>
      </c>
      <c r="AM245" s="75">
        <f>Table133[[#This Row],[GAM to be used]]-Table133[[#This Row],[new GAM prevalence (SD of 1) after district grouping]]</f>
        <v>0.16700000000000001</v>
      </c>
      <c r="AN245" s="75">
        <f>Table133[[#This Row],[GAM to be used]]-Table133[[#This Row],[SAM to be used]]</f>
        <v>0.14000000000000001</v>
      </c>
      <c r="AO245" s="76">
        <f>Table133[[#This Row],[0-59 Month population]]*Table133[[#This Row],[SAM to be used]]*2.6</f>
        <v>2115.1647152999999</v>
      </c>
      <c r="AP245" s="76">
        <f>Table133[[#This Row],[SAM Burden]]+Table133[[#This Row],[MAM Burden]]</f>
        <v>13082.6854613</v>
      </c>
      <c r="AQ245" s="76">
        <f>Table133[[#This Row],[0-59 Month population]]*Table133[[#This Row],[MAM to be used]]*2.6</f>
        <v>10967.520746</v>
      </c>
      <c r="AR245" s="77"/>
      <c r="AS245" s="78">
        <v>1916.731710971135</v>
      </c>
      <c r="AT245" s="79">
        <f>Table133[[#This Row],[0-59 Month population]]*Table133[[#This Row],[SAM Level]]*2.6</f>
        <v>2115.1647152999999</v>
      </c>
      <c r="AU245" s="79">
        <f>Table133[[#This Row],[SAM Burden (Surveys Only)]]+Table133[[#This Row],[MAM Burden (Surveys Only)]]</f>
        <v>13082.6854613</v>
      </c>
      <c r="AV245" s="79">
        <f>(Table133[[#This Row],[GAM Level]]-Table133[[#This Row],[SAM Level]])*Table133[[#This Row],[0-59 Month population]]*2.6</f>
        <v>10967.520746</v>
      </c>
      <c r="AX245" s="69">
        <v>2.4272923885530808</v>
      </c>
      <c r="AY245" s="70">
        <f t="shared" si="21"/>
        <v>13082.685461300001</v>
      </c>
      <c r="AZ245" s="70">
        <f t="shared" si="22"/>
        <v>2115.1647152999999</v>
      </c>
      <c r="BA245" s="70">
        <f t="shared" si="23"/>
        <v>10967.520746</v>
      </c>
      <c r="BB245" s="2"/>
    </row>
    <row r="246" spans="1:54" ht="16.5" hidden="1" customHeight="1" x14ac:dyDescent="0.25">
      <c r="A246" s="56" t="s">
        <v>455</v>
      </c>
      <c r="B246" s="56" t="s">
        <v>463</v>
      </c>
      <c r="C246" s="56" t="s">
        <v>44</v>
      </c>
      <c r="D246" s="56">
        <v>2404</v>
      </c>
      <c r="E246" s="81">
        <v>2404</v>
      </c>
      <c r="F246" s="81" t="s">
        <v>19</v>
      </c>
      <c r="G246" s="57"/>
      <c r="H246" s="57" t="s">
        <v>693</v>
      </c>
      <c r="I246" s="58">
        <v>123807.27380149202</v>
      </c>
      <c r="J246" s="58">
        <f>VLOOKUP(TRIM(Table133[[#This Row],[District code]]),'[2]Pop Change by District'!$D$6:$L$339,9,0)</f>
        <v>130293</v>
      </c>
      <c r="K246" s="58">
        <f>Table133[[#This Row],[Population 2019]]-Table133[[#This Row],[Population 2018]]</f>
        <v>6485.7261985079822</v>
      </c>
      <c r="L246" s="58">
        <f>Table133[[#This Row],[Population 2019]]*17.63%</f>
        <v>22970.655899999998</v>
      </c>
      <c r="M246" s="58">
        <f>Table133[[#This Row],[0-59 Month population]]*0.9</f>
        <v>20673.59031</v>
      </c>
      <c r="N246" s="58">
        <f>Table133[[#This Row],[0-59 Month population]]*0.3</f>
        <v>6891.1967699999996</v>
      </c>
      <c r="O246" s="58">
        <f>Table133[[#This Row],[0-59 Month population]]*0.8</f>
        <v>18376.524719999998</v>
      </c>
      <c r="P246" s="58" t="s">
        <v>464</v>
      </c>
      <c r="Q246" s="71" t="s">
        <v>21</v>
      </c>
      <c r="R246" s="71" t="s">
        <v>726</v>
      </c>
      <c r="S246" s="71" t="s">
        <v>727</v>
      </c>
      <c r="T246" s="72">
        <v>0.16700000000000001</v>
      </c>
      <c r="U246" s="72">
        <v>0.16700000000000001</v>
      </c>
      <c r="V246" s="72">
        <v>0.16700000000000001</v>
      </c>
      <c r="W246" s="72">
        <v>2.7E-2</v>
      </c>
      <c r="X246" s="72">
        <v>2.7E-2</v>
      </c>
      <c r="Y246" s="72">
        <v>2.7E-2</v>
      </c>
      <c r="Z246" s="72"/>
      <c r="AA246" s="72"/>
      <c r="AB246" s="73"/>
      <c r="AC246" s="73"/>
      <c r="AD246" s="73"/>
      <c r="AE246" s="73"/>
      <c r="AF246" s="73"/>
      <c r="AG246" s="74"/>
      <c r="AH246" s="74"/>
      <c r="AI246" s="75">
        <f>Table133[[#This Row],[SAM Level]]</f>
        <v>2.7E-2</v>
      </c>
      <c r="AJ246" s="74"/>
      <c r="AK246" s="73"/>
      <c r="AL246" s="75">
        <f>Table133[[#This Row],[GAM Level]]</f>
        <v>0.16700000000000001</v>
      </c>
      <c r="AM246" s="75">
        <f>Table133[[#This Row],[GAM to be used]]-Table133[[#This Row],[new GAM prevalence (SD of 1) after district grouping]]</f>
        <v>0.16700000000000001</v>
      </c>
      <c r="AN246" s="75">
        <f>Table133[[#This Row],[GAM to be used]]-Table133[[#This Row],[SAM to be used]]</f>
        <v>0.14000000000000001</v>
      </c>
      <c r="AO246" s="76">
        <f>Table133[[#This Row],[0-59 Month population]]*Table133[[#This Row],[SAM to be used]]*2.6</f>
        <v>1612.5400441799998</v>
      </c>
      <c r="AP246" s="76">
        <f>Table133[[#This Row],[SAM Burden]]+Table133[[#This Row],[MAM Burden]]</f>
        <v>9973.8587917799996</v>
      </c>
      <c r="AQ246" s="76">
        <f>Table133[[#This Row],[0-59 Month population]]*Table133[[#This Row],[MAM to be used]]*2.6</f>
        <v>8361.3187476000003</v>
      </c>
      <c r="AR246" s="77"/>
      <c r="AS246" s="78">
        <v>1611.1680370699278</v>
      </c>
      <c r="AT246" s="79">
        <f>Table133[[#This Row],[0-59 Month population]]*Table133[[#This Row],[SAM Level]]*2.6</f>
        <v>1612.5400441799998</v>
      </c>
      <c r="AU246" s="79">
        <f>Table133[[#This Row],[SAM Burden (Surveys Only)]]+Table133[[#This Row],[MAM Burden (Surveys Only)]]</f>
        <v>9973.8587917799996</v>
      </c>
      <c r="AV246" s="79">
        <f>(Table133[[#This Row],[GAM Level]]-Table133[[#This Row],[SAM Level]])*Table133[[#This Row],[0-59 Month population]]*2.6</f>
        <v>8361.3187476000003</v>
      </c>
      <c r="AX246" s="69">
        <v>2.4272923885530808</v>
      </c>
      <c r="AY246" s="70">
        <f t="shared" si="21"/>
        <v>9973.8587917799996</v>
      </c>
      <c r="AZ246" s="70">
        <f t="shared" si="22"/>
        <v>1612.5400441799998</v>
      </c>
      <c r="BA246" s="70">
        <f t="shared" si="23"/>
        <v>8361.3187476000003</v>
      </c>
      <c r="BB246" s="2"/>
    </row>
    <row r="247" spans="1:54" ht="16.5" hidden="1" customHeight="1" x14ac:dyDescent="0.25">
      <c r="A247" s="56" t="s">
        <v>455</v>
      </c>
      <c r="B247" s="56" t="s">
        <v>465</v>
      </c>
      <c r="C247" s="56" t="s">
        <v>44</v>
      </c>
      <c r="D247" s="56">
        <v>2405</v>
      </c>
      <c r="E247" s="81">
        <v>2405</v>
      </c>
      <c r="F247" s="81" t="s">
        <v>19</v>
      </c>
      <c r="G247" s="57"/>
      <c r="H247" s="57" t="s">
        <v>693</v>
      </c>
      <c r="I247" s="58">
        <v>88566.889531282446</v>
      </c>
      <c r="J247" s="58">
        <f>VLOOKUP(TRIM(Table133[[#This Row],[District code]]),'[2]Pop Change by District'!$D$6:$L$339,9,0)</f>
        <v>91444</v>
      </c>
      <c r="K247" s="58">
        <f>Table133[[#This Row],[Population 2019]]-Table133[[#This Row],[Population 2018]]</f>
        <v>2877.1104687175539</v>
      </c>
      <c r="L247" s="58">
        <f>Table133[[#This Row],[Population 2019]]*17.63%</f>
        <v>16121.577199999998</v>
      </c>
      <c r="M247" s="58">
        <f>Table133[[#This Row],[0-59 Month population]]*0.9</f>
        <v>14509.419479999999</v>
      </c>
      <c r="N247" s="58">
        <f>Table133[[#This Row],[0-59 Month population]]*0.3</f>
        <v>4836.4731599999996</v>
      </c>
      <c r="O247" s="58">
        <f>Table133[[#This Row],[0-59 Month population]]*0.8</f>
        <v>12897.261759999999</v>
      </c>
      <c r="P247" s="58" t="s">
        <v>466</v>
      </c>
      <c r="Q247" s="71" t="s">
        <v>21</v>
      </c>
      <c r="R247" s="71" t="s">
        <v>726</v>
      </c>
      <c r="S247" s="71" t="s">
        <v>727</v>
      </c>
      <c r="T247" s="72">
        <v>0.16700000000000001</v>
      </c>
      <c r="U247" s="72">
        <v>0.16700000000000001</v>
      </c>
      <c r="V247" s="72">
        <v>0.16700000000000001</v>
      </c>
      <c r="W247" s="72">
        <v>2.7E-2</v>
      </c>
      <c r="X247" s="72">
        <v>2.7E-2</v>
      </c>
      <c r="Y247" s="72">
        <v>2.7E-2</v>
      </c>
      <c r="Z247" s="83"/>
      <c r="AA247" s="83"/>
      <c r="AB247" s="84"/>
      <c r="AC247" s="73"/>
      <c r="AD247" s="73"/>
      <c r="AE247" s="73"/>
      <c r="AF247" s="73"/>
      <c r="AG247" s="85"/>
      <c r="AH247" s="85"/>
      <c r="AI247" s="86">
        <f>Table133[[#This Row],[SAM Level]]</f>
        <v>2.7E-2</v>
      </c>
      <c r="AJ247" s="85"/>
      <c r="AK247" s="84"/>
      <c r="AL247" s="86">
        <f>Table133[[#This Row],[GAM Level]]</f>
        <v>0.16700000000000001</v>
      </c>
      <c r="AM247" s="86">
        <f>Table133[[#This Row],[GAM to be used]]-Table133[[#This Row],[new GAM prevalence (SD of 1) after district grouping]]</f>
        <v>0.16700000000000001</v>
      </c>
      <c r="AN247" s="86">
        <f>Table133[[#This Row],[GAM to be used]]-Table133[[#This Row],[SAM to be used]]</f>
        <v>0.14000000000000001</v>
      </c>
      <c r="AO247" s="87">
        <f>Table133[[#This Row],[0-59 Month population]]*Table133[[#This Row],[SAM to be used]]*2.6</f>
        <v>1131.7347194399999</v>
      </c>
      <c r="AP247" s="87">
        <f>Table133[[#This Row],[SAM Burden]]+Table133[[#This Row],[MAM Burden]]</f>
        <v>6999.9888202399998</v>
      </c>
      <c r="AQ247" s="87">
        <f>Table133[[#This Row],[0-59 Month population]]*Table133[[#This Row],[MAM to be used]]*2.6</f>
        <v>5868.2541007999998</v>
      </c>
      <c r="AR247" s="77"/>
      <c r="AS247" s="88">
        <v>1085.4195973115761</v>
      </c>
      <c r="AT247" s="89">
        <f>Table133[[#This Row],[0-59 Month population]]*Table133[[#This Row],[SAM Level]]*2.6</f>
        <v>1131.7347194399999</v>
      </c>
      <c r="AU247" s="79">
        <f>Table133[[#This Row],[SAM Burden (Surveys Only)]]+Table133[[#This Row],[MAM Burden (Surveys Only)]]</f>
        <v>6999.9888202399998</v>
      </c>
      <c r="AV247" s="89">
        <f>(Table133[[#This Row],[GAM Level]]-Table133[[#This Row],[SAM Level]])*Table133[[#This Row],[0-59 Month population]]*2.6</f>
        <v>5868.2541007999998</v>
      </c>
      <c r="AX247" s="69">
        <v>1.7685266680014666</v>
      </c>
      <c r="AY247" s="70">
        <f t="shared" si="21"/>
        <v>6999.9888202399998</v>
      </c>
      <c r="AZ247" s="70">
        <f t="shared" si="22"/>
        <v>1131.7347194399999</v>
      </c>
      <c r="BA247" s="70">
        <f t="shared" si="23"/>
        <v>5868.2541007999998</v>
      </c>
      <c r="BB247" s="2"/>
    </row>
    <row r="248" spans="1:54" ht="16.5" hidden="1" customHeight="1" x14ac:dyDescent="0.25">
      <c r="A248" s="56" t="s">
        <v>455</v>
      </c>
      <c r="B248" s="56" t="s">
        <v>467</v>
      </c>
      <c r="C248" s="56" t="s">
        <v>44</v>
      </c>
      <c r="D248" s="56">
        <v>2406</v>
      </c>
      <c r="E248" s="81">
        <v>2406</v>
      </c>
      <c r="F248" s="81" t="s">
        <v>19</v>
      </c>
      <c r="G248" s="57" t="s">
        <v>29</v>
      </c>
      <c r="H248" s="57" t="s">
        <v>693</v>
      </c>
      <c r="I248" s="58">
        <v>78260.251414534869</v>
      </c>
      <c r="J248" s="58">
        <f>VLOOKUP(TRIM(Table133[[#This Row],[District code]]),'[2]Pop Change by District'!$D$6:$L$339,9,0)</f>
        <v>80680</v>
      </c>
      <c r="K248" s="58">
        <f>Table133[[#This Row],[Population 2019]]-Table133[[#This Row],[Population 2018]]</f>
        <v>2419.7485854651313</v>
      </c>
      <c r="L248" s="58">
        <f>Table133[[#This Row],[Population 2019]]*17.63%</f>
        <v>14223.883999999998</v>
      </c>
      <c r="M248" s="58">
        <f>Table133[[#This Row],[0-59 Month population]]*0.9</f>
        <v>12801.495599999998</v>
      </c>
      <c r="N248" s="58">
        <f>Table133[[#This Row],[0-59 Month population]]*0.3</f>
        <v>4267.1651999999995</v>
      </c>
      <c r="O248" s="58">
        <f>Table133[[#This Row],[0-59 Month population]]*0.8</f>
        <v>11379.107199999999</v>
      </c>
      <c r="P248" s="58" t="s">
        <v>466</v>
      </c>
      <c r="Q248" s="71" t="s">
        <v>21</v>
      </c>
      <c r="R248" s="71" t="s">
        <v>726</v>
      </c>
      <c r="S248" s="71" t="s">
        <v>727</v>
      </c>
      <c r="T248" s="72">
        <v>0.16700000000000001</v>
      </c>
      <c r="U248" s="72">
        <v>0.16700000000000001</v>
      </c>
      <c r="V248" s="72">
        <v>0.16700000000000001</v>
      </c>
      <c r="W248" s="72">
        <v>2.7E-2</v>
      </c>
      <c r="X248" s="72">
        <v>2.7E-2</v>
      </c>
      <c r="Y248" s="72">
        <v>2.7E-2</v>
      </c>
      <c r="Z248" s="72"/>
      <c r="AA248" s="72"/>
      <c r="AB248" s="73"/>
      <c r="AC248" s="73"/>
      <c r="AD248" s="73"/>
      <c r="AE248" s="73"/>
      <c r="AF248" s="73"/>
      <c r="AG248" s="74"/>
      <c r="AH248" s="74"/>
      <c r="AI248" s="75">
        <f>Table133[[#This Row],[SAM Level]]</f>
        <v>2.7E-2</v>
      </c>
      <c r="AJ248" s="74"/>
      <c r="AK248" s="73"/>
      <c r="AL248" s="75">
        <f>Table133[[#This Row],[GAM Level]]</f>
        <v>0.16700000000000001</v>
      </c>
      <c r="AM248" s="86">
        <f>Table133[[#This Row],[GAM to be used]]-Table133[[#This Row],[new GAM prevalence (SD of 1) after district grouping]]</f>
        <v>0.16700000000000001</v>
      </c>
      <c r="AN248" s="86">
        <f>Table133[[#This Row],[GAM to be used]]-Table133[[#This Row],[SAM to be used]]</f>
        <v>0.14000000000000001</v>
      </c>
      <c r="AO248" s="87">
        <f>Table133[[#This Row],[0-59 Month population]]*Table133[[#This Row],[SAM to be used]]*2.6</f>
        <v>998.51665679999996</v>
      </c>
      <c r="AP248" s="87">
        <f>Table133[[#This Row],[SAM Burden]]+Table133[[#This Row],[MAM Burden]]</f>
        <v>6176.0104327999998</v>
      </c>
      <c r="AQ248" s="87">
        <f>Table133[[#This Row],[0-59 Month population]]*Table133[[#This Row],[MAM to be used]]*2.6</f>
        <v>5177.4937760000003</v>
      </c>
      <c r="AR248" s="77"/>
      <c r="AS248" s="88">
        <v>879.89350277705012</v>
      </c>
      <c r="AT248" s="89">
        <f>Table133[[#This Row],[0-59 Month population]]*Table133[[#This Row],[SAM Level]]*2.6</f>
        <v>998.51665679999996</v>
      </c>
      <c r="AU248" s="79">
        <f>Table133[[#This Row],[SAM Burden (Surveys Only)]]+Table133[[#This Row],[MAM Burden (Surveys Only)]]</f>
        <v>6176.0104327999998</v>
      </c>
      <c r="AV248" s="89">
        <f>(Table133[[#This Row],[GAM Level]]-Table133[[#This Row],[SAM Level]])*Table133[[#This Row],[0-59 Month population]]*2.6</f>
        <v>5177.4937760000003</v>
      </c>
      <c r="AX248" s="69">
        <v>2.4272923885530808</v>
      </c>
      <c r="AY248" s="70">
        <f t="shared" si="21"/>
        <v>6176.0104327999998</v>
      </c>
      <c r="AZ248" s="70">
        <f t="shared" si="22"/>
        <v>998.51665679999996</v>
      </c>
      <c r="BA248" s="70">
        <f t="shared" si="23"/>
        <v>5177.4937760000003</v>
      </c>
      <c r="BB248" s="2"/>
    </row>
    <row r="249" spans="1:54" ht="16.5" hidden="1" customHeight="1" x14ac:dyDescent="0.25">
      <c r="A249" s="56" t="s">
        <v>455</v>
      </c>
      <c r="B249" s="56" t="s">
        <v>468</v>
      </c>
      <c r="C249" s="56" t="s">
        <v>44</v>
      </c>
      <c r="D249" s="56">
        <v>2407</v>
      </c>
      <c r="E249" s="81">
        <v>2407</v>
      </c>
      <c r="F249" s="81" t="s">
        <v>19</v>
      </c>
      <c r="G249" s="57"/>
      <c r="H249" s="57" t="s">
        <v>693</v>
      </c>
      <c r="I249" s="58">
        <v>123409.11802316201</v>
      </c>
      <c r="J249" s="58">
        <f>VLOOKUP(TRIM(Table133[[#This Row],[District code]]),'[2]Pop Change by District'!$D$6:$L$339,9,0)</f>
        <v>129552</v>
      </c>
      <c r="K249" s="58">
        <f>Table133[[#This Row],[Population 2019]]-Table133[[#This Row],[Population 2018]]</f>
        <v>6142.8819768379908</v>
      </c>
      <c r="L249" s="58">
        <f>Table133[[#This Row],[Population 2019]]*17.63%</f>
        <v>22840.017599999999</v>
      </c>
      <c r="M249" s="58">
        <f>Table133[[#This Row],[0-59 Month population]]*0.9</f>
        <v>20556.01584</v>
      </c>
      <c r="N249" s="58">
        <f>Table133[[#This Row],[0-59 Month population]]*0.3</f>
        <v>6852.0052799999994</v>
      </c>
      <c r="O249" s="58">
        <f>Table133[[#This Row],[0-59 Month population]]*0.8</f>
        <v>18272.014080000001</v>
      </c>
      <c r="P249" s="58" t="s">
        <v>469</v>
      </c>
      <c r="Q249" s="71" t="s">
        <v>21</v>
      </c>
      <c r="R249" s="71" t="s">
        <v>726</v>
      </c>
      <c r="S249" s="71" t="s">
        <v>727</v>
      </c>
      <c r="T249" s="72">
        <v>0.16700000000000001</v>
      </c>
      <c r="U249" s="72">
        <v>0.16700000000000001</v>
      </c>
      <c r="V249" s="72">
        <v>0.16700000000000001</v>
      </c>
      <c r="W249" s="72">
        <v>2.7E-2</v>
      </c>
      <c r="X249" s="72">
        <v>2.7E-2</v>
      </c>
      <c r="Y249" s="72">
        <v>2.7E-2</v>
      </c>
      <c r="Z249" s="72"/>
      <c r="AA249" s="72"/>
      <c r="AB249" s="73"/>
      <c r="AC249" s="73"/>
      <c r="AD249" s="73"/>
      <c r="AE249" s="73"/>
      <c r="AF249" s="73"/>
      <c r="AG249" s="74"/>
      <c r="AH249" s="74"/>
      <c r="AI249" s="75">
        <f>Table133[[#This Row],[SAM Level]]</f>
        <v>2.7E-2</v>
      </c>
      <c r="AJ249" s="74"/>
      <c r="AK249" s="73"/>
      <c r="AL249" s="75">
        <f>Table133[[#This Row],[GAM Level]]</f>
        <v>0.16700000000000001</v>
      </c>
      <c r="AM249" s="86">
        <f>Table133[[#This Row],[GAM to be used]]-Table133[[#This Row],[new GAM prevalence (SD of 1) after district grouping]]</f>
        <v>0.16700000000000001</v>
      </c>
      <c r="AN249" s="86">
        <f>Table133[[#This Row],[GAM to be used]]-Table133[[#This Row],[SAM to be used]]</f>
        <v>0.14000000000000001</v>
      </c>
      <c r="AO249" s="87">
        <f>Table133[[#This Row],[0-59 Month population]]*Table133[[#This Row],[SAM to be used]]*2.6</f>
        <v>1603.3692355199998</v>
      </c>
      <c r="AP249" s="87">
        <f>Table133[[#This Row],[SAM Burden]]+Table133[[#This Row],[MAM Burden]]</f>
        <v>9917.1356419200001</v>
      </c>
      <c r="AQ249" s="87">
        <f>Table133[[#This Row],[0-59 Month population]]*Table133[[#This Row],[MAM to be used]]*2.6</f>
        <v>8313.7664064000001</v>
      </c>
      <c r="AR249" s="77"/>
      <c r="AS249" s="88">
        <v>1340.3240185886068</v>
      </c>
      <c r="AT249" s="89">
        <f>Table133[[#This Row],[0-59 Month population]]*Table133[[#This Row],[SAM Level]]*2.6</f>
        <v>1603.3692355199998</v>
      </c>
      <c r="AU249" s="79">
        <f>Table133[[#This Row],[SAM Burden (Surveys Only)]]+Table133[[#This Row],[MAM Burden (Surveys Only)]]</f>
        <v>9917.1356419200001</v>
      </c>
      <c r="AV249" s="89">
        <f>(Table133[[#This Row],[GAM Level]]-Table133[[#This Row],[SAM Level]])*Table133[[#This Row],[0-59 Month population]]*2.6</f>
        <v>8313.7664064000001</v>
      </c>
      <c r="AX249" s="69">
        <v>2.3043011264554165</v>
      </c>
      <c r="AY249" s="70">
        <f t="shared" si="21"/>
        <v>9917.1356419200001</v>
      </c>
      <c r="AZ249" s="70">
        <f t="shared" si="22"/>
        <v>1603.3692355199998</v>
      </c>
      <c r="BA249" s="70">
        <f t="shared" si="23"/>
        <v>8313.7664064000001</v>
      </c>
      <c r="BB249" s="2"/>
    </row>
    <row r="250" spans="1:54" ht="16.5" hidden="1" customHeight="1" x14ac:dyDescent="0.25">
      <c r="A250" s="56" t="s">
        <v>455</v>
      </c>
      <c r="B250" s="56" t="s">
        <v>470</v>
      </c>
      <c r="C250" s="56" t="s">
        <v>44</v>
      </c>
      <c r="D250" s="56">
        <v>2408</v>
      </c>
      <c r="E250" s="81">
        <v>2408</v>
      </c>
      <c r="F250" s="81" t="s">
        <v>19</v>
      </c>
      <c r="G250" s="57" t="s">
        <v>29</v>
      </c>
      <c r="H250" s="57" t="s">
        <v>693</v>
      </c>
      <c r="I250" s="58">
        <v>72552.708482146263</v>
      </c>
      <c r="J250" s="58">
        <f>VLOOKUP(TRIM(Table133[[#This Row],[District code]]),'[2]Pop Change by District'!$D$6:$L$339,9,0)</f>
        <v>72617</v>
      </c>
      <c r="K250" s="58">
        <f>Table133[[#This Row],[Population 2019]]-Table133[[#This Row],[Population 2018]]</f>
        <v>64.291517853736877</v>
      </c>
      <c r="L250" s="58">
        <f>Table133[[#This Row],[Population 2019]]*17.63%</f>
        <v>12802.3771</v>
      </c>
      <c r="M250" s="58">
        <f>Table133[[#This Row],[0-59 Month population]]*0.9</f>
        <v>11522.13939</v>
      </c>
      <c r="N250" s="58">
        <f>Table133[[#This Row],[0-59 Month population]]*0.3</f>
        <v>3840.7131299999996</v>
      </c>
      <c r="O250" s="58">
        <f>Table133[[#This Row],[0-59 Month population]]*0.8</f>
        <v>10241.901680000001</v>
      </c>
      <c r="P250" s="58" t="s">
        <v>466</v>
      </c>
      <c r="Q250" s="71" t="s">
        <v>21</v>
      </c>
      <c r="R250" s="71" t="s">
        <v>726</v>
      </c>
      <c r="S250" s="71" t="s">
        <v>727</v>
      </c>
      <c r="T250" s="72">
        <v>0.16700000000000001</v>
      </c>
      <c r="U250" s="72">
        <v>0.16700000000000001</v>
      </c>
      <c r="V250" s="72">
        <v>0.16700000000000001</v>
      </c>
      <c r="W250" s="72">
        <v>2.7E-2</v>
      </c>
      <c r="X250" s="72">
        <v>2.7E-2</v>
      </c>
      <c r="Y250" s="72">
        <v>2.7E-2</v>
      </c>
      <c r="Z250" s="72"/>
      <c r="AA250" s="72"/>
      <c r="AB250" s="73"/>
      <c r="AC250" s="73"/>
      <c r="AD250" s="73"/>
      <c r="AE250" s="73"/>
      <c r="AF250" s="73"/>
      <c r="AG250" s="74"/>
      <c r="AH250" s="74"/>
      <c r="AI250" s="75">
        <f>Table133[[#This Row],[SAM Level]]</f>
        <v>2.7E-2</v>
      </c>
      <c r="AJ250" s="74"/>
      <c r="AK250" s="73"/>
      <c r="AL250" s="75">
        <f>Table133[[#This Row],[GAM Level]]</f>
        <v>0.16700000000000001</v>
      </c>
      <c r="AM250" s="86">
        <f>Table133[[#This Row],[GAM to be used]]-Table133[[#This Row],[new GAM prevalence (SD of 1) after district grouping]]</f>
        <v>0.16700000000000001</v>
      </c>
      <c r="AN250" s="86">
        <f>Table133[[#This Row],[GAM to be used]]-Table133[[#This Row],[SAM to be used]]</f>
        <v>0.14000000000000001</v>
      </c>
      <c r="AO250" s="87">
        <f>Table133[[#This Row],[0-59 Month population]]*Table133[[#This Row],[SAM to be used]]*2.6</f>
        <v>898.72687241999995</v>
      </c>
      <c r="AP250" s="87">
        <f>Table133[[#This Row],[SAM Burden]]+Table133[[#This Row],[MAM Burden]]</f>
        <v>5558.7921368200005</v>
      </c>
      <c r="AQ250" s="87">
        <f>Table133[[#This Row],[0-59 Month population]]*Table133[[#This Row],[MAM to be used]]*2.6</f>
        <v>4660.0652644000002</v>
      </c>
      <c r="AR250" s="77"/>
      <c r="AS250" s="88">
        <v>861.61237903699305</v>
      </c>
      <c r="AT250" s="89">
        <f>Table133[[#This Row],[0-59 Month population]]*Table133[[#This Row],[SAM Level]]*2.6</f>
        <v>898.72687241999995</v>
      </c>
      <c r="AU250" s="79">
        <f>Table133[[#This Row],[SAM Burden (Surveys Only)]]+Table133[[#This Row],[MAM Burden (Surveys Only)]]</f>
        <v>5558.7921368200005</v>
      </c>
      <c r="AV250" s="89">
        <f>(Table133[[#This Row],[GAM Level]]-Table133[[#This Row],[SAM Level]])*Table133[[#This Row],[0-59 Month population]]*2.6</f>
        <v>4660.0652644000002</v>
      </c>
      <c r="AX250" s="69">
        <v>1.7685266680014666</v>
      </c>
      <c r="AY250" s="70">
        <f t="shared" si="21"/>
        <v>5558.7921368199995</v>
      </c>
      <c r="AZ250" s="70">
        <f t="shared" si="22"/>
        <v>898.72687241999995</v>
      </c>
      <c r="BA250" s="70">
        <f t="shared" si="23"/>
        <v>4660.0652644000002</v>
      </c>
      <c r="BB250" s="2"/>
    </row>
    <row r="251" spans="1:54" ht="16.5" hidden="1" customHeight="1" x14ac:dyDescent="0.25">
      <c r="A251" s="56" t="s">
        <v>471</v>
      </c>
      <c r="B251" s="56" t="s">
        <v>472</v>
      </c>
      <c r="C251" s="56" t="s">
        <v>18</v>
      </c>
      <c r="D251" s="56">
        <v>2501</v>
      </c>
      <c r="E251" s="81">
        <v>2501</v>
      </c>
      <c r="F251" s="81" t="s">
        <v>19</v>
      </c>
      <c r="G251" s="57"/>
      <c r="H251" s="57" t="s">
        <v>693</v>
      </c>
      <c r="I251" s="58">
        <v>75736.947011269367</v>
      </c>
      <c r="J251" s="58">
        <f>VLOOKUP(TRIM(Table133[[#This Row],[District code]]),'[2]Pop Change by District'!$D$6:$L$339,9,0)</f>
        <v>77336</v>
      </c>
      <c r="K251" s="58">
        <f>Table133[[#This Row],[Population 2019]]-Table133[[#This Row],[Population 2018]]</f>
        <v>1599.0529887306329</v>
      </c>
      <c r="L251" s="58">
        <f>Table133[[#This Row],[Population 2019]]*17.63%</f>
        <v>13634.336799999999</v>
      </c>
      <c r="M251" s="58">
        <f>Table133[[#This Row],[0-59 Month population]]*0.9</f>
        <v>12270.903119999999</v>
      </c>
      <c r="N251" s="58">
        <f>Table133[[#This Row],[0-59 Month population]]*0.3</f>
        <v>4090.3010399999994</v>
      </c>
      <c r="O251" s="58">
        <f>Table133[[#This Row],[0-59 Month population]]*0.8</f>
        <v>10907.469440000001</v>
      </c>
      <c r="P251" s="58" t="s">
        <v>473</v>
      </c>
      <c r="Q251" s="71" t="s">
        <v>21</v>
      </c>
      <c r="R251" s="71" t="s">
        <v>728</v>
      </c>
      <c r="S251" s="71" t="s">
        <v>729</v>
      </c>
      <c r="T251" s="72">
        <v>0.13300000000000001</v>
      </c>
      <c r="U251" s="72">
        <v>0.13300000000000001</v>
      </c>
      <c r="V251" s="72">
        <v>0.13300000000000001</v>
      </c>
      <c r="W251" s="72">
        <v>2.8000000000000001E-2</v>
      </c>
      <c r="X251" s="72">
        <v>2.8000000000000001E-2</v>
      </c>
      <c r="Y251" s="72">
        <v>2.8000000000000001E-2</v>
      </c>
      <c r="Z251" s="72"/>
      <c r="AA251" s="72"/>
      <c r="AB251" s="73"/>
      <c r="AC251" s="73"/>
      <c r="AD251" s="73"/>
      <c r="AE251" s="73"/>
      <c r="AF251" s="73"/>
      <c r="AG251" s="74"/>
      <c r="AH251" s="74"/>
      <c r="AI251" s="75">
        <f>Table133[[#This Row],[SAM Level]]</f>
        <v>2.8000000000000001E-2</v>
      </c>
      <c r="AJ251" s="74"/>
      <c r="AK251" s="73"/>
      <c r="AL251" s="75">
        <f>Table133[[#This Row],[GAM Level]]</f>
        <v>0.13300000000000001</v>
      </c>
      <c r="AM251" s="86">
        <f>Table133[[#This Row],[GAM to be used]]-Table133[[#This Row],[new GAM prevalence (SD of 1) after district grouping]]</f>
        <v>0.13300000000000001</v>
      </c>
      <c r="AN251" s="86">
        <f>Table133[[#This Row],[GAM to be used]]-Table133[[#This Row],[SAM to be used]]</f>
        <v>0.10500000000000001</v>
      </c>
      <c r="AO251" s="87">
        <f>Table133[[#This Row],[0-59 Month population]]*Table133[[#This Row],[SAM to be used]]*2.6</f>
        <v>992.57971903999999</v>
      </c>
      <c r="AP251" s="87">
        <f>Table133[[#This Row],[SAM Burden]]+Table133[[#This Row],[MAM Burden]]</f>
        <v>4714.7536654400001</v>
      </c>
      <c r="AQ251" s="87">
        <f>Table133[[#This Row],[0-59 Month population]]*Table133[[#This Row],[MAM to be used]]*2.6</f>
        <v>3722.1739464000002</v>
      </c>
      <c r="AR251" s="77"/>
      <c r="AS251" s="88">
        <v>948.75565355299238</v>
      </c>
      <c r="AT251" s="89">
        <f>Table133[[#This Row],[0-59 Month population]]*Table133[[#This Row],[SAM Level]]*2.6</f>
        <v>992.57971903999999</v>
      </c>
      <c r="AU251" s="79">
        <f>Table133[[#This Row],[SAM Burden (Surveys Only)]]+Table133[[#This Row],[MAM Burden (Surveys Only)]]</f>
        <v>4714.7536654400001</v>
      </c>
      <c r="AV251" s="89">
        <f>(Table133[[#This Row],[GAM Level]]-Table133[[#This Row],[SAM Level]])*Table133[[#This Row],[0-59 Month population]]*2.6</f>
        <v>3722.1739464000002</v>
      </c>
      <c r="AX251" s="69">
        <v>2.418034362185403</v>
      </c>
      <c r="AY251" s="70">
        <f t="shared" si="21"/>
        <v>4714.7536654400001</v>
      </c>
      <c r="AZ251" s="70">
        <f t="shared" si="22"/>
        <v>992.57971903999999</v>
      </c>
      <c r="BA251" s="70">
        <f t="shared" si="23"/>
        <v>3722.1739464000002</v>
      </c>
      <c r="BB251" s="2"/>
    </row>
    <row r="252" spans="1:54" ht="16.5" hidden="1" customHeight="1" x14ac:dyDescent="0.25">
      <c r="A252" s="56" t="s">
        <v>471</v>
      </c>
      <c r="B252" s="56" t="s">
        <v>476</v>
      </c>
      <c r="C252" s="56" t="s">
        <v>18</v>
      </c>
      <c r="D252" s="56">
        <v>2502</v>
      </c>
      <c r="E252" s="81">
        <v>2502</v>
      </c>
      <c r="F252" s="81" t="s">
        <v>19</v>
      </c>
      <c r="G252" s="57"/>
      <c r="H252" s="57" t="s">
        <v>693</v>
      </c>
      <c r="I252" s="58">
        <v>103070.35481653747</v>
      </c>
      <c r="J252" s="58">
        <f>VLOOKUP(TRIM(Table133[[#This Row],[District code]]),'[2]Pop Change by District'!$D$6:$L$339,9,0)</f>
        <v>104880</v>
      </c>
      <c r="K252" s="58">
        <f>Table133[[#This Row],[Population 2019]]-Table133[[#This Row],[Population 2018]]</f>
        <v>1809.6451834625332</v>
      </c>
      <c r="L252" s="58">
        <f>Table133[[#This Row],[Population 2019]]*17.63%</f>
        <v>18490.343999999997</v>
      </c>
      <c r="M252" s="58">
        <f>Table133[[#This Row],[0-59 Month population]]*0.9</f>
        <v>16641.309599999997</v>
      </c>
      <c r="N252" s="58">
        <f>Table133[[#This Row],[0-59 Month population]]*0.3</f>
        <v>5547.1031999999987</v>
      </c>
      <c r="O252" s="58">
        <f>Table133[[#This Row],[0-59 Month population]]*0.8</f>
        <v>14792.275199999998</v>
      </c>
      <c r="P252" s="58" t="s">
        <v>473</v>
      </c>
      <c r="Q252" s="71" t="s">
        <v>21</v>
      </c>
      <c r="R252" s="71" t="s">
        <v>728</v>
      </c>
      <c r="S252" s="71" t="s">
        <v>729</v>
      </c>
      <c r="T252" s="72">
        <v>0.13300000000000001</v>
      </c>
      <c r="U252" s="72">
        <v>0.13300000000000001</v>
      </c>
      <c r="V252" s="72">
        <v>0.13300000000000001</v>
      </c>
      <c r="W252" s="72">
        <v>2.8000000000000001E-2</v>
      </c>
      <c r="X252" s="72">
        <v>2.8000000000000001E-2</v>
      </c>
      <c r="Y252" s="72">
        <v>2.8000000000000001E-2</v>
      </c>
      <c r="Z252" s="72"/>
      <c r="AA252" s="72"/>
      <c r="AB252" s="73"/>
      <c r="AC252" s="73"/>
      <c r="AD252" s="73"/>
      <c r="AE252" s="73"/>
      <c r="AF252" s="73"/>
      <c r="AG252" s="74"/>
      <c r="AH252" s="74"/>
      <c r="AI252" s="75">
        <f>Table133[[#This Row],[SAM Level]]</f>
        <v>2.8000000000000001E-2</v>
      </c>
      <c r="AJ252" s="74"/>
      <c r="AK252" s="73"/>
      <c r="AL252" s="75">
        <f>Table133[[#This Row],[GAM Level]]</f>
        <v>0.13300000000000001</v>
      </c>
      <c r="AM252" s="86">
        <f>Table133[[#This Row],[GAM to be used]]-Table133[[#This Row],[new GAM prevalence (SD of 1) after district grouping]]</f>
        <v>0.13300000000000001</v>
      </c>
      <c r="AN252" s="86">
        <f>Table133[[#This Row],[GAM to be used]]-Table133[[#This Row],[SAM to be used]]</f>
        <v>0.10500000000000001</v>
      </c>
      <c r="AO252" s="87">
        <f>Table133[[#This Row],[0-59 Month population]]*Table133[[#This Row],[SAM to be used]]*2.6</f>
        <v>1346.0970431999999</v>
      </c>
      <c r="AP252" s="87">
        <f>Table133[[#This Row],[SAM Burden]]+Table133[[#This Row],[MAM Burden]]</f>
        <v>6393.9609552000002</v>
      </c>
      <c r="AQ252" s="87">
        <f>Table133[[#This Row],[0-59 Month population]]*Table133[[#This Row],[MAM to be used]]*2.6</f>
        <v>5047.8639119999998</v>
      </c>
      <c r="AR252" s="77"/>
      <c r="AS252" s="88">
        <v>1237.1104672594488</v>
      </c>
      <c r="AT252" s="89">
        <f>Table133[[#This Row],[0-59 Month population]]*Table133[[#This Row],[SAM Level]]*2.6</f>
        <v>1346.0970431999999</v>
      </c>
      <c r="AU252" s="79">
        <f>Table133[[#This Row],[SAM Burden (Surveys Only)]]+Table133[[#This Row],[MAM Burden (Surveys Only)]]</f>
        <v>6393.9609552000002</v>
      </c>
      <c r="AV252" s="89">
        <f>(Table133[[#This Row],[GAM Level]]-Table133[[#This Row],[SAM Level]])*Table133[[#This Row],[0-59 Month population]]*2.6</f>
        <v>5047.8639119999998</v>
      </c>
      <c r="AX252" s="69">
        <v>2.4272923885530808</v>
      </c>
      <c r="AY252" s="70">
        <f t="shared" si="21"/>
        <v>6393.9609551999993</v>
      </c>
      <c r="AZ252" s="70">
        <f t="shared" si="22"/>
        <v>1346.0970431999999</v>
      </c>
      <c r="BA252" s="70">
        <f t="shared" si="23"/>
        <v>5047.8639119999998</v>
      </c>
      <c r="BB252" s="2"/>
    </row>
    <row r="253" spans="1:54" ht="16.5" hidden="1" customHeight="1" x14ac:dyDescent="0.25">
      <c r="A253" s="56" t="s">
        <v>471</v>
      </c>
      <c r="B253" s="56" t="s">
        <v>477</v>
      </c>
      <c r="C253" s="56" t="s">
        <v>18</v>
      </c>
      <c r="D253" s="56">
        <v>2503</v>
      </c>
      <c r="E253" s="81">
        <v>2503</v>
      </c>
      <c r="F253" s="81" t="s">
        <v>19</v>
      </c>
      <c r="G253" s="57"/>
      <c r="H253" s="57" t="s">
        <v>693</v>
      </c>
      <c r="I253" s="58">
        <v>54511.33624769083</v>
      </c>
      <c r="J253" s="58">
        <f>VLOOKUP(TRIM(Table133[[#This Row],[District code]]),'[2]Pop Change by District'!$D$6:$L$339,9,0)</f>
        <v>55565</v>
      </c>
      <c r="K253" s="58">
        <f>Table133[[#This Row],[Population 2019]]-Table133[[#This Row],[Population 2018]]</f>
        <v>1053.6637523091704</v>
      </c>
      <c r="L253" s="58">
        <f>Table133[[#This Row],[Population 2019]]*17.63%</f>
        <v>9796.1094999999987</v>
      </c>
      <c r="M253" s="58">
        <f>Table133[[#This Row],[0-59 Month population]]*0.9</f>
        <v>8816.4985499999984</v>
      </c>
      <c r="N253" s="58">
        <f>Table133[[#This Row],[0-59 Month population]]*0.3</f>
        <v>2938.8328499999993</v>
      </c>
      <c r="O253" s="58">
        <f>Table133[[#This Row],[0-59 Month population]]*0.8</f>
        <v>7836.8875999999991</v>
      </c>
      <c r="P253" s="58" t="s">
        <v>473</v>
      </c>
      <c r="Q253" s="71" t="s">
        <v>21</v>
      </c>
      <c r="R253" s="71" t="s">
        <v>728</v>
      </c>
      <c r="S253" s="71" t="s">
        <v>729</v>
      </c>
      <c r="T253" s="72">
        <v>0.13300000000000001</v>
      </c>
      <c r="U253" s="72">
        <v>0.13300000000000001</v>
      </c>
      <c r="V253" s="72">
        <v>0.13300000000000001</v>
      </c>
      <c r="W253" s="72">
        <v>2.8000000000000001E-2</v>
      </c>
      <c r="X253" s="72">
        <v>2.8000000000000001E-2</v>
      </c>
      <c r="Y253" s="72">
        <v>2.8000000000000001E-2</v>
      </c>
      <c r="Z253" s="72"/>
      <c r="AA253" s="72"/>
      <c r="AB253" s="73"/>
      <c r="AC253" s="73"/>
      <c r="AD253" s="73"/>
      <c r="AE253" s="73"/>
      <c r="AF253" s="73"/>
      <c r="AG253" s="74"/>
      <c r="AH253" s="74"/>
      <c r="AI253" s="75">
        <f>Table133[[#This Row],[SAM Level]]</f>
        <v>2.8000000000000001E-2</v>
      </c>
      <c r="AJ253" s="74"/>
      <c r="AK253" s="73"/>
      <c r="AL253" s="75">
        <f>Table133[[#This Row],[GAM Level]]</f>
        <v>0.13300000000000001</v>
      </c>
      <c r="AM253" s="86">
        <f>Table133[[#This Row],[GAM to be used]]-Table133[[#This Row],[new GAM prevalence (SD of 1) after district grouping]]</f>
        <v>0.13300000000000001</v>
      </c>
      <c r="AN253" s="86">
        <f>Table133[[#This Row],[GAM to be used]]-Table133[[#This Row],[SAM to be used]]</f>
        <v>0.10500000000000001</v>
      </c>
      <c r="AO253" s="87">
        <f>Table133[[#This Row],[0-59 Month population]]*Table133[[#This Row],[SAM to be used]]*2.6</f>
        <v>713.15677159999984</v>
      </c>
      <c r="AP253" s="87">
        <f>Table133[[#This Row],[SAM Burden]]+Table133[[#This Row],[MAM Burden]]</f>
        <v>3387.4946651</v>
      </c>
      <c r="AQ253" s="87">
        <f>Table133[[#This Row],[0-59 Month population]]*Table133[[#This Row],[MAM to be used]]*2.6</f>
        <v>2674.3378935000001</v>
      </c>
      <c r="AR253" s="77"/>
      <c r="AS253" s="88">
        <v>753.13755929448166</v>
      </c>
      <c r="AT253" s="89">
        <f>Table133[[#This Row],[0-59 Month population]]*Table133[[#This Row],[SAM Level]]*2.6</f>
        <v>713.15677159999984</v>
      </c>
      <c r="AU253" s="79">
        <f>Table133[[#This Row],[SAM Burden (Surveys Only)]]+Table133[[#This Row],[MAM Burden (Surveys Only)]]</f>
        <v>3387.4946651</v>
      </c>
      <c r="AV253" s="89">
        <f>(Table133[[#This Row],[GAM Level]]-Table133[[#This Row],[SAM Level]])*Table133[[#This Row],[0-59 Month population]]*2.6</f>
        <v>2674.3378935000001</v>
      </c>
      <c r="AX253" s="69">
        <v>2.3043011264554165</v>
      </c>
      <c r="AY253" s="70">
        <f t="shared" si="21"/>
        <v>3387.4946650999996</v>
      </c>
      <c r="AZ253" s="70">
        <f t="shared" si="22"/>
        <v>713.15677159999984</v>
      </c>
      <c r="BA253" s="70">
        <f t="shared" si="23"/>
        <v>2674.3378935000001</v>
      </c>
      <c r="BB253" s="2"/>
    </row>
    <row r="254" spans="1:54" ht="16.5" hidden="1" customHeight="1" x14ac:dyDescent="0.25">
      <c r="A254" s="56" t="s">
        <v>471</v>
      </c>
      <c r="B254" s="56" t="s">
        <v>478</v>
      </c>
      <c r="C254" s="56" t="s">
        <v>18</v>
      </c>
      <c r="D254" s="56">
        <v>2504</v>
      </c>
      <c r="E254" s="81">
        <v>2504</v>
      </c>
      <c r="F254" s="81" t="s">
        <v>19</v>
      </c>
      <c r="G254" s="57"/>
      <c r="H254" s="57" t="s">
        <v>693</v>
      </c>
      <c r="I254" s="58">
        <v>52134.111134042396</v>
      </c>
      <c r="J254" s="58">
        <f>VLOOKUP(TRIM(Table133[[#This Row],[District code]]),'[2]Pop Change by District'!$D$6:$L$339,9,0)</f>
        <v>53464</v>
      </c>
      <c r="K254" s="58">
        <f>Table133[[#This Row],[Population 2019]]-Table133[[#This Row],[Population 2018]]</f>
        <v>1329.8888659576041</v>
      </c>
      <c r="L254" s="58">
        <f>Table133[[#This Row],[Population 2019]]*17.63%</f>
        <v>9425.7031999999999</v>
      </c>
      <c r="M254" s="58">
        <f>Table133[[#This Row],[0-59 Month population]]*0.9</f>
        <v>8483.132880000001</v>
      </c>
      <c r="N254" s="58">
        <f>Table133[[#This Row],[0-59 Month population]]*0.3</f>
        <v>2827.7109599999999</v>
      </c>
      <c r="O254" s="58">
        <f>Table133[[#This Row],[0-59 Month population]]*0.8</f>
        <v>7540.5625600000003</v>
      </c>
      <c r="P254" s="58" t="s">
        <v>473</v>
      </c>
      <c r="Q254" s="71" t="s">
        <v>21</v>
      </c>
      <c r="R254" s="71" t="s">
        <v>728</v>
      </c>
      <c r="S254" s="71" t="s">
        <v>729</v>
      </c>
      <c r="T254" s="72">
        <v>0.13300000000000001</v>
      </c>
      <c r="U254" s="72">
        <v>0.13300000000000001</v>
      </c>
      <c r="V254" s="72">
        <v>0.13300000000000001</v>
      </c>
      <c r="W254" s="72">
        <v>2.8000000000000001E-2</v>
      </c>
      <c r="X254" s="72">
        <v>2.8000000000000001E-2</v>
      </c>
      <c r="Y254" s="72">
        <v>2.8000000000000001E-2</v>
      </c>
      <c r="Z254" s="72"/>
      <c r="AA254" s="72"/>
      <c r="AB254" s="73"/>
      <c r="AC254" s="73"/>
      <c r="AD254" s="73"/>
      <c r="AE254" s="73"/>
      <c r="AF254" s="73"/>
      <c r="AG254" s="74"/>
      <c r="AH254" s="74"/>
      <c r="AI254" s="75">
        <f>Table133[[#This Row],[SAM Level]]</f>
        <v>2.8000000000000001E-2</v>
      </c>
      <c r="AJ254" s="74"/>
      <c r="AK254" s="73"/>
      <c r="AL254" s="75">
        <f>Table133[[#This Row],[GAM Level]]</f>
        <v>0.13300000000000001</v>
      </c>
      <c r="AM254" s="86">
        <f>Table133[[#This Row],[GAM to be used]]-Table133[[#This Row],[new GAM prevalence (SD of 1) after district grouping]]</f>
        <v>0.13300000000000001</v>
      </c>
      <c r="AN254" s="86">
        <f>Table133[[#This Row],[GAM to be used]]-Table133[[#This Row],[SAM to be used]]</f>
        <v>0.10500000000000001</v>
      </c>
      <c r="AO254" s="87">
        <f>Table133[[#This Row],[0-59 Month population]]*Table133[[#This Row],[SAM to be used]]*2.6</f>
        <v>686.19119296000008</v>
      </c>
      <c r="AP254" s="87">
        <f>Table133[[#This Row],[SAM Burden]]+Table133[[#This Row],[MAM Burden]]</f>
        <v>3259.4081665600006</v>
      </c>
      <c r="AQ254" s="87">
        <f>Table133[[#This Row],[0-59 Month population]]*Table133[[#This Row],[MAM to be used]]*2.6</f>
        <v>2573.2169736000005</v>
      </c>
      <c r="AR254" s="77"/>
      <c r="AS254" s="88">
        <v>591.24869550597009</v>
      </c>
      <c r="AT254" s="89">
        <f>Table133[[#This Row],[0-59 Month population]]*Table133[[#This Row],[SAM Level]]*2.6</f>
        <v>686.19119296000008</v>
      </c>
      <c r="AU254" s="79">
        <f>Table133[[#This Row],[SAM Burden (Surveys Only)]]+Table133[[#This Row],[MAM Burden (Surveys Only)]]</f>
        <v>3259.4081665600006</v>
      </c>
      <c r="AV254" s="89">
        <f>(Table133[[#This Row],[GAM Level]]-Table133[[#This Row],[SAM Level]])*Table133[[#This Row],[0-59 Month population]]*2.6</f>
        <v>2573.2169736000005</v>
      </c>
      <c r="AX254" s="69">
        <v>2.3043011264554165</v>
      </c>
      <c r="AY254" s="70">
        <f t="shared" si="21"/>
        <v>3259.4081665600006</v>
      </c>
      <c r="AZ254" s="70">
        <f t="shared" si="22"/>
        <v>686.19119296000008</v>
      </c>
      <c r="BA254" s="70">
        <f t="shared" si="23"/>
        <v>2573.2169736000005</v>
      </c>
      <c r="BB254" s="2"/>
    </row>
    <row r="255" spans="1:54" ht="16.5" hidden="1" customHeight="1" x14ac:dyDescent="0.25">
      <c r="A255" s="56" t="s">
        <v>471</v>
      </c>
      <c r="B255" s="56" t="s">
        <v>479</v>
      </c>
      <c r="C255" s="56" t="s">
        <v>18</v>
      </c>
      <c r="D255" s="56">
        <v>2505</v>
      </c>
      <c r="E255" s="81">
        <v>2505</v>
      </c>
      <c r="F255" s="81" t="s">
        <v>19</v>
      </c>
      <c r="G255" s="57"/>
      <c r="H255" s="57" t="s">
        <v>693</v>
      </c>
      <c r="I255" s="58">
        <v>58301.356288040304</v>
      </c>
      <c r="J255" s="58">
        <f>VLOOKUP(TRIM(Table133[[#This Row],[District code]]),'[2]Pop Change by District'!$D$6:$L$339,9,0)</f>
        <v>59521</v>
      </c>
      <c r="K255" s="58">
        <f>Table133[[#This Row],[Population 2019]]-Table133[[#This Row],[Population 2018]]</f>
        <v>1219.6437119596958</v>
      </c>
      <c r="L255" s="58">
        <f>Table133[[#This Row],[Population 2019]]*17.63%</f>
        <v>10493.552299999999</v>
      </c>
      <c r="M255" s="58">
        <f>Table133[[#This Row],[0-59 Month population]]*0.9</f>
        <v>9444.1970700000002</v>
      </c>
      <c r="N255" s="58">
        <f>Table133[[#This Row],[0-59 Month population]]*0.3</f>
        <v>3148.0656899999999</v>
      </c>
      <c r="O255" s="58">
        <f>Table133[[#This Row],[0-59 Month population]]*0.8</f>
        <v>8394.8418399999991</v>
      </c>
      <c r="P255" s="58" t="s">
        <v>473</v>
      </c>
      <c r="Q255" s="71" t="s">
        <v>21</v>
      </c>
      <c r="R255" s="71" t="s">
        <v>728</v>
      </c>
      <c r="S255" s="71" t="s">
        <v>729</v>
      </c>
      <c r="T255" s="72">
        <v>0.13300000000000001</v>
      </c>
      <c r="U255" s="72">
        <v>0.13300000000000001</v>
      </c>
      <c r="V255" s="72">
        <v>0.13300000000000001</v>
      </c>
      <c r="W255" s="72">
        <v>2.8000000000000001E-2</v>
      </c>
      <c r="X255" s="72">
        <v>2.8000000000000001E-2</v>
      </c>
      <c r="Y255" s="72">
        <v>2.8000000000000001E-2</v>
      </c>
      <c r="Z255" s="72"/>
      <c r="AA255" s="72"/>
      <c r="AB255" s="73"/>
      <c r="AC255" s="73"/>
      <c r="AD255" s="73"/>
      <c r="AE255" s="73"/>
      <c r="AF255" s="73"/>
      <c r="AG255" s="74"/>
      <c r="AH255" s="74"/>
      <c r="AI255" s="75">
        <f>Table133[[#This Row],[SAM Level]]</f>
        <v>2.8000000000000001E-2</v>
      </c>
      <c r="AJ255" s="74"/>
      <c r="AK255" s="73"/>
      <c r="AL255" s="75">
        <f>Table133[[#This Row],[GAM Level]]</f>
        <v>0.13300000000000001</v>
      </c>
      <c r="AM255" s="86">
        <f>Table133[[#This Row],[GAM to be used]]-Table133[[#This Row],[new GAM prevalence (SD of 1) after district grouping]]</f>
        <v>0.13300000000000001</v>
      </c>
      <c r="AN255" s="86">
        <f>Table133[[#This Row],[GAM to be used]]-Table133[[#This Row],[SAM to be used]]</f>
        <v>0.10500000000000001</v>
      </c>
      <c r="AO255" s="87">
        <f>Table133[[#This Row],[0-59 Month population]]*Table133[[#This Row],[SAM to be used]]*2.6</f>
        <v>763.93060744000002</v>
      </c>
      <c r="AP255" s="87">
        <f>Table133[[#This Row],[SAM Burden]]+Table133[[#This Row],[MAM Burden]]</f>
        <v>3628.6703853399999</v>
      </c>
      <c r="AQ255" s="87">
        <f>Table133[[#This Row],[0-59 Month population]]*Table133[[#This Row],[MAM to be used]]*2.6</f>
        <v>2864.7397778999998</v>
      </c>
      <c r="AR255" s="77"/>
      <c r="AS255" s="88">
        <v>640.29030827335498</v>
      </c>
      <c r="AT255" s="89">
        <f>Table133[[#This Row],[0-59 Month population]]*Table133[[#This Row],[SAM Level]]*2.6</f>
        <v>763.93060744000002</v>
      </c>
      <c r="AU255" s="79">
        <f>Table133[[#This Row],[SAM Burden (Surveys Only)]]+Table133[[#This Row],[MAM Burden (Surveys Only)]]</f>
        <v>3628.6703853399999</v>
      </c>
      <c r="AV255" s="89">
        <f>(Table133[[#This Row],[GAM Level]]-Table133[[#This Row],[SAM Level]])*Table133[[#This Row],[0-59 Month population]]*2.6</f>
        <v>2864.7397778999998</v>
      </c>
      <c r="AX255" s="69">
        <v>5.8997628864392491</v>
      </c>
      <c r="AY255" s="70">
        <f t="shared" si="21"/>
        <v>3628.6703853399999</v>
      </c>
      <c r="AZ255" s="70">
        <f t="shared" si="22"/>
        <v>763.93060744000002</v>
      </c>
      <c r="BA255" s="70">
        <f t="shared" si="23"/>
        <v>2864.7397778999998</v>
      </c>
      <c r="BB255" s="2"/>
    </row>
    <row r="256" spans="1:54" ht="16.5" hidden="1" customHeight="1" x14ac:dyDescent="0.25">
      <c r="A256" s="56" t="s">
        <v>471</v>
      </c>
      <c r="B256" s="56" t="s">
        <v>480</v>
      </c>
      <c r="C256" s="56" t="s">
        <v>18</v>
      </c>
      <c r="D256" s="56">
        <v>2506</v>
      </c>
      <c r="E256" s="81">
        <v>2506</v>
      </c>
      <c r="F256" s="81" t="s">
        <v>19</v>
      </c>
      <c r="G256" s="57"/>
      <c r="H256" s="57" t="s">
        <v>693</v>
      </c>
      <c r="I256" s="58">
        <v>39003.942513096386</v>
      </c>
      <c r="J256" s="58">
        <f>VLOOKUP(TRIM(Table133[[#This Row],[District code]]),'[2]Pop Change by District'!$D$6:$L$339,9,0)</f>
        <v>39987</v>
      </c>
      <c r="K256" s="58">
        <f>Table133[[#This Row],[Population 2019]]-Table133[[#This Row],[Population 2018]]</f>
        <v>983.05748690361361</v>
      </c>
      <c r="L256" s="58">
        <f>Table133[[#This Row],[Population 2019]]*17.63%</f>
        <v>7049.7080999999998</v>
      </c>
      <c r="M256" s="58">
        <f>Table133[[#This Row],[0-59 Month population]]*0.9</f>
        <v>6344.73729</v>
      </c>
      <c r="N256" s="58">
        <f>Table133[[#This Row],[0-59 Month population]]*0.3</f>
        <v>2114.9124299999999</v>
      </c>
      <c r="O256" s="58">
        <f>Table133[[#This Row],[0-59 Month population]]*0.8</f>
        <v>5639.7664800000002</v>
      </c>
      <c r="P256" s="58" t="s">
        <v>473</v>
      </c>
      <c r="Q256" s="71" t="s">
        <v>21</v>
      </c>
      <c r="R256" s="71" t="s">
        <v>728</v>
      </c>
      <c r="S256" s="71" t="s">
        <v>729</v>
      </c>
      <c r="T256" s="72">
        <v>0.13300000000000001</v>
      </c>
      <c r="U256" s="72">
        <v>0.13300000000000001</v>
      </c>
      <c r="V256" s="72">
        <v>0.13300000000000001</v>
      </c>
      <c r="W256" s="72">
        <v>2.8000000000000001E-2</v>
      </c>
      <c r="X256" s="72">
        <v>2.8000000000000001E-2</v>
      </c>
      <c r="Y256" s="72">
        <v>2.8000000000000001E-2</v>
      </c>
      <c r="Z256" s="72"/>
      <c r="AA256" s="72"/>
      <c r="AB256" s="73"/>
      <c r="AC256" s="73"/>
      <c r="AD256" s="73"/>
      <c r="AE256" s="73"/>
      <c r="AF256" s="73"/>
      <c r="AG256" s="74"/>
      <c r="AH256" s="74"/>
      <c r="AI256" s="75">
        <f>Table133[[#This Row],[SAM Level]]</f>
        <v>2.8000000000000001E-2</v>
      </c>
      <c r="AJ256" s="74"/>
      <c r="AK256" s="73"/>
      <c r="AL256" s="75">
        <f>Table133[[#This Row],[GAM Level]]</f>
        <v>0.13300000000000001</v>
      </c>
      <c r="AM256" s="86">
        <f>Table133[[#This Row],[GAM to be used]]-Table133[[#This Row],[new GAM prevalence (SD of 1) after district grouping]]</f>
        <v>0.13300000000000001</v>
      </c>
      <c r="AN256" s="86">
        <f>Table133[[#This Row],[GAM to be used]]-Table133[[#This Row],[SAM to be used]]</f>
        <v>0.10500000000000001</v>
      </c>
      <c r="AO256" s="87">
        <f>Table133[[#This Row],[0-59 Month population]]*Table133[[#This Row],[SAM to be used]]*2.6</f>
        <v>513.21874967999997</v>
      </c>
      <c r="AP256" s="87">
        <f>Table133[[#This Row],[SAM Burden]]+Table133[[#This Row],[MAM Burden]]</f>
        <v>2437.7890609800002</v>
      </c>
      <c r="AQ256" s="87">
        <f>Table133[[#This Row],[0-59 Month population]]*Table133[[#This Row],[MAM to be used]]*2.6</f>
        <v>1924.5703113000002</v>
      </c>
      <c r="AR256" s="77"/>
      <c r="AS256" s="88">
        <v>465.22162201817264</v>
      </c>
      <c r="AT256" s="89">
        <f>Table133[[#This Row],[0-59 Month population]]*Table133[[#This Row],[SAM Level]]*2.6</f>
        <v>513.21874967999997</v>
      </c>
      <c r="AU256" s="79">
        <f>Table133[[#This Row],[SAM Burden (Surveys Only)]]+Table133[[#This Row],[MAM Burden (Surveys Only)]]</f>
        <v>2437.7890609800002</v>
      </c>
      <c r="AV256" s="89">
        <f>(Table133[[#This Row],[GAM Level]]-Table133[[#This Row],[SAM Level]])*Table133[[#This Row],[0-59 Month population]]*2.6</f>
        <v>1924.5703113000002</v>
      </c>
      <c r="AX256" s="69">
        <v>2.4369889923658499</v>
      </c>
      <c r="AY256" s="70">
        <f t="shared" si="21"/>
        <v>2437.7890609800002</v>
      </c>
      <c r="AZ256" s="70">
        <f t="shared" si="22"/>
        <v>513.21874967999997</v>
      </c>
      <c r="BA256" s="70">
        <f t="shared" si="23"/>
        <v>1924.5703113000002</v>
      </c>
      <c r="BB256" s="2"/>
    </row>
    <row r="257" spans="1:54" ht="16.5" hidden="1" customHeight="1" x14ac:dyDescent="0.25">
      <c r="A257" s="56" t="s">
        <v>471</v>
      </c>
      <c r="B257" s="56" t="s">
        <v>481</v>
      </c>
      <c r="C257" s="56" t="s">
        <v>18</v>
      </c>
      <c r="D257" s="56">
        <v>2507</v>
      </c>
      <c r="E257" s="81">
        <v>2507</v>
      </c>
      <c r="F257" s="81" t="s">
        <v>19</v>
      </c>
      <c r="G257" s="57" t="s">
        <v>29</v>
      </c>
      <c r="H257" s="57" t="s">
        <v>693</v>
      </c>
      <c r="I257" s="58">
        <v>60596.614315107363</v>
      </c>
      <c r="J257" s="58">
        <f>VLOOKUP(TRIM(Table133[[#This Row],[District code]]),'[2]Pop Change by District'!$D$6:$L$339,9,0)</f>
        <v>62123</v>
      </c>
      <c r="K257" s="58">
        <f>Table133[[#This Row],[Population 2019]]-Table133[[#This Row],[Population 2018]]</f>
        <v>1526.3856848926371</v>
      </c>
      <c r="L257" s="58">
        <f>Table133[[#This Row],[Population 2019]]*17.63%</f>
        <v>10952.284899999999</v>
      </c>
      <c r="M257" s="58">
        <f>Table133[[#This Row],[0-59 Month population]]*0.9</f>
        <v>9857.0564099999992</v>
      </c>
      <c r="N257" s="58">
        <f>Table133[[#This Row],[0-59 Month population]]*0.3</f>
        <v>3285.6854699999994</v>
      </c>
      <c r="O257" s="58">
        <f>Table133[[#This Row],[0-59 Month population]]*0.8</f>
        <v>8761.8279199999997</v>
      </c>
      <c r="P257" s="58" t="s">
        <v>482</v>
      </c>
      <c r="Q257" s="71" t="s">
        <v>21</v>
      </c>
      <c r="R257" s="71" t="s">
        <v>728</v>
      </c>
      <c r="S257" s="71" t="s">
        <v>729</v>
      </c>
      <c r="T257" s="72">
        <v>0.13300000000000001</v>
      </c>
      <c r="U257" s="72">
        <v>0.13300000000000001</v>
      </c>
      <c r="V257" s="72">
        <v>0.13300000000000001</v>
      </c>
      <c r="W257" s="72">
        <v>2.8000000000000001E-2</v>
      </c>
      <c r="X257" s="72">
        <v>2.8000000000000001E-2</v>
      </c>
      <c r="Y257" s="72">
        <v>2.8000000000000001E-2</v>
      </c>
      <c r="Z257" s="72"/>
      <c r="AA257" s="72"/>
      <c r="AB257" s="73"/>
      <c r="AC257" s="73"/>
      <c r="AD257" s="73"/>
      <c r="AE257" s="73"/>
      <c r="AF257" s="73"/>
      <c r="AG257" s="74"/>
      <c r="AH257" s="74"/>
      <c r="AI257" s="75">
        <f>Table133[[#This Row],[SAM Level]]</f>
        <v>2.8000000000000001E-2</v>
      </c>
      <c r="AJ257" s="74"/>
      <c r="AK257" s="73"/>
      <c r="AL257" s="75">
        <f>Table133[[#This Row],[GAM Level]]</f>
        <v>0.13300000000000001</v>
      </c>
      <c r="AM257" s="86">
        <f>Table133[[#This Row],[GAM to be used]]-Table133[[#This Row],[new GAM prevalence (SD of 1) after district grouping]]</f>
        <v>0.13300000000000001</v>
      </c>
      <c r="AN257" s="86">
        <f>Table133[[#This Row],[GAM to be used]]-Table133[[#This Row],[SAM to be used]]</f>
        <v>0.10500000000000001</v>
      </c>
      <c r="AO257" s="87">
        <f>Table133[[#This Row],[0-59 Month population]]*Table133[[#This Row],[SAM to be used]]*2.6</f>
        <v>797.32634071999996</v>
      </c>
      <c r="AP257" s="87">
        <f>Table133[[#This Row],[SAM Burden]]+Table133[[#This Row],[MAM Burden]]</f>
        <v>3787.3001184200002</v>
      </c>
      <c r="AQ257" s="87">
        <f>Table133[[#This Row],[0-59 Month population]]*Table133[[#This Row],[MAM to be used]]*2.6</f>
        <v>2989.9737777</v>
      </c>
      <c r="AR257" s="77"/>
      <c r="AS257" s="88">
        <v>636.07065585557802</v>
      </c>
      <c r="AT257" s="89">
        <f>Table133[[#This Row],[0-59 Month population]]*Table133[[#This Row],[SAM Level]]*2.6</f>
        <v>797.32634071999996</v>
      </c>
      <c r="AU257" s="79">
        <f>Table133[[#This Row],[SAM Burden (Surveys Only)]]+Table133[[#This Row],[MAM Burden (Surveys Only)]]</f>
        <v>3787.3001184200002</v>
      </c>
      <c r="AV257" s="89">
        <f>(Table133[[#This Row],[GAM Level]]-Table133[[#This Row],[SAM Level]])*Table133[[#This Row],[0-59 Month population]]*2.6</f>
        <v>2989.9737777</v>
      </c>
      <c r="AX257" s="69">
        <v>1.1284043027922284</v>
      </c>
      <c r="AY257" s="70">
        <f t="shared" si="21"/>
        <v>3787.3001184199998</v>
      </c>
      <c r="AZ257" s="70">
        <f t="shared" si="22"/>
        <v>797.32634071999996</v>
      </c>
      <c r="BA257" s="70">
        <f t="shared" si="23"/>
        <v>2989.9737777</v>
      </c>
      <c r="BB257" s="2"/>
    </row>
    <row r="258" spans="1:54" ht="16.5" hidden="1" customHeight="1" x14ac:dyDescent="0.25">
      <c r="A258" s="56" t="s">
        <v>471</v>
      </c>
      <c r="B258" s="56" t="s">
        <v>483</v>
      </c>
      <c r="C258" s="56" t="s">
        <v>35</v>
      </c>
      <c r="D258" s="56">
        <v>2508</v>
      </c>
      <c r="E258" s="81">
        <v>2508</v>
      </c>
      <c r="F258" s="81" t="s">
        <v>19</v>
      </c>
      <c r="G258" s="57" t="s">
        <v>29</v>
      </c>
      <c r="H258" s="57" t="s">
        <v>693</v>
      </c>
      <c r="I258" s="58">
        <v>39216.206208924799</v>
      </c>
      <c r="J258" s="58">
        <f>VLOOKUP(TRIM(Table133[[#This Row],[District code]]),'[2]Pop Change by District'!$D$6:$L$339,9,0)</f>
        <v>40094</v>
      </c>
      <c r="K258" s="58">
        <f>Table133[[#This Row],[Population 2019]]-Table133[[#This Row],[Population 2018]]</f>
        <v>877.79379107520072</v>
      </c>
      <c r="L258" s="58">
        <f>Table133[[#This Row],[Population 2019]]*17.63%</f>
        <v>7068.5721999999996</v>
      </c>
      <c r="M258" s="58">
        <f>Table133[[#This Row],[0-59 Month population]]*0.9</f>
        <v>6361.7149799999997</v>
      </c>
      <c r="N258" s="58">
        <f>Table133[[#This Row],[0-59 Month population]]*0.3</f>
        <v>2120.5716599999996</v>
      </c>
      <c r="O258" s="58">
        <f>Table133[[#This Row],[0-59 Month population]]*0.8</f>
        <v>5654.8577599999999</v>
      </c>
      <c r="P258" s="58" t="s">
        <v>482</v>
      </c>
      <c r="Q258" s="71" t="s">
        <v>21</v>
      </c>
      <c r="R258" s="71" t="s">
        <v>730</v>
      </c>
      <c r="S258" s="71" t="s">
        <v>731</v>
      </c>
      <c r="T258" s="72">
        <v>0.24099999999999999</v>
      </c>
      <c r="U258" s="72">
        <v>0.24099999999999999</v>
      </c>
      <c r="V258" s="72">
        <v>0.24099999999999999</v>
      </c>
      <c r="W258" s="72">
        <v>3.7999999999999999E-2</v>
      </c>
      <c r="X258" s="72">
        <v>3.7999999999999999E-2</v>
      </c>
      <c r="Y258" s="72">
        <v>3.7999999999999999E-2</v>
      </c>
      <c r="Z258" s="72"/>
      <c r="AA258" s="72"/>
      <c r="AB258" s="73"/>
      <c r="AC258" s="73"/>
      <c r="AD258" s="73"/>
      <c r="AE258" s="73"/>
      <c r="AF258" s="73"/>
      <c r="AG258" s="74"/>
      <c r="AH258" s="74"/>
      <c r="AI258" s="75">
        <f>Table133[[#This Row],[SAM Level]]</f>
        <v>3.7999999999999999E-2</v>
      </c>
      <c r="AJ258" s="74"/>
      <c r="AK258" s="73"/>
      <c r="AL258" s="75">
        <f>Table133[[#This Row],[GAM Level]]</f>
        <v>0.24099999999999999</v>
      </c>
      <c r="AM258" s="86">
        <f>Table133[[#This Row],[GAM to be used]]-Table133[[#This Row],[new GAM prevalence (SD of 1) after district grouping]]</f>
        <v>0.24099999999999999</v>
      </c>
      <c r="AN258" s="86">
        <f>Table133[[#This Row],[GAM to be used]]-Table133[[#This Row],[SAM to be used]]</f>
        <v>0.20299999999999999</v>
      </c>
      <c r="AO258" s="87">
        <f>Table133[[#This Row],[0-59 Month population]]*Table133[[#This Row],[SAM to be used]]*2.6</f>
        <v>698.37493336</v>
      </c>
      <c r="AP258" s="87">
        <f>Table133[[#This Row],[SAM Burden]]+Table133[[#This Row],[MAM Burden]]</f>
        <v>4429.1673405199999</v>
      </c>
      <c r="AQ258" s="87">
        <f>Table133[[#This Row],[0-59 Month population]]*Table133[[#This Row],[MAM to be used]]*2.6</f>
        <v>3730.79240716</v>
      </c>
      <c r="AR258" s="77"/>
      <c r="AS258" s="88">
        <v>527.12819018106336</v>
      </c>
      <c r="AT258" s="89">
        <f>Table133[[#This Row],[0-59 Month population]]*Table133[[#This Row],[SAM Level]]*2.6</f>
        <v>698.37493336</v>
      </c>
      <c r="AU258" s="79">
        <f>Table133[[#This Row],[SAM Burden (Surveys Only)]]+Table133[[#This Row],[MAM Burden (Surveys Only)]]</f>
        <v>4429.1673405199999</v>
      </c>
      <c r="AV258" s="89">
        <f>(Table133[[#This Row],[GAM Level]]-Table133[[#This Row],[SAM Level]])*Table133[[#This Row],[0-59 Month population]]*2.6</f>
        <v>3730.79240716</v>
      </c>
      <c r="AX258" s="69">
        <v>1.6011295873400799</v>
      </c>
      <c r="AY258" s="70">
        <f t="shared" si="21"/>
        <v>4429.1673405199999</v>
      </c>
      <c r="AZ258" s="70">
        <f t="shared" si="22"/>
        <v>698.37493336</v>
      </c>
      <c r="BA258" s="70">
        <f t="shared" si="23"/>
        <v>3730.79240716</v>
      </c>
      <c r="BB258" s="2"/>
    </row>
    <row r="259" spans="1:54" ht="16.5" hidden="1" customHeight="1" x14ac:dyDescent="0.25">
      <c r="A259" s="56" t="s">
        <v>471</v>
      </c>
      <c r="B259" s="56" t="s">
        <v>486</v>
      </c>
      <c r="C259" s="56" t="s">
        <v>35</v>
      </c>
      <c r="D259" s="56">
        <v>2509</v>
      </c>
      <c r="E259" s="81">
        <v>2509</v>
      </c>
      <c r="F259" s="81" t="s">
        <v>19</v>
      </c>
      <c r="G259" s="57" t="s">
        <v>29</v>
      </c>
      <c r="H259" s="57" t="s">
        <v>693</v>
      </c>
      <c r="I259" s="58">
        <v>36671.786694930772</v>
      </c>
      <c r="J259" s="58">
        <f>VLOOKUP(TRIM(Table133[[#This Row],[District code]]),'[2]Pop Change by District'!$D$6:$L$339,9,0)</f>
        <v>37439</v>
      </c>
      <c r="K259" s="58">
        <f>Table133[[#This Row],[Population 2019]]-Table133[[#This Row],[Population 2018]]</f>
        <v>767.21330506922823</v>
      </c>
      <c r="L259" s="58">
        <f>Table133[[#This Row],[Population 2019]]*17.63%</f>
        <v>6600.4956999999995</v>
      </c>
      <c r="M259" s="58">
        <f>Table133[[#This Row],[0-59 Month population]]*0.9</f>
        <v>5940.4461299999994</v>
      </c>
      <c r="N259" s="58">
        <f>Table133[[#This Row],[0-59 Month population]]*0.3</f>
        <v>1980.1487099999997</v>
      </c>
      <c r="O259" s="58">
        <f>Table133[[#This Row],[0-59 Month population]]*0.8</f>
        <v>5280.3965600000001</v>
      </c>
      <c r="P259" s="58" t="s">
        <v>482</v>
      </c>
      <c r="Q259" s="71" t="s">
        <v>21</v>
      </c>
      <c r="R259" s="71" t="s">
        <v>730</v>
      </c>
      <c r="S259" s="71" t="s">
        <v>731</v>
      </c>
      <c r="T259" s="72">
        <v>0.24099999999999999</v>
      </c>
      <c r="U259" s="72">
        <v>0.24099999999999999</v>
      </c>
      <c r="V259" s="72">
        <v>0.24099999999999999</v>
      </c>
      <c r="W259" s="72">
        <v>3.7999999999999999E-2</v>
      </c>
      <c r="X259" s="72">
        <v>3.7999999999999999E-2</v>
      </c>
      <c r="Y259" s="72">
        <v>3.7999999999999999E-2</v>
      </c>
      <c r="Z259" s="72"/>
      <c r="AA259" s="72"/>
      <c r="AB259" s="73"/>
      <c r="AC259" s="73"/>
      <c r="AD259" s="73"/>
      <c r="AE259" s="73"/>
      <c r="AF259" s="73"/>
      <c r="AG259" s="74"/>
      <c r="AH259" s="74"/>
      <c r="AI259" s="75">
        <f>Table133[[#This Row],[SAM Level]]</f>
        <v>3.7999999999999999E-2</v>
      </c>
      <c r="AJ259" s="74"/>
      <c r="AK259" s="73"/>
      <c r="AL259" s="75">
        <f>Table133[[#This Row],[GAM Level]]</f>
        <v>0.24099999999999999</v>
      </c>
      <c r="AM259" s="86">
        <f>Table133[[#This Row],[GAM to be used]]-Table133[[#This Row],[new GAM prevalence (SD of 1) after district grouping]]</f>
        <v>0.24099999999999999</v>
      </c>
      <c r="AN259" s="86">
        <f>Table133[[#This Row],[GAM to be used]]-Table133[[#This Row],[SAM to be used]]</f>
        <v>0.20299999999999999</v>
      </c>
      <c r="AO259" s="87">
        <f>Table133[[#This Row],[0-59 Month population]]*Table133[[#This Row],[SAM to be used]]*2.6</f>
        <v>652.12897515999998</v>
      </c>
      <c r="AP259" s="87">
        <f>Table133[[#This Row],[SAM Burden]]+Table133[[#This Row],[MAM Burden]]</f>
        <v>4135.8706056199999</v>
      </c>
      <c r="AQ259" s="87">
        <f>Table133[[#This Row],[0-59 Month population]]*Table133[[#This Row],[MAM to be used]]*2.6</f>
        <v>3483.7416304599997</v>
      </c>
      <c r="AR259" s="77"/>
      <c r="AS259" s="88">
        <v>582.18015480648103</v>
      </c>
      <c r="AT259" s="89">
        <f>Table133[[#This Row],[0-59 Month population]]*Table133[[#This Row],[SAM Level]]*2.6</f>
        <v>652.12897515999998</v>
      </c>
      <c r="AU259" s="79">
        <f>Table133[[#This Row],[SAM Burden (Surveys Only)]]+Table133[[#This Row],[MAM Burden (Surveys Only)]]</f>
        <v>4135.8706056199999</v>
      </c>
      <c r="AV259" s="89">
        <f>(Table133[[#This Row],[GAM Level]]-Table133[[#This Row],[SAM Level]])*Table133[[#This Row],[0-59 Month population]]*2.6</f>
        <v>3483.7416304599997</v>
      </c>
      <c r="AX259" s="69">
        <v>2.4369889923658499</v>
      </c>
      <c r="AY259" s="70">
        <f t="shared" ref="AY259:AY322" si="28">L259*T259*2.6</f>
        <v>4135.8706056199999</v>
      </c>
      <c r="AZ259" s="70">
        <f t="shared" ref="AZ259:AZ322" si="29">L259*W259*2.6</f>
        <v>652.12897515999998</v>
      </c>
      <c r="BA259" s="70">
        <f t="shared" ref="BA259:BA322" si="30">L259*(T259-W259)*2.6</f>
        <v>3483.7416304599997</v>
      </c>
      <c r="BB259" s="2"/>
    </row>
    <row r="260" spans="1:54" ht="16.5" hidden="1" customHeight="1" x14ac:dyDescent="0.25">
      <c r="A260" s="56" t="s">
        <v>471</v>
      </c>
      <c r="B260" s="56" t="s">
        <v>487</v>
      </c>
      <c r="C260" s="56" t="s">
        <v>18</v>
      </c>
      <c r="D260" s="56">
        <v>2510</v>
      </c>
      <c r="E260" s="81">
        <v>2510</v>
      </c>
      <c r="F260" s="81" t="s">
        <v>19</v>
      </c>
      <c r="G260" s="57" t="s">
        <v>29</v>
      </c>
      <c r="H260" s="57" t="s">
        <v>693</v>
      </c>
      <c r="I260" s="58">
        <v>124894.49339800232</v>
      </c>
      <c r="J260" s="58">
        <f>VLOOKUP(TRIM(Table133[[#This Row],[District code]]),'[2]Pop Change by District'!$D$6:$L$339,9,0)</f>
        <v>126388</v>
      </c>
      <c r="K260" s="58">
        <f>Table133[[#This Row],[Population 2019]]-Table133[[#This Row],[Population 2018]]</f>
        <v>1493.5066019976803</v>
      </c>
      <c r="L260" s="58">
        <f>Table133[[#This Row],[Population 2019]]*17.63%</f>
        <v>22282.204399999999</v>
      </c>
      <c r="M260" s="58">
        <f>Table133[[#This Row],[0-59 Month population]]*0.9</f>
        <v>20053.983959999998</v>
      </c>
      <c r="N260" s="58">
        <f>Table133[[#This Row],[0-59 Month population]]*0.3</f>
        <v>6684.6613199999993</v>
      </c>
      <c r="O260" s="58">
        <f>Table133[[#This Row],[0-59 Month population]]*0.8</f>
        <v>17825.76352</v>
      </c>
      <c r="P260" s="58" t="s">
        <v>488</v>
      </c>
      <c r="Q260" s="71" t="s">
        <v>21</v>
      </c>
      <c r="R260" s="71" t="s">
        <v>728</v>
      </c>
      <c r="S260" s="71" t="s">
        <v>729</v>
      </c>
      <c r="T260" s="72">
        <v>0.13300000000000001</v>
      </c>
      <c r="U260" s="72">
        <v>0.13300000000000001</v>
      </c>
      <c r="V260" s="72">
        <v>0.13300000000000001</v>
      </c>
      <c r="W260" s="72">
        <v>2.8000000000000001E-2</v>
      </c>
      <c r="X260" s="72">
        <v>2.8000000000000001E-2</v>
      </c>
      <c r="Y260" s="72">
        <v>2.8000000000000001E-2</v>
      </c>
      <c r="Z260" s="72"/>
      <c r="AA260" s="72"/>
      <c r="AB260" s="73"/>
      <c r="AC260" s="73"/>
      <c r="AD260" s="73"/>
      <c r="AE260" s="73"/>
      <c r="AF260" s="73"/>
      <c r="AG260" s="74"/>
      <c r="AH260" s="74"/>
      <c r="AI260" s="75">
        <f>Table133[[#This Row],[SAM Level]]</f>
        <v>2.8000000000000001E-2</v>
      </c>
      <c r="AJ260" s="74"/>
      <c r="AK260" s="73"/>
      <c r="AL260" s="75">
        <f>Table133[[#This Row],[GAM Level]]</f>
        <v>0.13300000000000001</v>
      </c>
      <c r="AM260" s="86">
        <f>Table133[[#This Row],[GAM to be used]]-Table133[[#This Row],[new GAM prevalence (SD of 1) after district grouping]]</f>
        <v>0.13300000000000001</v>
      </c>
      <c r="AN260" s="86">
        <f>Table133[[#This Row],[GAM to be used]]-Table133[[#This Row],[SAM to be used]]</f>
        <v>0.10500000000000001</v>
      </c>
      <c r="AO260" s="87">
        <f>Table133[[#This Row],[0-59 Month population]]*Table133[[#This Row],[SAM to be used]]*2.6</f>
        <v>1622.14448032</v>
      </c>
      <c r="AP260" s="87">
        <f>Table133[[#This Row],[SAM Burden]]+Table133[[#This Row],[MAM Burden]]</f>
        <v>7705.1862815200011</v>
      </c>
      <c r="AQ260" s="87">
        <f>Table133[[#This Row],[0-59 Month population]]*Table133[[#This Row],[MAM to be used]]*2.6</f>
        <v>6083.0418012000009</v>
      </c>
      <c r="AR260" s="77"/>
      <c r="AS260" s="88">
        <v>1204.8586999618167</v>
      </c>
      <c r="AT260" s="89">
        <f>Table133[[#This Row],[0-59 Month population]]*Table133[[#This Row],[SAM Level]]*2.6</f>
        <v>1622.14448032</v>
      </c>
      <c r="AU260" s="79">
        <f>Table133[[#This Row],[SAM Burden (Surveys Only)]]+Table133[[#This Row],[MAM Burden (Surveys Only)]]</f>
        <v>7705.1862815200011</v>
      </c>
      <c r="AV260" s="89">
        <f>(Table133[[#This Row],[GAM Level]]-Table133[[#This Row],[SAM Level]])*Table133[[#This Row],[0-59 Month population]]*2.6</f>
        <v>6083.0418012000009</v>
      </c>
      <c r="AX260" s="69">
        <v>1.1284043027922284</v>
      </c>
      <c r="AY260" s="70">
        <f t="shared" si="28"/>
        <v>7705.1862815200002</v>
      </c>
      <c r="AZ260" s="70">
        <f t="shared" si="29"/>
        <v>1622.14448032</v>
      </c>
      <c r="BA260" s="70">
        <f t="shared" si="30"/>
        <v>6083.0418012000009</v>
      </c>
      <c r="BB260" s="2"/>
    </row>
    <row r="261" spans="1:54" ht="16.5" hidden="1" customHeight="1" x14ac:dyDescent="0.25">
      <c r="A261" s="56" t="s">
        <v>471</v>
      </c>
      <c r="B261" s="56" t="s">
        <v>489</v>
      </c>
      <c r="C261" s="56" t="s">
        <v>35</v>
      </c>
      <c r="D261" s="56">
        <v>2511</v>
      </c>
      <c r="E261" s="81">
        <v>2511</v>
      </c>
      <c r="F261" s="81" t="s">
        <v>19</v>
      </c>
      <c r="G261" s="57"/>
      <c r="H261" s="57" t="s">
        <v>693</v>
      </c>
      <c r="I261" s="58">
        <v>68208.947142791294</v>
      </c>
      <c r="J261" s="58">
        <f>VLOOKUP(TRIM(Table133[[#This Row],[District code]]),'[2]Pop Change by District'!$D$6:$L$339,9,0)</f>
        <v>66342</v>
      </c>
      <c r="K261" s="58">
        <f>Table133[[#This Row],[Population 2019]]-Table133[[#This Row],[Population 2018]]</f>
        <v>-1866.947142791294</v>
      </c>
      <c r="L261" s="58">
        <f>Table133[[#This Row],[Population 2019]]*17.63%</f>
        <v>11696.094599999999</v>
      </c>
      <c r="M261" s="58">
        <f>Table133[[#This Row],[0-59 Month population]]*0.9</f>
        <v>10526.485139999999</v>
      </c>
      <c r="N261" s="58">
        <f>Table133[[#This Row],[0-59 Month population]]*0.3</f>
        <v>3508.8283799999995</v>
      </c>
      <c r="O261" s="58">
        <f>Table133[[#This Row],[0-59 Month population]]*0.8</f>
        <v>9356.8756799999992</v>
      </c>
      <c r="P261" s="58" t="s">
        <v>490</v>
      </c>
      <c r="Q261" s="71" t="s">
        <v>21</v>
      </c>
      <c r="R261" s="71" t="s">
        <v>730</v>
      </c>
      <c r="S261" s="71" t="s">
        <v>731</v>
      </c>
      <c r="T261" s="72">
        <v>0.24099999999999999</v>
      </c>
      <c r="U261" s="72">
        <v>0.24099999999999999</v>
      </c>
      <c r="V261" s="72">
        <v>0.24099999999999999</v>
      </c>
      <c r="W261" s="72">
        <v>3.7999999999999999E-2</v>
      </c>
      <c r="X261" s="72">
        <v>3.7999999999999999E-2</v>
      </c>
      <c r="Y261" s="72">
        <v>3.7999999999999999E-2</v>
      </c>
      <c r="Z261" s="72"/>
      <c r="AA261" s="72"/>
      <c r="AB261" s="73"/>
      <c r="AC261" s="73"/>
      <c r="AD261" s="73"/>
      <c r="AE261" s="73"/>
      <c r="AF261" s="73"/>
      <c r="AG261" s="74"/>
      <c r="AH261" s="74"/>
      <c r="AI261" s="75">
        <f>Table133[[#This Row],[SAM Level]]</f>
        <v>3.7999999999999999E-2</v>
      </c>
      <c r="AJ261" s="74"/>
      <c r="AK261" s="73"/>
      <c r="AL261" s="75">
        <f>Table133[[#This Row],[GAM Level]]</f>
        <v>0.24099999999999999</v>
      </c>
      <c r="AM261" s="86">
        <f>Table133[[#This Row],[GAM to be used]]-Table133[[#This Row],[new GAM prevalence (SD of 1) after district grouping]]</f>
        <v>0.24099999999999999</v>
      </c>
      <c r="AN261" s="86">
        <f>Table133[[#This Row],[GAM to be used]]-Table133[[#This Row],[SAM to be used]]</f>
        <v>0.20299999999999999</v>
      </c>
      <c r="AO261" s="87">
        <f>Table133[[#This Row],[0-59 Month population]]*Table133[[#This Row],[SAM to be used]]*2.6</f>
        <v>1155.5741464799999</v>
      </c>
      <c r="AP261" s="87">
        <f>Table133[[#This Row],[SAM Burden]]+Table133[[#This Row],[MAM Burden]]</f>
        <v>7328.7728763599989</v>
      </c>
      <c r="AQ261" s="87">
        <f>Table133[[#This Row],[0-59 Month population]]*Table133[[#This Row],[MAM to be used]]*2.6</f>
        <v>6173.1987298799995</v>
      </c>
      <c r="AR261" s="77"/>
      <c r="AS261" s="88">
        <v>894.51763882759735</v>
      </c>
      <c r="AT261" s="89">
        <f>Table133[[#This Row],[0-59 Month population]]*Table133[[#This Row],[SAM Level]]*2.6</f>
        <v>1155.5741464799999</v>
      </c>
      <c r="AU261" s="79">
        <f>Table133[[#This Row],[SAM Burden (Surveys Only)]]+Table133[[#This Row],[MAM Burden (Surveys Only)]]</f>
        <v>7328.7728763599989</v>
      </c>
      <c r="AV261" s="89">
        <f>(Table133[[#This Row],[GAM Level]]-Table133[[#This Row],[SAM Level]])*Table133[[#This Row],[0-59 Month population]]*2.6</f>
        <v>6173.1987298799995</v>
      </c>
      <c r="AX261" s="69">
        <v>1.6011295873400799</v>
      </c>
      <c r="AY261" s="70">
        <f t="shared" si="28"/>
        <v>7328.7728763599989</v>
      </c>
      <c r="AZ261" s="70">
        <f t="shared" si="29"/>
        <v>1155.5741464799999</v>
      </c>
      <c r="BA261" s="70">
        <f t="shared" si="30"/>
        <v>6173.1987298799995</v>
      </c>
      <c r="BB261" s="2"/>
    </row>
    <row r="262" spans="1:54" ht="16.5" hidden="1" customHeight="1" x14ac:dyDescent="0.25">
      <c r="A262" s="56" t="s">
        <v>471</v>
      </c>
      <c r="B262" s="56" t="s">
        <v>491</v>
      </c>
      <c r="C262" s="56" t="s">
        <v>18</v>
      </c>
      <c r="D262" s="56">
        <v>2512</v>
      </c>
      <c r="E262" s="81">
        <v>2512</v>
      </c>
      <c r="F262" s="81" t="s">
        <v>19</v>
      </c>
      <c r="G262" s="57" t="s">
        <v>29</v>
      </c>
      <c r="H262" s="57" t="s">
        <v>693</v>
      </c>
      <c r="I262" s="58">
        <v>83499.539272385649</v>
      </c>
      <c r="J262" s="58">
        <f>VLOOKUP(TRIM(Table133[[#This Row],[District code]]),'[2]Pop Change by District'!$D$6:$L$339,9,0)</f>
        <v>83840</v>
      </c>
      <c r="K262" s="58">
        <f>Table133[[#This Row],[Population 2019]]-Table133[[#This Row],[Population 2018]]</f>
        <v>340.46072761435062</v>
      </c>
      <c r="L262" s="58">
        <f>Table133[[#This Row],[Population 2019]]*17.63%</f>
        <v>14780.991999999998</v>
      </c>
      <c r="M262" s="58">
        <f>Table133[[#This Row],[0-59 Month population]]*0.9</f>
        <v>13302.8928</v>
      </c>
      <c r="N262" s="58">
        <f>Table133[[#This Row],[0-59 Month population]]*0.3</f>
        <v>4434.297599999999</v>
      </c>
      <c r="O262" s="58">
        <f>Table133[[#This Row],[0-59 Month population]]*0.8</f>
        <v>11824.793599999999</v>
      </c>
      <c r="P262" s="58" t="s">
        <v>488</v>
      </c>
      <c r="Q262" s="71" t="s">
        <v>21</v>
      </c>
      <c r="R262" s="71" t="s">
        <v>728</v>
      </c>
      <c r="S262" s="71" t="s">
        <v>729</v>
      </c>
      <c r="T262" s="72">
        <v>0.13300000000000001</v>
      </c>
      <c r="U262" s="72">
        <v>0.13300000000000001</v>
      </c>
      <c r="V262" s="72">
        <v>0.13300000000000001</v>
      </c>
      <c r="W262" s="72">
        <v>2.8000000000000001E-2</v>
      </c>
      <c r="X262" s="72">
        <v>2.8000000000000001E-2</v>
      </c>
      <c r="Y262" s="72">
        <v>2.8000000000000001E-2</v>
      </c>
      <c r="Z262" s="72"/>
      <c r="AA262" s="72"/>
      <c r="AB262" s="73"/>
      <c r="AC262" s="73"/>
      <c r="AD262" s="73"/>
      <c r="AE262" s="73"/>
      <c r="AF262" s="73"/>
      <c r="AG262" s="74"/>
      <c r="AH262" s="74"/>
      <c r="AI262" s="75">
        <f>Table133[[#This Row],[SAM Level]]</f>
        <v>2.8000000000000001E-2</v>
      </c>
      <c r="AJ262" s="74"/>
      <c r="AK262" s="73"/>
      <c r="AL262" s="75">
        <f>Table133[[#This Row],[GAM Level]]</f>
        <v>0.13300000000000001</v>
      </c>
      <c r="AM262" s="86">
        <f>Table133[[#This Row],[GAM to be used]]-Table133[[#This Row],[new GAM prevalence (SD of 1) after district grouping]]</f>
        <v>0.13300000000000001</v>
      </c>
      <c r="AN262" s="86">
        <f>Table133[[#This Row],[GAM to be used]]-Table133[[#This Row],[SAM to be used]]</f>
        <v>0.10500000000000001</v>
      </c>
      <c r="AO262" s="87">
        <f>Table133[[#This Row],[0-59 Month population]]*Table133[[#This Row],[SAM to be used]]*2.6</f>
        <v>1076.0562175999999</v>
      </c>
      <c r="AP262" s="87">
        <f>Table133[[#This Row],[SAM Burden]]+Table133[[#This Row],[MAM Burden]]</f>
        <v>5111.2670336000001</v>
      </c>
      <c r="AQ262" s="87">
        <f>Table133[[#This Row],[0-59 Month population]]*Table133[[#This Row],[MAM to be used]]*2.6</f>
        <v>4035.2108160000002</v>
      </c>
      <c r="AR262" s="77"/>
      <c r="AS262" s="88">
        <v>897.76941589419141</v>
      </c>
      <c r="AT262" s="89">
        <f>Table133[[#This Row],[0-59 Month population]]*Table133[[#This Row],[SAM Level]]*2.6</f>
        <v>1076.0562175999999</v>
      </c>
      <c r="AU262" s="79">
        <f>Table133[[#This Row],[SAM Burden (Surveys Only)]]+Table133[[#This Row],[MAM Burden (Surveys Only)]]</f>
        <v>5111.2670336000001</v>
      </c>
      <c r="AV262" s="89">
        <f>(Table133[[#This Row],[GAM Level]]-Table133[[#This Row],[SAM Level]])*Table133[[#This Row],[0-59 Month population]]*2.6</f>
        <v>4035.2108160000002</v>
      </c>
      <c r="AX262" s="69">
        <v>3.1925108599329253</v>
      </c>
      <c r="AY262" s="70">
        <f t="shared" si="28"/>
        <v>5111.2670335999992</v>
      </c>
      <c r="AZ262" s="70">
        <f t="shared" si="29"/>
        <v>1076.0562175999999</v>
      </c>
      <c r="BA262" s="70">
        <f t="shared" si="30"/>
        <v>4035.2108160000002</v>
      </c>
      <c r="BB262" s="2"/>
    </row>
    <row r="263" spans="1:54" ht="16.5" hidden="1" customHeight="1" x14ac:dyDescent="0.25">
      <c r="A263" s="56" t="s">
        <v>471</v>
      </c>
      <c r="B263" s="56" t="s">
        <v>492</v>
      </c>
      <c r="C263" s="56" t="s">
        <v>35</v>
      </c>
      <c r="D263" s="56">
        <v>2513</v>
      </c>
      <c r="E263" s="81">
        <v>2513</v>
      </c>
      <c r="F263" s="81" t="s">
        <v>19</v>
      </c>
      <c r="G263" s="57"/>
      <c r="H263" s="57" t="s">
        <v>693</v>
      </c>
      <c r="I263" s="58">
        <v>72656.950374635198</v>
      </c>
      <c r="J263" s="58">
        <f>VLOOKUP(TRIM(Table133[[#This Row],[District code]]),'[2]Pop Change by District'!$D$6:$L$339,9,0)</f>
        <v>71844</v>
      </c>
      <c r="K263" s="58">
        <f>Table133[[#This Row],[Population 2019]]-Table133[[#This Row],[Population 2018]]</f>
        <v>-812.95037463519839</v>
      </c>
      <c r="L263" s="58">
        <f>Table133[[#This Row],[Population 2019]]*17.63%</f>
        <v>12666.097199999998</v>
      </c>
      <c r="M263" s="58">
        <f>Table133[[#This Row],[0-59 Month population]]*0.9</f>
        <v>11399.487479999998</v>
      </c>
      <c r="N263" s="58">
        <f>Table133[[#This Row],[0-59 Month population]]*0.3</f>
        <v>3799.8291599999993</v>
      </c>
      <c r="O263" s="58">
        <f>Table133[[#This Row],[0-59 Month population]]*0.8</f>
        <v>10132.877759999999</v>
      </c>
      <c r="P263" s="58" t="s">
        <v>490</v>
      </c>
      <c r="Q263" s="71" t="s">
        <v>21</v>
      </c>
      <c r="R263" s="71" t="s">
        <v>730</v>
      </c>
      <c r="S263" s="71" t="s">
        <v>731</v>
      </c>
      <c r="T263" s="72">
        <v>0.24099999999999999</v>
      </c>
      <c r="U263" s="72">
        <v>0.24099999999999999</v>
      </c>
      <c r="V263" s="72">
        <v>0.24099999999999999</v>
      </c>
      <c r="W263" s="72">
        <v>3.7999999999999999E-2</v>
      </c>
      <c r="X263" s="72">
        <v>3.7999999999999999E-2</v>
      </c>
      <c r="Y263" s="72">
        <v>3.7999999999999999E-2</v>
      </c>
      <c r="Z263" s="72"/>
      <c r="AA263" s="72"/>
      <c r="AB263" s="73"/>
      <c r="AC263" s="73"/>
      <c r="AD263" s="73"/>
      <c r="AE263" s="73"/>
      <c r="AF263" s="73"/>
      <c r="AG263" s="74"/>
      <c r="AH263" s="74"/>
      <c r="AI263" s="75">
        <f>Table133[[#This Row],[SAM Level]]</f>
        <v>3.7999999999999999E-2</v>
      </c>
      <c r="AJ263" s="74"/>
      <c r="AK263" s="73"/>
      <c r="AL263" s="75">
        <f>Table133[[#This Row],[GAM Level]]</f>
        <v>0.24099999999999999</v>
      </c>
      <c r="AM263" s="86">
        <f>Table133[[#This Row],[GAM to be used]]-Table133[[#This Row],[new GAM prevalence (SD of 1) after district grouping]]</f>
        <v>0.24099999999999999</v>
      </c>
      <c r="AN263" s="86">
        <f>Table133[[#This Row],[GAM to be used]]-Table133[[#This Row],[SAM to be used]]</f>
        <v>0.20299999999999999</v>
      </c>
      <c r="AO263" s="87">
        <f>Table133[[#This Row],[0-59 Month population]]*Table133[[#This Row],[SAM to be used]]*2.6</f>
        <v>1251.4104033599997</v>
      </c>
      <c r="AP263" s="87">
        <f>Table133[[#This Row],[SAM Burden]]+Table133[[#This Row],[MAM Burden]]</f>
        <v>7936.5765055199981</v>
      </c>
      <c r="AQ263" s="87">
        <f>Table133[[#This Row],[0-59 Month population]]*Table133[[#This Row],[MAM to be used]]*2.6</f>
        <v>6685.1661021599984</v>
      </c>
      <c r="AR263" s="77"/>
      <c r="AS263" s="88">
        <v>1038.0222522501924</v>
      </c>
      <c r="AT263" s="89">
        <f>Table133[[#This Row],[0-59 Month population]]*Table133[[#This Row],[SAM Level]]*2.6</f>
        <v>1251.4104033599997</v>
      </c>
      <c r="AU263" s="79">
        <f>Table133[[#This Row],[SAM Burden (Surveys Only)]]+Table133[[#This Row],[MAM Burden (Surveys Only)]]</f>
        <v>7936.5765055199981</v>
      </c>
      <c r="AV263" s="89">
        <f>(Table133[[#This Row],[GAM Level]]-Table133[[#This Row],[SAM Level]])*Table133[[#This Row],[0-59 Month population]]*2.6</f>
        <v>6685.1661021599984</v>
      </c>
      <c r="AX263" s="69">
        <v>2.1168687938291155</v>
      </c>
      <c r="AY263" s="70">
        <f t="shared" si="28"/>
        <v>7936.576505519999</v>
      </c>
      <c r="AZ263" s="70">
        <f t="shared" si="29"/>
        <v>1251.4104033599997</v>
      </c>
      <c r="BA263" s="70">
        <f t="shared" si="30"/>
        <v>6685.1661021599984</v>
      </c>
      <c r="BB263" s="2"/>
    </row>
    <row r="264" spans="1:54" ht="16.5" hidden="1" customHeight="1" x14ac:dyDescent="0.25">
      <c r="A264" s="56" t="s">
        <v>471</v>
      </c>
      <c r="B264" s="56" t="s">
        <v>493</v>
      </c>
      <c r="C264" s="56" t="s">
        <v>35</v>
      </c>
      <c r="D264" s="56">
        <v>2514</v>
      </c>
      <c r="E264" s="81">
        <v>2514</v>
      </c>
      <c r="F264" s="81" t="s">
        <v>19</v>
      </c>
      <c r="G264" s="57" t="s">
        <v>29</v>
      </c>
      <c r="H264" s="57" t="s">
        <v>693</v>
      </c>
      <c r="I264" s="58">
        <v>32905.060297330965</v>
      </c>
      <c r="J264" s="58">
        <f>VLOOKUP(TRIM(Table133[[#This Row],[District code]]),'[2]Pop Change by District'!$D$6:$L$339,9,0)</f>
        <v>34852</v>
      </c>
      <c r="K264" s="58">
        <f>Table133[[#This Row],[Population 2019]]-Table133[[#This Row],[Population 2018]]</f>
        <v>1946.9397026690349</v>
      </c>
      <c r="L264" s="58">
        <f>Table133[[#This Row],[Population 2019]]*17.63%</f>
        <v>6144.4075999999995</v>
      </c>
      <c r="M264" s="58">
        <f>Table133[[#This Row],[0-59 Month population]]*0.9</f>
        <v>5529.96684</v>
      </c>
      <c r="N264" s="58">
        <f>Table133[[#This Row],[0-59 Month population]]*0.3</f>
        <v>1843.3222799999999</v>
      </c>
      <c r="O264" s="58">
        <f>Table133[[#This Row],[0-59 Month population]]*0.8</f>
        <v>4915.5260799999996</v>
      </c>
      <c r="P264" s="58" t="s">
        <v>494</v>
      </c>
      <c r="Q264" s="71" t="s">
        <v>21</v>
      </c>
      <c r="R264" s="71" t="s">
        <v>730</v>
      </c>
      <c r="S264" s="71" t="s">
        <v>731</v>
      </c>
      <c r="T264" s="72">
        <v>0.24099999999999999</v>
      </c>
      <c r="U264" s="72">
        <v>0.24099999999999999</v>
      </c>
      <c r="V264" s="72">
        <v>0.24099999999999999</v>
      </c>
      <c r="W264" s="72">
        <v>3.7999999999999999E-2</v>
      </c>
      <c r="X264" s="72">
        <v>3.7999999999999999E-2</v>
      </c>
      <c r="Y264" s="72">
        <v>3.7999999999999999E-2</v>
      </c>
      <c r="Z264" s="72"/>
      <c r="AA264" s="72"/>
      <c r="AB264" s="73"/>
      <c r="AC264" s="73"/>
      <c r="AD264" s="73"/>
      <c r="AE264" s="73"/>
      <c r="AF264" s="73"/>
      <c r="AG264" s="74"/>
      <c r="AH264" s="74"/>
      <c r="AI264" s="75">
        <f>Table133[[#This Row],[SAM Level]]</f>
        <v>3.7999999999999999E-2</v>
      </c>
      <c r="AJ264" s="74"/>
      <c r="AK264" s="73"/>
      <c r="AL264" s="75">
        <f>Table133[[#This Row],[GAM Level]]</f>
        <v>0.24099999999999999</v>
      </c>
      <c r="AM264" s="86">
        <f>Table133[[#This Row],[GAM to be used]]-Table133[[#This Row],[new GAM prevalence (SD of 1) after district grouping]]</f>
        <v>0.24099999999999999</v>
      </c>
      <c r="AN264" s="86">
        <f>Table133[[#This Row],[GAM to be used]]-Table133[[#This Row],[SAM to be used]]</f>
        <v>0.20299999999999999</v>
      </c>
      <c r="AO264" s="87">
        <f>Table133[[#This Row],[0-59 Month population]]*Table133[[#This Row],[SAM to be used]]*2.6</f>
        <v>607.06747087999997</v>
      </c>
      <c r="AP264" s="87">
        <f>Table133[[#This Row],[SAM Burden]]+Table133[[#This Row],[MAM Burden]]</f>
        <v>3850.0858021599997</v>
      </c>
      <c r="AQ264" s="87">
        <f>Table133[[#This Row],[0-59 Month population]]*Table133[[#This Row],[MAM to be used]]*2.6</f>
        <v>3243.0183312799995</v>
      </c>
      <c r="AR264" s="77"/>
      <c r="AS264" s="88">
        <v>364.25063624882324</v>
      </c>
      <c r="AT264" s="89">
        <f>Table133[[#This Row],[0-59 Month population]]*Table133[[#This Row],[SAM Level]]*2.6</f>
        <v>607.06747087999997</v>
      </c>
      <c r="AU264" s="79">
        <f>Table133[[#This Row],[SAM Burden (Surveys Only)]]+Table133[[#This Row],[MAM Burden (Surveys Only)]]</f>
        <v>3850.0858021599997</v>
      </c>
      <c r="AV264" s="89">
        <f>(Table133[[#This Row],[GAM Level]]-Table133[[#This Row],[SAM Level]])*Table133[[#This Row],[0-59 Month population]]*2.6</f>
        <v>3243.0183312799995</v>
      </c>
      <c r="AX264" s="69">
        <v>2.5417230728232734</v>
      </c>
      <c r="AY264" s="70">
        <f t="shared" si="28"/>
        <v>3850.0858021599997</v>
      </c>
      <c r="AZ264" s="70">
        <f t="shared" si="29"/>
        <v>607.06747087999997</v>
      </c>
      <c r="BA264" s="70">
        <f t="shared" si="30"/>
        <v>3243.0183312799995</v>
      </c>
      <c r="BB264" s="2"/>
    </row>
    <row r="265" spans="1:54" ht="16.5" hidden="1" customHeight="1" x14ac:dyDescent="0.25">
      <c r="A265" s="56" t="s">
        <v>471</v>
      </c>
      <c r="B265" s="56" t="s">
        <v>495</v>
      </c>
      <c r="C265" s="56" t="s">
        <v>35</v>
      </c>
      <c r="D265" s="56">
        <v>2515</v>
      </c>
      <c r="E265" s="81">
        <v>2515</v>
      </c>
      <c r="F265" s="81" t="s">
        <v>19</v>
      </c>
      <c r="G265" s="57" t="s">
        <v>29</v>
      </c>
      <c r="H265" s="57" t="s">
        <v>693</v>
      </c>
      <c r="I265" s="58">
        <v>126710.35428521501</v>
      </c>
      <c r="J265" s="58">
        <f>VLOOKUP(TRIM(Table133[[#This Row],[District code]]),'[2]Pop Change by District'!$D$6:$L$339,9,0)</f>
        <v>144544</v>
      </c>
      <c r="K265" s="58">
        <f>Table133[[#This Row],[Population 2019]]-Table133[[#This Row],[Population 2018]]</f>
        <v>17833.645714784987</v>
      </c>
      <c r="L265" s="58">
        <f>Table133[[#This Row],[Population 2019]]*17.63%</f>
        <v>25483.107199999999</v>
      </c>
      <c r="M265" s="58">
        <f>Table133[[#This Row],[0-59 Month population]]*0.9</f>
        <v>22934.796480000001</v>
      </c>
      <c r="N265" s="58">
        <f>Table133[[#This Row],[0-59 Month population]]*0.3</f>
        <v>7644.9321599999994</v>
      </c>
      <c r="O265" s="58">
        <f>Table133[[#This Row],[0-59 Month population]]*0.8</f>
        <v>20386.48576</v>
      </c>
      <c r="P265" s="58" t="s">
        <v>494</v>
      </c>
      <c r="Q265" s="71" t="s">
        <v>21</v>
      </c>
      <c r="R265" s="71" t="s">
        <v>730</v>
      </c>
      <c r="S265" s="71" t="s">
        <v>731</v>
      </c>
      <c r="T265" s="72">
        <v>0.24099999999999999</v>
      </c>
      <c r="U265" s="72">
        <v>0.24099999999999999</v>
      </c>
      <c r="V265" s="72">
        <v>0.24099999999999999</v>
      </c>
      <c r="W265" s="72">
        <v>3.7999999999999999E-2</v>
      </c>
      <c r="X265" s="72">
        <v>3.7999999999999999E-2</v>
      </c>
      <c r="Y265" s="72">
        <v>3.7999999999999999E-2</v>
      </c>
      <c r="Z265" s="72"/>
      <c r="AA265" s="72"/>
      <c r="AB265" s="73"/>
      <c r="AC265" s="73"/>
      <c r="AD265" s="73"/>
      <c r="AE265" s="73"/>
      <c r="AF265" s="73"/>
      <c r="AG265" s="74"/>
      <c r="AH265" s="74"/>
      <c r="AI265" s="75">
        <f>Table133[[#This Row],[SAM Level]]</f>
        <v>3.7999999999999999E-2</v>
      </c>
      <c r="AJ265" s="74"/>
      <c r="AK265" s="73"/>
      <c r="AL265" s="75">
        <f>Table133[[#This Row],[GAM Level]]</f>
        <v>0.24099999999999999</v>
      </c>
      <c r="AM265" s="86">
        <f>Table133[[#This Row],[GAM to be used]]-Table133[[#This Row],[new GAM prevalence (SD of 1) after district grouping]]</f>
        <v>0.24099999999999999</v>
      </c>
      <c r="AN265" s="86">
        <f>Table133[[#This Row],[GAM to be used]]-Table133[[#This Row],[SAM to be used]]</f>
        <v>0.20299999999999999</v>
      </c>
      <c r="AO265" s="87">
        <f>Table133[[#This Row],[0-59 Month population]]*Table133[[#This Row],[SAM to be used]]*2.6</f>
        <v>2517.7309913599997</v>
      </c>
      <c r="AP265" s="87">
        <f>Table133[[#This Row],[SAM Burden]]+Table133[[#This Row],[MAM Burden]]</f>
        <v>15967.714971519998</v>
      </c>
      <c r="AQ265" s="87">
        <f>Table133[[#This Row],[0-59 Month population]]*Table133[[#This Row],[MAM to be used]]*2.6</f>
        <v>13449.983980159997</v>
      </c>
      <c r="AR265" s="77"/>
      <c r="AS265" s="88">
        <v>1352.3288471964263</v>
      </c>
      <c r="AT265" s="89">
        <f>Table133[[#This Row],[0-59 Month population]]*Table133[[#This Row],[SAM Level]]*2.6</f>
        <v>2517.7309913599997</v>
      </c>
      <c r="AU265" s="79">
        <f>Table133[[#This Row],[SAM Burden (Surveys Only)]]+Table133[[#This Row],[MAM Burden (Surveys Only)]]</f>
        <v>15967.714971519998</v>
      </c>
      <c r="AV265" s="89">
        <f>(Table133[[#This Row],[GAM Level]]-Table133[[#This Row],[SAM Level]])*Table133[[#This Row],[0-59 Month population]]*2.6</f>
        <v>13449.983980159997</v>
      </c>
      <c r="AX265" s="69">
        <v>1.6374181281640965</v>
      </c>
      <c r="AY265" s="70">
        <f t="shared" si="28"/>
        <v>15967.714971519999</v>
      </c>
      <c r="AZ265" s="70">
        <f t="shared" si="29"/>
        <v>2517.7309913599997</v>
      </c>
      <c r="BA265" s="70">
        <f t="shared" si="30"/>
        <v>13449.983980159997</v>
      </c>
      <c r="BB265" s="2"/>
    </row>
    <row r="266" spans="1:54" ht="16.5" hidden="1" customHeight="1" x14ac:dyDescent="0.25">
      <c r="A266" s="56" t="s">
        <v>496</v>
      </c>
      <c r="B266" s="56" t="s">
        <v>497</v>
      </c>
      <c r="C266" s="56" t="s">
        <v>498</v>
      </c>
      <c r="D266" s="56">
        <v>2601</v>
      </c>
      <c r="E266" s="81">
        <v>2601</v>
      </c>
      <c r="F266" s="81" t="s">
        <v>45</v>
      </c>
      <c r="G266" s="57"/>
      <c r="H266" s="57" t="s">
        <v>693</v>
      </c>
      <c r="I266" s="58">
        <v>19107.371768002278</v>
      </c>
      <c r="J266" s="58">
        <f>VLOOKUP(TRIM(Table133[[#This Row],[District code]]),'[2]Pop Change by District'!$D$6:$L$339,9,0)</f>
        <v>26462</v>
      </c>
      <c r="K266" s="58">
        <f>Table133[[#This Row],[Population 2019]]-Table133[[#This Row],[Population 2018]]</f>
        <v>7354.6282319977217</v>
      </c>
      <c r="L266" s="58">
        <f>Table133[[#This Row],[Population 2019]]*17.63%</f>
        <v>4665.2505999999994</v>
      </c>
      <c r="M266" s="58">
        <f>Table133[[#This Row],[0-59 Month population]]*0.9</f>
        <v>4198.7255399999995</v>
      </c>
      <c r="N266" s="58">
        <f>Table133[[#This Row],[0-59 Month population]]*0.3</f>
        <v>1399.5751799999998</v>
      </c>
      <c r="O266" s="58">
        <f>Table133[[#This Row],[0-59 Month population]]*0.8</f>
        <v>3732.2004799999995</v>
      </c>
      <c r="P266" s="58" t="s">
        <v>499</v>
      </c>
      <c r="Q266" s="71" t="s">
        <v>21</v>
      </c>
      <c r="R266" s="71" t="s">
        <v>732</v>
      </c>
      <c r="S266" s="71" t="s">
        <v>733</v>
      </c>
      <c r="T266" s="72">
        <v>0.11799999999999999</v>
      </c>
      <c r="U266" s="72">
        <v>0.11799999999999999</v>
      </c>
      <c r="V266" s="72">
        <v>0.11799999999999999</v>
      </c>
      <c r="W266" s="72">
        <v>0.02</v>
      </c>
      <c r="X266" s="72">
        <v>0.02</v>
      </c>
      <c r="Y266" s="72">
        <v>0.02</v>
      </c>
      <c r="Z266" s="72"/>
      <c r="AA266" s="72"/>
      <c r="AB266" s="73"/>
      <c r="AC266" s="73"/>
      <c r="AD266" s="73"/>
      <c r="AE266" s="73"/>
      <c r="AF266" s="73"/>
      <c r="AG266" s="74"/>
      <c r="AH266" s="74"/>
      <c r="AI266" s="75">
        <f>Table133[[#This Row],[SAM Level]]</f>
        <v>0.02</v>
      </c>
      <c r="AJ266" s="74"/>
      <c r="AK266" s="73"/>
      <c r="AL266" s="75">
        <f>Table133[[#This Row],[GAM Level]]</f>
        <v>0.11799999999999999</v>
      </c>
      <c r="AM266" s="86">
        <f>Table133[[#This Row],[GAM to be used]]-Table133[[#This Row],[new GAM prevalence (SD of 1) after district grouping]]</f>
        <v>0.11799999999999999</v>
      </c>
      <c r="AN266" s="86">
        <f>Table133[[#This Row],[GAM to be used]]-Table133[[#This Row],[SAM to be used]]</f>
        <v>9.799999999999999E-2</v>
      </c>
      <c r="AO266" s="87">
        <f>Table133[[#This Row],[0-59 Month population]]*Table133[[#This Row],[SAM to be used]]*2.6</f>
        <v>242.59303119999998</v>
      </c>
      <c r="AP266" s="87">
        <f>Table133[[#This Row],[SAM Burden]]+Table133[[#This Row],[MAM Burden]]</f>
        <v>1431.2988840799997</v>
      </c>
      <c r="AQ266" s="87">
        <f>Table133[[#This Row],[0-59 Month population]]*Table133[[#This Row],[MAM to be used]]*2.6</f>
        <v>1188.7058528799996</v>
      </c>
      <c r="AR266" s="77"/>
      <c r="AS266" s="88">
        <v>166.83273524047337</v>
      </c>
      <c r="AT266" s="89">
        <f>Table133[[#This Row],[0-59 Month population]]*Table133[[#This Row],[SAM Level]]*2.6</f>
        <v>242.59303119999998</v>
      </c>
      <c r="AU266" s="79">
        <f>Table133[[#This Row],[SAM Burden (Surveys Only)]]+Table133[[#This Row],[MAM Burden (Surveys Only)]]</f>
        <v>1431.2988840799997</v>
      </c>
      <c r="AV266" s="89">
        <f>(Table133[[#This Row],[GAM Level]]-Table133[[#This Row],[SAM Level]])*Table133[[#This Row],[0-59 Month population]]*2.6</f>
        <v>1188.7058528799996</v>
      </c>
      <c r="AX266" s="69">
        <v>2.5417230728232734</v>
      </c>
      <c r="AY266" s="70">
        <f t="shared" si="28"/>
        <v>1431.2988840799999</v>
      </c>
      <c r="AZ266" s="70">
        <f t="shared" si="29"/>
        <v>242.59303119999998</v>
      </c>
      <c r="BA266" s="70">
        <f t="shared" si="30"/>
        <v>1188.7058528799996</v>
      </c>
      <c r="BB266" s="2"/>
    </row>
    <row r="267" spans="1:54" ht="16.5" hidden="1" customHeight="1" x14ac:dyDescent="0.25">
      <c r="A267" s="56" t="s">
        <v>496</v>
      </c>
      <c r="B267" s="56" t="s">
        <v>502</v>
      </c>
      <c r="C267" s="56" t="s">
        <v>498</v>
      </c>
      <c r="D267" s="56">
        <v>2602</v>
      </c>
      <c r="E267" s="81">
        <v>2602</v>
      </c>
      <c r="F267" s="81" t="s">
        <v>45</v>
      </c>
      <c r="G267" s="57"/>
      <c r="H267" s="57" t="s">
        <v>693</v>
      </c>
      <c r="I267" s="58">
        <v>6733.892151806227</v>
      </c>
      <c r="J267" s="58">
        <f>VLOOKUP(TRIM(Table133[[#This Row],[District code]]),'[2]Pop Change by District'!$D$6:$L$339,9,0)</f>
        <v>8380</v>
      </c>
      <c r="K267" s="58">
        <f>Table133[[#This Row],[Population 2019]]-Table133[[#This Row],[Population 2018]]</f>
        <v>1646.107848193773</v>
      </c>
      <c r="L267" s="58">
        <f>Table133[[#This Row],[Population 2019]]*17.63%</f>
        <v>1477.3939999999998</v>
      </c>
      <c r="M267" s="58">
        <f>Table133[[#This Row],[0-59 Month population]]*0.9</f>
        <v>1329.6545999999998</v>
      </c>
      <c r="N267" s="58">
        <f>Table133[[#This Row],[0-59 Month population]]*0.3</f>
        <v>443.21819999999991</v>
      </c>
      <c r="O267" s="58">
        <f>Table133[[#This Row],[0-59 Month population]]*0.8</f>
        <v>1181.9151999999999</v>
      </c>
      <c r="P267" s="58" t="s">
        <v>499</v>
      </c>
      <c r="Q267" s="71" t="s">
        <v>21</v>
      </c>
      <c r="R267" s="71" t="s">
        <v>732</v>
      </c>
      <c r="S267" s="71" t="s">
        <v>733</v>
      </c>
      <c r="T267" s="72">
        <v>0.11799999999999999</v>
      </c>
      <c r="U267" s="72">
        <v>0.11799999999999999</v>
      </c>
      <c r="V267" s="72">
        <v>0.11799999999999999</v>
      </c>
      <c r="W267" s="72">
        <v>0.02</v>
      </c>
      <c r="X267" s="72">
        <v>0.02</v>
      </c>
      <c r="Y267" s="72">
        <v>0.02</v>
      </c>
      <c r="Z267" s="72"/>
      <c r="AA267" s="72"/>
      <c r="AB267" s="73"/>
      <c r="AC267" s="73"/>
      <c r="AD267" s="73"/>
      <c r="AE267" s="73"/>
      <c r="AF267" s="73"/>
      <c r="AG267" s="74"/>
      <c r="AH267" s="74"/>
      <c r="AI267" s="75">
        <f>Table133[[#This Row],[SAM Level]]</f>
        <v>0.02</v>
      </c>
      <c r="AJ267" s="74"/>
      <c r="AK267" s="73"/>
      <c r="AL267" s="75">
        <f>Table133[[#This Row],[GAM Level]]</f>
        <v>0.11799999999999999</v>
      </c>
      <c r="AM267" s="86">
        <f>Table133[[#This Row],[GAM to be used]]-Table133[[#This Row],[new GAM prevalence (SD of 1) after district grouping]]</f>
        <v>0.11799999999999999</v>
      </c>
      <c r="AN267" s="86">
        <f>Table133[[#This Row],[GAM to be used]]-Table133[[#This Row],[SAM to be used]]</f>
        <v>9.799999999999999E-2</v>
      </c>
      <c r="AO267" s="87">
        <f>Table133[[#This Row],[0-59 Month population]]*Table133[[#This Row],[SAM to be used]]*2.6</f>
        <v>76.824487999999988</v>
      </c>
      <c r="AP267" s="87">
        <f>Table133[[#This Row],[SAM Burden]]+Table133[[#This Row],[MAM Burden]]</f>
        <v>453.26447919999987</v>
      </c>
      <c r="AQ267" s="87">
        <f>Table133[[#This Row],[0-59 Month population]]*Table133[[#This Row],[MAM to be used]]*2.6</f>
        <v>376.43999119999989</v>
      </c>
      <c r="AR267" s="77"/>
      <c r="AS267" s="88">
        <v>44.970203407206284</v>
      </c>
      <c r="AT267" s="89">
        <f>Table133[[#This Row],[0-59 Month population]]*Table133[[#This Row],[SAM Level]]*2.6</f>
        <v>76.824487999999988</v>
      </c>
      <c r="AU267" s="79">
        <f>Table133[[#This Row],[SAM Burden (Surveys Only)]]+Table133[[#This Row],[MAM Burden (Surveys Only)]]</f>
        <v>453.26447919999987</v>
      </c>
      <c r="AV267" s="89">
        <f>(Table133[[#This Row],[GAM Level]]-Table133[[#This Row],[SAM Level]])*Table133[[#This Row],[0-59 Month population]]*2.6</f>
        <v>376.43999119999989</v>
      </c>
      <c r="AX267" s="69">
        <v>6.0710403833846529</v>
      </c>
      <c r="AY267" s="70">
        <f t="shared" si="28"/>
        <v>453.26447919999993</v>
      </c>
      <c r="AZ267" s="70">
        <f t="shared" si="29"/>
        <v>76.824487999999988</v>
      </c>
      <c r="BA267" s="70">
        <f t="shared" si="30"/>
        <v>376.43999119999989</v>
      </c>
      <c r="BB267" s="2"/>
    </row>
    <row r="268" spans="1:54" ht="16.5" hidden="1" customHeight="1" x14ac:dyDescent="0.25">
      <c r="A268" s="56" t="s">
        <v>496</v>
      </c>
      <c r="B268" s="56" t="s">
        <v>503</v>
      </c>
      <c r="C268" s="56" t="s">
        <v>498</v>
      </c>
      <c r="D268" s="56">
        <v>2603</v>
      </c>
      <c r="E268" s="81">
        <v>2603</v>
      </c>
      <c r="F268" s="81" t="s">
        <v>45</v>
      </c>
      <c r="G268" s="57"/>
      <c r="H268" s="57" t="s">
        <v>693</v>
      </c>
      <c r="I268" s="58">
        <v>14127.341108721406</v>
      </c>
      <c r="J268" s="58">
        <f>VLOOKUP(TRIM(Table133[[#This Row],[District code]]),'[2]Pop Change by District'!$D$6:$L$339,9,0)</f>
        <v>12870</v>
      </c>
      <c r="K268" s="58">
        <f>Table133[[#This Row],[Population 2019]]-Table133[[#This Row],[Population 2018]]</f>
        <v>-1257.3411087214063</v>
      </c>
      <c r="L268" s="58">
        <f>Table133[[#This Row],[Population 2019]]*17.63%</f>
        <v>2268.9809999999998</v>
      </c>
      <c r="M268" s="58">
        <f>Table133[[#This Row],[0-59 Month population]]*0.9</f>
        <v>2042.0828999999999</v>
      </c>
      <c r="N268" s="58">
        <f>Table133[[#This Row],[0-59 Month population]]*0.3</f>
        <v>680.69429999999988</v>
      </c>
      <c r="O268" s="58">
        <f>Table133[[#This Row],[0-59 Month population]]*0.8</f>
        <v>1815.1848</v>
      </c>
      <c r="P268" s="58" t="s">
        <v>499</v>
      </c>
      <c r="Q268" s="71" t="s">
        <v>21</v>
      </c>
      <c r="R268" s="71" t="s">
        <v>732</v>
      </c>
      <c r="S268" s="71" t="s">
        <v>733</v>
      </c>
      <c r="T268" s="72">
        <v>0.11799999999999999</v>
      </c>
      <c r="U268" s="72">
        <v>0.11799999999999999</v>
      </c>
      <c r="V268" s="72">
        <v>0.11799999999999999</v>
      </c>
      <c r="W268" s="72">
        <v>0.02</v>
      </c>
      <c r="X268" s="72">
        <v>0.02</v>
      </c>
      <c r="Y268" s="72">
        <v>0.02</v>
      </c>
      <c r="Z268" s="72"/>
      <c r="AA268" s="72"/>
      <c r="AB268" s="73"/>
      <c r="AC268" s="73"/>
      <c r="AD268" s="73"/>
      <c r="AE268" s="73"/>
      <c r="AF268" s="73"/>
      <c r="AG268" s="74"/>
      <c r="AH268" s="74"/>
      <c r="AI268" s="75">
        <f>Table133[[#This Row],[SAM Level]]</f>
        <v>0.02</v>
      </c>
      <c r="AJ268" s="74"/>
      <c r="AK268" s="73"/>
      <c r="AL268" s="75">
        <f>Table133[[#This Row],[GAM Level]]</f>
        <v>0.11799999999999999</v>
      </c>
      <c r="AM268" s="86">
        <f>Table133[[#This Row],[GAM to be used]]-Table133[[#This Row],[new GAM prevalence (SD of 1) after district grouping]]</f>
        <v>0.11799999999999999</v>
      </c>
      <c r="AN268" s="86">
        <f>Table133[[#This Row],[GAM to be used]]-Table133[[#This Row],[SAM to be used]]</f>
        <v>9.799999999999999E-2</v>
      </c>
      <c r="AO268" s="87">
        <f>Table133[[#This Row],[0-59 Month population]]*Table133[[#This Row],[SAM to be used]]*2.6</f>
        <v>117.98701199999999</v>
      </c>
      <c r="AP268" s="87">
        <f>Table133[[#This Row],[SAM Burden]]+Table133[[#This Row],[MAM Burden]]</f>
        <v>696.12337079999998</v>
      </c>
      <c r="AQ268" s="87">
        <f>Table133[[#This Row],[0-59 Month population]]*Table133[[#This Row],[MAM to be used]]*2.6</f>
        <v>578.13635879999993</v>
      </c>
      <c r="AR268" s="77"/>
      <c r="AS268" s="88">
        <v>152.55749333182456</v>
      </c>
      <c r="AT268" s="89">
        <f>Table133[[#This Row],[0-59 Month population]]*Table133[[#This Row],[SAM Level]]*2.6</f>
        <v>117.98701199999999</v>
      </c>
      <c r="AU268" s="79">
        <f>Table133[[#This Row],[SAM Burden (Surveys Only)]]+Table133[[#This Row],[MAM Burden (Surveys Only)]]</f>
        <v>696.12337079999998</v>
      </c>
      <c r="AV268" s="89">
        <f>(Table133[[#This Row],[GAM Level]]-Table133[[#This Row],[SAM Level]])*Table133[[#This Row],[0-59 Month population]]*2.6</f>
        <v>578.13635879999993</v>
      </c>
      <c r="AX268" s="69">
        <v>2.5417230728232734</v>
      </c>
      <c r="AY268" s="70">
        <f t="shared" si="28"/>
        <v>696.12337079999986</v>
      </c>
      <c r="AZ268" s="70">
        <f t="shared" si="29"/>
        <v>117.98701199999999</v>
      </c>
      <c r="BA268" s="70">
        <f t="shared" si="30"/>
        <v>578.13635879999993</v>
      </c>
      <c r="BB268" s="2"/>
    </row>
    <row r="269" spans="1:54" ht="16.5" hidden="1" customHeight="1" x14ac:dyDescent="0.25">
      <c r="A269" s="56" t="s">
        <v>496</v>
      </c>
      <c r="B269" s="56" t="s">
        <v>504</v>
      </c>
      <c r="C269" s="56" t="s">
        <v>498</v>
      </c>
      <c r="D269" s="56">
        <v>2604</v>
      </c>
      <c r="E269" s="81">
        <v>2604</v>
      </c>
      <c r="F269" s="81" t="s">
        <v>45</v>
      </c>
      <c r="G269" s="57"/>
      <c r="H269" s="57" t="s">
        <v>693</v>
      </c>
      <c r="I269" s="58">
        <v>10841.504034721178</v>
      </c>
      <c r="J269" s="58">
        <f>VLOOKUP(TRIM(Table133[[#This Row],[District code]]),'[2]Pop Change by District'!$D$6:$L$339,9,0)</f>
        <v>10686</v>
      </c>
      <c r="K269" s="58">
        <f>Table133[[#This Row],[Population 2019]]-Table133[[#This Row],[Population 2018]]</f>
        <v>-155.50403472117796</v>
      </c>
      <c r="L269" s="58">
        <f>Table133[[#This Row],[Population 2019]]*17.63%</f>
        <v>1883.9417999999998</v>
      </c>
      <c r="M269" s="58">
        <f>Table133[[#This Row],[0-59 Month population]]*0.9</f>
        <v>1695.5476199999998</v>
      </c>
      <c r="N269" s="58">
        <f>Table133[[#This Row],[0-59 Month population]]*0.3</f>
        <v>565.1825399999999</v>
      </c>
      <c r="O269" s="58">
        <f>Table133[[#This Row],[0-59 Month population]]*0.8</f>
        <v>1507.15344</v>
      </c>
      <c r="P269" s="58" t="s">
        <v>505</v>
      </c>
      <c r="Q269" s="71" t="s">
        <v>21</v>
      </c>
      <c r="R269" s="71" t="s">
        <v>732</v>
      </c>
      <c r="S269" s="71" t="s">
        <v>733</v>
      </c>
      <c r="T269" s="72">
        <v>0.11799999999999999</v>
      </c>
      <c r="U269" s="72">
        <v>0.11799999999999999</v>
      </c>
      <c r="V269" s="72">
        <v>0.11799999999999999</v>
      </c>
      <c r="W269" s="72">
        <v>0.02</v>
      </c>
      <c r="X269" s="72">
        <v>0.02</v>
      </c>
      <c r="Y269" s="72">
        <v>0.02</v>
      </c>
      <c r="Z269" s="72"/>
      <c r="AA269" s="72"/>
      <c r="AB269" s="73"/>
      <c r="AC269" s="73"/>
      <c r="AD269" s="73"/>
      <c r="AE269" s="73"/>
      <c r="AF269" s="73"/>
      <c r="AG269" s="74"/>
      <c r="AH269" s="74"/>
      <c r="AI269" s="75">
        <f>Table133[[#This Row],[SAM Level]]</f>
        <v>0.02</v>
      </c>
      <c r="AJ269" s="74"/>
      <c r="AK269" s="73"/>
      <c r="AL269" s="75">
        <f>Table133[[#This Row],[GAM Level]]</f>
        <v>0.11799999999999999</v>
      </c>
      <c r="AM269" s="86">
        <f>Table133[[#This Row],[GAM to be used]]-Table133[[#This Row],[new GAM prevalence (SD of 1) after district grouping]]</f>
        <v>0.11799999999999999</v>
      </c>
      <c r="AN269" s="86">
        <f>Table133[[#This Row],[GAM to be used]]-Table133[[#This Row],[SAM to be used]]</f>
        <v>9.799999999999999E-2</v>
      </c>
      <c r="AO269" s="87">
        <f>Table133[[#This Row],[0-59 Month population]]*Table133[[#This Row],[SAM to be used]]*2.6</f>
        <v>97.964973599999993</v>
      </c>
      <c r="AP269" s="87">
        <f>Table133[[#This Row],[SAM Burden]]+Table133[[#This Row],[MAM Burden]]</f>
        <v>577.99334423999994</v>
      </c>
      <c r="AQ269" s="87">
        <f>Table133[[#This Row],[0-59 Month population]]*Table133[[#This Row],[MAM to be used]]*2.6</f>
        <v>480.02837063999993</v>
      </c>
      <c r="AR269" s="77"/>
      <c r="AS269" s="88">
        <v>73.554157407496859</v>
      </c>
      <c r="AT269" s="89">
        <f>Table133[[#This Row],[0-59 Month population]]*Table133[[#This Row],[SAM Level]]*2.6</f>
        <v>97.964973599999993</v>
      </c>
      <c r="AU269" s="79">
        <f>Table133[[#This Row],[SAM Burden (Surveys Only)]]+Table133[[#This Row],[MAM Burden (Surveys Only)]]</f>
        <v>577.99334423999994</v>
      </c>
      <c r="AV269" s="89">
        <f>(Table133[[#This Row],[GAM Level]]-Table133[[#This Row],[SAM Level]])*Table133[[#This Row],[0-59 Month population]]*2.6</f>
        <v>480.02837063999993</v>
      </c>
      <c r="AX269" s="69">
        <v>2.1168687938291155</v>
      </c>
      <c r="AY269" s="70">
        <f t="shared" si="28"/>
        <v>577.99334423999994</v>
      </c>
      <c r="AZ269" s="70">
        <f t="shared" si="29"/>
        <v>97.964973599999993</v>
      </c>
      <c r="BA269" s="70">
        <f t="shared" si="30"/>
        <v>480.02837063999993</v>
      </c>
      <c r="BB269" s="2"/>
    </row>
    <row r="270" spans="1:54" ht="16.5" hidden="1" customHeight="1" x14ac:dyDescent="0.25">
      <c r="A270" s="90" t="s">
        <v>496</v>
      </c>
      <c r="B270" s="90" t="s">
        <v>506</v>
      </c>
      <c r="C270" s="56" t="s">
        <v>498</v>
      </c>
      <c r="D270" s="90">
        <v>2605</v>
      </c>
      <c r="E270" s="91">
        <v>2605</v>
      </c>
      <c r="F270" s="91" t="s">
        <v>45</v>
      </c>
      <c r="G270" s="92"/>
      <c r="H270" s="57" t="s">
        <v>693</v>
      </c>
      <c r="I270" s="93">
        <v>25795.283220066874</v>
      </c>
      <c r="J270" s="58">
        <f>VLOOKUP(TRIM(Table133[[#This Row],[District code]]),'[2]Pop Change by District'!$D$6:$L$339,9,0)</f>
        <v>26515</v>
      </c>
      <c r="K270" s="58">
        <f>Table133[[#This Row],[Population 2019]]-Table133[[#This Row],[Population 2018]]</f>
        <v>719.71677993312551</v>
      </c>
      <c r="L270" s="58">
        <f>Table133[[#This Row],[Population 2019]]*17.63%</f>
        <v>4674.5944999999992</v>
      </c>
      <c r="M270" s="58">
        <f>Table133[[#This Row],[0-59 Month population]]*0.9</f>
        <v>4207.1350499999999</v>
      </c>
      <c r="N270" s="58">
        <f>Table133[[#This Row],[0-59 Month population]]*0.3</f>
        <v>1402.3783499999997</v>
      </c>
      <c r="O270" s="58">
        <f>Table133[[#This Row],[0-59 Month population]]*0.8</f>
        <v>3739.6755999999996</v>
      </c>
      <c r="P270" s="58" t="s">
        <v>505</v>
      </c>
      <c r="Q270" s="71" t="s">
        <v>21</v>
      </c>
      <c r="R270" s="71" t="s">
        <v>732</v>
      </c>
      <c r="S270" s="71" t="s">
        <v>733</v>
      </c>
      <c r="T270" s="72">
        <v>0.11799999999999999</v>
      </c>
      <c r="U270" s="72">
        <v>0.11799999999999999</v>
      </c>
      <c r="V270" s="72">
        <v>0.11799999999999999</v>
      </c>
      <c r="W270" s="72">
        <v>0.02</v>
      </c>
      <c r="X270" s="72">
        <v>0.02</v>
      </c>
      <c r="Y270" s="72">
        <v>0.02</v>
      </c>
      <c r="Z270" s="83"/>
      <c r="AA270" s="83"/>
      <c r="AB270" s="84"/>
      <c r="AC270" s="84"/>
      <c r="AD270" s="84"/>
      <c r="AE270" s="84"/>
      <c r="AF270" s="84"/>
      <c r="AG270" s="85"/>
      <c r="AH270" s="85"/>
      <c r="AI270" s="75">
        <f>Table133[[#This Row],[SAM Level]]</f>
        <v>0.02</v>
      </c>
      <c r="AJ270" s="85"/>
      <c r="AK270" s="84"/>
      <c r="AL270" s="75">
        <f>Table133[[#This Row],[GAM Level]]</f>
        <v>0.11799999999999999</v>
      </c>
      <c r="AM270" s="86">
        <f>Table133[[#This Row],[GAM to be used]]-Table133[[#This Row],[new GAM prevalence (SD of 1) after district grouping]]</f>
        <v>0.11799999999999999</v>
      </c>
      <c r="AN270" s="86">
        <f>Table133[[#This Row],[GAM to be used]]-Table133[[#This Row],[SAM to be used]]</f>
        <v>9.799999999999999E-2</v>
      </c>
      <c r="AO270" s="87">
        <f>Table133[[#This Row],[0-59 Month population]]*Table133[[#This Row],[SAM to be used]]*2.6</f>
        <v>243.07891399999997</v>
      </c>
      <c r="AP270" s="87">
        <f>Table133[[#This Row],[SAM Burden]]+Table133[[#This Row],[MAM Burden]]</f>
        <v>1434.1655925999996</v>
      </c>
      <c r="AQ270" s="87">
        <f>Table133[[#This Row],[0-59 Month population]]*Table133[[#This Row],[MAM to be used]]*2.6</f>
        <v>1191.0866785999997</v>
      </c>
      <c r="AR270" s="94"/>
      <c r="AS270" s="88">
        <v>129.94822095355227</v>
      </c>
      <c r="AT270" s="89">
        <f>Table133[[#This Row],[0-59 Month population]]*Table133[[#This Row],[SAM Level]]*2.6</f>
        <v>243.07891399999997</v>
      </c>
      <c r="AU270" s="79">
        <f>Table133[[#This Row],[SAM Burden (Surveys Only)]]+Table133[[#This Row],[MAM Burden (Surveys Only)]]</f>
        <v>1434.1655925999996</v>
      </c>
      <c r="AV270" s="89">
        <f>(Table133[[#This Row],[GAM Level]]-Table133[[#This Row],[SAM Level]])*Table133[[#This Row],[0-59 Month population]]*2.6</f>
        <v>1191.0866785999997</v>
      </c>
      <c r="AX270" s="69">
        <v>6.0710403833846529</v>
      </c>
      <c r="AY270" s="70">
        <f t="shared" si="28"/>
        <v>1434.1655925999999</v>
      </c>
      <c r="AZ270" s="70">
        <f t="shared" si="29"/>
        <v>243.07891399999997</v>
      </c>
      <c r="BA270" s="70">
        <f t="shared" si="30"/>
        <v>1191.0866785999997</v>
      </c>
      <c r="BB270" s="2"/>
    </row>
    <row r="271" spans="1:54" ht="16.5" hidden="1" customHeight="1" x14ac:dyDescent="0.25">
      <c r="A271" s="56" t="s">
        <v>496</v>
      </c>
      <c r="B271" s="56" t="s">
        <v>507</v>
      </c>
      <c r="C271" s="56" t="s">
        <v>498</v>
      </c>
      <c r="D271" s="56">
        <v>2606</v>
      </c>
      <c r="E271" s="81">
        <v>2606</v>
      </c>
      <c r="F271" s="81" t="s">
        <v>45</v>
      </c>
      <c r="G271" s="57"/>
      <c r="H271" s="57" t="s">
        <v>693</v>
      </c>
      <c r="I271" s="58">
        <v>12472.99624295071</v>
      </c>
      <c r="J271" s="58">
        <f>VLOOKUP(TRIM(Table133[[#This Row],[District code]]),'[2]Pop Change by District'!$D$6:$L$339,9,0)</f>
        <v>2589</v>
      </c>
      <c r="K271" s="58">
        <f>Table133[[#This Row],[Population 2019]]-Table133[[#This Row],[Population 2018]]</f>
        <v>-9883.9962429507104</v>
      </c>
      <c r="L271" s="58">
        <f>Table133[[#This Row],[Population 2019]]*17.63%</f>
        <v>456.44069999999994</v>
      </c>
      <c r="M271" s="58">
        <f>Table133[[#This Row],[0-59 Month population]]*0.9</f>
        <v>410.79662999999994</v>
      </c>
      <c r="N271" s="58">
        <f>Table133[[#This Row],[0-59 Month population]]*0.3</f>
        <v>136.93220999999997</v>
      </c>
      <c r="O271" s="58">
        <f>Table133[[#This Row],[0-59 Month population]]*0.8</f>
        <v>365.15255999999999</v>
      </c>
      <c r="P271" s="58" t="s">
        <v>505</v>
      </c>
      <c r="Q271" s="71" t="s">
        <v>21</v>
      </c>
      <c r="R271" s="71" t="s">
        <v>732</v>
      </c>
      <c r="S271" s="71" t="s">
        <v>733</v>
      </c>
      <c r="T271" s="72">
        <v>0.11799999999999999</v>
      </c>
      <c r="U271" s="72">
        <v>0.11799999999999999</v>
      </c>
      <c r="V271" s="72">
        <v>0.11799999999999999</v>
      </c>
      <c r="W271" s="72">
        <v>0.02</v>
      </c>
      <c r="X271" s="72">
        <v>0.02</v>
      </c>
      <c r="Y271" s="72">
        <v>0.02</v>
      </c>
      <c r="Z271" s="72"/>
      <c r="AA271" s="72"/>
      <c r="AB271" s="73"/>
      <c r="AC271" s="73"/>
      <c r="AD271" s="73"/>
      <c r="AE271" s="73"/>
      <c r="AF271" s="73"/>
      <c r="AG271" s="74"/>
      <c r="AH271" s="74"/>
      <c r="AI271" s="75">
        <f>Table133[[#This Row],[SAM Level]]</f>
        <v>0.02</v>
      </c>
      <c r="AJ271" s="74"/>
      <c r="AK271" s="73"/>
      <c r="AL271" s="75">
        <f>Table133[[#This Row],[GAM Level]]</f>
        <v>0.11799999999999999</v>
      </c>
      <c r="AM271" s="86">
        <f>Table133[[#This Row],[GAM to be used]]-Table133[[#This Row],[new GAM prevalence (SD of 1) after district grouping]]</f>
        <v>0.11799999999999999</v>
      </c>
      <c r="AN271" s="86">
        <f>Table133[[#This Row],[GAM to be used]]-Table133[[#This Row],[SAM to be used]]</f>
        <v>9.799999999999999E-2</v>
      </c>
      <c r="AO271" s="87">
        <f>Table133[[#This Row],[0-59 Month population]]*Table133[[#This Row],[SAM to be used]]*2.6</f>
        <v>23.734916399999996</v>
      </c>
      <c r="AP271" s="87">
        <f>Table133[[#This Row],[SAM Burden]]+Table133[[#This Row],[MAM Burden]]</f>
        <v>140.03600675999996</v>
      </c>
      <c r="AQ271" s="87">
        <f>Table133[[#This Row],[0-59 Month population]]*Table133[[#This Row],[MAM to be used]]*2.6</f>
        <v>116.30109035999998</v>
      </c>
      <c r="AR271" s="77"/>
      <c r="AS271" s="88">
        <v>106.3739076119374</v>
      </c>
      <c r="AT271" s="89">
        <f>Table133[[#This Row],[0-59 Month population]]*Table133[[#This Row],[SAM Level]]*2.6</f>
        <v>23.734916399999996</v>
      </c>
      <c r="AU271" s="79">
        <f>Table133[[#This Row],[SAM Burden (Surveys Only)]]+Table133[[#This Row],[MAM Burden (Surveys Only)]]</f>
        <v>140.03600675999996</v>
      </c>
      <c r="AV271" s="89">
        <f>(Table133[[#This Row],[GAM Level]]-Table133[[#This Row],[SAM Level]])*Table133[[#This Row],[0-59 Month population]]*2.6</f>
        <v>116.30109035999998</v>
      </c>
      <c r="AX271" s="69">
        <v>2.1168687938291155</v>
      </c>
      <c r="AY271" s="70">
        <f t="shared" si="28"/>
        <v>140.03600675999996</v>
      </c>
      <c r="AZ271" s="70">
        <f t="shared" si="29"/>
        <v>23.734916399999996</v>
      </c>
      <c r="BA271" s="70">
        <f t="shared" si="30"/>
        <v>116.30109035999998</v>
      </c>
      <c r="BB271" s="2"/>
    </row>
    <row r="272" spans="1:54" ht="16.5" hidden="1" customHeight="1" x14ac:dyDescent="0.25">
      <c r="A272" s="56" t="s">
        <v>496</v>
      </c>
      <c r="B272" s="56" t="s">
        <v>508</v>
      </c>
      <c r="C272" s="56" t="s">
        <v>498</v>
      </c>
      <c r="D272" s="56">
        <v>2607</v>
      </c>
      <c r="E272" s="81">
        <v>2607</v>
      </c>
      <c r="F272" s="81" t="s">
        <v>45</v>
      </c>
      <c r="G272" s="57"/>
      <c r="H272" s="57" t="s">
        <v>693</v>
      </c>
      <c r="I272" s="58">
        <v>31503.237822153675</v>
      </c>
      <c r="J272" s="58">
        <f>VLOOKUP(TRIM(Table133[[#This Row],[District code]]),'[2]Pop Change by District'!$D$6:$L$339,9,0)</f>
        <v>35334</v>
      </c>
      <c r="K272" s="58">
        <f>Table133[[#This Row],[Population 2019]]-Table133[[#This Row],[Population 2018]]</f>
        <v>3830.7621778463254</v>
      </c>
      <c r="L272" s="58">
        <f>Table133[[#This Row],[Population 2019]]*17.63%</f>
        <v>6229.3841999999995</v>
      </c>
      <c r="M272" s="58">
        <f>Table133[[#This Row],[0-59 Month population]]*0.9</f>
        <v>5606.44578</v>
      </c>
      <c r="N272" s="58">
        <f>Table133[[#This Row],[0-59 Month population]]*0.3</f>
        <v>1868.8152599999999</v>
      </c>
      <c r="O272" s="58">
        <f>Table133[[#This Row],[0-59 Month population]]*0.8</f>
        <v>4983.5073599999996</v>
      </c>
      <c r="P272" s="58" t="s">
        <v>509</v>
      </c>
      <c r="Q272" s="71" t="s">
        <v>21</v>
      </c>
      <c r="R272" s="71" t="s">
        <v>732</v>
      </c>
      <c r="S272" s="71" t="s">
        <v>733</v>
      </c>
      <c r="T272" s="72">
        <v>0.11799999999999999</v>
      </c>
      <c r="U272" s="72">
        <v>0.11799999999999999</v>
      </c>
      <c r="V272" s="72">
        <v>0.11799999999999999</v>
      </c>
      <c r="W272" s="72">
        <v>0.02</v>
      </c>
      <c r="X272" s="72">
        <v>0.02</v>
      </c>
      <c r="Y272" s="72">
        <v>0.02</v>
      </c>
      <c r="Z272" s="72"/>
      <c r="AA272" s="72"/>
      <c r="AB272" s="73"/>
      <c r="AC272" s="73"/>
      <c r="AD272" s="73"/>
      <c r="AE272" s="73"/>
      <c r="AF272" s="73"/>
      <c r="AG272" s="74"/>
      <c r="AH272" s="74"/>
      <c r="AI272" s="75">
        <f>Table133[[#This Row],[SAM Level]]</f>
        <v>0.02</v>
      </c>
      <c r="AJ272" s="74"/>
      <c r="AK272" s="73"/>
      <c r="AL272" s="75">
        <f>Table133[[#This Row],[GAM Level]]</f>
        <v>0.11799999999999999</v>
      </c>
      <c r="AM272" s="86">
        <f>Table133[[#This Row],[GAM to be used]]-Table133[[#This Row],[new GAM prevalence (SD of 1) after district grouping]]</f>
        <v>0.11799999999999999</v>
      </c>
      <c r="AN272" s="86">
        <f>Table133[[#This Row],[GAM to be used]]-Table133[[#This Row],[SAM to be used]]</f>
        <v>9.799999999999999E-2</v>
      </c>
      <c r="AO272" s="87">
        <f>Table133[[#This Row],[0-59 Month population]]*Table133[[#This Row],[SAM to be used]]*2.6</f>
        <v>323.92797839999997</v>
      </c>
      <c r="AP272" s="87">
        <f>Table133[[#This Row],[SAM Burden]]+Table133[[#This Row],[MAM Burden]]</f>
        <v>1911.1750725599998</v>
      </c>
      <c r="AQ272" s="87">
        <f>Table133[[#This Row],[0-59 Month population]]*Table133[[#This Row],[MAM to be used]]*2.6</f>
        <v>1587.2470941599997</v>
      </c>
      <c r="AR272" s="77"/>
      <c r="AS272" s="88">
        <v>270.16847192051091</v>
      </c>
      <c r="AT272" s="89">
        <f>Table133[[#This Row],[0-59 Month population]]*Table133[[#This Row],[SAM Level]]*2.6</f>
        <v>323.92797839999997</v>
      </c>
      <c r="AU272" s="79">
        <f>Table133[[#This Row],[SAM Burden (Surveys Only)]]+Table133[[#This Row],[MAM Burden (Surveys Only)]]</f>
        <v>1911.1750725599998</v>
      </c>
      <c r="AV272" s="89">
        <f>(Table133[[#This Row],[GAM Level]]-Table133[[#This Row],[SAM Level]])*Table133[[#This Row],[0-59 Month population]]*2.6</f>
        <v>1587.2470941599997</v>
      </c>
      <c r="AX272" s="69">
        <v>6.0710403833846529</v>
      </c>
      <c r="AY272" s="70">
        <f t="shared" si="28"/>
        <v>1911.1750725599998</v>
      </c>
      <c r="AZ272" s="70">
        <f t="shared" si="29"/>
        <v>323.92797839999997</v>
      </c>
      <c r="BA272" s="70">
        <f t="shared" si="30"/>
        <v>1587.2470941599997</v>
      </c>
      <c r="BB272" s="2"/>
    </row>
    <row r="273" spans="1:54" ht="16.5" hidden="1" customHeight="1" x14ac:dyDescent="0.25">
      <c r="A273" s="56" t="s">
        <v>496</v>
      </c>
      <c r="B273" s="56" t="s">
        <v>510</v>
      </c>
      <c r="C273" s="56" t="s">
        <v>498</v>
      </c>
      <c r="D273" s="56">
        <v>2608</v>
      </c>
      <c r="E273" s="81">
        <v>2608</v>
      </c>
      <c r="F273" s="81" t="s">
        <v>45</v>
      </c>
      <c r="G273" s="57"/>
      <c r="H273" s="57" t="s">
        <v>693</v>
      </c>
      <c r="I273" s="58">
        <v>12380.625666652944</v>
      </c>
      <c r="J273" s="58">
        <f>VLOOKUP(TRIM(Table133[[#This Row],[District code]]),'[2]Pop Change by District'!$D$6:$L$339,9,0)</f>
        <v>16193</v>
      </c>
      <c r="K273" s="58">
        <f>Table133[[#This Row],[Population 2019]]-Table133[[#This Row],[Population 2018]]</f>
        <v>3812.3743333470557</v>
      </c>
      <c r="L273" s="58">
        <f>Table133[[#This Row],[Population 2019]]*17.63%</f>
        <v>2854.8258999999998</v>
      </c>
      <c r="M273" s="58">
        <f>Table133[[#This Row],[0-59 Month population]]*0.9</f>
        <v>2569.3433099999997</v>
      </c>
      <c r="N273" s="58">
        <f>Table133[[#This Row],[0-59 Month population]]*0.3</f>
        <v>856.44776999999988</v>
      </c>
      <c r="O273" s="58">
        <f>Table133[[#This Row],[0-59 Month population]]*0.8</f>
        <v>2283.8607200000001</v>
      </c>
      <c r="P273" s="58" t="s">
        <v>509</v>
      </c>
      <c r="Q273" s="71" t="s">
        <v>21</v>
      </c>
      <c r="R273" s="71" t="s">
        <v>732</v>
      </c>
      <c r="S273" s="71" t="s">
        <v>733</v>
      </c>
      <c r="T273" s="72">
        <v>0.11799999999999999</v>
      </c>
      <c r="U273" s="72">
        <v>0.11799999999999999</v>
      </c>
      <c r="V273" s="72">
        <v>0.11799999999999999</v>
      </c>
      <c r="W273" s="72">
        <v>0.02</v>
      </c>
      <c r="X273" s="72">
        <v>0.02</v>
      </c>
      <c r="Y273" s="72">
        <v>0.02</v>
      </c>
      <c r="Z273" s="72"/>
      <c r="AA273" s="72"/>
      <c r="AB273" s="73"/>
      <c r="AC273" s="73"/>
      <c r="AD273" s="73"/>
      <c r="AE273" s="73"/>
      <c r="AF273" s="73"/>
      <c r="AG273" s="74"/>
      <c r="AH273" s="74"/>
      <c r="AI273" s="75">
        <f>Table133[[#This Row],[SAM Level]]</f>
        <v>0.02</v>
      </c>
      <c r="AJ273" s="74"/>
      <c r="AK273" s="73"/>
      <c r="AL273" s="75">
        <f>Table133[[#This Row],[GAM Level]]</f>
        <v>0.11799999999999999</v>
      </c>
      <c r="AM273" s="86">
        <f>Table133[[#This Row],[GAM to be used]]-Table133[[#This Row],[new GAM prevalence (SD of 1) after district grouping]]</f>
        <v>0.11799999999999999</v>
      </c>
      <c r="AN273" s="86">
        <f>Table133[[#This Row],[GAM to be used]]-Table133[[#This Row],[SAM to be used]]</f>
        <v>9.799999999999999E-2</v>
      </c>
      <c r="AO273" s="87">
        <f>Table133[[#This Row],[0-59 Month population]]*Table133[[#This Row],[SAM to be used]]*2.6</f>
        <v>148.4509468</v>
      </c>
      <c r="AP273" s="87">
        <f>Table133[[#This Row],[SAM Burden]]+Table133[[#This Row],[MAM Burden]]</f>
        <v>875.86058611999988</v>
      </c>
      <c r="AQ273" s="87">
        <f>Table133[[#This Row],[0-59 Month population]]*Table133[[#This Row],[MAM to be used]]*2.6</f>
        <v>727.40963931999988</v>
      </c>
      <c r="AR273" s="77"/>
      <c r="AS273" s="88">
        <v>125.86528518938744</v>
      </c>
      <c r="AT273" s="89">
        <f>Table133[[#This Row],[0-59 Month population]]*Table133[[#This Row],[SAM Level]]*2.6</f>
        <v>148.4509468</v>
      </c>
      <c r="AU273" s="79">
        <f>Table133[[#This Row],[SAM Burden (Surveys Only)]]+Table133[[#This Row],[MAM Burden (Surveys Only)]]</f>
        <v>875.86058611999988</v>
      </c>
      <c r="AV273" s="89">
        <f>(Table133[[#This Row],[GAM Level]]-Table133[[#This Row],[SAM Level]])*Table133[[#This Row],[0-59 Month population]]*2.6</f>
        <v>727.40963931999988</v>
      </c>
      <c r="AX273" s="69">
        <v>1.6374181281640965</v>
      </c>
      <c r="AY273" s="70">
        <f t="shared" si="28"/>
        <v>875.86058611999988</v>
      </c>
      <c r="AZ273" s="70">
        <f t="shared" si="29"/>
        <v>148.4509468</v>
      </c>
      <c r="BA273" s="70">
        <f t="shared" si="30"/>
        <v>727.40963931999988</v>
      </c>
      <c r="BB273" s="2"/>
    </row>
    <row r="274" spans="1:54" ht="16.5" hidden="1" customHeight="1" x14ac:dyDescent="0.25">
      <c r="A274" s="56" t="s">
        <v>496</v>
      </c>
      <c r="B274" s="56" t="s">
        <v>511</v>
      </c>
      <c r="C274" s="56" t="s">
        <v>498</v>
      </c>
      <c r="D274" s="56">
        <v>2609</v>
      </c>
      <c r="E274" s="81">
        <v>2609</v>
      </c>
      <c r="F274" s="81" t="s">
        <v>45</v>
      </c>
      <c r="G274" s="57"/>
      <c r="H274" s="57" t="s">
        <v>693</v>
      </c>
      <c r="I274" s="58">
        <v>49702.580339984117</v>
      </c>
      <c r="J274" s="58">
        <f>VLOOKUP(TRIM(Table133[[#This Row],[District code]]),'[2]Pop Change by District'!$D$6:$L$339,9,0)</f>
        <v>56801</v>
      </c>
      <c r="K274" s="58">
        <f>Table133[[#This Row],[Population 2019]]-Table133[[#This Row],[Population 2018]]</f>
        <v>7098.419660015883</v>
      </c>
      <c r="L274" s="58">
        <f>Table133[[#This Row],[Population 2019]]*17.63%</f>
        <v>10014.016299999999</v>
      </c>
      <c r="M274" s="58">
        <f>Table133[[#This Row],[0-59 Month population]]*0.9</f>
        <v>9012.614669999999</v>
      </c>
      <c r="N274" s="58">
        <f>Table133[[#This Row],[0-59 Month population]]*0.3</f>
        <v>3004.2048899999995</v>
      </c>
      <c r="O274" s="58">
        <f>Table133[[#This Row],[0-59 Month population]]*0.8</f>
        <v>8011.2130399999996</v>
      </c>
      <c r="P274" s="58" t="s">
        <v>509</v>
      </c>
      <c r="Q274" s="71" t="s">
        <v>21</v>
      </c>
      <c r="R274" s="71" t="s">
        <v>732</v>
      </c>
      <c r="S274" s="71" t="s">
        <v>733</v>
      </c>
      <c r="T274" s="72">
        <v>0.11799999999999999</v>
      </c>
      <c r="U274" s="72">
        <v>0.11799999999999999</v>
      </c>
      <c r="V274" s="72">
        <v>0.11799999999999999</v>
      </c>
      <c r="W274" s="72">
        <v>0.02</v>
      </c>
      <c r="X274" s="72">
        <v>0.02</v>
      </c>
      <c r="Y274" s="72">
        <v>0.02</v>
      </c>
      <c r="Z274" s="72"/>
      <c r="AA274" s="72"/>
      <c r="AB274" s="73"/>
      <c r="AC274" s="73"/>
      <c r="AD274" s="73"/>
      <c r="AE274" s="73"/>
      <c r="AF274" s="73"/>
      <c r="AG274" s="74"/>
      <c r="AH274" s="74"/>
      <c r="AI274" s="75">
        <f>Table133[[#This Row],[SAM Level]]</f>
        <v>0.02</v>
      </c>
      <c r="AJ274" s="74"/>
      <c r="AK274" s="73"/>
      <c r="AL274" s="75">
        <f>Table133[[#This Row],[GAM Level]]</f>
        <v>0.11799999999999999</v>
      </c>
      <c r="AM274" s="86">
        <f>Table133[[#This Row],[GAM to be used]]-Table133[[#This Row],[new GAM prevalence (SD of 1) after district grouping]]</f>
        <v>0.11799999999999999</v>
      </c>
      <c r="AN274" s="86">
        <f>Table133[[#This Row],[GAM to be used]]-Table133[[#This Row],[SAM to be used]]</f>
        <v>9.799999999999999E-2</v>
      </c>
      <c r="AO274" s="87">
        <f>Table133[[#This Row],[0-59 Month population]]*Table133[[#This Row],[SAM to be used]]*2.6</f>
        <v>520.72884759999999</v>
      </c>
      <c r="AP274" s="87">
        <f>Table133[[#This Row],[SAM Burden]]+Table133[[#This Row],[MAM Burden]]</f>
        <v>3072.3002008399994</v>
      </c>
      <c r="AQ274" s="87">
        <f>Table133[[#This Row],[0-59 Month population]]*Table133[[#This Row],[MAM to be used]]*2.6</f>
        <v>2551.5713532399996</v>
      </c>
      <c r="AR274" s="77"/>
      <c r="AS274" s="88">
        <v>390.66622886861228</v>
      </c>
      <c r="AT274" s="89">
        <f>Table133[[#This Row],[0-59 Month population]]*Table133[[#This Row],[SAM Level]]*2.6</f>
        <v>520.72884759999999</v>
      </c>
      <c r="AU274" s="79">
        <f>Table133[[#This Row],[SAM Burden (Surveys Only)]]+Table133[[#This Row],[MAM Burden (Surveys Only)]]</f>
        <v>3072.3002008399994</v>
      </c>
      <c r="AV274" s="89">
        <f>(Table133[[#This Row],[GAM Level]]-Table133[[#This Row],[SAM Level]])*Table133[[#This Row],[0-59 Month population]]*2.6</f>
        <v>2551.5713532399996</v>
      </c>
      <c r="AX274" s="69">
        <v>3.1925108599329253</v>
      </c>
      <c r="AY274" s="70">
        <f t="shared" si="28"/>
        <v>3072.3002008399999</v>
      </c>
      <c r="AZ274" s="70">
        <f t="shared" si="29"/>
        <v>520.72884759999999</v>
      </c>
      <c r="BA274" s="70">
        <f t="shared" si="30"/>
        <v>2551.5713532399996</v>
      </c>
      <c r="BB274" s="2"/>
    </row>
    <row r="275" spans="1:54" ht="16.5" hidden="1" customHeight="1" x14ac:dyDescent="0.25">
      <c r="A275" s="56" t="s">
        <v>496</v>
      </c>
      <c r="B275" s="56" t="s">
        <v>512</v>
      </c>
      <c r="C275" s="56" t="s">
        <v>498</v>
      </c>
      <c r="D275" s="56">
        <v>2610</v>
      </c>
      <c r="E275" s="81">
        <v>2610</v>
      </c>
      <c r="F275" s="81" t="s">
        <v>45</v>
      </c>
      <c r="G275" s="57"/>
      <c r="H275" s="57" t="s">
        <v>693</v>
      </c>
      <c r="I275" s="58">
        <v>16846.129058620285</v>
      </c>
      <c r="J275" s="58">
        <f>VLOOKUP(TRIM(Table133[[#This Row],[District code]]),'[2]Pop Change by District'!$D$6:$L$339,9,0)</f>
        <v>24772</v>
      </c>
      <c r="K275" s="58">
        <f>Table133[[#This Row],[Population 2019]]-Table133[[#This Row],[Population 2018]]</f>
        <v>7925.8709413797151</v>
      </c>
      <c r="L275" s="58">
        <f>Table133[[#This Row],[Population 2019]]*17.63%</f>
        <v>4367.3035999999993</v>
      </c>
      <c r="M275" s="58">
        <f>Table133[[#This Row],[0-59 Month population]]*0.9</f>
        <v>3930.5732399999993</v>
      </c>
      <c r="N275" s="58">
        <f>Table133[[#This Row],[0-59 Month population]]*0.3</f>
        <v>1310.1910799999998</v>
      </c>
      <c r="O275" s="58">
        <f>Table133[[#This Row],[0-59 Month population]]*0.8</f>
        <v>3493.8428799999997</v>
      </c>
      <c r="P275" s="58" t="s">
        <v>509</v>
      </c>
      <c r="Q275" s="71" t="s">
        <v>21</v>
      </c>
      <c r="R275" s="71" t="s">
        <v>732</v>
      </c>
      <c r="S275" s="71" t="s">
        <v>733</v>
      </c>
      <c r="T275" s="72">
        <v>0.11799999999999999</v>
      </c>
      <c r="U275" s="72">
        <v>0.11799999999999999</v>
      </c>
      <c r="V275" s="72">
        <v>0.11799999999999999</v>
      </c>
      <c r="W275" s="72">
        <v>0.02</v>
      </c>
      <c r="X275" s="72">
        <v>0.02</v>
      </c>
      <c r="Y275" s="72">
        <v>0.02</v>
      </c>
      <c r="Z275" s="72"/>
      <c r="AA275" s="72"/>
      <c r="AB275" s="73"/>
      <c r="AC275" s="73"/>
      <c r="AD275" s="73"/>
      <c r="AE275" s="73"/>
      <c r="AF275" s="73"/>
      <c r="AG275" s="74"/>
      <c r="AH275" s="74"/>
      <c r="AI275" s="75">
        <f>Table133[[#This Row],[SAM Level]]</f>
        <v>0.02</v>
      </c>
      <c r="AJ275" s="74"/>
      <c r="AK275" s="73"/>
      <c r="AL275" s="75">
        <f>Table133[[#This Row],[GAM Level]]</f>
        <v>0.11799999999999999</v>
      </c>
      <c r="AM275" s="86">
        <f>Table133[[#This Row],[GAM to be used]]-Table133[[#This Row],[new GAM prevalence (SD of 1) after district grouping]]</f>
        <v>0.11799999999999999</v>
      </c>
      <c r="AN275" s="86">
        <f>Table133[[#This Row],[GAM to be used]]-Table133[[#This Row],[SAM to be used]]</f>
        <v>9.799999999999999E-2</v>
      </c>
      <c r="AO275" s="87">
        <f>Table133[[#This Row],[0-59 Month population]]*Table133[[#This Row],[SAM to be used]]*2.6</f>
        <v>227.09978719999998</v>
      </c>
      <c r="AP275" s="87">
        <f>Table133[[#This Row],[SAM Burden]]+Table133[[#This Row],[MAM Burden]]</f>
        <v>1339.8887444799998</v>
      </c>
      <c r="AQ275" s="87">
        <f>Table133[[#This Row],[0-59 Month population]]*Table133[[#This Row],[MAM to be used]]*2.6</f>
        <v>1112.7889572799997</v>
      </c>
      <c r="AR275" s="77"/>
      <c r="AS275" s="88">
        <v>151.50440713931744</v>
      </c>
      <c r="AT275" s="89">
        <f>Table133[[#This Row],[0-59 Month population]]*Table133[[#This Row],[SAM Level]]*2.6</f>
        <v>227.09978719999998</v>
      </c>
      <c r="AU275" s="79">
        <f>Table133[[#This Row],[SAM Burden (Surveys Only)]]+Table133[[#This Row],[MAM Burden (Surveys Only)]]</f>
        <v>1339.8887444799998</v>
      </c>
      <c r="AV275" s="89">
        <f>(Table133[[#This Row],[GAM Level]]-Table133[[#This Row],[SAM Level]])*Table133[[#This Row],[0-59 Month population]]*2.6</f>
        <v>1112.7889572799997</v>
      </c>
      <c r="AX275" s="69">
        <v>1.6374181281640965</v>
      </c>
      <c r="AY275" s="70">
        <f t="shared" si="28"/>
        <v>1339.8887444799998</v>
      </c>
      <c r="AZ275" s="70">
        <f t="shared" si="29"/>
        <v>227.09978719999998</v>
      </c>
      <c r="BA275" s="70">
        <f t="shared" si="30"/>
        <v>1112.7889572799997</v>
      </c>
      <c r="BB275" s="2"/>
    </row>
    <row r="276" spans="1:54" ht="16.5" hidden="1" customHeight="1" x14ac:dyDescent="0.25">
      <c r="A276" s="56" t="s">
        <v>496</v>
      </c>
      <c r="B276" s="56" t="s">
        <v>513</v>
      </c>
      <c r="C276" s="56" t="s">
        <v>498</v>
      </c>
      <c r="D276" s="56">
        <v>2611</v>
      </c>
      <c r="E276" s="81">
        <v>2611</v>
      </c>
      <c r="F276" s="81" t="s">
        <v>45</v>
      </c>
      <c r="G276" s="57"/>
      <c r="H276" s="57" t="s">
        <v>693</v>
      </c>
      <c r="I276" s="58">
        <v>18752.882670162555</v>
      </c>
      <c r="J276" s="58">
        <f>VLOOKUP(TRIM(Table133[[#This Row],[District code]]),'[2]Pop Change by District'!$D$6:$L$339,9,0)</f>
        <v>20596</v>
      </c>
      <c r="K276" s="58">
        <f>Table133[[#This Row],[Population 2019]]-Table133[[#This Row],[Population 2018]]</f>
        <v>1843.1173298374451</v>
      </c>
      <c r="L276" s="58">
        <f>Table133[[#This Row],[Population 2019]]*17.63%</f>
        <v>3631.0747999999999</v>
      </c>
      <c r="M276" s="58">
        <f>Table133[[#This Row],[0-59 Month population]]*0.9</f>
        <v>3267.9673199999997</v>
      </c>
      <c r="N276" s="58">
        <f>Table133[[#This Row],[0-59 Month population]]*0.3</f>
        <v>1089.3224399999999</v>
      </c>
      <c r="O276" s="58">
        <f>Table133[[#This Row],[0-59 Month population]]*0.8</f>
        <v>2904.8598400000001</v>
      </c>
      <c r="P276" s="58" t="s">
        <v>509</v>
      </c>
      <c r="Q276" s="71" t="s">
        <v>21</v>
      </c>
      <c r="R276" s="71" t="s">
        <v>732</v>
      </c>
      <c r="S276" s="71" t="s">
        <v>733</v>
      </c>
      <c r="T276" s="72">
        <v>0.11799999999999999</v>
      </c>
      <c r="U276" s="72">
        <v>0.11799999999999999</v>
      </c>
      <c r="V276" s="72">
        <v>0.11799999999999999</v>
      </c>
      <c r="W276" s="72">
        <v>0.02</v>
      </c>
      <c r="X276" s="72">
        <v>0.02</v>
      </c>
      <c r="Y276" s="72">
        <v>0.02</v>
      </c>
      <c r="Z276" s="72"/>
      <c r="AA276" s="72"/>
      <c r="AB276" s="73"/>
      <c r="AC276" s="73"/>
      <c r="AD276" s="73"/>
      <c r="AE276" s="73"/>
      <c r="AF276" s="73"/>
      <c r="AG276" s="74"/>
      <c r="AH276" s="74"/>
      <c r="AI276" s="75">
        <f>Table133[[#This Row],[SAM Level]]</f>
        <v>0.02</v>
      </c>
      <c r="AJ276" s="74"/>
      <c r="AK276" s="73"/>
      <c r="AL276" s="75">
        <f>Table133[[#This Row],[GAM Level]]</f>
        <v>0.11799999999999999</v>
      </c>
      <c r="AM276" s="86">
        <f>Table133[[#This Row],[GAM to be used]]-Table133[[#This Row],[new GAM prevalence (SD of 1) after district grouping]]</f>
        <v>0.11799999999999999</v>
      </c>
      <c r="AN276" s="86">
        <f>Table133[[#This Row],[GAM to be used]]-Table133[[#This Row],[SAM to be used]]</f>
        <v>9.799999999999999E-2</v>
      </c>
      <c r="AO276" s="87">
        <f>Table133[[#This Row],[0-59 Month population]]*Table133[[#This Row],[SAM to be used]]*2.6</f>
        <v>188.81588959999999</v>
      </c>
      <c r="AP276" s="87">
        <f>Table133[[#This Row],[SAM Burden]]+Table133[[#This Row],[MAM Burden]]</f>
        <v>1114.0137486399999</v>
      </c>
      <c r="AQ276" s="87">
        <f>Table133[[#This Row],[0-59 Month population]]*Table133[[#This Row],[MAM to be used]]*2.6</f>
        <v>925.19785903999991</v>
      </c>
      <c r="AR276" s="77"/>
      <c r="AS276" s="88">
        <v>170.20881575006328</v>
      </c>
      <c r="AT276" s="89">
        <f>Table133[[#This Row],[0-59 Month population]]*Table133[[#This Row],[SAM Level]]*2.6</f>
        <v>188.81588959999999</v>
      </c>
      <c r="AU276" s="79">
        <f>Table133[[#This Row],[SAM Burden (Surveys Only)]]+Table133[[#This Row],[MAM Burden (Surveys Only)]]</f>
        <v>1114.0137486399999</v>
      </c>
      <c r="AV276" s="89">
        <f>(Table133[[#This Row],[GAM Level]]-Table133[[#This Row],[SAM Level]])*Table133[[#This Row],[0-59 Month population]]*2.6</f>
        <v>925.19785903999991</v>
      </c>
      <c r="AX276" s="69">
        <v>1.6374181281640965</v>
      </c>
      <c r="AY276" s="70">
        <f t="shared" si="28"/>
        <v>1114.0137486399999</v>
      </c>
      <c r="AZ276" s="70">
        <f t="shared" si="29"/>
        <v>188.81588959999999</v>
      </c>
      <c r="BA276" s="70">
        <f t="shared" si="30"/>
        <v>925.19785903999991</v>
      </c>
      <c r="BB276" s="2"/>
    </row>
    <row r="277" spans="1:54" ht="16.5" hidden="1" customHeight="1" x14ac:dyDescent="0.25">
      <c r="A277" s="56" t="s">
        <v>496</v>
      </c>
      <c r="B277" s="56" t="s">
        <v>514</v>
      </c>
      <c r="C277" s="56" t="s">
        <v>445</v>
      </c>
      <c r="D277" s="56">
        <v>2612</v>
      </c>
      <c r="E277" s="81">
        <v>2612</v>
      </c>
      <c r="F277" s="81" t="s">
        <v>45</v>
      </c>
      <c r="G277" s="57"/>
      <c r="H277" s="57" t="s">
        <v>693</v>
      </c>
      <c r="I277" s="58">
        <v>72985.673453929398</v>
      </c>
      <c r="J277" s="58">
        <f>VLOOKUP(TRIM(Table133[[#This Row],[District code]]),'[2]Pop Change by District'!$D$6:$L$339,9,0)</f>
        <v>116724</v>
      </c>
      <c r="K277" s="58">
        <f>Table133[[#This Row],[Population 2019]]-Table133[[#This Row],[Population 2018]]</f>
        <v>43738.326546070602</v>
      </c>
      <c r="L277" s="58">
        <f>Table133[[#This Row],[Population 2019]]*17.63%</f>
        <v>20578.441199999997</v>
      </c>
      <c r="M277" s="58">
        <f>Table133[[#This Row],[0-59 Month population]]*0.9</f>
        <v>18520.59708</v>
      </c>
      <c r="N277" s="58">
        <f>Table133[[#This Row],[0-59 Month population]]*0.3</f>
        <v>6173.5323599999992</v>
      </c>
      <c r="O277" s="58">
        <f>Table133[[#This Row],[0-59 Month population]]*0.8</f>
        <v>16462.752959999998</v>
      </c>
      <c r="P277" s="58" t="s">
        <v>515</v>
      </c>
      <c r="Q277" s="71" t="s">
        <v>21</v>
      </c>
      <c r="R277" s="71" t="s">
        <v>734</v>
      </c>
      <c r="S277" s="71" t="s">
        <v>559</v>
      </c>
      <c r="T277" s="72">
        <v>0.12</v>
      </c>
      <c r="U277" s="72">
        <v>0.12</v>
      </c>
      <c r="V277" s="72">
        <v>0.12</v>
      </c>
      <c r="W277" s="72">
        <v>1.9E-2</v>
      </c>
      <c r="X277" s="72">
        <v>1.9E-2</v>
      </c>
      <c r="Y277" s="72">
        <v>1.9E-2</v>
      </c>
      <c r="Z277" s="72"/>
      <c r="AA277" s="72"/>
      <c r="AB277" s="73"/>
      <c r="AC277" s="73"/>
      <c r="AD277" s="73"/>
      <c r="AE277" s="73"/>
      <c r="AF277" s="73"/>
      <c r="AG277" s="74"/>
      <c r="AH277" s="74"/>
      <c r="AI277" s="75">
        <f>Table133[[#This Row],[SAM Level]]</f>
        <v>1.9E-2</v>
      </c>
      <c r="AJ277" s="74"/>
      <c r="AK277" s="73"/>
      <c r="AL277" s="75">
        <f>Table133[[#This Row],[GAM Level]]</f>
        <v>0.12</v>
      </c>
      <c r="AM277" s="86">
        <f>Table133[[#This Row],[GAM to be used]]-Table133[[#This Row],[new GAM prevalence (SD of 1) after district grouping]]</f>
        <v>0.12</v>
      </c>
      <c r="AN277" s="86">
        <f>Table133[[#This Row],[GAM to be used]]-Table133[[#This Row],[SAM to be used]]</f>
        <v>0.10099999999999999</v>
      </c>
      <c r="AO277" s="87">
        <f>Table133[[#This Row],[0-59 Month population]]*Table133[[#This Row],[SAM to be used]]*2.6</f>
        <v>1016.5749952799999</v>
      </c>
      <c r="AP277" s="87">
        <f>Table133[[#This Row],[SAM Burden]]+Table133[[#This Row],[MAM Burden]]</f>
        <v>6420.4736543999988</v>
      </c>
      <c r="AQ277" s="87">
        <f>Table133[[#This Row],[0-59 Month population]]*Table133[[#This Row],[MAM to be used]]*2.6</f>
        <v>5403.8986591199991</v>
      </c>
      <c r="AR277" s="77"/>
      <c r="AS277" s="88">
        <v>478.70134592708621</v>
      </c>
      <c r="AT277" s="89">
        <f>Table133[[#This Row],[0-59 Month population]]*Table133[[#This Row],[SAM Level]]*2.6</f>
        <v>1016.5749952799999</v>
      </c>
      <c r="AU277" s="79">
        <f>Table133[[#This Row],[SAM Burden (Surveys Only)]]+Table133[[#This Row],[MAM Burden (Surveys Only)]]</f>
        <v>6420.4736543999988</v>
      </c>
      <c r="AV277" s="89">
        <f>(Table133[[#This Row],[GAM Level]]-Table133[[#This Row],[SAM Level]])*Table133[[#This Row],[0-59 Month population]]*2.6</f>
        <v>5403.8986591199991</v>
      </c>
      <c r="AX277" s="69">
        <v>1.328387333938033</v>
      </c>
      <c r="AY277" s="70">
        <f t="shared" si="28"/>
        <v>6420.4736543999998</v>
      </c>
      <c r="AZ277" s="70">
        <f t="shared" si="29"/>
        <v>1016.5749952799999</v>
      </c>
      <c r="BA277" s="70">
        <f t="shared" si="30"/>
        <v>5403.8986591199991</v>
      </c>
      <c r="BB277" s="2"/>
    </row>
    <row r="278" spans="1:54" ht="16.5" hidden="1" customHeight="1" x14ac:dyDescent="0.25">
      <c r="A278" s="56" t="s">
        <v>496</v>
      </c>
      <c r="B278" s="56" t="s">
        <v>496</v>
      </c>
      <c r="C278" s="56" t="s">
        <v>498</v>
      </c>
      <c r="D278" s="56">
        <v>2613</v>
      </c>
      <c r="E278" s="81">
        <v>2613</v>
      </c>
      <c r="F278" s="81" t="s">
        <v>45</v>
      </c>
      <c r="G278" s="57"/>
      <c r="H278" s="57" t="s">
        <v>693</v>
      </c>
      <c r="I278" s="58">
        <v>61068.175755227749</v>
      </c>
      <c r="J278" s="58">
        <f>VLOOKUP(TRIM(Table133[[#This Row],[District code]]),'[2]Pop Change by District'!$D$6:$L$339,9,0)</f>
        <v>85619</v>
      </c>
      <c r="K278" s="58">
        <f>Table133[[#This Row],[Population 2019]]-Table133[[#This Row],[Population 2018]]</f>
        <v>24550.824244772251</v>
      </c>
      <c r="L278" s="58">
        <f>Table133[[#This Row],[Population 2019]]*17.63%</f>
        <v>15094.6297</v>
      </c>
      <c r="M278" s="58">
        <f>Table133[[#This Row],[0-59 Month population]]*0.9</f>
        <v>13585.166729999999</v>
      </c>
      <c r="N278" s="58">
        <f>Table133[[#This Row],[0-59 Month population]]*0.3</f>
        <v>4528.3889099999997</v>
      </c>
      <c r="O278" s="58">
        <f>Table133[[#This Row],[0-59 Month population]]*0.8</f>
        <v>12075.70376</v>
      </c>
      <c r="P278" s="58" t="s">
        <v>518</v>
      </c>
      <c r="Q278" s="71" t="s">
        <v>21</v>
      </c>
      <c r="R278" s="71" t="s">
        <v>732</v>
      </c>
      <c r="S278" s="71" t="s">
        <v>733</v>
      </c>
      <c r="T278" s="72">
        <v>0.11799999999999999</v>
      </c>
      <c r="U278" s="72">
        <v>0.11799999999999999</v>
      </c>
      <c r="V278" s="72">
        <v>0.11799999999999999</v>
      </c>
      <c r="W278" s="72">
        <v>0.02</v>
      </c>
      <c r="X278" s="72">
        <v>0.02</v>
      </c>
      <c r="Y278" s="72">
        <v>0.02</v>
      </c>
      <c r="Z278" s="72"/>
      <c r="AA278" s="72"/>
      <c r="AB278" s="73"/>
      <c r="AC278" s="73"/>
      <c r="AD278" s="73"/>
      <c r="AE278" s="73"/>
      <c r="AF278" s="73"/>
      <c r="AG278" s="74"/>
      <c r="AH278" s="74"/>
      <c r="AI278" s="75">
        <f>Table133[[#This Row],[SAM Level]]</f>
        <v>0.02</v>
      </c>
      <c r="AJ278" s="74"/>
      <c r="AK278" s="73"/>
      <c r="AL278" s="75">
        <f>Table133[[#This Row],[GAM Level]]</f>
        <v>0.11799999999999999</v>
      </c>
      <c r="AM278" s="86">
        <f>Table133[[#This Row],[GAM to be used]]-Table133[[#This Row],[new GAM prevalence (SD of 1) after district grouping]]</f>
        <v>0.11799999999999999</v>
      </c>
      <c r="AN278" s="86">
        <f>Table133[[#This Row],[GAM to be used]]-Table133[[#This Row],[SAM to be used]]</f>
        <v>9.799999999999999E-2</v>
      </c>
      <c r="AO278" s="87">
        <f>Table133[[#This Row],[0-59 Month population]]*Table133[[#This Row],[SAM to be used]]*2.6</f>
        <v>784.92074439999999</v>
      </c>
      <c r="AP278" s="87">
        <f>Table133[[#This Row],[SAM Burden]]+Table133[[#This Row],[MAM Burden]]</f>
        <v>4631.0323919599996</v>
      </c>
      <c r="AQ278" s="87">
        <f>Table133[[#This Row],[0-59 Month population]]*Table133[[#This Row],[MAM to be used]]*2.6</f>
        <v>3846.1116475599993</v>
      </c>
      <c r="AR278" s="77"/>
      <c r="AS278" s="88">
        <v>506.42532848338124</v>
      </c>
      <c r="AT278" s="89">
        <f>Table133[[#This Row],[0-59 Month population]]*Table133[[#This Row],[SAM Level]]*2.6</f>
        <v>784.92074439999999</v>
      </c>
      <c r="AU278" s="79">
        <f>Table133[[#This Row],[SAM Burden (Surveys Only)]]+Table133[[#This Row],[MAM Burden (Surveys Only)]]</f>
        <v>4631.0323919599996</v>
      </c>
      <c r="AV278" s="89">
        <f>(Table133[[#This Row],[GAM Level]]-Table133[[#This Row],[SAM Level]])*Table133[[#This Row],[0-59 Month population]]*2.6</f>
        <v>3846.1116475599993</v>
      </c>
      <c r="AX278" s="69">
        <v>0.5932412353859059</v>
      </c>
      <c r="AY278" s="70">
        <f t="shared" si="28"/>
        <v>4631.0323919599996</v>
      </c>
      <c r="AZ278" s="70">
        <f t="shared" si="29"/>
        <v>784.92074439999999</v>
      </c>
      <c r="BA278" s="70">
        <f t="shared" si="30"/>
        <v>3846.1116475599993</v>
      </c>
      <c r="BB278" s="2"/>
    </row>
    <row r="279" spans="1:54" ht="16.5" hidden="1" customHeight="1" x14ac:dyDescent="0.25">
      <c r="A279" s="56" t="s">
        <v>496</v>
      </c>
      <c r="B279" s="56" t="s">
        <v>519</v>
      </c>
      <c r="C279" s="56" t="s">
        <v>498</v>
      </c>
      <c r="D279" s="56">
        <v>2614</v>
      </c>
      <c r="E279" s="81">
        <v>2614</v>
      </c>
      <c r="F279" s="81" t="s">
        <v>45</v>
      </c>
      <c r="G279" s="57"/>
      <c r="H279" s="57" t="s">
        <v>693</v>
      </c>
      <c r="I279" s="58">
        <v>16295.434178561338</v>
      </c>
      <c r="J279" s="58">
        <f>VLOOKUP(TRIM(Table133[[#This Row],[District code]]),'[2]Pop Change by District'!$D$6:$L$339,9,0)</f>
        <v>20090</v>
      </c>
      <c r="K279" s="58">
        <f>Table133[[#This Row],[Population 2019]]-Table133[[#This Row],[Population 2018]]</f>
        <v>3794.5658214386622</v>
      </c>
      <c r="L279" s="58">
        <f>Table133[[#This Row],[Population 2019]]*17.63%</f>
        <v>3541.8669999999997</v>
      </c>
      <c r="M279" s="58">
        <f>Table133[[#This Row],[0-59 Month population]]*0.9</f>
        <v>3187.6803</v>
      </c>
      <c r="N279" s="58">
        <f>Table133[[#This Row],[0-59 Month population]]*0.3</f>
        <v>1062.5600999999999</v>
      </c>
      <c r="O279" s="58">
        <f>Table133[[#This Row],[0-59 Month population]]*0.8</f>
        <v>2833.4935999999998</v>
      </c>
      <c r="P279" s="58" t="s">
        <v>509</v>
      </c>
      <c r="Q279" s="71" t="s">
        <v>21</v>
      </c>
      <c r="R279" s="71" t="s">
        <v>732</v>
      </c>
      <c r="S279" s="71" t="s">
        <v>733</v>
      </c>
      <c r="T279" s="72">
        <v>0.11799999999999999</v>
      </c>
      <c r="U279" s="72">
        <v>0.11799999999999999</v>
      </c>
      <c r="V279" s="72">
        <v>0.11799999999999999</v>
      </c>
      <c r="W279" s="72">
        <v>0.02</v>
      </c>
      <c r="X279" s="72">
        <v>0.02</v>
      </c>
      <c r="Y279" s="72">
        <v>0.02</v>
      </c>
      <c r="Z279" s="72"/>
      <c r="AA279" s="72"/>
      <c r="AB279" s="73"/>
      <c r="AC279" s="73"/>
      <c r="AD279" s="73"/>
      <c r="AE279" s="73"/>
      <c r="AF279" s="73"/>
      <c r="AG279" s="74"/>
      <c r="AH279" s="74"/>
      <c r="AI279" s="75">
        <f>Table133[[#This Row],[SAM Level]]</f>
        <v>0.02</v>
      </c>
      <c r="AJ279" s="74"/>
      <c r="AK279" s="73"/>
      <c r="AL279" s="75">
        <f>Table133[[#This Row],[GAM Level]]</f>
        <v>0.11799999999999999</v>
      </c>
      <c r="AM279" s="86">
        <f>Table133[[#This Row],[GAM to be used]]-Table133[[#This Row],[new GAM prevalence (SD of 1) after district grouping]]</f>
        <v>0.11799999999999999</v>
      </c>
      <c r="AN279" s="86">
        <f>Table133[[#This Row],[GAM to be used]]-Table133[[#This Row],[SAM to be used]]</f>
        <v>9.799999999999999E-2</v>
      </c>
      <c r="AO279" s="87">
        <f>Table133[[#This Row],[0-59 Month population]]*Table133[[#This Row],[SAM to be used]]*2.6</f>
        <v>184.17708400000001</v>
      </c>
      <c r="AP279" s="87">
        <f>Table133[[#This Row],[SAM Burden]]+Table133[[#This Row],[MAM Burden]]</f>
        <v>1086.6447955999997</v>
      </c>
      <c r="AQ279" s="87">
        <f>Table133[[#This Row],[0-59 Month population]]*Table133[[#This Row],[MAM to be used]]*2.6</f>
        <v>902.4677115999998</v>
      </c>
      <c r="AR279" s="77"/>
      <c r="AS279" s="88">
        <v>122.41388519584382</v>
      </c>
      <c r="AT279" s="89">
        <f>Table133[[#This Row],[0-59 Month population]]*Table133[[#This Row],[SAM Level]]*2.6</f>
        <v>184.17708400000001</v>
      </c>
      <c r="AU279" s="79">
        <f>Table133[[#This Row],[SAM Burden (Surveys Only)]]+Table133[[#This Row],[MAM Burden (Surveys Only)]]</f>
        <v>1086.6447955999997</v>
      </c>
      <c r="AV279" s="89">
        <f>(Table133[[#This Row],[GAM Level]]-Table133[[#This Row],[SAM Level]])*Table133[[#This Row],[0-59 Month population]]*2.6</f>
        <v>902.4677115999998</v>
      </c>
      <c r="AX279" s="69">
        <v>1.3752907442766236</v>
      </c>
      <c r="AY279" s="70">
        <f t="shared" si="28"/>
        <v>1086.6447956</v>
      </c>
      <c r="AZ279" s="70">
        <f t="shared" si="29"/>
        <v>184.17708400000001</v>
      </c>
      <c r="BA279" s="70">
        <f t="shared" si="30"/>
        <v>902.4677115999998</v>
      </c>
      <c r="BB279" s="2"/>
    </row>
    <row r="280" spans="1:54" ht="16.5" hidden="1" customHeight="1" x14ac:dyDescent="0.25">
      <c r="A280" s="56" t="s">
        <v>520</v>
      </c>
      <c r="B280" s="56" t="s">
        <v>521</v>
      </c>
      <c r="C280" s="56" t="s">
        <v>18</v>
      </c>
      <c r="D280" s="56">
        <v>2701</v>
      </c>
      <c r="E280" s="81">
        <v>2701</v>
      </c>
      <c r="F280" s="81" t="s">
        <v>76</v>
      </c>
      <c r="G280" s="57"/>
      <c r="H280" s="57" t="s">
        <v>693</v>
      </c>
      <c r="I280" s="58">
        <v>57217.275982730556</v>
      </c>
      <c r="J280" s="58">
        <f>VLOOKUP(TRIM(Table133[[#This Row],[District code]]),'[2]Pop Change by District'!$D$6:$L$339,9,0)</f>
        <v>56207</v>
      </c>
      <c r="K280" s="58">
        <f>Table133[[#This Row],[Population 2019]]-Table133[[#This Row],[Population 2018]]</f>
        <v>-1010.2759827305563</v>
      </c>
      <c r="L280" s="58">
        <f>Table133[[#This Row],[Population 2019]]*17.63%</f>
        <v>9909.2940999999992</v>
      </c>
      <c r="M280" s="58">
        <f>Table133[[#This Row],[0-59 Month population]]*0.9</f>
        <v>8918.3646900000003</v>
      </c>
      <c r="N280" s="58">
        <f>Table133[[#This Row],[0-59 Month population]]*0.3</f>
        <v>2972.7882299999997</v>
      </c>
      <c r="O280" s="58">
        <f>Table133[[#This Row],[0-59 Month population]]*0.8</f>
        <v>7927.4352799999997</v>
      </c>
      <c r="P280" s="58" t="s">
        <v>522</v>
      </c>
      <c r="Q280" s="71" t="s">
        <v>21</v>
      </c>
      <c r="R280" s="71" t="s">
        <v>735</v>
      </c>
      <c r="S280" s="71" t="s">
        <v>736</v>
      </c>
      <c r="T280" s="72">
        <v>7.9000000000000001E-2</v>
      </c>
      <c r="U280" s="72">
        <v>7.9000000000000001E-2</v>
      </c>
      <c r="V280" s="72">
        <v>7.9000000000000001E-2</v>
      </c>
      <c r="W280" s="72">
        <v>0.01</v>
      </c>
      <c r="X280" s="72">
        <v>0.01</v>
      </c>
      <c r="Y280" s="72">
        <v>0.01</v>
      </c>
      <c r="Z280" s="72"/>
      <c r="AA280" s="72"/>
      <c r="AB280" s="73"/>
      <c r="AC280" s="73"/>
      <c r="AD280" s="73"/>
      <c r="AE280" s="73"/>
      <c r="AF280" s="73"/>
      <c r="AG280" s="74"/>
      <c r="AH280" s="74"/>
      <c r="AI280" s="75">
        <f>Table133[[#This Row],[SAM Level]]</f>
        <v>0.01</v>
      </c>
      <c r="AJ280" s="74"/>
      <c r="AK280" s="73"/>
      <c r="AL280" s="75">
        <f>Table133[[#This Row],[GAM Level]]</f>
        <v>7.9000000000000001E-2</v>
      </c>
      <c r="AM280" s="86">
        <f>Table133[[#This Row],[GAM to be used]]-Table133[[#This Row],[new GAM prevalence (SD of 1) after district grouping]]</f>
        <v>7.9000000000000001E-2</v>
      </c>
      <c r="AN280" s="86">
        <f>Table133[[#This Row],[GAM to be used]]-Table133[[#This Row],[SAM to be used]]</f>
        <v>6.9000000000000006E-2</v>
      </c>
      <c r="AO280" s="87">
        <f>Table133[[#This Row],[0-59 Month population]]*Table133[[#This Row],[SAM to be used]]*2.6</f>
        <v>257.6416466</v>
      </c>
      <c r="AP280" s="87">
        <f>Table133[[#This Row],[SAM Burden]]+Table133[[#This Row],[MAM Burden]]</f>
        <v>2035.36900814</v>
      </c>
      <c r="AQ280" s="87">
        <f>Table133[[#This Row],[0-59 Month population]]*Table133[[#This Row],[MAM to be used]]*2.6</f>
        <v>1777.7273615399999</v>
      </c>
      <c r="AR280" s="77"/>
      <c r="AS280" s="88">
        <v>218.20974800439919</v>
      </c>
      <c r="AT280" s="89">
        <f>Table133[[#This Row],[0-59 Month population]]*Table133[[#This Row],[SAM Level]]*2.6</f>
        <v>257.6416466</v>
      </c>
      <c r="AU280" s="79">
        <f>Table133[[#This Row],[SAM Burden (Surveys Only)]]+Table133[[#This Row],[MAM Burden (Surveys Only)]]</f>
        <v>2035.36900814</v>
      </c>
      <c r="AV280" s="89">
        <f>(Table133[[#This Row],[GAM Level]]-Table133[[#This Row],[SAM Level]])*Table133[[#This Row],[0-59 Month population]]*2.6</f>
        <v>1777.7273615399999</v>
      </c>
      <c r="AX280" s="69">
        <v>1.3752907442766236</v>
      </c>
      <c r="AY280" s="70">
        <f t="shared" si="28"/>
        <v>2035.36900814</v>
      </c>
      <c r="AZ280" s="70">
        <f t="shared" si="29"/>
        <v>257.6416466</v>
      </c>
      <c r="BA280" s="70">
        <f t="shared" si="30"/>
        <v>1777.7273615399999</v>
      </c>
      <c r="BB280" s="2"/>
    </row>
    <row r="281" spans="1:54" ht="16.5" hidden="1" customHeight="1" x14ac:dyDescent="0.25">
      <c r="A281" s="56" t="s">
        <v>520</v>
      </c>
      <c r="B281" s="56" t="s">
        <v>525</v>
      </c>
      <c r="C281" s="56" t="s">
        <v>18</v>
      </c>
      <c r="D281" s="56">
        <v>2702</v>
      </c>
      <c r="E281" s="81">
        <v>2702</v>
      </c>
      <c r="F281" s="81" t="s">
        <v>76</v>
      </c>
      <c r="G281" s="57"/>
      <c r="H281" s="57" t="s">
        <v>693</v>
      </c>
      <c r="I281" s="58">
        <v>87898.055905513727</v>
      </c>
      <c r="J281" s="58">
        <f>VLOOKUP(TRIM(Table133[[#This Row],[District code]]),'[2]Pop Change by District'!$D$6:$L$339,9,0)</f>
        <v>87444</v>
      </c>
      <c r="K281" s="58">
        <f>Table133[[#This Row],[Population 2019]]-Table133[[#This Row],[Population 2018]]</f>
        <v>-454.05590551372734</v>
      </c>
      <c r="L281" s="58">
        <f>Table133[[#This Row],[Population 2019]]*17.63%</f>
        <v>15416.377199999999</v>
      </c>
      <c r="M281" s="58">
        <f>Table133[[#This Row],[0-59 Month population]]*0.9</f>
        <v>13874.73948</v>
      </c>
      <c r="N281" s="58">
        <f>Table133[[#This Row],[0-59 Month population]]*0.3</f>
        <v>4624.9131599999992</v>
      </c>
      <c r="O281" s="58">
        <f>Table133[[#This Row],[0-59 Month population]]*0.8</f>
        <v>12333.10176</v>
      </c>
      <c r="P281" s="58" t="s">
        <v>522</v>
      </c>
      <c r="Q281" s="71" t="s">
        <v>21</v>
      </c>
      <c r="R281" s="71" t="s">
        <v>735</v>
      </c>
      <c r="S281" s="71" t="s">
        <v>736</v>
      </c>
      <c r="T281" s="72">
        <v>7.9000000000000001E-2</v>
      </c>
      <c r="U281" s="72">
        <v>7.9000000000000001E-2</v>
      </c>
      <c r="V281" s="72">
        <v>7.9000000000000001E-2</v>
      </c>
      <c r="W281" s="72">
        <v>0.01</v>
      </c>
      <c r="X281" s="72">
        <v>0.01</v>
      </c>
      <c r="Y281" s="72">
        <v>0.01</v>
      </c>
      <c r="Z281" s="72"/>
      <c r="AA281" s="72"/>
      <c r="AB281" s="73"/>
      <c r="AC281" s="73"/>
      <c r="AD281" s="73"/>
      <c r="AE281" s="73"/>
      <c r="AF281" s="73"/>
      <c r="AG281" s="74"/>
      <c r="AH281" s="74"/>
      <c r="AI281" s="75">
        <f>Table133[[#This Row],[SAM Level]]</f>
        <v>0.01</v>
      </c>
      <c r="AJ281" s="74"/>
      <c r="AK281" s="73"/>
      <c r="AL281" s="75">
        <f>Table133[[#This Row],[GAM Level]]</f>
        <v>7.9000000000000001E-2</v>
      </c>
      <c r="AM281" s="86">
        <f>Table133[[#This Row],[GAM to be used]]-Table133[[#This Row],[new GAM prevalence (SD of 1) after district grouping]]</f>
        <v>7.9000000000000001E-2</v>
      </c>
      <c r="AN281" s="86">
        <f>Table133[[#This Row],[GAM to be used]]-Table133[[#This Row],[SAM to be used]]</f>
        <v>6.9000000000000006E-2</v>
      </c>
      <c r="AO281" s="87">
        <f>Table133[[#This Row],[0-59 Month population]]*Table133[[#This Row],[SAM to be used]]*2.6</f>
        <v>400.82580719999999</v>
      </c>
      <c r="AP281" s="87">
        <f>Table133[[#This Row],[SAM Burden]]+Table133[[#This Row],[MAM Burden]]</f>
        <v>3166.5238768800004</v>
      </c>
      <c r="AQ281" s="87">
        <f>Table133[[#This Row],[0-59 Month population]]*Table133[[#This Row],[MAM to be used]]*2.6</f>
        <v>2765.6980696800006</v>
      </c>
      <c r="AR281" s="77"/>
      <c r="AS281" s="88">
        <v>375.01429011650072</v>
      </c>
      <c r="AT281" s="89">
        <f>Table133[[#This Row],[0-59 Month population]]*Table133[[#This Row],[SAM Level]]*2.6</f>
        <v>400.82580719999999</v>
      </c>
      <c r="AU281" s="79">
        <f>Table133[[#This Row],[SAM Burden (Surveys Only)]]+Table133[[#This Row],[MAM Burden (Surveys Only)]]</f>
        <v>3166.5238768800004</v>
      </c>
      <c r="AV281" s="89">
        <f>(Table133[[#This Row],[GAM Level]]-Table133[[#This Row],[SAM Level]])*Table133[[#This Row],[0-59 Month population]]*2.6</f>
        <v>2765.6980696800006</v>
      </c>
      <c r="AX281" s="69">
        <v>0.5932412353859059</v>
      </c>
      <c r="AY281" s="70">
        <f t="shared" si="28"/>
        <v>3166.52387688</v>
      </c>
      <c r="AZ281" s="70">
        <f t="shared" si="29"/>
        <v>400.82580719999999</v>
      </c>
      <c r="BA281" s="70">
        <f t="shared" si="30"/>
        <v>2765.6980696800006</v>
      </c>
      <c r="BB281" s="2"/>
    </row>
    <row r="282" spans="1:54" ht="16.5" hidden="1" customHeight="1" x14ac:dyDescent="0.25">
      <c r="A282" s="56" t="s">
        <v>520</v>
      </c>
      <c r="B282" s="56" t="s">
        <v>526</v>
      </c>
      <c r="C282" s="56" t="s">
        <v>18</v>
      </c>
      <c r="D282" s="56">
        <v>2703</v>
      </c>
      <c r="E282" s="81">
        <v>2703</v>
      </c>
      <c r="F282" s="81" t="s">
        <v>76</v>
      </c>
      <c r="G282" s="57" t="s">
        <v>29</v>
      </c>
      <c r="H282" s="57" t="s">
        <v>693</v>
      </c>
      <c r="I282" s="58">
        <v>114243.49011719858</v>
      </c>
      <c r="J282" s="58">
        <f>VLOOKUP(TRIM(Table133[[#This Row],[District code]]),'[2]Pop Change by District'!$D$6:$L$339,9,0)</f>
        <v>113773</v>
      </c>
      <c r="K282" s="58">
        <f>Table133[[#This Row],[Population 2019]]-Table133[[#This Row],[Population 2018]]</f>
        <v>-470.4901171985839</v>
      </c>
      <c r="L282" s="58">
        <f>Table133[[#This Row],[Population 2019]]*17.63%</f>
        <v>20058.179899999999</v>
      </c>
      <c r="M282" s="58">
        <f>Table133[[#This Row],[0-59 Month population]]*0.9</f>
        <v>18052.36191</v>
      </c>
      <c r="N282" s="58">
        <f>Table133[[#This Row],[0-59 Month population]]*0.3</f>
        <v>6017.4539699999996</v>
      </c>
      <c r="O282" s="58">
        <f>Table133[[#This Row],[0-59 Month population]]*0.8</f>
        <v>16046.54392</v>
      </c>
      <c r="P282" s="58" t="s">
        <v>527</v>
      </c>
      <c r="Q282" s="71" t="s">
        <v>21</v>
      </c>
      <c r="R282" s="71" t="s">
        <v>735</v>
      </c>
      <c r="S282" s="71" t="s">
        <v>736</v>
      </c>
      <c r="T282" s="72">
        <v>7.9000000000000001E-2</v>
      </c>
      <c r="U282" s="72">
        <v>7.9000000000000001E-2</v>
      </c>
      <c r="V282" s="72">
        <v>7.9000000000000001E-2</v>
      </c>
      <c r="W282" s="72">
        <v>0.01</v>
      </c>
      <c r="X282" s="72">
        <v>0.01</v>
      </c>
      <c r="Y282" s="72">
        <v>0.01</v>
      </c>
      <c r="Z282" s="72"/>
      <c r="AA282" s="72"/>
      <c r="AB282" s="73"/>
      <c r="AC282" s="73"/>
      <c r="AD282" s="73"/>
      <c r="AE282" s="73"/>
      <c r="AF282" s="73"/>
      <c r="AG282" s="74"/>
      <c r="AH282" s="74"/>
      <c r="AI282" s="75">
        <f>Table133[[#This Row],[SAM Level]]</f>
        <v>0.01</v>
      </c>
      <c r="AJ282" s="74"/>
      <c r="AK282" s="73"/>
      <c r="AL282" s="75">
        <f>Table133[[#This Row],[GAM Level]]</f>
        <v>7.9000000000000001E-2</v>
      </c>
      <c r="AM282" s="86">
        <f>Table133[[#This Row],[GAM to be used]]-Table133[[#This Row],[new GAM prevalence (SD of 1) after district grouping]]</f>
        <v>7.9000000000000001E-2</v>
      </c>
      <c r="AN282" s="86">
        <f>Table133[[#This Row],[GAM to be used]]-Table133[[#This Row],[SAM to be used]]</f>
        <v>6.9000000000000006E-2</v>
      </c>
      <c r="AO282" s="87">
        <f>Table133[[#This Row],[0-59 Month population]]*Table133[[#This Row],[SAM to be used]]*2.6</f>
        <v>521.51267740000003</v>
      </c>
      <c r="AP282" s="87">
        <f>Table133[[#This Row],[SAM Burden]]+Table133[[#This Row],[MAM Burden]]</f>
        <v>4119.9501514599997</v>
      </c>
      <c r="AQ282" s="87">
        <f>Table133[[#This Row],[0-59 Month population]]*Table133[[#This Row],[MAM to be used]]*2.6</f>
        <v>3598.4374740600001</v>
      </c>
      <c r="AR282" s="77"/>
      <c r="AS282" s="88">
        <v>475.81918911488503</v>
      </c>
      <c r="AT282" s="89">
        <f>Table133[[#This Row],[0-59 Month population]]*Table133[[#This Row],[SAM Level]]*2.6</f>
        <v>521.51267740000003</v>
      </c>
      <c r="AU282" s="79">
        <f>Table133[[#This Row],[SAM Burden (Surveys Only)]]+Table133[[#This Row],[MAM Burden (Surveys Only)]]</f>
        <v>4119.9501514599997</v>
      </c>
      <c r="AV282" s="89">
        <f>(Table133[[#This Row],[GAM Level]]-Table133[[#This Row],[SAM Level]])*Table133[[#This Row],[0-59 Month population]]*2.6</f>
        <v>3598.4374740600001</v>
      </c>
      <c r="AX282" s="69">
        <v>0.5932412353859059</v>
      </c>
      <c r="AY282" s="70">
        <f t="shared" si="28"/>
        <v>4119.9501514600006</v>
      </c>
      <c r="AZ282" s="70">
        <f t="shared" si="29"/>
        <v>521.51267740000003</v>
      </c>
      <c r="BA282" s="70">
        <f t="shared" si="30"/>
        <v>3598.4374740600001</v>
      </c>
      <c r="BB282" s="2"/>
    </row>
    <row r="283" spans="1:54" ht="16.5" hidden="1" customHeight="1" x14ac:dyDescent="0.25">
      <c r="A283" s="56" t="s">
        <v>520</v>
      </c>
      <c r="B283" s="56" t="s">
        <v>528</v>
      </c>
      <c r="C283" s="56" t="s">
        <v>35</v>
      </c>
      <c r="D283" s="56">
        <v>2704</v>
      </c>
      <c r="E283" s="81">
        <v>2704</v>
      </c>
      <c r="F283" s="81" t="s">
        <v>76</v>
      </c>
      <c r="G283" s="57"/>
      <c r="H283" s="57" t="s">
        <v>693</v>
      </c>
      <c r="I283" s="58">
        <v>95337.782426762788</v>
      </c>
      <c r="J283" s="58">
        <f>VLOOKUP(TRIM(Table133[[#This Row],[District code]]),'[2]Pop Change by District'!$D$6:$L$339,9,0)</f>
        <v>105661</v>
      </c>
      <c r="K283" s="58">
        <f>Table133[[#This Row],[Population 2019]]-Table133[[#This Row],[Population 2018]]</f>
        <v>10323.217573237212</v>
      </c>
      <c r="L283" s="58">
        <f>Table133[[#This Row],[Population 2019]]*17.63%</f>
        <v>18628.034299999999</v>
      </c>
      <c r="M283" s="58">
        <f>Table133[[#This Row],[0-59 Month population]]*0.9</f>
        <v>16765.230869999999</v>
      </c>
      <c r="N283" s="58">
        <f>Table133[[#This Row],[0-59 Month population]]*0.3</f>
        <v>5588.4102899999998</v>
      </c>
      <c r="O283" s="58">
        <f>Table133[[#This Row],[0-59 Month population]]*0.8</f>
        <v>14902.427439999999</v>
      </c>
      <c r="P283" s="58" t="s">
        <v>529</v>
      </c>
      <c r="Q283" s="71" t="s">
        <v>21</v>
      </c>
      <c r="R283" s="71" t="s">
        <v>737</v>
      </c>
      <c r="S283" s="71" t="s">
        <v>738</v>
      </c>
      <c r="T283" s="72">
        <v>0.158</v>
      </c>
      <c r="U283" s="72">
        <v>0.158</v>
      </c>
      <c r="V283" s="72">
        <v>0.158</v>
      </c>
      <c r="W283" s="72">
        <v>2.1000000000000001E-2</v>
      </c>
      <c r="X283" s="72">
        <v>2.1000000000000001E-2</v>
      </c>
      <c r="Y283" s="72">
        <v>2.1000000000000001E-2</v>
      </c>
      <c r="Z283" s="72"/>
      <c r="AA283" s="72"/>
      <c r="AB283" s="73"/>
      <c r="AC283" s="73"/>
      <c r="AD283" s="73"/>
      <c r="AE283" s="73"/>
      <c r="AF283" s="73"/>
      <c r="AG283" s="74"/>
      <c r="AH283" s="74"/>
      <c r="AI283" s="75">
        <f>Table133[[#This Row],[SAM Level]]</f>
        <v>2.1000000000000001E-2</v>
      </c>
      <c r="AJ283" s="74"/>
      <c r="AK283" s="73"/>
      <c r="AL283" s="75">
        <f>Table133[[#This Row],[GAM Level]]</f>
        <v>0.158</v>
      </c>
      <c r="AM283" s="86">
        <f>Table133[[#This Row],[GAM to be used]]-Table133[[#This Row],[new GAM prevalence (SD of 1) after district grouping]]</f>
        <v>0.158</v>
      </c>
      <c r="AN283" s="86">
        <f>Table133[[#This Row],[GAM to be used]]-Table133[[#This Row],[SAM to be used]]</f>
        <v>0.13700000000000001</v>
      </c>
      <c r="AO283" s="87">
        <f>Table133[[#This Row],[0-59 Month population]]*Table133[[#This Row],[SAM to be used]]*2.6</f>
        <v>1017.0906727800001</v>
      </c>
      <c r="AP283" s="87">
        <f>Table133[[#This Row],[SAM Burden]]+Table133[[#This Row],[MAM Burden]]</f>
        <v>7652.39649044</v>
      </c>
      <c r="AQ283" s="87">
        <f>Table133[[#This Row],[0-59 Month population]]*Table133[[#This Row],[MAM to be used]]*2.6</f>
        <v>6635.3058176599998</v>
      </c>
      <c r="AR283" s="77"/>
      <c r="AS283" s="88">
        <v>736.40253091911052</v>
      </c>
      <c r="AT283" s="89">
        <f>Table133[[#This Row],[0-59 Month population]]*Table133[[#This Row],[SAM Level]]*2.6</f>
        <v>1017.0906727800001</v>
      </c>
      <c r="AU283" s="79">
        <f>Table133[[#This Row],[SAM Burden (Surveys Only)]]+Table133[[#This Row],[MAM Burden (Surveys Only)]]</f>
        <v>7652.39649044</v>
      </c>
      <c r="AV283" s="89">
        <f>(Table133[[#This Row],[GAM Level]]-Table133[[#This Row],[SAM Level]])*Table133[[#This Row],[0-59 Month population]]*2.6</f>
        <v>6635.3058176599998</v>
      </c>
      <c r="AX283" s="69">
        <v>1.328387333938033</v>
      </c>
      <c r="AY283" s="70">
        <f t="shared" si="28"/>
        <v>7652.3964904400009</v>
      </c>
      <c r="AZ283" s="70">
        <f t="shared" si="29"/>
        <v>1017.0906727800001</v>
      </c>
      <c r="BA283" s="70">
        <f t="shared" si="30"/>
        <v>6635.3058176599998</v>
      </c>
      <c r="BB283" s="2"/>
    </row>
    <row r="284" spans="1:54" ht="16.5" hidden="1" customHeight="1" x14ac:dyDescent="0.25">
      <c r="A284" s="56" t="s">
        <v>520</v>
      </c>
      <c r="B284" s="56" t="s">
        <v>532</v>
      </c>
      <c r="C284" s="56" t="s">
        <v>35</v>
      </c>
      <c r="D284" s="56">
        <v>2705</v>
      </c>
      <c r="E284" s="81">
        <v>2705</v>
      </c>
      <c r="F284" s="81" t="s">
        <v>76</v>
      </c>
      <c r="G284" s="57"/>
      <c r="H284" s="57" t="s">
        <v>693</v>
      </c>
      <c r="I284" s="58">
        <v>136797.00327177794</v>
      </c>
      <c r="J284" s="58">
        <f>VLOOKUP(TRIM(Table133[[#This Row],[District code]]),'[2]Pop Change by District'!$D$6:$L$339,9,0)</f>
        <v>138925</v>
      </c>
      <c r="K284" s="58">
        <f>Table133[[#This Row],[Population 2019]]-Table133[[#This Row],[Population 2018]]</f>
        <v>2127.9967282220605</v>
      </c>
      <c r="L284" s="58">
        <f>Table133[[#This Row],[Population 2019]]*17.63%</f>
        <v>24492.477499999997</v>
      </c>
      <c r="M284" s="58">
        <f>Table133[[#This Row],[0-59 Month population]]*0.9</f>
        <v>22043.229749999999</v>
      </c>
      <c r="N284" s="58">
        <f>Table133[[#This Row],[0-59 Month population]]*0.3</f>
        <v>7347.7432499999986</v>
      </c>
      <c r="O284" s="58">
        <f>Table133[[#This Row],[0-59 Month population]]*0.8</f>
        <v>19593.982</v>
      </c>
      <c r="P284" s="58" t="s">
        <v>533</v>
      </c>
      <c r="Q284" s="71" t="s">
        <v>21</v>
      </c>
      <c r="R284" s="71" t="s">
        <v>737</v>
      </c>
      <c r="S284" s="71" t="s">
        <v>738</v>
      </c>
      <c r="T284" s="72">
        <v>0.158</v>
      </c>
      <c r="U284" s="72">
        <v>0.158</v>
      </c>
      <c r="V284" s="72">
        <v>0.158</v>
      </c>
      <c r="W284" s="72">
        <v>2.1000000000000001E-2</v>
      </c>
      <c r="X284" s="72">
        <v>2.1000000000000001E-2</v>
      </c>
      <c r="Y284" s="72">
        <v>2.1000000000000001E-2</v>
      </c>
      <c r="Z284" s="72"/>
      <c r="AA284" s="72"/>
      <c r="AB284" s="73"/>
      <c r="AC284" s="73"/>
      <c r="AD284" s="73"/>
      <c r="AE284" s="73"/>
      <c r="AF284" s="73"/>
      <c r="AG284" s="74"/>
      <c r="AH284" s="74"/>
      <c r="AI284" s="75">
        <f>Table133[[#This Row],[SAM Level]]</f>
        <v>2.1000000000000001E-2</v>
      </c>
      <c r="AJ284" s="74"/>
      <c r="AK284" s="73"/>
      <c r="AL284" s="75">
        <f>Table133[[#This Row],[GAM Level]]</f>
        <v>0.158</v>
      </c>
      <c r="AM284" s="86">
        <f>Table133[[#This Row],[GAM to be used]]-Table133[[#This Row],[new GAM prevalence (SD of 1) after district grouping]]</f>
        <v>0.158</v>
      </c>
      <c r="AN284" s="86">
        <f>Table133[[#This Row],[GAM to be used]]-Table133[[#This Row],[SAM to be used]]</f>
        <v>0.13700000000000001</v>
      </c>
      <c r="AO284" s="87">
        <f>Table133[[#This Row],[0-59 Month population]]*Table133[[#This Row],[SAM to be used]]*2.6</f>
        <v>1337.2892715</v>
      </c>
      <c r="AP284" s="87">
        <f>Table133[[#This Row],[SAM Burden]]+Table133[[#This Row],[MAM Burden]]</f>
        <v>10061.509757</v>
      </c>
      <c r="AQ284" s="87">
        <f>Table133[[#This Row],[0-59 Month population]]*Table133[[#This Row],[MAM to be used]]*2.6</f>
        <v>8724.2204855</v>
      </c>
      <c r="AR284" s="77"/>
      <c r="AS284" s="88">
        <v>1200.2147851614918</v>
      </c>
      <c r="AT284" s="89">
        <f>Table133[[#This Row],[0-59 Month population]]*Table133[[#This Row],[SAM Level]]*2.6</f>
        <v>1337.2892715</v>
      </c>
      <c r="AU284" s="79">
        <f>Table133[[#This Row],[SAM Burden (Surveys Only)]]+Table133[[#This Row],[MAM Burden (Surveys Only)]]</f>
        <v>10061.509757</v>
      </c>
      <c r="AV284" s="89">
        <f>(Table133[[#This Row],[GAM Level]]-Table133[[#This Row],[SAM Level]])*Table133[[#This Row],[0-59 Month population]]*2.6</f>
        <v>8724.2204855</v>
      </c>
      <c r="AX284" s="69">
        <v>1.6117857799216155</v>
      </c>
      <c r="AY284" s="70">
        <f t="shared" si="28"/>
        <v>10061.509757</v>
      </c>
      <c r="AZ284" s="70">
        <f t="shared" si="29"/>
        <v>1337.2892715</v>
      </c>
      <c r="BA284" s="70">
        <f t="shared" si="30"/>
        <v>8724.2204855</v>
      </c>
      <c r="BB284" s="2"/>
    </row>
    <row r="285" spans="1:54" ht="16.5" hidden="1" customHeight="1" x14ac:dyDescent="0.25">
      <c r="A285" s="56" t="s">
        <v>520</v>
      </c>
      <c r="B285" s="56" t="s">
        <v>534</v>
      </c>
      <c r="C285" s="56" t="s">
        <v>35</v>
      </c>
      <c r="D285" s="56">
        <v>2706</v>
      </c>
      <c r="E285" s="81">
        <v>2706</v>
      </c>
      <c r="F285" s="81" t="s">
        <v>76</v>
      </c>
      <c r="G285" s="57"/>
      <c r="H285" s="57" t="s">
        <v>693</v>
      </c>
      <c r="I285" s="58">
        <v>58422.814318580793</v>
      </c>
      <c r="J285" s="58">
        <f>VLOOKUP(TRIM(Table133[[#This Row],[District code]]),'[2]Pop Change by District'!$D$6:$L$339,9,0)</f>
        <v>59081</v>
      </c>
      <c r="K285" s="58">
        <f>Table133[[#This Row],[Population 2019]]-Table133[[#This Row],[Population 2018]]</f>
        <v>658.18568141920696</v>
      </c>
      <c r="L285" s="58">
        <f>Table133[[#This Row],[Population 2019]]*17.63%</f>
        <v>10415.980299999999</v>
      </c>
      <c r="M285" s="58">
        <f>Table133[[#This Row],[0-59 Month population]]*0.9</f>
        <v>9374.3822700000001</v>
      </c>
      <c r="N285" s="58">
        <f>Table133[[#This Row],[0-59 Month population]]*0.3</f>
        <v>3124.7940899999999</v>
      </c>
      <c r="O285" s="58">
        <f>Table133[[#This Row],[0-59 Month population]]*0.8</f>
        <v>8332.784239999999</v>
      </c>
      <c r="P285" s="58" t="s">
        <v>535</v>
      </c>
      <c r="Q285" s="71" t="s">
        <v>21</v>
      </c>
      <c r="R285" s="71" t="s">
        <v>737</v>
      </c>
      <c r="S285" s="71" t="s">
        <v>738</v>
      </c>
      <c r="T285" s="72">
        <v>0.158</v>
      </c>
      <c r="U285" s="72">
        <v>0.158</v>
      </c>
      <c r="V285" s="72">
        <v>0.158</v>
      </c>
      <c r="W285" s="72">
        <v>2.1000000000000001E-2</v>
      </c>
      <c r="X285" s="72">
        <v>2.1000000000000001E-2</v>
      </c>
      <c r="Y285" s="72">
        <v>2.1000000000000001E-2</v>
      </c>
      <c r="Z285" s="72"/>
      <c r="AA285" s="72"/>
      <c r="AB285" s="73"/>
      <c r="AC285" s="73"/>
      <c r="AD285" s="73"/>
      <c r="AE285" s="73"/>
      <c r="AF285" s="73"/>
      <c r="AG285" s="74"/>
      <c r="AH285" s="74"/>
      <c r="AI285" s="75">
        <f>Table133[[#This Row],[SAM Level]]</f>
        <v>2.1000000000000001E-2</v>
      </c>
      <c r="AJ285" s="74"/>
      <c r="AK285" s="73"/>
      <c r="AL285" s="75">
        <f>Table133[[#This Row],[GAM Level]]</f>
        <v>0.158</v>
      </c>
      <c r="AM285" s="86">
        <f>Table133[[#This Row],[GAM to be used]]-Table133[[#This Row],[new GAM prevalence (SD of 1) after district grouping]]</f>
        <v>0.158</v>
      </c>
      <c r="AN285" s="86">
        <f>Table133[[#This Row],[GAM to be used]]-Table133[[#This Row],[SAM to be used]]</f>
        <v>0.13700000000000001</v>
      </c>
      <c r="AO285" s="87">
        <f>Table133[[#This Row],[0-59 Month population]]*Table133[[#This Row],[SAM to be used]]*2.6</f>
        <v>568.71252437999999</v>
      </c>
      <c r="AP285" s="87">
        <f>Table133[[#This Row],[SAM Burden]]+Table133[[#This Row],[MAM Burden]]</f>
        <v>4278.8847072399994</v>
      </c>
      <c r="AQ285" s="87">
        <f>Table133[[#This Row],[0-59 Month population]]*Table133[[#This Row],[MAM to be used]]*2.6</f>
        <v>3710.1721828599998</v>
      </c>
      <c r="AR285" s="77"/>
      <c r="AS285" s="88">
        <v>412.91247936603764</v>
      </c>
      <c r="AT285" s="89">
        <f>Table133[[#This Row],[0-59 Month population]]*Table133[[#This Row],[SAM Level]]*2.6</f>
        <v>568.71252437999999</v>
      </c>
      <c r="AU285" s="79">
        <f>Table133[[#This Row],[SAM Burden (Surveys Only)]]+Table133[[#This Row],[MAM Burden (Surveys Only)]]</f>
        <v>4278.8847072399994</v>
      </c>
      <c r="AV285" s="89">
        <f>(Table133[[#This Row],[GAM Level]]-Table133[[#This Row],[SAM Level]])*Table133[[#This Row],[0-59 Month population]]*2.6</f>
        <v>3710.1721828599998</v>
      </c>
      <c r="AX285" s="69">
        <v>1.3752907442766236</v>
      </c>
      <c r="AY285" s="70">
        <f t="shared" si="28"/>
        <v>4278.8847072400004</v>
      </c>
      <c r="AZ285" s="70">
        <f t="shared" si="29"/>
        <v>568.71252437999999</v>
      </c>
      <c r="BA285" s="70">
        <f t="shared" si="30"/>
        <v>3710.1721828599998</v>
      </c>
      <c r="BB285" s="2"/>
    </row>
    <row r="286" spans="1:54" ht="16.5" hidden="1" customHeight="1" x14ac:dyDescent="0.25">
      <c r="A286" s="56" t="s">
        <v>520</v>
      </c>
      <c r="B286" s="56" t="s">
        <v>536</v>
      </c>
      <c r="C286" s="56" t="s">
        <v>35</v>
      </c>
      <c r="D286" s="56">
        <v>2707</v>
      </c>
      <c r="E286" s="81">
        <v>2707</v>
      </c>
      <c r="F286" s="81" t="s">
        <v>76</v>
      </c>
      <c r="G286" s="57" t="s">
        <v>29</v>
      </c>
      <c r="H286" s="57" t="s">
        <v>693</v>
      </c>
      <c r="I286" s="58">
        <v>94175.526261001898</v>
      </c>
      <c r="J286" s="58">
        <f>VLOOKUP(TRIM(Table133[[#This Row],[District code]]),'[2]Pop Change by District'!$D$6:$L$339,9,0)</f>
        <v>98500</v>
      </c>
      <c r="K286" s="58">
        <f>Table133[[#This Row],[Population 2019]]-Table133[[#This Row],[Population 2018]]</f>
        <v>4324.4737389981019</v>
      </c>
      <c r="L286" s="58">
        <f>Table133[[#This Row],[Population 2019]]*17.63%</f>
        <v>17365.55</v>
      </c>
      <c r="M286" s="58">
        <f>Table133[[#This Row],[0-59 Month population]]*0.9</f>
        <v>15628.994999999999</v>
      </c>
      <c r="N286" s="58">
        <f>Table133[[#This Row],[0-59 Month population]]*0.3</f>
        <v>5209.665</v>
      </c>
      <c r="O286" s="58">
        <f>Table133[[#This Row],[0-59 Month population]]*0.8</f>
        <v>13892.44</v>
      </c>
      <c r="P286" s="58" t="s">
        <v>537</v>
      </c>
      <c r="Q286" s="71" t="s">
        <v>21</v>
      </c>
      <c r="R286" s="71" t="s">
        <v>737</v>
      </c>
      <c r="S286" s="71" t="s">
        <v>738</v>
      </c>
      <c r="T286" s="72">
        <v>0.158</v>
      </c>
      <c r="U286" s="72">
        <v>0.158</v>
      </c>
      <c r="V286" s="72">
        <v>0.158</v>
      </c>
      <c r="W286" s="72">
        <v>2.1000000000000001E-2</v>
      </c>
      <c r="X286" s="72">
        <v>2.1000000000000001E-2</v>
      </c>
      <c r="Y286" s="72">
        <v>2.1000000000000001E-2</v>
      </c>
      <c r="Z286" s="72"/>
      <c r="AA286" s="72"/>
      <c r="AB286" s="73"/>
      <c r="AC286" s="73"/>
      <c r="AD286" s="73"/>
      <c r="AE286" s="73"/>
      <c r="AF286" s="73"/>
      <c r="AG286" s="74"/>
      <c r="AH286" s="74"/>
      <c r="AI286" s="75">
        <f>Table133[[#This Row],[SAM Level]]</f>
        <v>2.1000000000000001E-2</v>
      </c>
      <c r="AJ286" s="74"/>
      <c r="AK286" s="73"/>
      <c r="AL286" s="75">
        <f>Table133[[#This Row],[GAM Level]]</f>
        <v>0.158</v>
      </c>
      <c r="AM286" s="86">
        <f>Table133[[#This Row],[GAM to be used]]-Table133[[#This Row],[new GAM prevalence (SD of 1) after district grouping]]</f>
        <v>0.158</v>
      </c>
      <c r="AN286" s="86">
        <f>Table133[[#This Row],[GAM to be used]]-Table133[[#This Row],[SAM to be used]]</f>
        <v>0.13700000000000001</v>
      </c>
      <c r="AO286" s="87">
        <f>Table133[[#This Row],[0-59 Month population]]*Table133[[#This Row],[SAM to be used]]*2.6</f>
        <v>948.15903000000003</v>
      </c>
      <c r="AP286" s="87">
        <f>Table133[[#This Row],[SAM Burden]]+Table133[[#This Row],[MAM Burden]]</f>
        <v>7133.7679400000006</v>
      </c>
      <c r="AQ286" s="87">
        <f>Table133[[#This Row],[0-59 Month population]]*Table133[[#This Row],[MAM to be used]]*2.6</f>
        <v>6185.6089100000008</v>
      </c>
      <c r="AR286" s="77"/>
      <c r="AS286" s="88">
        <v>817.50814645000537</v>
      </c>
      <c r="AT286" s="89">
        <f>Table133[[#This Row],[0-59 Month population]]*Table133[[#This Row],[SAM Level]]*2.6</f>
        <v>948.15903000000003</v>
      </c>
      <c r="AU286" s="79">
        <f>Table133[[#This Row],[SAM Burden (Surveys Only)]]+Table133[[#This Row],[MAM Burden (Surveys Only)]]</f>
        <v>7133.7679400000006</v>
      </c>
      <c r="AV286" s="89">
        <f>(Table133[[#This Row],[GAM Level]]-Table133[[#This Row],[SAM Level]])*Table133[[#This Row],[0-59 Month population]]*2.6</f>
        <v>6185.6089100000008</v>
      </c>
      <c r="AX286" s="69">
        <v>0.5932412353859059</v>
      </c>
      <c r="AY286" s="70">
        <f t="shared" si="28"/>
        <v>7133.7679399999997</v>
      </c>
      <c r="AZ286" s="70">
        <f t="shared" si="29"/>
        <v>948.15903000000003</v>
      </c>
      <c r="BA286" s="70">
        <f t="shared" si="30"/>
        <v>6185.6089100000008</v>
      </c>
      <c r="BB286" s="2"/>
    </row>
    <row r="287" spans="1:54" ht="16.5" hidden="1" customHeight="1" x14ac:dyDescent="0.25">
      <c r="A287" s="56" t="s">
        <v>520</v>
      </c>
      <c r="B287" s="56" t="s">
        <v>538</v>
      </c>
      <c r="C287" s="56" t="s">
        <v>18</v>
      </c>
      <c r="D287" s="56">
        <v>2708</v>
      </c>
      <c r="E287" s="81">
        <v>2708</v>
      </c>
      <c r="F287" s="81" t="s">
        <v>76</v>
      </c>
      <c r="G287" s="57"/>
      <c r="H287" s="57" t="s">
        <v>693</v>
      </c>
      <c r="I287" s="58">
        <v>30480.620510929522</v>
      </c>
      <c r="J287" s="58">
        <f>VLOOKUP(TRIM(Table133[[#This Row],[District code]]),'[2]Pop Change by District'!$D$6:$L$339,9,0)</f>
        <v>34654</v>
      </c>
      <c r="K287" s="58">
        <f>Table133[[#This Row],[Population 2019]]-Table133[[#This Row],[Population 2018]]</f>
        <v>4173.3794890704776</v>
      </c>
      <c r="L287" s="58">
        <f>Table133[[#This Row],[Population 2019]]*17.63%</f>
        <v>6109.5001999999995</v>
      </c>
      <c r="M287" s="58">
        <f>Table133[[#This Row],[0-59 Month population]]*0.9</f>
        <v>5498.5501799999993</v>
      </c>
      <c r="N287" s="58">
        <f>Table133[[#This Row],[0-59 Month population]]*0.3</f>
        <v>1832.8500599999998</v>
      </c>
      <c r="O287" s="58">
        <f>Table133[[#This Row],[0-59 Month population]]*0.8</f>
        <v>4887.60016</v>
      </c>
      <c r="P287" s="58" t="s">
        <v>535</v>
      </c>
      <c r="Q287" s="71" t="s">
        <v>21</v>
      </c>
      <c r="R287" s="71" t="s">
        <v>735</v>
      </c>
      <c r="S287" s="71" t="s">
        <v>736</v>
      </c>
      <c r="T287" s="72">
        <v>7.9000000000000001E-2</v>
      </c>
      <c r="U287" s="72">
        <v>7.9000000000000001E-2</v>
      </c>
      <c r="V287" s="72">
        <v>7.9000000000000001E-2</v>
      </c>
      <c r="W287" s="72">
        <v>0.01</v>
      </c>
      <c r="X287" s="72">
        <v>0.01</v>
      </c>
      <c r="Y287" s="72">
        <v>0.01</v>
      </c>
      <c r="Z287" s="72"/>
      <c r="AA287" s="72"/>
      <c r="AB287" s="73"/>
      <c r="AC287" s="73"/>
      <c r="AD287" s="73"/>
      <c r="AE287" s="73"/>
      <c r="AF287" s="73"/>
      <c r="AG287" s="74"/>
      <c r="AH287" s="74"/>
      <c r="AI287" s="75">
        <f>Table133[[#This Row],[SAM Level]]</f>
        <v>0.01</v>
      </c>
      <c r="AJ287" s="74"/>
      <c r="AK287" s="73"/>
      <c r="AL287" s="75">
        <f>Table133[[#This Row],[GAM Level]]</f>
        <v>7.9000000000000001E-2</v>
      </c>
      <c r="AM287" s="86">
        <f>Table133[[#This Row],[GAM to be used]]-Table133[[#This Row],[new GAM prevalence (SD of 1) after district grouping]]</f>
        <v>7.9000000000000001E-2</v>
      </c>
      <c r="AN287" s="86">
        <f>Table133[[#This Row],[GAM to be used]]-Table133[[#This Row],[SAM to be used]]</f>
        <v>6.9000000000000006E-2</v>
      </c>
      <c r="AO287" s="87">
        <f>Table133[[#This Row],[0-59 Month population]]*Table133[[#This Row],[SAM to be used]]*2.6</f>
        <v>158.84700519999998</v>
      </c>
      <c r="AP287" s="87">
        <f>Table133[[#This Row],[SAM Burden]]+Table133[[#This Row],[MAM Burden]]</f>
        <v>1254.8913410800001</v>
      </c>
      <c r="AQ287" s="87">
        <f>Table133[[#This Row],[0-59 Month population]]*Table133[[#This Row],[MAM to be used]]*2.6</f>
        <v>1096.0443358800001</v>
      </c>
      <c r="AR287" s="77"/>
      <c r="AS287" s="88">
        <v>106.82846672789361</v>
      </c>
      <c r="AT287" s="89">
        <f>Table133[[#This Row],[0-59 Month population]]*Table133[[#This Row],[SAM Level]]*2.6</f>
        <v>158.84700519999998</v>
      </c>
      <c r="AU287" s="79">
        <f>Table133[[#This Row],[SAM Burden (Surveys Only)]]+Table133[[#This Row],[MAM Burden (Surveys Only)]]</f>
        <v>1254.8913410800001</v>
      </c>
      <c r="AV287" s="89">
        <f>(Table133[[#This Row],[GAM Level]]-Table133[[#This Row],[SAM Level]])*Table133[[#This Row],[0-59 Month population]]*2.6</f>
        <v>1096.0443358800001</v>
      </c>
      <c r="AX287" s="69">
        <v>0.5932412353859059</v>
      </c>
      <c r="AY287" s="70">
        <f t="shared" si="28"/>
        <v>1254.8913410799998</v>
      </c>
      <c r="AZ287" s="70">
        <f t="shared" si="29"/>
        <v>158.84700519999998</v>
      </c>
      <c r="BA287" s="70">
        <f t="shared" si="30"/>
        <v>1096.0443358800001</v>
      </c>
      <c r="BB287" s="2"/>
    </row>
    <row r="288" spans="1:54" ht="16.5" hidden="1" customHeight="1" x14ac:dyDescent="0.25">
      <c r="A288" s="56" t="s">
        <v>520</v>
      </c>
      <c r="B288" s="56" t="s">
        <v>539</v>
      </c>
      <c r="C288" s="56" t="s">
        <v>18</v>
      </c>
      <c r="D288" s="56">
        <v>2709</v>
      </c>
      <c r="E288" s="81">
        <v>2709</v>
      </c>
      <c r="F288" s="81" t="s">
        <v>76</v>
      </c>
      <c r="G288" s="57"/>
      <c r="H288" s="57" t="s">
        <v>693</v>
      </c>
      <c r="I288" s="58">
        <v>75401.431205504283</v>
      </c>
      <c r="J288" s="58">
        <f>VLOOKUP(TRIM(Table133[[#This Row],[District code]]),'[2]Pop Change by District'!$D$6:$L$339,9,0)</f>
        <v>80266</v>
      </c>
      <c r="K288" s="58">
        <f>Table133[[#This Row],[Population 2019]]-Table133[[#This Row],[Population 2018]]</f>
        <v>4864.5687944957172</v>
      </c>
      <c r="L288" s="58">
        <f>Table133[[#This Row],[Population 2019]]*17.63%</f>
        <v>14150.895799999998</v>
      </c>
      <c r="M288" s="58">
        <f>Table133[[#This Row],[0-59 Month population]]*0.9</f>
        <v>12735.806219999999</v>
      </c>
      <c r="N288" s="58">
        <f>Table133[[#This Row],[0-59 Month population]]*0.3</f>
        <v>4245.2687399999995</v>
      </c>
      <c r="O288" s="58">
        <f>Table133[[#This Row],[0-59 Month population]]*0.8</f>
        <v>11320.716639999999</v>
      </c>
      <c r="P288" s="58" t="s">
        <v>535</v>
      </c>
      <c r="Q288" s="71" t="s">
        <v>21</v>
      </c>
      <c r="R288" s="71" t="s">
        <v>735</v>
      </c>
      <c r="S288" s="71" t="s">
        <v>736</v>
      </c>
      <c r="T288" s="72">
        <v>7.9000000000000001E-2</v>
      </c>
      <c r="U288" s="72">
        <v>7.9000000000000001E-2</v>
      </c>
      <c r="V288" s="72">
        <v>7.9000000000000001E-2</v>
      </c>
      <c r="W288" s="72">
        <v>0.01</v>
      </c>
      <c r="X288" s="72">
        <v>0.01</v>
      </c>
      <c r="Y288" s="72">
        <v>0.01</v>
      </c>
      <c r="Z288" s="72"/>
      <c r="AA288" s="72"/>
      <c r="AB288" s="73"/>
      <c r="AC288" s="73"/>
      <c r="AD288" s="73"/>
      <c r="AE288" s="73"/>
      <c r="AF288" s="73"/>
      <c r="AG288" s="74"/>
      <c r="AH288" s="74"/>
      <c r="AI288" s="75">
        <f>Table133[[#This Row],[SAM Level]]</f>
        <v>0.01</v>
      </c>
      <c r="AJ288" s="74"/>
      <c r="AK288" s="73"/>
      <c r="AL288" s="75">
        <f>Table133[[#This Row],[GAM Level]]</f>
        <v>7.9000000000000001E-2</v>
      </c>
      <c r="AM288" s="86">
        <f>Table133[[#This Row],[GAM to be used]]-Table133[[#This Row],[new GAM prevalence (SD of 1) after district grouping]]</f>
        <v>7.9000000000000001E-2</v>
      </c>
      <c r="AN288" s="86">
        <f>Table133[[#This Row],[GAM to be used]]-Table133[[#This Row],[SAM to be used]]</f>
        <v>6.9000000000000006E-2</v>
      </c>
      <c r="AO288" s="87">
        <f>Table133[[#This Row],[0-59 Month population]]*Table133[[#This Row],[SAM to be used]]*2.6</f>
        <v>367.92329079999996</v>
      </c>
      <c r="AP288" s="87">
        <f>Table133[[#This Row],[SAM Burden]]+Table133[[#This Row],[MAM Burden]]</f>
        <v>2906.5939973199997</v>
      </c>
      <c r="AQ288" s="87">
        <f>Table133[[#This Row],[0-59 Month population]]*Table133[[#This Row],[MAM to be used]]*2.6</f>
        <v>2538.6707065199998</v>
      </c>
      <c r="AR288" s="77"/>
      <c r="AS288" s="88">
        <v>322.59735496614172</v>
      </c>
      <c r="AT288" s="89">
        <f>Table133[[#This Row],[0-59 Month population]]*Table133[[#This Row],[SAM Level]]*2.6</f>
        <v>367.92329079999996</v>
      </c>
      <c r="AU288" s="79">
        <f>Table133[[#This Row],[SAM Burden (Surveys Only)]]+Table133[[#This Row],[MAM Burden (Surveys Only)]]</f>
        <v>2906.5939973199997</v>
      </c>
      <c r="AV288" s="89">
        <f>(Table133[[#This Row],[GAM Level]]-Table133[[#This Row],[SAM Level]])*Table133[[#This Row],[0-59 Month population]]*2.6</f>
        <v>2538.6707065199998</v>
      </c>
      <c r="AX288" s="69">
        <v>0.5932412353859059</v>
      </c>
      <c r="AY288" s="70">
        <f t="shared" si="28"/>
        <v>2906.5939973199997</v>
      </c>
      <c r="AZ288" s="70">
        <f t="shared" si="29"/>
        <v>367.92329079999996</v>
      </c>
      <c r="BA288" s="70">
        <f t="shared" si="30"/>
        <v>2538.6707065199998</v>
      </c>
      <c r="BB288" s="2"/>
    </row>
    <row r="289" spans="1:54" ht="16.5" hidden="1" customHeight="1" x14ac:dyDescent="0.25">
      <c r="A289" s="56" t="s">
        <v>540</v>
      </c>
      <c r="B289" s="56" t="s">
        <v>541</v>
      </c>
      <c r="C289" s="56" t="s">
        <v>44</v>
      </c>
      <c r="D289" s="56">
        <v>2801</v>
      </c>
      <c r="E289" s="81">
        <v>2801</v>
      </c>
      <c r="F289" s="81" t="s">
        <v>19</v>
      </c>
      <c r="G289" s="57"/>
      <c r="H289" s="57" t="s">
        <v>693</v>
      </c>
      <c r="I289" s="58">
        <v>5668.2350602424794</v>
      </c>
      <c r="J289" s="58">
        <f>VLOOKUP(TRIM(Table133[[#This Row],[District code]]),'[2]Pop Change by District'!$D$6:$L$339,9,0)</f>
        <v>5863</v>
      </c>
      <c r="K289" s="58">
        <f>Table133[[#This Row],[Population 2019]]-Table133[[#This Row],[Population 2018]]</f>
        <v>194.76493975752055</v>
      </c>
      <c r="L289" s="58">
        <f>Table133[[#This Row],[Population 2019]]*17.63%</f>
        <v>1033.6469</v>
      </c>
      <c r="M289" s="58">
        <f>Table133[[#This Row],[0-59 Month population]]*0.9</f>
        <v>930.28220999999996</v>
      </c>
      <c r="N289" s="58">
        <f>Table133[[#This Row],[0-59 Month population]]*0.3</f>
        <v>310.09406999999999</v>
      </c>
      <c r="O289" s="58">
        <f>Table133[[#This Row],[0-59 Month population]]*0.8</f>
        <v>826.91751999999997</v>
      </c>
      <c r="P289" s="58" t="s">
        <v>542</v>
      </c>
      <c r="Q289" s="71" t="s">
        <v>21</v>
      </c>
      <c r="R289" s="71" t="s">
        <v>739</v>
      </c>
      <c r="S289" s="71" t="s">
        <v>740</v>
      </c>
      <c r="T289" s="72">
        <v>0.12</v>
      </c>
      <c r="U289" s="72">
        <v>0.12</v>
      </c>
      <c r="V289" s="72">
        <v>0.12</v>
      </c>
      <c r="W289" s="72">
        <v>2.1000000000000001E-2</v>
      </c>
      <c r="X289" s="72">
        <v>2.1000000000000001E-2</v>
      </c>
      <c r="Y289" s="72">
        <v>2.1000000000000001E-2</v>
      </c>
      <c r="Z289" s="72"/>
      <c r="AA289" s="72"/>
      <c r="AB289" s="73"/>
      <c r="AC289" s="73"/>
      <c r="AD289" s="73"/>
      <c r="AE289" s="73"/>
      <c r="AF289" s="73"/>
      <c r="AG289" s="74"/>
      <c r="AH289" s="74"/>
      <c r="AI289" s="75">
        <f>Table133[[#This Row],[SAM Level]]</f>
        <v>2.1000000000000001E-2</v>
      </c>
      <c r="AJ289" s="74"/>
      <c r="AK289" s="73"/>
      <c r="AL289" s="75">
        <f>Table133[[#This Row],[GAM Level]]</f>
        <v>0.12</v>
      </c>
      <c r="AM289" s="86">
        <f>Table133[[#This Row],[GAM to be used]]-Table133[[#This Row],[new GAM prevalence (SD of 1) after district grouping]]</f>
        <v>0.12</v>
      </c>
      <c r="AN289" s="86">
        <f>Table133[[#This Row],[GAM to be used]]-Table133[[#This Row],[SAM to be used]]</f>
        <v>9.8999999999999991E-2</v>
      </c>
      <c r="AO289" s="87">
        <f>Table133[[#This Row],[0-59 Month population]]*Table133[[#This Row],[SAM to be used]]*2.6</f>
        <v>56.437120739999997</v>
      </c>
      <c r="AP289" s="87">
        <f>Table133[[#This Row],[SAM Burden]]+Table133[[#This Row],[MAM Burden]]</f>
        <v>322.49783279999997</v>
      </c>
      <c r="AQ289" s="87">
        <f>Table133[[#This Row],[0-59 Month population]]*Table133[[#This Row],[MAM to be used]]*2.6</f>
        <v>266.06071205999996</v>
      </c>
      <c r="AR289" s="77"/>
      <c r="AS289" s="88">
        <v>65.315117250306116</v>
      </c>
      <c r="AT289" s="89">
        <f>Table133[[#This Row],[0-59 Month population]]*Table133[[#This Row],[SAM Level]]*2.6</f>
        <v>56.437120739999997</v>
      </c>
      <c r="AU289" s="79">
        <f>Table133[[#This Row],[SAM Burden (Surveys Only)]]+Table133[[#This Row],[MAM Burden (Surveys Only)]]</f>
        <v>322.49783279999997</v>
      </c>
      <c r="AV289" s="89">
        <f>(Table133[[#This Row],[GAM Level]]-Table133[[#This Row],[SAM Level]])*Table133[[#This Row],[0-59 Month population]]*2.6</f>
        <v>266.06071205999996</v>
      </c>
      <c r="AX289" s="69">
        <v>1.6117857799216155</v>
      </c>
      <c r="AY289" s="70">
        <f t="shared" si="28"/>
        <v>322.49783279999997</v>
      </c>
      <c r="AZ289" s="70">
        <f t="shared" si="29"/>
        <v>56.437120739999997</v>
      </c>
      <c r="BA289" s="70">
        <f t="shared" si="30"/>
        <v>266.06071205999996</v>
      </c>
      <c r="BB289" s="2"/>
    </row>
    <row r="290" spans="1:54" ht="16.5" hidden="1" customHeight="1" x14ac:dyDescent="0.25">
      <c r="A290" s="56" t="s">
        <v>540</v>
      </c>
      <c r="B290" s="56" t="s">
        <v>545</v>
      </c>
      <c r="C290" s="56" t="s">
        <v>44</v>
      </c>
      <c r="D290" s="56">
        <v>2802</v>
      </c>
      <c r="E290" s="81">
        <v>2802</v>
      </c>
      <c r="F290" s="81" t="s">
        <v>19</v>
      </c>
      <c r="G290" s="57"/>
      <c r="H290" s="57" t="s">
        <v>693</v>
      </c>
      <c r="I290" s="58">
        <v>5017.4378945402341</v>
      </c>
      <c r="J290" s="58">
        <f>VLOOKUP(TRIM(Table133[[#This Row],[District code]]),'[2]Pop Change by District'!$D$6:$L$339,9,0)</f>
        <v>5181</v>
      </c>
      <c r="K290" s="58">
        <f>Table133[[#This Row],[Population 2019]]-Table133[[#This Row],[Population 2018]]</f>
        <v>163.56210545976592</v>
      </c>
      <c r="L290" s="58">
        <f>Table133[[#This Row],[Population 2019]]*17.63%</f>
        <v>913.41029999999989</v>
      </c>
      <c r="M290" s="58">
        <f>Table133[[#This Row],[0-59 Month population]]*0.9</f>
        <v>822.06926999999996</v>
      </c>
      <c r="N290" s="58">
        <f>Table133[[#This Row],[0-59 Month population]]*0.3</f>
        <v>274.02308999999997</v>
      </c>
      <c r="O290" s="58">
        <f>Table133[[#This Row],[0-59 Month population]]*0.8</f>
        <v>730.72823999999991</v>
      </c>
      <c r="P290" s="58" t="s">
        <v>542</v>
      </c>
      <c r="Q290" s="71" t="s">
        <v>21</v>
      </c>
      <c r="R290" s="71" t="s">
        <v>739</v>
      </c>
      <c r="S290" s="71" t="s">
        <v>740</v>
      </c>
      <c r="T290" s="72">
        <v>0.12</v>
      </c>
      <c r="U290" s="72">
        <v>0.12</v>
      </c>
      <c r="V290" s="72">
        <v>0.12</v>
      </c>
      <c r="W290" s="72">
        <v>2.1000000000000001E-2</v>
      </c>
      <c r="X290" s="72">
        <v>2.1000000000000001E-2</v>
      </c>
      <c r="Y290" s="72">
        <v>2.1000000000000001E-2</v>
      </c>
      <c r="Z290" s="72"/>
      <c r="AA290" s="72"/>
      <c r="AB290" s="73"/>
      <c r="AC290" s="73"/>
      <c r="AD290" s="73"/>
      <c r="AE290" s="73"/>
      <c r="AF290" s="73"/>
      <c r="AG290" s="74"/>
      <c r="AH290" s="74"/>
      <c r="AI290" s="75">
        <f>Table133[[#This Row],[SAM Level]]</f>
        <v>2.1000000000000001E-2</v>
      </c>
      <c r="AJ290" s="74"/>
      <c r="AK290" s="73"/>
      <c r="AL290" s="75">
        <f>Table133[[#This Row],[GAM Level]]</f>
        <v>0.12</v>
      </c>
      <c r="AM290" s="86">
        <f>Table133[[#This Row],[GAM to be used]]-Table133[[#This Row],[new GAM prevalence (SD of 1) after district grouping]]</f>
        <v>0.12</v>
      </c>
      <c r="AN290" s="86">
        <f>Table133[[#This Row],[GAM to be used]]-Table133[[#This Row],[SAM to be used]]</f>
        <v>9.8999999999999991E-2</v>
      </c>
      <c r="AO290" s="87">
        <f>Table133[[#This Row],[0-59 Month population]]*Table133[[#This Row],[SAM to be used]]*2.6</f>
        <v>49.872202379999997</v>
      </c>
      <c r="AP290" s="87">
        <f>Table133[[#This Row],[SAM Burden]]+Table133[[#This Row],[MAM Burden]]</f>
        <v>284.98401359999997</v>
      </c>
      <c r="AQ290" s="87">
        <f>Table133[[#This Row],[0-59 Month population]]*Table133[[#This Row],[MAM to be used]]*2.6</f>
        <v>235.11181121999996</v>
      </c>
      <c r="AR290" s="77"/>
      <c r="AS290" s="88">
        <v>60.286345916117654</v>
      </c>
      <c r="AT290" s="89">
        <f>Table133[[#This Row],[0-59 Month population]]*Table133[[#This Row],[SAM Level]]*2.6</f>
        <v>49.872202379999997</v>
      </c>
      <c r="AU290" s="79">
        <f>Table133[[#This Row],[SAM Burden (Surveys Only)]]+Table133[[#This Row],[MAM Burden (Surveys Only)]]</f>
        <v>284.98401359999997</v>
      </c>
      <c r="AV290" s="89">
        <f>(Table133[[#This Row],[GAM Level]]-Table133[[#This Row],[SAM Level]])*Table133[[#This Row],[0-59 Month population]]*2.6</f>
        <v>235.11181121999996</v>
      </c>
      <c r="AX290" s="69">
        <v>1.6117857799216155</v>
      </c>
      <c r="AY290" s="70">
        <f t="shared" si="28"/>
        <v>284.98401359999997</v>
      </c>
      <c r="AZ290" s="70">
        <f t="shared" si="29"/>
        <v>49.872202379999997</v>
      </c>
      <c r="BA290" s="70">
        <f t="shared" si="30"/>
        <v>235.11181121999996</v>
      </c>
      <c r="BB290" s="2"/>
    </row>
    <row r="291" spans="1:54" ht="16.5" hidden="1" customHeight="1" x14ac:dyDescent="0.25">
      <c r="A291" s="56" t="s">
        <v>540</v>
      </c>
      <c r="B291" s="56" t="s">
        <v>546</v>
      </c>
      <c r="C291" s="56" t="s">
        <v>44</v>
      </c>
      <c r="D291" s="56">
        <v>2803</v>
      </c>
      <c r="E291" s="81">
        <v>2803</v>
      </c>
      <c r="F291" s="81" t="s">
        <v>19</v>
      </c>
      <c r="G291" s="57"/>
      <c r="H291" s="57" t="s">
        <v>693</v>
      </c>
      <c r="I291" s="58">
        <v>9013.2906209750818</v>
      </c>
      <c r="J291" s="58">
        <f>VLOOKUP(TRIM(Table133[[#This Row],[District code]]),'[2]Pop Change by District'!$D$6:$L$339,9,0)</f>
        <v>9338</v>
      </c>
      <c r="K291" s="58">
        <f>Table133[[#This Row],[Population 2019]]-Table133[[#This Row],[Population 2018]]</f>
        <v>324.70937902491823</v>
      </c>
      <c r="L291" s="58">
        <f>Table133[[#This Row],[Population 2019]]*17.63%</f>
        <v>1646.2893999999999</v>
      </c>
      <c r="M291" s="58">
        <f>Table133[[#This Row],[0-59 Month population]]*0.9</f>
        <v>1481.6604599999998</v>
      </c>
      <c r="N291" s="58">
        <f>Table133[[#This Row],[0-59 Month population]]*0.3</f>
        <v>493.88681999999994</v>
      </c>
      <c r="O291" s="58">
        <f>Table133[[#This Row],[0-59 Month population]]*0.8</f>
        <v>1317.03152</v>
      </c>
      <c r="P291" s="58" t="s">
        <v>547</v>
      </c>
      <c r="Q291" s="71" t="s">
        <v>21</v>
      </c>
      <c r="R291" s="71" t="s">
        <v>739</v>
      </c>
      <c r="S291" s="71" t="s">
        <v>740</v>
      </c>
      <c r="T291" s="72">
        <v>0.12</v>
      </c>
      <c r="U291" s="72">
        <v>0.12</v>
      </c>
      <c r="V291" s="72">
        <v>0.12</v>
      </c>
      <c r="W291" s="72">
        <v>2.1000000000000001E-2</v>
      </c>
      <c r="X291" s="72">
        <v>2.1000000000000001E-2</v>
      </c>
      <c r="Y291" s="72">
        <v>2.1000000000000001E-2</v>
      </c>
      <c r="Z291" s="72"/>
      <c r="AA291" s="72"/>
      <c r="AB291" s="73"/>
      <c r="AC291" s="73"/>
      <c r="AD291" s="73"/>
      <c r="AE291" s="73"/>
      <c r="AF291" s="73"/>
      <c r="AG291" s="74"/>
      <c r="AH291" s="74"/>
      <c r="AI291" s="75">
        <f>Table133[[#This Row],[SAM Level]]</f>
        <v>2.1000000000000001E-2</v>
      </c>
      <c r="AJ291" s="74"/>
      <c r="AK291" s="73"/>
      <c r="AL291" s="75">
        <f>Table133[[#This Row],[GAM Level]]</f>
        <v>0.12</v>
      </c>
      <c r="AM291" s="86">
        <f>Table133[[#This Row],[GAM to be used]]-Table133[[#This Row],[new GAM prevalence (SD of 1) after district grouping]]</f>
        <v>0.12</v>
      </c>
      <c r="AN291" s="86">
        <f>Table133[[#This Row],[GAM to be used]]-Table133[[#This Row],[SAM to be used]]</f>
        <v>9.8999999999999991E-2</v>
      </c>
      <c r="AO291" s="87">
        <f>Table133[[#This Row],[0-59 Month population]]*Table133[[#This Row],[SAM to be used]]*2.6</f>
        <v>89.887401240000003</v>
      </c>
      <c r="AP291" s="87">
        <f>Table133[[#This Row],[SAM Burden]]+Table133[[#This Row],[MAM Burden]]</f>
        <v>513.64229279999995</v>
      </c>
      <c r="AQ291" s="87">
        <f>Table133[[#This Row],[0-59 Month population]]*Table133[[#This Row],[MAM to be used]]*2.6</f>
        <v>423.75489155999992</v>
      </c>
      <c r="AR291" s="77"/>
      <c r="AS291" s="88">
        <v>89.704251336782917</v>
      </c>
      <c r="AT291" s="89">
        <f>Table133[[#This Row],[0-59 Month population]]*Table133[[#This Row],[SAM Level]]*2.6</f>
        <v>89.887401240000003</v>
      </c>
      <c r="AU291" s="79">
        <f>Table133[[#This Row],[SAM Burden (Surveys Only)]]+Table133[[#This Row],[MAM Burden (Surveys Only)]]</f>
        <v>513.64229279999995</v>
      </c>
      <c r="AV291" s="89">
        <f>(Table133[[#This Row],[GAM Level]]-Table133[[#This Row],[SAM Level]])*Table133[[#This Row],[0-59 Month population]]*2.6</f>
        <v>423.75489155999992</v>
      </c>
      <c r="AX291" s="69">
        <v>1.328387333938033</v>
      </c>
      <c r="AY291" s="70">
        <f t="shared" si="28"/>
        <v>513.64229279999995</v>
      </c>
      <c r="AZ291" s="70">
        <f t="shared" si="29"/>
        <v>89.887401240000003</v>
      </c>
      <c r="BA291" s="70">
        <f t="shared" si="30"/>
        <v>423.75489155999992</v>
      </c>
      <c r="BB291" s="2"/>
    </row>
    <row r="292" spans="1:54" ht="16.5" hidden="1" customHeight="1" x14ac:dyDescent="0.25">
      <c r="A292" s="56" t="s">
        <v>540</v>
      </c>
      <c r="B292" s="56" t="s">
        <v>548</v>
      </c>
      <c r="C292" s="56" t="s">
        <v>44</v>
      </c>
      <c r="D292" s="56">
        <v>2804</v>
      </c>
      <c r="E292" s="81">
        <v>2804</v>
      </c>
      <c r="F292" s="81" t="s">
        <v>19</v>
      </c>
      <c r="G292" s="57"/>
      <c r="H292" s="57" t="s">
        <v>693</v>
      </c>
      <c r="I292" s="58">
        <v>50339.62171139093</v>
      </c>
      <c r="J292" s="58">
        <f>VLOOKUP(TRIM(Table133[[#This Row],[District code]]),'[2]Pop Change by District'!$D$6:$L$339,9,0)</f>
        <v>55513</v>
      </c>
      <c r="K292" s="58">
        <f>Table133[[#This Row],[Population 2019]]-Table133[[#This Row],[Population 2018]]</f>
        <v>5173.3782886090703</v>
      </c>
      <c r="L292" s="58">
        <f>Table133[[#This Row],[Population 2019]]*17.63%</f>
        <v>9786.9418999999998</v>
      </c>
      <c r="M292" s="58">
        <f>Table133[[#This Row],[0-59 Month population]]*0.9</f>
        <v>8808.2477099999996</v>
      </c>
      <c r="N292" s="58">
        <f>Table133[[#This Row],[0-59 Month population]]*0.3</f>
        <v>2936.08257</v>
      </c>
      <c r="O292" s="58">
        <f>Table133[[#This Row],[0-59 Month population]]*0.8</f>
        <v>7829.5535200000004</v>
      </c>
      <c r="P292" s="58" t="s">
        <v>547</v>
      </c>
      <c r="Q292" s="71" t="s">
        <v>21</v>
      </c>
      <c r="R292" s="71" t="s">
        <v>739</v>
      </c>
      <c r="S292" s="71" t="s">
        <v>740</v>
      </c>
      <c r="T292" s="72">
        <v>0.12</v>
      </c>
      <c r="U292" s="72">
        <v>0.12</v>
      </c>
      <c r="V292" s="72">
        <v>0.12</v>
      </c>
      <c r="W292" s="72">
        <v>2.1000000000000001E-2</v>
      </c>
      <c r="X292" s="72">
        <v>2.1000000000000001E-2</v>
      </c>
      <c r="Y292" s="72">
        <v>2.1000000000000001E-2</v>
      </c>
      <c r="Z292" s="72"/>
      <c r="AA292" s="72"/>
      <c r="AB292" s="73"/>
      <c r="AC292" s="73"/>
      <c r="AD292" s="73"/>
      <c r="AE292" s="73"/>
      <c r="AF292" s="73"/>
      <c r="AG292" s="74"/>
      <c r="AH292" s="74"/>
      <c r="AI292" s="75">
        <f>Table133[[#This Row],[SAM Level]]</f>
        <v>2.1000000000000001E-2</v>
      </c>
      <c r="AJ292" s="74"/>
      <c r="AK292" s="73"/>
      <c r="AL292" s="75">
        <f>Table133[[#This Row],[GAM Level]]</f>
        <v>0.12</v>
      </c>
      <c r="AM292" s="86">
        <f>Table133[[#This Row],[GAM to be used]]-Table133[[#This Row],[new GAM prevalence (SD of 1) after district grouping]]</f>
        <v>0.12</v>
      </c>
      <c r="AN292" s="86">
        <f>Table133[[#This Row],[GAM to be used]]-Table133[[#This Row],[SAM to be used]]</f>
        <v>9.8999999999999991E-2</v>
      </c>
      <c r="AO292" s="87">
        <f>Table133[[#This Row],[0-59 Month population]]*Table133[[#This Row],[SAM to be used]]*2.6</f>
        <v>534.36702774000003</v>
      </c>
      <c r="AP292" s="87">
        <f>Table133[[#This Row],[SAM Burden]]+Table133[[#This Row],[MAM Burden]]</f>
        <v>3053.5258727999999</v>
      </c>
      <c r="AQ292" s="87">
        <f>Table133[[#This Row],[0-59 Month population]]*Table133[[#This Row],[MAM to be used]]*2.6</f>
        <v>2519.1588450599997</v>
      </c>
      <c r="AR292" s="77"/>
      <c r="AS292" s="88">
        <v>551.32385761816295</v>
      </c>
      <c r="AT292" s="89">
        <f>Table133[[#This Row],[0-59 Month population]]*Table133[[#This Row],[SAM Level]]*2.6</f>
        <v>534.36702774000003</v>
      </c>
      <c r="AU292" s="79">
        <f>Table133[[#This Row],[SAM Burden (Surveys Only)]]+Table133[[#This Row],[MAM Burden (Surveys Only)]]</f>
        <v>3053.5258727999999</v>
      </c>
      <c r="AV292" s="89">
        <f>(Table133[[#This Row],[GAM Level]]-Table133[[#This Row],[SAM Level]])*Table133[[#This Row],[0-59 Month population]]*2.6</f>
        <v>2519.1588450599997</v>
      </c>
      <c r="AX292" s="69">
        <v>1.328387333938033</v>
      </c>
      <c r="AY292" s="70">
        <f t="shared" si="28"/>
        <v>3053.5258727999999</v>
      </c>
      <c r="AZ292" s="70">
        <f t="shared" si="29"/>
        <v>534.36702774000003</v>
      </c>
      <c r="BA292" s="70">
        <f t="shared" si="30"/>
        <v>2519.1588450599997</v>
      </c>
      <c r="BB292" s="2"/>
    </row>
    <row r="293" spans="1:54" ht="16.5" hidden="1" customHeight="1" x14ac:dyDescent="0.25">
      <c r="A293" s="56" t="s">
        <v>540</v>
      </c>
      <c r="B293" s="56" t="s">
        <v>549</v>
      </c>
      <c r="C293" s="56" t="s">
        <v>44</v>
      </c>
      <c r="D293" s="56">
        <v>2805</v>
      </c>
      <c r="E293" s="81">
        <v>2805</v>
      </c>
      <c r="F293" s="81" t="s">
        <v>19</v>
      </c>
      <c r="G293" s="57"/>
      <c r="H293" s="57" t="s">
        <v>693</v>
      </c>
      <c r="I293" s="58">
        <v>9282.9077376866408</v>
      </c>
      <c r="J293" s="58">
        <f>VLOOKUP(TRIM(Table133[[#This Row],[District code]]),'[2]Pop Change by District'!$D$6:$L$339,9,0)</f>
        <v>9602</v>
      </c>
      <c r="K293" s="58">
        <f>Table133[[#This Row],[Population 2019]]-Table133[[#This Row],[Population 2018]]</f>
        <v>319.09226231335924</v>
      </c>
      <c r="L293" s="58">
        <f>Table133[[#This Row],[Population 2019]]*17.63%</f>
        <v>1692.8326</v>
      </c>
      <c r="M293" s="58">
        <f>Table133[[#This Row],[0-59 Month population]]*0.9</f>
        <v>1523.54934</v>
      </c>
      <c r="N293" s="58">
        <f>Table133[[#This Row],[0-59 Month population]]*0.3</f>
        <v>507.84977999999995</v>
      </c>
      <c r="O293" s="58">
        <f>Table133[[#This Row],[0-59 Month population]]*0.8</f>
        <v>1354.2660800000001</v>
      </c>
      <c r="P293" s="58" t="s">
        <v>542</v>
      </c>
      <c r="Q293" s="71" t="s">
        <v>21</v>
      </c>
      <c r="R293" s="71" t="s">
        <v>739</v>
      </c>
      <c r="S293" s="71" t="s">
        <v>740</v>
      </c>
      <c r="T293" s="72">
        <v>0.12</v>
      </c>
      <c r="U293" s="72">
        <v>0.12</v>
      </c>
      <c r="V293" s="72">
        <v>0.12</v>
      </c>
      <c r="W293" s="72">
        <v>2.1000000000000001E-2</v>
      </c>
      <c r="X293" s="72">
        <v>2.1000000000000001E-2</v>
      </c>
      <c r="Y293" s="72">
        <v>2.1000000000000001E-2</v>
      </c>
      <c r="Z293" s="72"/>
      <c r="AA293" s="72"/>
      <c r="AB293" s="73"/>
      <c r="AC293" s="73"/>
      <c r="AD293" s="73"/>
      <c r="AE293" s="73"/>
      <c r="AF293" s="73"/>
      <c r="AG293" s="74"/>
      <c r="AH293" s="74"/>
      <c r="AI293" s="75">
        <f>Table133[[#This Row],[SAM Level]]</f>
        <v>2.1000000000000001E-2</v>
      </c>
      <c r="AJ293" s="74"/>
      <c r="AK293" s="73"/>
      <c r="AL293" s="75">
        <f>Table133[[#This Row],[GAM Level]]</f>
        <v>0.12</v>
      </c>
      <c r="AM293" s="86">
        <f>Table133[[#This Row],[GAM to be used]]-Table133[[#This Row],[new GAM prevalence (SD of 1) after district grouping]]</f>
        <v>0.12</v>
      </c>
      <c r="AN293" s="86">
        <f>Table133[[#This Row],[GAM to be used]]-Table133[[#This Row],[SAM to be used]]</f>
        <v>9.8999999999999991E-2</v>
      </c>
      <c r="AO293" s="87">
        <f>Table133[[#This Row],[0-59 Month population]]*Table133[[#This Row],[SAM to be used]]*2.6</f>
        <v>92.428659960000005</v>
      </c>
      <c r="AP293" s="87">
        <f>Table133[[#This Row],[SAM Burden]]+Table133[[#This Row],[MAM Burden]]</f>
        <v>528.16377119999993</v>
      </c>
      <c r="AQ293" s="87">
        <f>Table133[[#This Row],[0-59 Month population]]*Table133[[#This Row],[MAM to be used]]*2.6</f>
        <v>435.73511123999998</v>
      </c>
      <c r="AR293" s="77"/>
      <c r="AS293" s="88">
        <v>105.72923626765953</v>
      </c>
      <c r="AT293" s="89">
        <f>Table133[[#This Row],[0-59 Month population]]*Table133[[#This Row],[SAM Level]]*2.6</f>
        <v>92.428659960000005</v>
      </c>
      <c r="AU293" s="79">
        <f>Table133[[#This Row],[SAM Burden (Surveys Only)]]+Table133[[#This Row],[MAM Burden (Surveys Only)]]</f>
        <v>528.16377119999993</v>
      </c>
      <c r="AV293" s="89">
        <f>(Table133[[#This Row],[GAM Level]]-Table133[[#This Row],[SAM Level]])*Table133[[#This Row],[0-59 Month population]]*2.6</f>
        <v>435.73511123999998</v>
      </c>
      <c r="AX293" s="69">
        <v>1.1018959363585186</v>
      </c>
      <c r="AY293" s="70">
        <f t="shared" si="28"/>
        <v>528.16377119999993</v>
      </c>
      <c r="AZ293" s="70">
        <f t="shared" si="29"/>
        <v>92.428659960000005</v>
      </c>
      <c r="BA293" s="70">
        <f t="shared" si="30"/>
        <v>435.73511123999998</v>
      </c>
      <c r="BB293" s="2"/>
    </row>
    <row r="294" spans="1:54" ht="16.5" hidden="1" customHeight="1" x14ac:dyDescent="0.25">
      <c r="A294" s="56" t="s">
        <v>540</v>
      </c>
      <c r="B294" s="56" t="s">
        <v>550</v>
      </c>
      <c r="C294" s="56" t="s">
        <v>44</v>
      </c>
      <c r="D294" s="56">
        <v>2806</v>
      </c>
      <c r="E294" s="81">
        <v>2806</v>
      </c>
      <c r="F294" s="81" t="s">
        <v>19</v>
      </c>
      <c r="G294" s="57"/>
      <c r="H294" s="57" t="s">
        <v>693</v>
      </c>
      <c r="I294" s="58">
        <v>18744.477323280782</v>
      </c>
      <c r="J294" s="58">
        <f>VLOOKUP(TRIM(Table133[[#This Row],[District code]]),'[2]Pop Change by District'!$D$6:$L$339,9,0)</f>
        <v>19310</v>
      </c>
      <c r="K294" s="58">
        <f>Table133[[#This Row],[Population 2019]]-Table133[[#This Row],[Population 2018]]</f>
        <v>565.522676719218</v>
      </c>
      <c r="L294" s="58">
        <f>Table133[[#This Row],[Population 2019]]*17.63%</f>
        <v>3404.3529999999996</v>
      </c>
      <c r="M294" s="58">
        <f>Table133[[#This Row],[0-59 Month population]]*0.9</f>
        <v>3063.9176999999995</v>
      </c>
      <c r="N294" s="58">
        <f>Table133[[#This Row],[0-59 Month population]]*0.3</f>
        <v>1021.3058999999998</v>
      </c>
      <c r="O294" s="58">
        <f>Table133[[#This Row],[0-59 Month population]]*0.8</f>
        <v>2723.4823999999999</v>
      </c>
      <c r="P294" s="58" t="s">
        <v>551</v>
      </c>
      <c r="Q294" s="71" t="s">
        <v>21</v>
      </c>
      <c r="R294" s="71" t="s">
        <v>739</v>
      </c>
      <c r="S294" s="71" t="s">
        <v>740</v>
      </c>
      <c r="T294" s="72">
        <v>0.12</v>
      </c>
      <c r="U294" s="72">
        <v>0.12</v>
      </c>
      <c r="V294" s="72">
        <v>0.12</v>
      </c>
      <c r="W294" s="72">
        <v>2.1000000000000001E-2</v>
      </c>
      <c r="X294" s="72">
        <v>2.1000000000000001E-2</v>
      </c>
      <c r="Y294" s="72">
        <v>2.1000000000000001E-2</v>
      </c>
      <c r="Z294" s="72"/>
      <c r="AA294" s="72"/>
      <c r="AB294" s="73"/>
      <c r="AC294" s="73"/>
      <c r="AD294" s="73"/>
      <c r="AE294" s="73"/>
      <c r="AF294" s="73"/>
      <c r="AG294" s="74"/>
      <c r="AH294" s="74"/>
      <c r="AI294" s="75">
        <f>Table133[[#This Row],[SAM Level]]</f>
        <v>2.1000000000000001E-2</v>
      </c>
      <c r="AJ294" s="74"/>
      <c r="AK294" s="73"/>
      <c r="AL294" s="75">
        <f>Table133[[#This Row],[GAM Level]]</f>
        <v>0.12</v>
      </c>
      <c r="AM294" s="86">
        <f>Table133[[#This Row],[GAM to be used]]-Table133[[#This Row],[new GAM prevalence (SD of 1) after district grouping]]</f>
        <v>0.12</v>
      </c>
      <c r="AN294" s="86">
        <f>Table133[[#This Row],[GAM to be used]]-Table133[[#This Row],[SAM to be used]]</f>
        <v>9.8999999999999991E-2</v>
      </c>
      <c r="AO294" s="87">
        <f>Table133[[#This Row],[0-59 Month population]]*Table133[[#This Row],[SAM to be used]]*2.6</f>
        <v>185.8776738</v>
      </c>
      <c r="AP294" s="87">
        <f>Table133[[#This Row],[SAM Burden]]+Table133[[#This Row],[MAM Burden]]</f>
        <v>1062.1581359999998</v>
      </c>
      <c r="AQ294" s="87">
        <f>Table133[[#This Row],[0-59 Month population]]*Table133[[#This Row],[MAM to be used]]*2.6</f>
        <v>876.28046219999976</v>
      </c>
      <c r="AR294" s="77"/>
      <c r="AS294" s="88">
        <v>237.60389112735012</v>
      </c>
      <c r="AT294" s="89">
        <f>Table133[[#This Row],[0-59 Month population]]*Table133[[#This Row],[SAM Level]]*2.6</f>
        <v>185.8776738</v>
      </c>
      <c r="AU294" s="79">
        <f>Table133[[#This Row],[SAM Burden (Surveys Only)]]+Table133[[#This Row],[MAM Burden (Surveys Only)]]</f>
        <v>1062.1581359999998</v>
      </c>
      <c r="AV294" s="89">
        <f>(Table133[[#This Row],[GAM Level]]-Table133[[#This Row],[SAM Level]])*Table133[[#This Row],[0-59 Month population]]*2.6</f>
        <v>876.28046219999976</v>
      </c>
      <c r="AX294" s="69">
        <v>1.1018959363585186</v>
      </c>
      <c r="AY294" s="70">
        <f t="shared" si="28"/>
        <v>1062.1581359999998</v>
      </c>
      <c r="AZ294" s="70">
        <f t="shared" si="29"/>
        <v>185.8776738</v>
      </c>
      <c r="BA294" s="70">
        <f t="shared" si="30"/>
        <v>876.28046219999976</v>
      </c>
      <c r="BB294" s="2"/>
    </row>
    <row r="295" spans="1:54" ht="16.5" hidden="1" customHeight="1" x14ac:dyDescent="0.25">
      <c r="A295" s="56" t="s">
        <v>540</v>
      </c>
      <c r="B295" s="56" t="s">
        <v>552</v>
      </c>
      <c r="C295" s="56" t="s">
        <v>44</v>
      </c>
      <c r="D295" s="56">
        <v>2807</v>
      </c>
      <c r="E295" s="81">
        <v>2807</v>
      </c>
      <c r="F295" s="81" t="s">
        <v>19</v>
      </c>
      <c r="G295" s="57"/>
      <c r="H295" s="57" t="s">
        <v>693</v>
      </c>
      <c r="I295" s="58">
        <v>20657.166708497716</v>
      </c>
      <c r="J295" s="58">
        <f>VLOOKUP(TRIM(Table133[[#This Row],[District code]]),'[2]Pop Change by District'!$D$6:$L$339,9,0)</f>
        <v>21595</v>
      </c>
      <c r="K295" s="58">
        <f>Table133[[#This Row],[Population 2019]]-Table133[[#This Row],[Population 2018]]</f>
        <v>937.83329150228383</v>
      </c>
      <c r="L295" s="58">
        <f>Table133[[#This Row],[Population 2019]]*17.63%</f>
        <v>3807.1984999999995</v>
      </c>
      <c r="M295" s="58">
        <f>Table133[[#This Row],[0-59 Month population]]*0.9</f>
        <v>3426.4786499999996</v>
      </c>
      <c r="N295" s="58">
        <f>Table133[[#This Row],[0-59 Month population]]*0.3</f>
        <v>1142.1595499999999</v>
      </c>
      <c r="O295" s="58">
        <f>Table133[[#This Row],[0-59 Month population]]*0.8</f>
        <v>3045.7587999999996</v>
      </c>
      <c r="P295" s="58" t="s">
        <v>551</v>
      </c>
      <c r="Q295" s="71" t="s">
        <v>21</v>
      </c>
      <c r="R295" s="71" t="s">
        <v>739</v>
      </c>
      <c r="S295" s="71" t="s">
        <v>740</v>
      </c>
      <c r="T295" s="72">
        <v>0.12</v>
      </c>
      <c r="U295" s="72">
        <v>0.12</v>
      </c>
      <c r="V295" s="72">
        <v>0.12</v>
      </c>
      <c r="W295" s="72">
        <v>2.1000000000000001E-2</v>
      </c>
      <c r="X295" s="72">
        <v>2.1000000000000001E-2</v>
      </c>
      <c r="Y295" s="72">
        <v>2.1000000000000001E-2</v>
      </c>
      <c r="Z295" s="72"/>
      <c r="AA295" s="72"/>
      <c r="AB295" s="73"/>
      <c r="AC295" s="73"/>
      <c r="AD295" s="73"/>
      <c r="AE295" s="73"/>
      <c r="AF295" s="73"/>
      <c r="AG295" s="74"/>
      <c r="AH295" s="74"/>
      <c r="AI295" s="75">
        <f>Table133[[#This Row],[SAM Level]]</f>
        <v>2.1000000000000001E-2</v>
      </c>
      <c r="AJ295" s="74"/>
      <c r="AK295" s="73"/>
      <c r="AL295" s="75">
        <f>Table133[[#This Row],[GAM Level]]</f>
        <v>0.12</v>
      </c>
      <c r="AM295" s="86">
        <f>Table133[[#This Row],[GAM to be used]]-Table133[[#This Row],[new GAM prevalence (SD of 1) after district grouping]]</f>
        <v>0.12</v>
      </c>
      <c r="AN295" s="86">
        <f>Table133[[#This Row],[GAM to be used]]-Table133[[#This Row],[SAM to be used]]</f>
        <v>9.8999999999999991E-2</v>
      </c>
      <c r="AO295" s="87">
        <f>Table133[[#This Row],[0-59 Month population]]*Table133[[#This Row],[SAM to be used]]*2.6</f>
        <v>207.8730381</v>
      </c>
      <c r="AP295" s="87">
        <f>Table133[[#This Row],[SAM Burden]]+Table133[[#This Row],[MAM Burden]]</f>
        <v>1187.8459319999997</v>
      </c>
      <c r="AQ295" s="87">
        <f>Table133[[#This Row],[0-59 Month population]]*Table133[[#This Row],[MAM to be used]]*2.6</f>
        <v>979.9728938999998</v>
      </c>
      <c r="AR295" s="77"/>
      <c r="AS295" s="88">
        <v>215.02044871585852</v>
      </c>
      <c r="AT295" s="89">
        <f>Table133[[#This Row],[0-59 Month population]]*Table133[[#This Row],[SAM Level]]*2.6</f>
        <v>207.8730381</v>
      </c>
      <c r="AU295" s="79">
        <f>Table133[[#This Row],[SAM Burden (Surveys Only)]]+Table133[[#This Row],[MAM Burden (Surveys Only)]]</f>
        <v>1187.8459319999997</v>
      </c>
      <c r="AV295" s="89">
        <f>(Table133[[#This Row],[GAM Level]]-Table133[[#This Row],[SAM Level]])*Table133[[#This Row],[0-59 Month population]]*2.6</f>
        <v>979.9728938999998</v>
      </c>
      <c r="AX295" s="69">
        <v>3.0274614512729014</v>
      </c>
      <c r="AY295" s="70">
        <f t="shared" si="28"/>
        <v>1187.8459319999997</v>
      </c>
      <c r="AZ295" s="70">
        <f t="shared" si="29"/>
        <v>207.8730381</v>
      </c>
      <c r="BA295" s="70">
        <f t="shared" si="30"/>
        <v>979.9728938999998</v>
      </c>
      <c r="BB295" s="2"/>
    </row>
    <row r="296" spans="1:54" ht="16.5" hidden="1" customHeight="1" x14ac:dyDescent="0.25">
      <c r="A296" s="56" t="s">
        <v>540</v>
      </c>
      <c r="B296" s="56" t="s">
        <v>553</v>
      </c>
      <c r="C296" s="56" t="s">
        <v>44</v>
      </c>
      <c r="D296" s="56">
        <v>2808</v>
      </c>
      <c r="E296" s="81">
        <v>2808</v>
      </c>
      <c r="F296" s="81" t="s">
        <v>19</v>
      </c>
      <c r="G296" s="57"/>
      <c r="H296" s="57" t="s">
        <v>693</v>
      </c>
      <c r="I296" s="58">
        <v>20635.886018043737</v>
      </c>
      <c r="J296" s="58">
        <f>VLOOKUP(TRIM(Table133[[#This Row],[District code]]),'[2]Pop Change by District'!$D$6:$L$339,9,0)</f>
        <v>22045</v>
      </c>
      <c r="K296" s="58">
        <f>Table133[[#This Row],[Population 2019]]-Table133[[#This Row],[Population 2018]]</f>
        <v>1409.1139819562632</v>
      </c>
      <c r="L296" s="58">
        <f>Table133[[#This Row],[Population 2019]]*17.63%</f>
        <v>3886.5334999999995</v>
      </c>
      <c r="M296" s="58">
        <f>Table133[[#This Row],[0-59 Month population]]*0.9</f>
        <v>3497.8801499999995</v>
      </c>
      <c r="N296" s="58">
        <f>Table133[[#This Row],[0-59 Month population]]*0.3</f>
        <v>1165.9600499999999</v>
      </c>
      <c r="O296" s="58">
        <f>Table133[[#This Row],[0-59 Month population]]*0.8</f>
        <v>3109.2267999999999</v>
      </c>
      <c r="P296" s="58" t="s">
        <v>551</v>
      </c>
      <c r="Q296" s="71" t="s">
        <v>21</v>
      </c>
      <c r="R296" s="71" t="s">
        <v>739</v>
      </c>
      <c r="S296" s="71" t="s">
        <v>740</v>
      </c>
      <c r="T296" s="72">
        <v>0.12</v>
      </c>
      <c r="U296" s="72">
        <v>0.12</v>
      </c>
      <c r="V296" s="72">
        <v>0.12</v>
      </c>
      <c r="W296" s="72">
        <v>2.1000000000000001E-2</v>
      </c>
      <c r="X296" s="72">
        <v>2.1000000000000001E-2</v>
      </c>
      <c r="Y296" s="72">
        <v>2.1000000000000001E-2</v>
      </c>
      <c r="Z296" s="72"/>
      <c r="AA296" s="72"/>
      <c r="AB296" s="73"/>
      <c r="AC296" s="73"/>
      <c r="AD296" s="73"/>
      <c r="AE296" s="73"/>
      <c r="AF296" s="73"/>
      <c r="AG296" s="74"/>
      <c r="AH296" s="74"/>
      <c r="AI296" s="75">
        <f>Table133[[#This Row],[SAM Level]]</f>
        <v>2.1000000000000001E-2</v>
      </c>
      <c r="AJ296" s="74"/>
      <c r="AK296" s="73"/>
      <c r="AL296" s="75">
        <f>Table133[[#This Row],[GAM Level]]</f>
        <v>0.12</v>
      </c>
      <c r="AM296" s="86">
        <f>Table133[[#This Row],[GAM to be used]]-Table133[[#This Row],[new GAM prevalence (SD of 1) after district grouping]]</f>
        <v>0.12</v>
      </c>
      <c r="AN296" s="86">
        <f>Table133[[#This Row],[GAM to be used]]-Table133[[#This Row],[SAM to be used]]</f>
        <v>9.8999999999999991E-2</v>
      </c>
      <c r="AO296" s="87">
        <f>Table133[[#This Row],[0-59 Month population]]*Table133[[#This Row],[SAM to be used]]*2.6</f>
        <v>212.20472910000001</v>
      </c>
      <c r="AP296" s="87">
        <f>Table133[[#This Row],[SAM Burden]]+Table133[[#This Row],[MAM Burden]]</f>
        <v>1212.598452</v>
      </c>
      <c r="AQ296" s="87">
        <f>Table133[[#This Row],[0-59 Month population]]*Table133[[#This Row],[MAM to be used]]*2.6</f>
        <v>1000.3937228999999</v>
      </c>
      <c r="AR296" s="77"/>
      <c r="AS296" s="88">
        <v>221.39335703142439</v>
      </c>
      <c r="AT296" s="89">
        <f>Table133[[#This Row],[0-59 Month population]]*Table133[[#This Row],[SAM Level]]*2.6</f>
        <v>212.20472910000001</v>
      </c>
      <c r="AU296" s="79">
        <f>Table133[[#This Row],[SAM Burden (Surveys Only)]]+Table133[[#This Row],[MAM Burden (Surveys Only)]]</f>
        <v>1212.598452</v>
      </c>
      <c r="AV296" s="89">
        <f>(Table133[[#This Row],[GAM Level]]-Table133[[#This Row],[SAM Level]])*Table133[[#This Row],[0-59 Month population]]*2.6</f>
        <v>1000.3937228999999</v>
      </c>
      <c r="AX296" s="69">
        <v>5.8259723145467426</v>
      </c>
      <c r="AY296" s="70">
        <f t="shared" si="28"/>
        <v>1212.5984519999997</v>
      </c>
      <c r="AZ296" s="70">
        <f t="shared" si="29"/>
        <v>212.20472910000001</v>
      </c>
      <c r="BA296" s="70">
        <f t="shared" si="30"/>
        <v>1000.3937228999999</v>
      </c>
      <c r="BB296" s="2"/>
    </row>
    <row r="297" spans="1:54" ht="16.5" hidden="1" customHeight="1" x14ac:dyDescent="0.25">
      <c r="A297" s="56" t="s">
        <v>540</v>
      </c>
      <c r="B297" s="56" t="s">
        <v>554</v>
      </c>
      <c r="C297" s="56" t="s">
        <v>44</v>
      </c>
      <c r="D297" s="56">
        <v>2809</v>
      </c>
      <c r="E297" s="81">
        <v>2809</v>
      </c>
      <c r="F297" s="81" t="s">
        <v>19</v>
      </c>
      <c r="G297" s="57"/>
      <c r="H297" s="57" t="s">
        <v>693</v>
      </c>
      <c r="I297" s="58">
        <v>20036.976925342336</v>
      </c>
      <c r="J297" s="58">
        <f>VLOOKUP(TRIM(Table133[[#This Row],[District code]]),'[2]Pop Change by District'!$D$6:$L$339,9,0)</f>
        <v>20880</v>
      </c>
      <c r="K297" s="58">
        <f>Table133[[#This Row],[Population 2019]]-Table133[[#This Row],[Population 2018]]</f>
        <v>843.02307465766353</v>
      </c>
      <c r="L297" s="58">
        <f>Table133[[#This Row],[Population 2019]]*17.63%</f>
        <v>3681.1439999999998</v>
      </c>
      <c r="M297" s="58">
        <f>Table133[[#This Row],[0-59 Month population]]*0.9</f>
        <v>3313.0295999999998</v>
      </c>
      <c r="N297" s="58">
        <f>Table133[[#This Row],[0-59 Month population]]*0.3</f>
        <v>1104.3431999999998</v>
      </c>
      <c r="O297" s="58">
        <f>Table133[[#This Row],[0-59 Month population]]*0.8</f>
        <v>2944.9151999999999</v>
      </c>
      <c r="P297" s="58" t="s">
        <v>547</v>
      </c>
      <c r="Q297" s="71" t="s">
        <v>21</v>
      </c>
      <c r="R297" s="71" t="s">
        <v>739</v>
      </c>
      <c r="S297" s="71" t="s">
        <v>740</v>
      </c>
      <c r="T297" s="72">
        <v>0.12</v>
      </c>
      <c r="U297" s="72">
        <v>0.12</v>
      </c>
      <c r="V297" s="72">
        <v>0.12</v>
      </c>
      <c r="W297" s="72">
        <v>2.1000000000000001E-2</v>
      </c>
      <c r="X297" s="72">
        <v>2.1000000000000001E-2</v>
      </c>
      <c r="Y297" s="72">
        <v>2.1000000000000001E-2</v>
      </c>
      <c r="Z297" s="72"/>
      <c r="AA297" s="72"/>
      <c r="AB297" s="73"/>
      <c r="AC297" s="73"/>
      <c r="AD297" s="73"/>
      <c r="AE297" s="73"/>
      <c r="AF297" s="73"/>
      <c r="AG297" s="74"/>
      <c r="AH297" s="74"/>
      <c r="AI297" s="75">
        <f>Table133[[#This Row],[SAM Level]]</f>
        <v>2.1000000000000001E-2</v>
      </c>
      <c r="AJ297" s="74"/>
      <c r="AK297" s="73"/>
      <c r="AL297" s="75">
        <f>Table133[[#This Row],[GAM Level]]</f>
        <v>0.12</v>
      </c>
      <c r="AM297" s="86">
        <f>Table133[[#This Row],[GAM to be used]]-Table133[[#This Row],[new GAM prevalence (SD of 1) after district grouping]]</f>
        <v>0.12</v>
      </c>
      <c r="AN297" s="86">
        <f>Table133[[#This Row],[GAM to be used]]-Table133[[#This Row],[SAM to be used]]</f>
        <v>9.8999999999999991E-2</v>
      </c>
      <c r="AO297" s="87">
        <f>Table133[[#This Row],[0-59 Month population]]*Table133[[#This Row],[SAM to be used]]*2.6</f>
        <v>200.99046240000001</v>
      </c>
      <c r="AP297" s="87">
        <f>Table133[[#This Row],[SAM Burden]]+Table133[[#This Row],[MAM Burden]]</f>
        <v>1148.516928</v>
      </c>
      <c r="AQ297" s="87">
        <f>Table133[[#This Row],[0-59 Month population]]*Table133[[#This Row],[MAM to be used]]*2.6</f>
        <v>947.52646559999994</v>
      </c>
      <c r="AR297" s="77"/>
      <c r="AS297" s="88">
        <v>230.76942020456528</v>
      </c>
      <c r="AT297" s="89">
        <f>Table133[[#This Row],[0-59 Month population]]*Table133[[#This Row],[SAM Level]]*2.6</f>
        <v>200.99046240000001</v>
      </c>
      <c r="AU297" s="79">
        <f>Table133[[#This Row],[SAM Burden (Surveys Only)]]+Table133[[#This Row],[MAM Burden (Surveys Only)]]</f>
        <v>1148.516928</v>
      </c>
      <c r="AV297" s="89">
        <f>(Table133[[#This Row],[GAM Level]]-Table133[[#This Row],[SAM Level]])*Table133[[#This Row],[0-59 Month population]]*2.6</f>
        <v>947.52646559999994</v>
      </c>
      <c r="AX297" s="69">
        <v>3.0274614512729014</v>
      </c>
      <c r="AY297" s="70">
        <f t="shared" si="28"/>
        <v>1148.5169279999998</v>
      </c>
      <c r="AZ297" s="70">
        <f t="shared" si="29"/>
        <v>200.99046240000001</v>
      </c>
      <c r="BA297" s="70">
        <f t="shared" si="30"/>
        <v>947.52646559999994</v>
      </c>
      <c r="BB297" s="2"/>
    </row>
    <row r="298" spans="1:54" ht="16.5" hidden="1" customHeight="1" x14ac:dyDescent="0.25">
      <c r="A298" s="56" t="s">
        <v>154</v>
      </c>
      <c r="B298" s="56" t="s">
        <v>155</v>
      </c>
      <c r="C298" s="56" t="s">
        <v>44</v>
      </c>
      <c r="D298" s="56">
        <v>2901</v>
      </c>
      <c r="E298" s="56">
        <v>2901</v>
      </c>
      <c r="F298" s="56" t="s">
        <v>45</v>
      </c>
      <c r="G298" s="57"/>
      <c r="H298" s="57" t="s">
        <v>680</v>
      </c>
      <c r="I298" s="58">
        <v>56100.882270222617</v>
      </c>
      <c r="J298" s="58">
        <f>VLOOKUP(TRIM(Table133[[#This Row],[District code]]),'[2]Pop Change by District'!$D$6:$L$339,9,0)</f>
        <v>56573</v>
      </c>
      <c r="K298" s="58">
        <f>Table133[[#This Row],[Population 2019]]-Table133[[#This Row],[Population 2018]]</f>
        <v>472.11772977738292</v>
      </c>
      <c r="L298" s="58">
        <f>Table133[[#This Row],[Population 2019]]*17.63%</f>
        <v>9973.8198999999986</v>
      </c>
      <c r="M298" s="58">
        <f>Table133[[#This Row],[0-59 Month population]]*0.9</f>
        <v>8976.4379099999987</v>
      </c>
      <c r="N298" s="58">
        <f>Table133[[#This Row],[0-59 Month population]]*0.3</f>
        <v>2992.1459699999996</v>
      </c>
      <c r="O298" s="58">
        <f>Table133[[#This Row],[0-59 Month population]]*0.8</f>
        <v>7979.0559199999989</v>
      </c>
      <c r="P298" s="58" t="s">
        <v>156</v>
      </c>
      <c r="Q298" s="71" t="s">
        <v>21</v>
      </c>
      <c r="R298" s="71" t="s">
        <v>741</v>
      </c>
      <c r="S298" s="71" t="s">
        <v>742</v>
      </c>
      <c r="T298" s="72">
        <v>0.109</v>
      </c>
      <c r="U298" s="72">
        <v>0.109</v>
      </c>
      <c r="V298" s="72">
        <v>0.109</v>
      </c>
      <c r="W298" s="72">
        <v>1.0999999999999999E-2</v>
      </c>
      <c r="X298" s="72">
        <v>1.0999999999999999E-2</v>
      </c>
      <c r="Y298" s="72">
        <v>1.0999999999999999E-2</v>
      </c>
      <c r="Z298" s="72"/>
      <c r="AA298" s="73">
        <v>0.1437712438468659</v>
      </c>
      <c r="AB298" s="73">
        <v>1.9531236104650854E-2</v>
      </c>
      <c r="AC298" s="73">
        <v>8.5657394169371487E-2</v>
      </c>
      <c r="AD298" s="73">
        <v>0.1437712438468659</v>
      </c>
      <c r="AE298" s="73">
        <v>8.942477379215618E-3</v>
      </c>
      <c r="AF298" s="73">
        <v>1.9531236104650854E-2</v>
      </c>
      <c r="AG298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298" s="73">
        <f t="shared" ref="AH298:AH317" si="31">-((AG298* (AF298-AB298))- Y298)</f>
        <v>1.0999999999999999E-2</v>
      </c>
      <c r="AI298" s="75">
        <f t="shared" ref="AI298:AI317" si="32">IF(AB298="",W298,IF(AH298&lt;AB298,AB298,AH298))</f>
        <v>1.9531236104650854E-2</v>
      </c>
      <c r="AJ298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298" s="73">
        <f t="shared" ref="AK298:AK317" si="33">-((AJ298*(AD298-AA298))-V298)</f>
        <v>0.109</v>
      </c>
      <c r="AL298" s="75">
        <f t="shared" ref="AL298:AL317" si="34">IF(AA298="", T298, IF(AK298&lt;AA298,AA298,AK298))</f>
        <v>0.1437712438468659</v>
      </c>
      <c r="AM298" s="86">
        <f>Table133[[#This Row],[GAM to be used]]-Table133[[#This Row],[new GAM prevalence (SD of 1) after district grouping]]</f>
        <v>0</v>
      </c>
      <c r="AN298" s="86">
        <f>Table133[[#This Row],[GAM to be used]]-Table133[[#This Row],[SAM to be used]]</f>
        <v>0.12424000774221505</v>
      </c>
      <c r="AO298" s="87">
        <f>Table133[[#This Row],[0-59 Month population]]*Table133[[#This Row],[SAM to be used]]*2.6</f>
        <v>506.48268146362938</v>
      </c>
      <c r="AP298" s="87">
        <f>Table133[[#This Row],[SAM Burden]]+Table133[[#This Row],[MAM Burden]]</f>
        <v>3728.2660816118214</v>
      </c>
      <c r="AQ298" s="87">
        <f>Table133[[#This Row],[0-59 Month population]]*Table133[[#This Row],[MAM to be used]]*2.6</f>
        <v>3221.783400148192</v>
      </c>
      <c r="AR298" s="77"/>
      <c r="AS298" s="88">
        <f>Table133[[#This Row],[SAM Upper Interval]]*Table133[[#This Row],[0-59 Month population]]*2.6</f>
        <v>285.25124913999997</v>
      </c>
      <c r="AT298" s="89">
        <f>Table133[[#This Row],[0-59 Month population]]*Table133[[#This Row],[SAM Level]]*2.6</f>
        <v>285.25124913999997</v>
      </c>
      <c r="AU298" s="79">
        <f>Table133[[#This Row],[SAM Burden (Surveys Only)]]+Table133[[#This Row],[MAM Burden (Surveys Only)]]</f>
        <v>2826.5805596599998</v>
      </c>
      <c r="AV298" s="89">
        <f>(Table133[[#This Row],[GAM Level]]-Table133[[#This Row],[SAM Level]])*Table133[[#This Row],[0-59 Month population]]*2.6</f>
        <v>2541.32931052</v>
      </c>
      <c r="AX298" s="69">
        <v>1.1018959363585186</v>
      </c>
      <c r="AY298" s="70">
        <f t="shared" si="28"/>
        <v>2826.5805596599998</v>
      </c>
      <c r="AZ298" s="70">
        <f t="shared" si="29"/>
        <v>285.25124913999997</v>
      </c>
      <c r="BA298" s="70">
        <f t="shared" si="30"/>
        <v>2541.32931052</v>
      </c>
      <c r="BB298" s="2"/>
    </row>
    <row r="299" spans="1:54" ht="16.5" hidden="1" customHeight="1" x14ac:dyDescent="0.25">
      <c r="A299" s="56" t="s">
        <v>154</v>
      </c>
      <c r="B299" s="56" t="s">
        <v>159</v>
      </c>
      <c r="C299" s="56" t="s">
        <v>44</v>
      </c>
      <c r="D299" s="56">
        <v>2902</v>
      </c>
      <c r="E299" s="56">
        <v>2902</v>
      </c>
      <c r="F299" s="56" t="s">
        <v>45</v>
      </c>
      <c r="G299" s="57"/>
      <c r="H299" s="57" t="s">
        <v>680</v>
      </c>
      <c r="I299" s="58">
        <v>34033.413695790921</v>
      </c>
      <c r="J299" s="58">
        <f>VLOOKUP(TRIM(Table133[[#This Row],[District code]]),'[2]Pop Change by District'!$D$6:$L$339,9,0)</f>
        <v>35188</v>
      </c>
      <c r="K299" s="58">
        <f>Table133[[#This Row],[Population 2019]]-Table133[[#This Row],[Population 2018]]</f>
        <v>1154.5863042090787</v>
      </c>
      <c r="L299" s="58">
        <f>Table133[[#This Row],[Population 2019]]*17.63%</f>
        <v>6203.6443999999992</v>
      </c>
      <c r="M299" s="58">
        <f>Table133[[#This Row],[0-59 Month population]]*0.9</f>
        <v>5583.2799599999998</v>
      </c>
      <c r="N299" s="58">
        <f>Table133[[#This Row],[0-59 Month population]]*0.3</f>
        <v>1861.0933199999997</v>
      </c>
      <c r="O299" s="58">
        <f>Table133[[#This Row],[0-59 Month population]]*0.8</f>
        <v>4962.9155199999996</v>
      </c>
      <c r="P299" s="58" t="s">
        <v>156</v>
      </c>
      <c r="Q299" s="71" t="s">
        <v>21</v>
      </c>
      <c r="R299" s="71" t="s">
        <v>741</v>
      </c>
      <c r="S299" s="71" t="s">
        <v>742</v>
      </c>
      <c r="T299" s="72">
        <v>0.109</v>
      </c>
      <c r="U299" s="72">
        <v>0.109</v>
      </c>
      <c r="V299" s="72">
        <v>0.109</v>
      </c>
      <c r="W299" s="72">
        <v>1.0999999999999999E-2</v>
      </c>
      <c r="X299" s="72">
        <v>1.0999999999999999E-2</v>
      </c>
      <c r="Y299" s="72">
        <v>1.0999999999999999E-2</v>
      </c>
      <c r="Z299" s="72"/>
      <c r="AA299" s="73">
        <v>0.1437712438468659</v>
      </c>
      <c r="AB299" s="73">
        <v>1.9531236104650854E-2</v>
      </c>
      <c r="AC299" s="73">
        <v>8.5657394169371487E-2</v>
      </c>
      <c r="AD299" s="73">
        <v>0.1437712438468659</v>
      </c>
      <c r="AE299" s="73">
        <v>8.942477379215618E-3</v>
      </c>
      <c r="AF299" s="73">
        <v>1.9531236104650854E-2</v>
      </c>
      <c r="AG299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299" s="73">
        <f t="shared" si="31"/>
        <v>1.0999999999999999E-2</v>
      </c>
      <c r="AI299" s="75">
        <f t="shared" si="32"/>
        <v>1.9531236104650854E-2</v>
      </c>
      <c r="AJ299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299" s="73">
        <f t="shared" si="33"/>
        <v>0.109</v>
      </c>
      <c r="AL299" s="75">
        <f t="shared" si="34"/>
        <v>0.1437712438468659</v>
      </c>
      <c r="AM299" s="86">
        <f>Table133[[#This Row],[GAM to be used]]-Table133[[#This Row],[new GAM prevalence (SD of 1) after district grouping]]</f>
        <v>0</v>
      </c>
      <c r="AN299" s="86">
        <f>Table133[[#This Row],[GAM to be used]]-Table133[[#This Row],[SAM to be used]]</f>
        <v>0.12424000774221505</v>
      </c>
      <c r="AO299" s="87">
        <f>Table133[[#This Row],[0-59 Month population]]*Table133[[#This Row],[SAM to be used]]*2.6</f>
        <v>315.0285930628072</v>
      </c>
      <c r="AP299" s="87">
        <f>Table133[[#This Row],[SAM Burden]]+Table133[[#This Row],[MAM Burden]]</f>
        <v>2318.9547466062745</v>
      </c>
      <c r="AQ299" s="87">
        <f>Table133[[#This Row],[0-59 Month population]]*Table133[[#This Row],[MAM to be used]]*2.6</f>
        <v>2003.9261535434673</v>
      </c>
      <c r="AR299" s="77"/>
      <c r="AS299" s="88">
        <f>Table133[[#This Row],[SAM Upper Interval]]*Table133[[#This Row],[0-59 Month population]]*2.6</f>
        <v>177.42422983999998</v>
      </c>
      <c r="AT299" s="89">
        <f>Table133[[#This Row],[0-59 Month population]]*Table133[[#This Row],[SAM Level]]*2.6</f>
        <v>177.42422983999998</v>
      </c>
      <c r="AU299" s="79">
        <f>Table133[[#This Row],[SAM Burden (Surveys Only)]]+Table133[[#This Row],[MAM Burden (Surveys Only)]]</f>
        <v>1758.1128229599999</v>
      </c>
      <c r="AV299" s="89">
        <f>(Table133[[#This Row],[GAM Level]]-Table133[[#This Row],[SAM Level]])*Table133[[#This Row],[0-59 Month population]]*2.6</f>
        <v>1580.68859312</v>
      </c>
      <c r="AX299" s="69">
        <v>4.1390319621323393</v>
      </c>
      <c r="AY299" s="70">
        <f t="shared" si="28"/>
        <v>1758.1128229599997</v>
      </c>
      <c r="AZ299" s="70">
        <f t="shared" si="29"/>
        <v>177.42422983999998</v>
      </c>
      <c r="BA299" s="70">
        <f t="shared" si="30"/>
        <v>1580.68859312</v>
      </c>
      <c r="BB299" s="2"/>
    </row>
    <row r="300" spans="1:54" ht="16.5" hidden="1" customHeight="1" x14ac:dyDescent="0.25">
      <c r="A300" s="56" t="s">
        <v>154</v>
      </c>
      <c r="B300" s="56" t="s">
        <v>160</v>
      </c>
      <c r="C300" s="56" t="s">
        <v>44</v>
      </c>
      <c r="D300" s="56">
        <v>2903</v>
      </c>
      <c r="E300" s="56">
        <v>2903</v>
      </c>
      <c r="F300" s="56" t="s">
        <v>45</v>
      </c>
      <c r="G300" s="57"/>
      <c r="H300" s="57" t="s">
        <v>680</v>
      </c>
      <c r="I300" s="58">
        <v>57127.473429735204</v>
      </c>
      <c r="J300" s="58">
        <f>VLOOKUP(TRIM(Table133[[#This Row],[District code]]),'[2]Pop Change by District'!$D$6:$L$339,9,0)</f>
        <v>56222</v>
      </c>
      <c r="K300" s="58">
        <f>Table133[[#This Row],[Population 2019]]-Table133[[#This Row],[Population 2018]]</f>
        <v>-905.47342973520426</v>
      </c>
      <c r="L300" s="58">
        <f>Table133[[#This Row],[Population 2019]]*17.63%</f>
        <v>9911.9385999999995</v>
      </c>
      <c r="M300" s="58">
        <f>Table133[[#This Row],[0-59 Month population]]*0.9</f>
        <v>8920.7447400000001</v>
      </c>
      <c r="N300" s="58">
        <f>Table133[[#This Row],[0-59 Month population]]*0.3</f>
        <v>2973.5815799999996</v>
      </c>
      <c r="O300" s="58">
        <f>Table133[[#This Row],[0-59 Month population]]*0.8</f>
        <v>7929.5508799999998</v>
      </c>
      <c r="P300" s="58" t="s">
        <v>156</v>
      </c>
      <c r="Q300" s="71" t="s">
        <v>21</v>
      </c>
      <c r="R300" s="71" t="s">
        <v>741</v>
      </c>
      <c r="S300" s="71" t="s">
        <v>742</v>
      </c>
      <c r="T300" s="72">
        <v>0.109</v>
      </c>
      <c r="U300" s="72">
        <v>0.109</v>
      </c>
      <c r="V300" s="72">
        <v>0.109</v>
      </c>
      <c r="W300" s="72">
        <v>1.0999999999999999E-2</v>
      </c>
      <c r="X300" s="72">
        <v>1.0999999999999999E-2</v>
      </c>
      <c r="Y300" s="72">
        <v>1.0999999999999999E-2</v>
      </c>
      <c r="Z300" s="72"/>
      <c r="AA300" s="73">
        <v>0.1437712438468659</v>
      </c>
      <c r="AB300" s="73">
        <v>1.9531236104650854E-2</v>
      </c>
      <c r="AC300" s="73">
        <v>8.5657394169371487E-2</v>
      </c>
      <c r="AD300" s="73">
        <v>0.1437712438468659</v>
      </c>
      <c r="AE300" s="73">
        <v>8.942477379215618E-3</v>
      </c>
      <c r="AF300" s="73">
        <v>1.9531236104650854E-2</v>
      </c>
      <c r="AG300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300" s="73">
        <f t="shared" si="31"/>
        <v>1.0999999999999999E-2</v>
      </c>
      <c r="AI300" s="75">
        <f t="shared" si="32"/>
        <v>1.9531236104650854E-2</v>
      </c>
      <c r="AJ300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300" s="73">
        <f t="shared" si="33"/>
        <v>0.109</v>
      </c>
      <c r="AL300" s="75">
        <f t="shared" si="34"/>
        <v>0.1437712438468659</v>
      </c>
      <c r="AM300" s="86">
        <f>Table133[[#This Row],[GAM to be used]]-Table133[[#This Row],[new GAM prevalence (SD of 1) after district grouping]]</f>
        <v>0</v>
      </c>
      <c r="AN300" s="86">
        <f>Table133[[#This Row],[GAM to be used]]-Table133[[#This Row],[SAM to be used]]</f>
        <v>0.12424000774221505</v>
      </c>
      <c r="AO300" s="87">
        <f>Table133[[#This Row],[0-59 Month population]]*Table133[[#This Row],[SAM to be used]]*2.6</f>
        <v>503.34027393364636</v>
      </c>
      <c r="AP300" s="87">
        <f>Table133[[#This Row],[SAM Burden]]+Table133[[#This Row],[MAM Burden]]</f>
        <v>3705.1345277849832</v>
      </c>
      <c r="AQ300" s="87">
        <f>Table133[[#This Row],[0-59 Month population]]*Table133[[#This Row],[MAM to be used]]*2.6</f>
        <v>3201.7942538513366</v>
      </c>
      <c r="AR300" s="77"/>
      <c r="AS300" s="88">
        <f>Table133[[#This Row],[SAM Upper Interval]]*Table133[[#This Row],[0-59 Month population]]*2.6</f>
        <v>283.48144395999998</v>
      </c>
      <c r="AT300" s="89">
        <f>Table133[[#This Row],[0-59 Month population]]*Table133[[#This Row],[SAM Level]]*2.6</f>
        <v>283.48144395999998</v>
      </c>
      <c r="AU300" s="79">
        <f>Table133[[#This Row],[SAM Burden (Surveys Only)]]+Table133[[#This Row],[MAM Burden (Surveys Only)]]</f>
        <v>2809.0433992399999</v>
      </c>
      <c r="AV300" s="89">
        <f>(Table133[[#This Row],[GAM Level]]-Table133[[#This Row],[SAM Level]])*Table133[[#This Row],[0-59 Month population]]*2.6</f>
        <v>2525.5619552799999</v>
      </c>
      <c r="AX300" s="69">
        <v>3.0274614512729014</v>
      </c>
      <c r="AY300" s="70">
        <f t="shared" si="28"/>
        <v>2809.0433992399999</v>
      </c>
      <c r="AZ300" s="70">
        <f t="shared" si="29"/>
        <v>283.48144395999998</v>
      </c>
      <c r="BA300" s="70">
        <f t="shared" si="30"/>
        <v>2525.5619552799999</v>
      </c>
      <c r="BB300" s="2"/>
    </row>
    <row r="301" spans="1:54" ht="16.5" hidden="1" customHeight="1" x14ac:dyDescent="0.25">
      <c r="A301" s="56" t="s">
        <v>154</v>
      </c>
      <c r="B301" s="56" t="s">
        <v>161</v>
      </c>
      <c r="C301" s="56" t="s">
        <v>44</v>
      </c>
      <c r="D301" s="56">
        <v>2904</v>
      </c>
      <c r="E301" s="56">
        <v>2904</v>
      </c>
      <c r="F301" s="56" t="s">
        <v>45</v>
      </c>
      <c r="G301" s="57"/>
      <c r="H301" s="57" t="s">
        <v>680</v>
      </c>
      <c r="I301" s="58">
        <v>46690.679289100961</v>
      </c>
      <c r="J301" s="58">
        <f>VLOOKUP(TRIM(Table133[[#This Row],[District code]]),'[2]Pop Change by District'!$D$6:$L$339,9,0)</f>
        <v>49655</v>
      </c>
      <c r="K301" s="58">
        <f>Table133[[#This Row],[Population 2019]]-Table133[[#This Row],[Population 2018]]</f>
        <v>2964.3207108990391</v>
      </c>
      <c r="L301" s="58">
        <f>Table133[[#This Row],[Population 2019]]*17.63%</f>
        <v>8754.1764999999996</v>
      </c>
      <c r="M301" s="58">
        <f>Table133[[#This Row],[0-59 Month population]]*0.9</f>
        <v>7878.7588500000002</v>
      </c>
      <c r="N301" s="58">
        <f>Table133[[#This Row],[0-59 Month population]]*0.3</f>
        <v>2626.2529499999996</v>
      </c>
      <c r="O301" s="58">
        <f>Table133[[#This Row],[0-59 Month population]]*0.8</f>
        <v>7003.3411999999998</v>
      </c>
      <c r="P301" s="58" t="s">
        <v>162</v>
      </c>
      <c r="Q301" s="71" t="s">
        <v>21</v>
      </c>
      <c r="R301" s="71" t="s">
        <v>741</v>
      </c>
      <c r="S301" s="71" t="s">
        <v>742</v>
      </c>
      <c r="T301" s="72">
        <v>0.109</v>
      </c>
      <c r="U301" s="72">
        <v>0.109</v>
      </c>
      <c r="V301" s="72">
        <v>0.109</v>
      </c>
      <c r="W301" s="72">
        <v>1.0999999999999999E-2</v>
      </c>
      <c r="X301" s="72">
        <v>1.0999999999999999E-2</v>
      </c>
      <c r="Y301" s="72">
        <v>1.0999999999999999E-2</v>
      </c>
      <c r="Z301" s="72"/>
      <c r="AA301" s="73">
        <v>0.14346525250218511</v>
      </c>
      <c r="AB301" s="73">
        <v>1.9467206006587526E-2</v>
      </c>
      <c r="AC301" s="73">
        <v>8.5657394169371487E-2</v>
      </c>
      <c r="AD301" s="73">
        <v>0.1437712438468659</v>
      </c>
      <c r="AE301" s="73">
        <v>8.942477379215618E-3</v>
      </c>
      <c r="AF301" s="73">
        <v>1.9531236104650854E-2</v>
      </c>
      <c r="AG301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301" s="73">
        <f t="shared" si="31"/>
        <v>1.0999999999999999E-2</v>
      </c>
      <c r="AI301" s="75">
        <f t="shared" si="32"/>
        <v>1.9467206006587526E-2</v>
      </c>
      <c r="AJ301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301" s="73">
        <f t="shared" si="33"/>
        <v>0.109</v>
      </c>
      <c r="AL301" s="75">
        <f t="shared" si="34"/>
        <v>0.14346525250218511</v>
      </c>
      <c r="AM301" s="86">
        <f>Table133[[#This Row],[GAM to be used]]-Table133[[#This Row],[new GAM prevalence (SD of 1) after district grouping]]</f>
        <v>0</v>
      </c>
      <c r="AN301" s="86">
        <f>Table133[[#This Row],[GAM to be used]]-Table133[[#This Row],[SAM to be used]]</f>
        <v>0.12399804649559759</v>
      </c>
      <c r="AO301" s="87">
        <f>Table133[[#This Row],[0-59 Month population]]*Table133[[#This Row],[SAM to be used]]*2.6</f>
        <v>443.09032909317119</v>
      </c>
      <c r="AP301" s="87">
        <f>Table133[[#This Row],[SAM Burden]]+Table133[[#This Row],[MAM Burden]]</f>
        <v>3265.3923692551075</v>
      </c>
      <c r="AQ301" s="87">
        <f>Table133[[#This Row],[0-59 Month population]]*Table133[[#This Row],[MAM to be used]]*2.6</f>
        <v>2822.3020401619365</v>
      </c>
      <c r="AR301" s="77"/>
      <c r="AS301" s="88">
        <f>Table133[[#This Row],[SAM Upper Interval]]*Table133[[#This Row],[0-59 Month population]]*2.6</f>
        <v>250.36944789999995</v>
      </c>
      <c r="AT301" s="89">
        <f>Table133[[#This Row],[0-59 Month population]]*Table133[[#This Row],[SAM Level]]*2.6</f>
        <v>250.36944789999995</v>
      </c>
      <c r="AU301" s="79">
        <f>Table133[[#This Row],[SAM Burden (Surveys Only)]]+Table133[[#This Row],[MAM Burden (Surveys Only)]]</f>
        <v>2480.9336201000001</v>
      </c>
      <c r="AV301" s="89">
        <f>(Table133[[#This Row],[GAM Level]]-Table133[[#This Row],[SAM Level]])*Table133[[#This Row],[0-59 Month population]]*2.6</f>
        <v>2230.5641722</v>
      </c>
      <c r="AX301" s="69">
        <v>2.5127442904232584</v>
      </c>
      <c r="AY301" s="70">
        <f t="shared" si="28"/>
        <v>2480.9336201000001</v>
      </c>
      <c r="AZ301" s="70">
        <f t="shared" si="29"/>
        <v>250.36944789999995</v>
      </c>
      <c r="BA301" s="70">
        <f t="shared" si="30"/>
        <v>2230.5641722</v>
      </c>
      <c r="BB301" s="2"/>
    </row>
    <row r="302" spans="1:54" ht="16.5" hidden="1" customHeight="1" x14ac:dyDescent="0.25">
      <c r="A302" s="56" t="s">
        <v>154</v>
      </c>
      <c r="B302" s="56" t="s">
        <v>163</v>
      </c>
      <c r="C302" s="56" t="s">
        <v>44</v>
      </c>
      <c r="D302" s="56">
        <v>2905</v>
      </c>
      <c r="E302" s="56">
        <v>2905</v>
      </c>
      <c r="F302" s="56" t="s">
        <v>45</v>
      </c>
      <c r="G302" s="57"/>
      <c r="H302" s="57" t="s">
        <v>680</v>
      </c>
      <c r="I302" s="58">
        <v>62035.264554171939</v>
      </c>
      <c r="J302" s="58">
        <f>VLOOKUP(TRIM(Table133[[#This Row],[District code]]),'[2]Pop Change by District'!$D$6:$L$339,9,0)</f>
        <v>60949</v>
      </c>
      <c r="K302" s="58">
        <f>Table133[[#This Row],[Population 2019]]-Table133[[#This Row],[Population 2018]]</f>
        <v>-1086.2645541719394</v>
      </c>
      <c r="L302" s="58">
        <f>Table133[[#This Row],[Population 2019]]*17.63%</f>
        <v>10745.3087</v>
      </c>
      <c r="M302" s="58">
        <f>Table133[[#This Row],[0-59 Month population]]*0.9</f>
        <v>9670.7778299999991</v>
      </c>
      <c r="N302" s="58">
        <f>Table133[[#This Row],[0-59 Month population]]*0.3</f>
        <v>3223.5926099999997</v>
      </c>
      <c r="O302" s="58">
        <f>Table133[[#This Row],[0-59 Month population]]*0.8</f>
        <v>8596.2469600000004</v>
      </c>
      <c r="P302" s="58" t="s">
        <v>162</v>
      </c>
      <c r="Q302" s="71" t="s">
        <v>21</v>
      </c>
      <c r="R302" s="71" t="s">
        <v>741</v>
      </c>
      <c r="S302" s="71" t="s">
        <v>742</v>
      </c>
      <c r="T302" s="72">
        <v>0.109</v>
      </c>
      <c r="U302" s="72">
        <v>0.109</v>
      </c>
      <c r="V302" s="72">
        <v>0.109</v>
      </c>
      <c r="W302" s="72">
        <v>1.0999999999999999E-2</v>
      </c>
      <c r="X302" s="72">
        <v>1.0999999999999999E-2</v>
      </c>
      <c r="Y302" s="72">
        <v>1.0999999999999999E-2</v>
      </c>
      <c r="Z302" s="72"/>
      <c r="AA302" s="73">
        <v>0.14346525250218511</v>
      </c>
      <c r="AB302" s="73">
        <v>1.9467206006587526E-2</v>
      </c>
      <c r="AC302" s="73">
        <v>8.5657394169371487E-2</v>
      </c>
      <c r="AD302" s="73">
        <v>0.1437712438468659</v>
      </c>
      <c r="AE302" s="73">
        <v>8.942477379215618E-3</v>
      </c>
      <c r="AF302" s="73">
        <v>1.9531236104650854E-2</v>
      </c>
      <c r="AG302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302" s="73">
        <f t="shared" si="31"/>
        <v>1.0999999999999999E-2</v>
      </c>
      <c r="AI302" s="75">
        <f t="shared" si="32"/>
        <v>1.9467206006587526E-2</v>
      </c>
      <c r="AJ302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302" s="73">
        <f t="shared" si="33"/>
        <v>0.109</v>
      </c>
      <c r="AL302" s="75">
        <f t="shared" si="34"/>
        <v>0.14346525250218511</v>
      </c>
      <c r="AM302" s="86">
        <f>Table133[[#This Row],[GAM to be used]]-Table133[[#This Row],[new GAM prevalence (SD of 1) after district grouping]]</f>
        <v>0</v>
      </c>
      <c r="AN302" s="86">
        <f>Table133[[#This Row],[GAM to be used]]-Table133[[#This Row],[SAM to be used]]</f>
        <v>0.12399804649559759</v>
      </c>
      <c r="AO302" s="87">
        <f>Table133[[#This Row],[0-59 Month population]]*Table133[[#This Row],[SAM to be used]]*2.6</f>
        <v>543.87095897492077</v>
      </c>
      <c r="AP302" s="87">
        <f>Table133[[#This Row],[SAM Burden]]+Table133[[#This Row],[MAM Burden]]</f>
        <v>4008.1039072345084</v>
      </c>
      <c r="AQ302" s="87">
        <f>Table133[[#This Row],[0-59 Month population]]*Table133[[#This Row],[MAM to be used]]*2.6</f>
        <v>3464.2329482595878</v>
      </c>
      <c r="AR302" s="77"/>
      <c r="AS302" s="88">
        <f>Table133[[#This Row],[SAM Upper Interval]]*Table133[[#This Row],[0-59 Month population]]*2.6</f>
        <v>307.31582881999998</v>
      </c>
      <c r="AT302" s="89">
        <f>Table133[[#This Row],[0-59 Month population]]*Table133[[#This Row],[SAM Level]]*2.6</f>
        <v>307.31582881999998</v>
      </c>
      <c r="AU302" s="79">
        <f>Table133[[#This Row],[SAM Burden (Surveys Only)]]+Table133[[#This Row],[MAM Burden (Surveys Only)]]</f>
        <v>3045.2204855800001</v>
      </c>
      <c r="AV302" s="89">
        <f>(Table133[[#This Row],[GAM Level]]-Table133[[#This Row],[SAM Level]])*Table133[[#This Row],[0-59 Month population]]*2.6</f>
        <v>2737.9046567600003</v>
      </c>
      <c r="AX302" s="69">
        <v>1.1018959363585186</v>
      </c>
      <c r="AY302" s="70">
        <f t="shared" si="28"/>
        <v>3045.2204855800001</v>
      </c>
      <c r="AZ302" s="70">
        <f t="shared" si="29"/>
        <v>307.31582881999998</v>
      </c>
      <c r="BA302" s="70">
        <f t="shared" si="30"/>
        <v>2737.9046567600003</v>
      </c>
      <c r="BB302" s="2"/>
    </row>
    <row r="303" spans="1:54" ht="16.5" hidden="1" customHeight="1" x14ac:dyDescent="0.25">
      <c r="A303" s="56" t="s">
        <v>154</v>
      </c>
      <c r="B303" s="56" t="s">
        <v>164</v>
      </c>
      <c r="C303" s="56" t="s">
        <v>44</v>
      </c>
      <c r="D303" s="56">
        <v>2906</v>
      </c>
      <c r="E303" s="56">
        <v>2906</v>
      </c>
      <c r="F303" s="56" t="s">
        <v>45</v>
      </c>
      <c r="G303" s="57"/>
      <c r="H303" s="57" t="s">
        <v>680</v>
      </c>
      <c r="I303" s="58">
        <v>36217.296190470472</v>
      </c>
      <c r="J303" s="58">
        <f>VLOOKUP(TRIM(Table133[[#This Row],[District code]]),'[2]Pop Change by District'!$D$6:$L$339,9,0)</f>
        <v>36670</v>
      </c>
      <c r="K303" s="58">
        <f>Table133[[#This Row],[Population 2019]]-Table133[[#This Row],[Population 2018]]</f>
        <v>452.70380952952837</v>
      </c>
      <c r="L303" s="58">
        <f>Table133[[#This Row],[Population 2019]]*17.63%</f>
        <v>6464.9209999999994</v>
      </c>
      <c r="M303" s="58">
        <f>Table133[[#This Row],[0-59 Month population]]*0.9</f>
        <v>5818.4288999999999</v>
      </c>
      <c r="N303" s="58">
        <f>Table133[[#This Row],[0-59 Month population]]*0.3</f>
        <v>1939.4762999999998</v>
      </c>
      <c r="O303" s="58">
        <f>Table133[[#This Row],[0-59 Month population]]*0.8</f>
        <v>5171.9367999999995</v>
      </c>
      <c r="P303" s="58" t="s">
        <v>162</v>
      </c>
      <c r="Q303" s="71" t="s">
        <v>21</v>
      </c>
      <c r="R303" s="71" t="s">
        <v>741</v>
      </c>
      <c r="S303" s="71" t="s">
        <v>742</v>
      </c>
      <c r="T303" s="72">
        <v>0.109</v>
      </c>
      <c r="U303" s="72">
        <v>0.109</v>
      </c>
      <c r="V303" s="72">
        <v>0.109</v>
      </c>
      <c r="W303" s="72">
        <v>1.0999999999999999E-2</v>
      </c>
      <c r="X303" s="72">
        <v>1.0999999999999999E-2</v>
      </c>
      <c r="Y303" s="72">
        <v>1.0999999999999999E-2</v>
      </c>
      <c r="Z303" s="72"/>
      <c r="AA303" s="73">
        <v>0.14346525250218511</v>
      </c>
      <c r="AB303" s="73">
        <v>1.9467206006587526E-2</v>
      </c>
      <c r="AC303" s="73">
        <v>8.5657394169371487E-2</v>
      </c>
      <c r="AD303" s="73">
        <v>0.1437712438468659</v>
      </c>
      <c r="AE303" s="73">
        <v>8.942477379215618E-3</v>
      </c>
      <c r="AF303" s="73">
        <v>1.9531236104650854E-2</v>
      </c>
      <c r="AG303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303" s="73">
        <f t="shared" si="31"/>
        <v>1.0999999999999999E-2</v>
      </c>
      <c r="AI303" s="75">
        <f t="shared" si="32"/>
        <v>1.9467206006587526E-2</v>
      </c>
      <c r="AJ303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303" s="73">
        <f t="shared" si="33"/>
        <v>0.109</v>
      </c>
      <c r="AL303" s="75">
        <f t="shared" si="34"/>
        <v>0.14346525250218511</v>
      </c>
      <c r="AM303" s="86">
        <f>Table133[[#This Row],[GAM to be used]]-Table133[[#This Row],[new GAM prevalence (SD of 1) after district grouping]]</f>
        <v>0</v>
      </c>
      <c r="AN303" s="86">
        <f>Table133[[#This Row],[GAM to be used]]-Table133[[#This Row],[SAM to be used]]</f>
        <v>0.12399804649559759</v>
      </c>
      <c r="AO303" s="87">
        <f>Table133[[#This Row],[0-59 Month population]]*Table133[[#This Row],[SAM to be used]]*2.6</f>
        <v>327.22026720061592</v>
      </c>
      <c r="AP303" s="87">
        <f>Table133[[#This Row],[SAM Burden]]+Table133[[#This Row],[MAM Burden]]</f>
        <v>2411.4779615463658</v>
      </c>
      <c r="AQ303" s="87">
        <f>Table133[[#This Row],[0-59 Month population]]*Table133[[#This Row],[MAM to be used]]*2.6</f>
        <v>2084.2576943457498</v>
      </c>
      <c r="AR303" s="77"/>
      <c r="AS303" s="88">
        <f>Table133[[#This Row],[SAM Upper Interval]]*Table133[[#This Row],[0-59 Month population]]*2.6</f>
        <v>184.89674059999996</v>
      </c>
      <c r="AT303" s="89">
        <f>Table133[[#This Row],[0-59 Month population]]*Table133[[#This Row],[SAM Level]]*2.6</f>
        <v>184.89674059999996</v>
      </c>
      <c r="AU303" s="79">
        <f>Table133[[#This Row],[SAM Burden (Surveys Only)]]+Table133[[#This Row],[MAM Burden (Surveys Only)]]</f>
        <v>1832.1586113999997</v>
      </c>
      <c r="AV303" s="89">
        <f>(Table133[[#This Row],[GAM Level]]-Table133[[#This Row],[SAM Level]])*Table133[[#This Row],[0-59 Month population]]*2.6</f>
        <v>1647.2618707999998</v>
      </c>
      <c r="AX303" s="69">
        <v>3.0274614512729014</v>
      </c>
      <c r="AY303" s="70">
        <f t="shared" si="28"/>
        <v>1832.1586113999999</v>
      </c>
      <c r="AZ303" s="70">
        <f t="shared" si="29"/>
        <v>184.89674059999996</v>
      </c>
      <c r="BA303" s="70">
        <f t="shared" si="30"/>
        <v>1647.2618707999998</v>
      </c>
      <c r="BB303" s="2"/>
    </row>
    <row r="304" spans="1:54" ht="16.5" hidden="1" customHeight="1" x14ac:dyDescent="0.25">
      <c r="A304" s="56" t="s">
        <v>154</v>
      </c>
      <c r="B304" s="56" t="s">
        <v>165</v>
      </c>
      <c r="C304" s="56" t="s">
        <v>44</v>
      </c>
      <c r="D304" s="56">
        <v>2907</v>
      </c>
      <c r="E304" s="56">
        <v>2907</v>
      </c>
      <c r="F304" s="56" t="s">
        <v>45</v>
      </c>
      <c r="G304" s="57"/>
      <c r="H304" s="57" t="s">
        <v>680</v>
      </c>
      <c r="I304" s="58">
        <v>39012.825564868908</v>
      </c>
      <c r="J304" s="58">
        <f>VLOOKUP(TRIM(Table133[[#This Row],[District code]]),'[2]Pop Change by District'!$D$6:$L$339,9,0)</f>
        <v>30733</v>
      </c>
      <c r="K304" s="58">
        <f>Table133[[#This Row],[Population 2019]]-Table133[[#This Row],[Population 2018]]</f>
        <v>-8279.8255648689083</v>
      </c>
      <c r="L304" s="58">
        <f>Table133[[#This Row],[Population 2019]]*17.63%</f>
        <v>5418.2278999999999</v>
      </c>
      <c r="M304" s="58">
        <f>Table133[[#This Row],[0-59 Month population]]*0.9</f>
        <v>4876.4051099999997</v>
      </c>
      <c r="N304" s="58">
        <f>Table133[[#This Row],[0-59 Month population]]*0.3</f>
        <v>1625.4683699999998</v>
      </c>
      <c r="O304" s="58">
        <f>Table133[[#This Row],[0-59 Month population]]*0.8</f>
        <v>4334.5823200000004</v>
      </c>
      <c r="P304" s="58" t="s">
        <v>162</v>
      </c>
      <c r="Q304" s="71" t="s">
        <v>21</v>
      </c>
      <c r="R304" s="71" t="s">
        <v>741</v>
      </c>
      <c r="S304" s="71" t="s">
        <v>742</v>
      </c>
      <c r="T304" s="72">
        <v>0.109</v>
      </c>
      <c r="U304" s="72">
        <v>0.109</v>
      </c>
      <c r="V304" s="72">
        <v>0.109</v>
      </c>
      <c r="W304" s="72">
        <v>1.0999999999999999E-2</v>
      </c>
      <c r="X304" s="72">
        <v>1.0999999999999999E-2</v>
      </c>
      <c r="Y304" s="72">
        <v>1.0999999999999999E-2</v>
      </c>
      <c r="Z304" s="72"/>
      <c r="AA304" s="73">
        <v>0.14346525250218511</v>
      </c>
      <c r="AB304" s="73">
        <v>1.9467206006587526E-2</v>
      </c>
      <c r="AC304" s="73">
        <v>8.5657394169371487E-2</v>
      </c>
      <c r="AD304" s="73">
        <v>0.1437712438468659</v>
      </c>
      <c r="AE304" s="73">
        <v>8.942477379215618E-3</v>
      </c>
      <c r="AF304" s="73">
        <v>1.9531236104650854E-2</v>
      </c>
      <c r="AG304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304" s="73">
        <f t="shared" si="31"/>
        <v>1.0999999999999999E-2</v>
      </c>
      <c r="AI304" s="75">
        <f t="shared" si="32"/>
        <v>1.9467206006587526E-2</v>
      </c>
      <c r="AJ304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304" s="73">
        <f t="shared" si="33"/>
        <v>0.109</v>
      </c>
      <c r="AL304" s="75">
        <f t="shared" si="34"/>
        <v>0.14346525250218511</v>
      </c>
      <c r="AM304" s="86">
        <f>Table133[[#This Row],[GAM to be used]]-Table133[[#This Row],[new GAM prevalence (SD of 1) after district grouping]]</f>
        <v>0</v>
      </c>
      <c r="AN304" s="86">
        <f>Table133[[#This Row],[GAM to be used]]-Table133[[#This Row],[SAM to be used]]</f>
        <v>0.12399804649559759</v>
      </c>
      <c r="AO304" s="87">
        <f>Table133[[#This Row],[0-59 Month population]]*Table133[[#This Row],[SAM to be used]]*2.6</f>
        <v>274.24217267184429</v>
      </c>
      <c r="AP304" s="87">
        <f>Table133[[#This Row],[SAM Burden]]+Table133[[#This Row],[MAM Burden]]</f>
        <v>2021.0513278484991</v>
      </c>
      <c r="AQ304" s="87">
        <f>Table133[[#This Row],[0-59 Month population]]*Table133[[#This Row],[MAM to be used]]*2.6</f>
        <v>1746.8091551766547</v>
      </c>
      <c r="AR304" s="77"/>
      <c r="AS304" s="88">
        <f>Table133[[#This Row],[SAM Upper Interval]]*Table133[[#This Row],[0-59 Month population]]*2.6</f>
        <v>154.96131793999999</v>
      </c>
      <c r="AT304" s="89">
        <f>Table133[[#This Row],[0-59 Month population]]*Table133[[#This Row],[SAM Level]]*2.6</f>
        <v>154.96131793999999</v>
      </c>
      <c r="AU304" s="79">
        <f>Table133[[#This Row],[SAM Burden (Surveys Only)]]+Table133[[#This Row],[MAM Burden (Surveys Only)]]</f>
        <v>1535.5257868600002</v>
      </c>
      <c r="AV304" s="89">
        <f>(Table133[[#This Row],[GAM Level]]-Table133[[#This Row],[SAM Level]])*Table133[[#This Row],[0-59 Month population]]*2.6</f>
        <v>1380.5644689200001</v>
      </c>
      <c r="AX304" s="69">
        <v>5.8259723145467426</v>
      </c>
      <c r="AY304" s="70">
        <f t="shared" si="28"/>
        <v>1535.5257868600002</v>
      </c>
      <c r="AZ304" s="70">
        <f t="shared" si="29"/>
        <v>154.96131793999999</v>
      </c>
      <c r="BA304" s="70">
        <f t="shared" si="30"/>
        <v>1380.5644689200001</v>
      </c>
      <c r="BB304" s="2"/>
    </row>
    <row r="305" spans="1:54" ht="16.5" hidden="1" customHeight="1" x14ac:dyDescent="0.25">
      <c r="A305" s="56" t="s">
        <v>154</v>
      </c>
      <c r="B305" s="56" t="s">
        <v>166</v>
      </c>
      <c r="C305" s="56" t="s">
        <v>44</v>
      </c>
      <c r="D305" s="56">
        <v>2908</v>
      </c>
      <c r="E305" s="56">
        <v>2908</v>
      </c>
      <c r="F305" s="56" t="s">
        <v>45</v>
      </c>
      <c r="G305" s="57"/>
      <c r="H305" s="57" t="s">
        <v>680</v>
      </c>
      <c r="I305" s="58">
        <v>52136.349549992061</v>
      </c>
      <c r="J305" s="58">
        <f>VLOOKUP(TRIM(Table133[[#This Row],[District code]]),'[2]Pop Change by District'!$D$6:$L$339,9,0)</f>
        <v>51731</v>
      </c>
      <c r="K305" s="58">
        <f>Table133[[#This Row],[Population 2019]]-Table133[[#This Row],[Population 2018]]</f>
        <v>-405.34954999206093</v>
      </c>
      <c r="L305" s="58">
        <f>Table133[[#This Row],[Population 2019]]*17.63%</f>
        <v>9120.175299999999</v>
      </c>
      <c r="M305" s="58">
        <f>Table133[[#This Row],[0-59 Month population]]*0.9</f>
        <v>8208.1577699999998</v>
      </c>
      <c r="N305" s="58">
        <f>Table133[[#This Row],[0-59 Month population]]*0.3</f>
        <v>2736.0525899999998</v>
      </c>
      <c r="O305" s="58">
        <f>Table133[[#This Row],[0-59 Month population]]*0.8</f>
        <v>7296.1402399999997</v>
      </c>
      <c r="P305" s="58" t="s">
        <v>167</v>
      </c>
      <c r="Q305" s="71" t="s">
        <v>21</v>
      </c>
      <c r="R305" s="71" t="s">
        <v>741</v>
      </c>
      <c r="S305" s="71" t="s">
        <v>742</v>
      </c>
      <c r="T305" s="72">
        <v>0.109</v>
      </c>
      <c r="U305" s="72">
        <v>0.109</v>
      </c>
      <c r="V305" s="72">
        <v>0.109</v>
      </c>
      <c r="W305" s="72">
        <v>1.0999999999999999E-2</v>
      </c>
      <c r="X305" s="72">
        <v>1.0999999999999999E-2</v>
      </c>
      <c r="Y305" s="72">
        <v>1.0999999999999999E-2</v>
      </c>
      <c r="Z305" s="72"/>
      <c r="AA305" s="73">
        <v>0.11701871400708813</v>
      </c>
      <c r="AB305" s="73">
        <v>1.4261291400637104E-2</v>
      </c>
      <c r="AC305" s="73">
        <v>8.5657394169371487E-2</v>
      </c>
      <c r="AD305" s="73">
        <v>0.1437712438468659</v>
      </c>
      <c r="AE305" s="73">
        <v>8.942477379215618E-3</v>
      </c>
      <c r="AF305" s="73">
        <v>1.9531236104650854E-2</v>
      </c>
      <c r="AG305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305" s="73">
        <f t="shared" si="31"/>
        <v>1.0999999999999999E-2</v>
      </c>
      <c r="AI305" s="75">
        <f t="shared" si="32"/>
        <v>1.4261291400637104E-2</v>
      </c>
      <c r="AJ305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305" s="73">
        <f t="shared" si="33"/>
        <v>0.109</v>
      </c>
      <c r="AL305" s="75">
        <f t="shared" si="34"/>
        <v>0.11701871400708813</v>
      </c>
      <c r="AM305" s="86">
        <f>Table133[[#This Row],[GAM to be used]]-Table133[[#This Row],[new GAM prevalence (SD of 1) after district grouping]]</f>
        <v>0</v>
      </c>
      <c r="AN305" s="86">
        <f>Table133[[#This Row],[GAM to be used]]-Table133[[#This Row],[SAM to be used]]</f>
        <v>0.10275742260645103</v>
      </c>
      <c r="AO305" s="87">
        <f>Table133[[#This Row],[0-59 Month population]]*Table133[[#This Row],[SAM to be used]]*2.6</f>
        <v>338.1702417033016</v>
      </c>
      <c r="AP305" s="87">
        <f>Table133[[#This Row],[SAM Burden]]+Table133[[#This Row],[MAM Burden]]</f>
        <v>2774.8010813255437</v>
      </c>
      <c r="AQ305" s="87">
        <f>Table133[[#This Row],[0-59 Month population]]*Table133[[#This Row],[MAM to be used]]*2.6</f>
        <v>2436.6308396222421</v>
      </c>
      <c r="AR305" s="77"/>
      <c r="AS305" s="88">
        <f>Table133[[#This Row],[SAM Upper Interval]]*Table133[[#This Row],[0-59 Month population]]*2.6</f>
        <v>260.83701357999996</v>
      </c>
      <c r="AT305" s="89">
        <f>Table133[[#This Row],[0-59 Month population]]*Table133[[#This Row],[SAM Level]]*2.6</f>
        <v>260.83701357999996</v>
      </c>
      <c r="AU305" s="79">
        <f>Table133[[#This Row],[SAM Burden (Surveys Only)]]+Table133[[#This Row],[MAM Burden (Surveys Only)]]</f>
        <v>2584.65768002</v>
      </c>
      <c r="AV305" s="89">
        <f>(Table133[[#This Row],[GAM Level]]-Table133[[#This Row],[SAM Level]])*Table133[[#This Row],[0-59 Month population]]*2.6</f>
        <v>2323.82066644</v>
      </c>
      <c r="AX305" s="69">
        <v>5.8259723145467426</v>
      </c>
      <c r="AY305" s="70">
        <f t="shared" si="28"/>
        <v>2584.6576800199996</v>
      </c>
      <c r="AZ305" s="70">
        <f t="shared" si="29"/>
        <v>260.83701357999996</v>
      </c>
      <c r="BA305" s="70">
        <f t="shared" si="30"/>
        <v>2323.82066644</v>
      </c>
      <c r="BB305" s="2"/>
    </row>
    <row r="306" spans="1:54" ht="16.5" hidden="1" customHeight="1" x14ac:dyDescent="0.25">
      <c r="A306" s="56" t="s">
        <v>154</v>
      </c>
      <c r="B306" s="56" t="s">
        <v>168</v>
      </c>
      <c r="C306" s="56" t="s">
        <v>44</v>
      </c>
      <c r="D306" s="56">
        <v>2909</v>
      </c>
      <c r="E306" s="56">
        <v>2909</v>
      </c>
      <c r="F306" s="56" t="s">
        <v>45</v>
      </c>
      <c r="G306" s="57" t="s">
        <v>29</v>
      </c>
      <c r="H306" s="57" t="s">
        <v>680</v>
      </c>
      <c r="I306" s="58">
        <v>42204.701904370326</v>
      </c>
      <c r="J306" s="58">
        <f>VLOOKUP(TRIM(Table133[[#This Row],[District code]]),'[2]Pop Change by District'!$D$6:$L$339,9,0)</f>
        <v>42747</v>
      </c>
      <c r="K306" s="58">
        <f>Table133[[#This Row],[Population 2019]]-Table133[[#This Row],[Population 2018]]</f>
        <v>542.29809562967421</v>
      </c>
      <c r="L306" s="58">
        <f>Table133[[#This Row],[Population 2019]]*17.63%</f>
        <v>7536.2960999999996</v>
      </c>
      <c r="M306" s="58">
        <f>Table133[[#This Row],[0-59 Month population]]*0.9</f>
        <v>6782.6664899999996</v>
      </c>
      <c r="N306" s="58">
        <f>Table133[[#This Row],[0-59 Month population]]*0.3</f>
        <v>2260.8888299999999</v>
      </c>
      <c r="O306" s="58">
        <f>Table133[[#This Row],[0-59 Month population]]*0.8</f>
        <v>6029.0368799999997</v>
      </c>
      <c r="P306" s="58" t="s">
        <v>167</v>
      </c>
      <c r="Q306" s="71" t="s">
        <v>21</v>
      </c>
      <c r="R306" s="71" t="s">
        <v>741</v>
      </c>
      <c r="S306" s="71" t="s">
        <v>742</v>
      </c>
      <c r="T306" s="72">
        <v>0.109</v>
      </c>
      <c r="U306" s="72">
        <v>0.109</v>
      </c>
      <c r="V306" s="72">
        <v>0.109</v>
      </c>
      <c r="W306" s="72">
        <v>1.0999999999999999E-2</v>
      </c>
      <c r="X306" s="72">
        <v>1.0999999999999999E-2</v>
      </c>
      <c r="Y306" s="72">
        <v>1.0999999999999999E-2</v>
      </c>
      <c r="Z306" s="72"/>
      <c r="AA306" s="73">
        <v>0.11701871400708813</v>
      </c>
      <c r="AB306" s="73">
        <v>1.4261291400637104E-2</v>
      </c>
      <c r="AC306" s="73">
        <v>8.5657394169371487E-2</v>
      </c>
      <c r="AD306" s="73">
        <v>0.1437712438468659</v>
      </c>
      <c r="AE306" s="73">
        <v>8.942477379215618E-3</v>
      </c>
      <c r="AF306" s="73">
        <v>1.9531236104650854E-2</v>
      </c>
      <c r="AG306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306" s="73">
        <f t="shared" si="31"/>
        <v>1.0999999999999999E-2</v>
      </c>
      <c r="AI306" s="75">
        <f t="shared" si="32"/>
        <v>1.4261291400637104E-2</v>
      </c>
      <c r="AJ306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306" s="73">
        <f t="shared" si="33"/>
        <v>0.109</v>
      </c>
      <c r="AL306" s="75">
        <f t="shared" si="34"/>
        <v>0.11701871400708813</v>
      </c>
      <c r="AM306" s="86">
        <f>Table133[[#This Row],[GAM to be used]]-Table133[[#This Row],[new GAM prevalence (SD of 1) after district grouping]]</f>
        <v>0</v>
      </c>
      <c r="AN306" s="86">
        <f>Table133[[#This Row],[GAM to be used]]-Table133[[#This Row],[SAM to be used]]</f>
        <v>0.10275742260645103</v>
      </c>
      <c r="AO306" s="87">
        <f>Table133[[#This Row],[0-59 Month population]]*Table133[[#This Row],[SAM to be used]]*2.6</f>
        <v>279.44101838532089</v>
      </c>
      <c r="AP306" s="87">
        <f>Table133[[#This Row],[SAM Burden]]+Table133[[#This Row],[MAM Burden]]</f>
        <v>2292.9079627964475</v>
      </c>
      <c r="AQ306" s="87">
        <f>Table133[[#This Row],[0-59 Month population]]*Table133[[#This Row],[MAM to be used]]*2.6</f>
        <v>2013.4669444111266</v>
      </c>
      <c r="AR306" s="77"/>
      <c r="AS306" s="88">
        <f>Table133[[#This Row],[SAM Upper Interval]]*Table133[[#This Row],[0-59 Month population]]*2.6</f>
        <v>215.53806845999998</v>
      </c>
      <c r="AT306" s="89">
        <f>Table133[[#This Row],[0-59 Month population]]*Table133[[#This Row],[SAM Level]]*2.6</f>
        <v>215.53806845999998</v>
      </c>
      <c r="AU306" s="79">
        <f>Table133[[#This Row],[SAM Burden (Surveys Only)]]+Table133[[#This Row],[MAM Burden (Surveys Only)]]</f>
        <v>2135.7863147400003</v>
      </c>
      <c r="AV306" s="89">
        <f>(Table133[[#This Row],[GAM Level]]-Table133[[#This Row],[SAM Level]])*Table133[[#This Row],[0-59 Month population]]*2.6</f>
        <v>1920.2482462800001</v>
      </c>
      <c r="AX306" s="69">
        <v>4.1390319621323393</v>
      </c>
      <c r="AY306" s="70">
        <f t="shared" si="28"/>
        <v>2135.7863147399999</v>
      </c>
      <c r="AZ306" s="70">
        <f t="shared" si="29"/>
        <v>215.53806845999998</v>
      </c>
      <c r="BA306" s="70">
        <f t="shared" si="30"/>
        <v>1920.2482462800001</v>
      </c>
      <c r="BB306" s="2"/>
    </row>
    <row r="307" spans="1:54" ht="16.5" hidden="1" customHeight="1" x14ac:dyDescent="0.25">
      <c r="A307" s="56" t="s">
        <v>154</v>
      </c>
      <c r="B307" s="56" t="s">
        <v>169</v>
      </c>
      <c r="C307" s="56" t="s">
        <v>44</v>
      </c>
      <c r="D307" s="56">
        <v>2910</v>
      </c>
      <c r="E307" s="56">
        <v>2910</v>
      </c>
      <c r="F307" s="56" t="s">
        <v>45</v>
      </c>
      <c r="G307" s="57"/>
      <c r="H307" s="57" t="s">
        <v>680</v>
      </c>
      <c r="I307" s="58">
        <v>63149.377078106685</v>
      </c>
      <c r="J307" s="58">
        <f>VLOOKUP(TRIM(Table133[[#This Row],[District code]]),'[2]Pop Change by District'!$D$6:$L$339,9,0)</f>
        <v>64059</v>
      </c>
      <c r="K307" s="58">
        <f>Table133[[#This Row],[Population 2019]]-Table133[[#This Row],[Population 2018]]</f>
        <v>909.62292189331492</v>
      </c>
      <c r="L307" s="58">
        <f>Table133[[#This Row],[Population 2019]]*17.63%</f>
        <v>11293.601699999999</v>
      </c>
      <c r="M307" s="58">
        <f>Table133[[#This Row],[0-59 Month population]]*0.9</f>
        <v>10164.241529999999</v>
      </c>
      <c r="N307" s="58">
        <f>Table133[[#This Row],[0-59 Month population]]*0.3</f>
        <v>3388.0805099999998</v>
      </c>
      <c r="O307" s="58">
        <f>Table133[[#This Row],[0-59 Month population]]*0.8</f>
        <v>9034.8813599999994</v>
      </c>
      <c r="P307" s="58" t="s">
        <v>170</v>
      </c>
      <c r="Q307" s="71" t="s">
        <v>21</v>
      </c>
      <c r="R307" s="71" t="s">
        <v>741</v>
      </c>
      <c r="S307" s="71" t="s">
        <v>742</v>
      </c>
      <c r="T307" s="72">
        <v>0.109</v>
      </c>
      <c r="U307" s="72">
        <v>0.109</v>
      </c>
      <c r="V307" s="72">
        <v>0.109</v>
      </c>
      <c r="W307" s="72">
        <v>1.0999999999999999E-2</v>
      </c>
      <c r="X307" s="72">
        <v>1.0999999999999999E-2</v>
      </c>
      <c r="Y307" s="72">
        <v>1.0999999999999999E-2</v>
      </c>
      <c r="Z307" s="72"/>
      <c r="AA307" s="73">
        <v>9.3693737428392612E-2</v>
      </c>
      <c r="AB307" s="73">
        <v>1.0215231810463141E-2</v>
      </c>
      <c r="AC307" s="73">
        <v>8.5657394169371487E-2</v>
      </c>
      <c r="AD307" s="73">
        <v>0.1437712438468659</v>
      </c>
      <c r="AE307" s="73">
        <v>8.942477379215618E-3</v>
      </c>
      <c r="AF307" s="73">
        <v>1.9531236104650854E-2</v>
      </c>
      <c r="AG307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307" s="73">
        <f t="shared" si="31"/>
        <v>1.0999999999999999E-2</v>
      </c>
      <c r="AI307" s="75">
        <f t="shared" si="32"/>
        <v>1.0999999999999999E-2</v>
      </c>
      <c r="AJ307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307" s="73">
        <f t="shared" si="33"/>
        <v>0.109</v>
      </c>
      <c r="AL307" s="75">
        <f t="shared" si="34"/>
        <v>0.109</v>
      </c>
      <c r="AM307" s="86">
        <f>Table133[[#This Row],[GAM to be used]]-Table133[[#This Row],[new GAM prevalence (SD of 1) after district grouping]]</f>
        <v>1.5306262571607387E-2</v>
      </c>
      <c r="AN307" s="86">
        <f>Table133[[#This Row],[GAM to be used]]-Table133[[#This Row],[SAM to be used]]</f>
        <v>9.8000000000000004E-2</v>
      </c>
      <c r="AO307" s="87">
        <f>Table133[[#This Row],[0-59 Month population]]*Table133[[#This Row],[SAM to be used]]*2.6</f>
        <v>322.99700861999997</v>
      </c>
      <c r="AP307" s="87">
        <f>Table133[[#This Row],[SAM Burden]]+Table133[[#This Row],[MAM Burden]]</f>
        <v>3200.60672178</v>
      </c>
      <c r="AQ307" s="87">
        <f>Table133[[#This Row],[0-59 Month population]]*Table133[[#This Row],[MAM to be used]]*2.6</f>
        <v>2877.60971316</v>
      </c>
      <c r="AR307" s="77"/>
      <c r="AS307" s="88">
        <f>Table133[[#This Row],[SAM Upper Interval]]*Table133[[#This Row],[0-59 Month population]]*2.6</f>
        <v>322.99700861999997</v>
      </c>
      <c r="AT307" s="89">
        <f>Table133[[#This Row],[0-59 Month population]]*Table133[[#This Row],[SAM Level]]*2.6</f>
        <v>322.99700861999997</v>
      </c>
      <c r="AU307" s="79">
        <f>Table133[[#This Row],[SAM Burden (Surveys Only)]]+Table133[[#This Row],[MAM Burden (Surveys Only)]]</f>
        <v>3200.60672178</v>
      </c>
      <c r="AV307" s="89">
        <f>(Table133[[#This Row],[GAM Level]]-Table133[[#This Row],[SAM Level]])*Table133[[#This Row],[0-59 Month population]]*2.6</f>
        <v>2877.60971316</v>
      </c>
      <c r="AX307" s="69">
        <v>4.1390319621323393</v>
      </c>
      <c r="AY307" s="70">
        <f t="shared" si="28"/>
        <v>3200.60672178</v>
      </c>
      <c r="AZ307" s="70">
        <f t="shared" si="29"/>
        <v>322.99700861999997</v>
      </c>
      <c r="BA307" s="70">
        <f t="shared" si="30"/>
        <v>2877.60971316</v>
      </c>
      <c r="BB307" s="2"/>
    </row>
    <row r="308" spans="1:54" ht="16.5" hidden="1" customHeight="1" x14ac:dyDescent="0.25">
      <c r="A308" s="56" t="s">
        <v>154</v>
      </c>
      <c r="B308" s="56" t="s">
        <v>171</v>
      </c>
      <c r="C308" s="56" t="s">
        <v>44</v>
      </c>
      <c r="D308" s="56">
        <v>2911</v>
      </c>
      <c r="E308" s="56">
        <v>2911</v>
      </c>
      <c r="F308" s="56" t="s">
        <v>45</v>
      </c>
      <c r="G308" s="57"/>
      <c r="H308" s="57" t="s">
        <v>680</v>
      </c>
      <c r="I308" s="58">
        <v>63040.531275962363</v>
      </c>
      <c r="J308" s="58">
        <f>VLOOKUP(TRIM(Table133[[#This Row],[District code]]),'[2]Pop Change by District'!$D$6:$L$339,9,0)</f>
        <v>64696</v>
      </c>
      <c r="K308" s="58">
        <f>Table133[[#This Row],[Population 2019]]-Table133[[#This Row],[Population 2018]]</f>
        <v>1655.468724037637</v>
      </c>
      <c r="L308" s="58">
        <f>Table133[[#This Row],[Population 2019]]*17.63%</f>
        <v>11405.904799999998</v>
      </c>
      <c r="M308" s="58">
        <f>Table133[[#This Row],[0-59 Month population]]*0.9</f>
        <v>10265.314319999999</v>
      </c>
      <c r="N308" s="58">
        <f>Table133[[#This Row],[0-59 Month population]]*0.3</f>
        <v>3421.7714399999995</v>
      </c>
      <c r="O308" s="58">
        <f>Table133[[#This Row],[0-59 Month population]]*0.8</f>
        <v>9124.7238399999987</v>
      </c>
      <c r="P308" s="58" t="s">
        <v>170</v>
      </c>
      <c r="Q308" s="71" t="s">
        <v>21</v>
      </c>
      <c r="R308" s="71" t="s">
        <v>741</v>
      </c>
      <c r="S308" s="71" t="s">
        <v>742</v>
      </c>
      <c r="T308" s="72">
        <v>0.109</v>
      </c>
      <c r="U308" s="72">
        <v>0.109</v>
      </c>
      <c r="V308" s="72">
        <v>0.109</v>
      </c>
      <c r="W308" s="72">
        <v>1.0999999999999999E-2</v>
      </c>
      <c r="X308" s="72">
        <v>1.0999999999999999E-2</v>
      </c>
      <c r="Y308" s="72">
        <v>1.0999999999999999E-2</v>
      </c>
      <c r="Z308" s="72"/>
      <c r="AA308" s="73">
        <v>9.3693737428392612E-2</v>
      </c>
      <c r="AB308" s="73">
        <v>1.0215231810463141E-2</v>
      </c>
      <c r="AC308" s="73">
        <v>8.5657394169371487E-2</v>
      </c>
      <c r="AD308" s="73">
        <v>0.1437712438468659</v>
      </c>
      <c r="AE308" s="73">
        <v>8.942477379215618E-3</v>
      </c>
      <c r="AF308" s="73">
        <v>1.9531236104650854E-2</v>
      </c>
      <c r="AG308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308" s="73">
        <f t="shared" si="31"/>
        <v>1.0999999999999999E-2</v>
      </c>
      <c r="AI308" s="75">
        <f t="shared" si="32"/>
        <v>1.0999999999999999E-2</v>
      </c>
      <c r="AJ308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308" s="73">
        <f t="shared" si="33"/>
        <v>0.109</v>
      </c>
      <c r="AL308" s="75">
        <f t="shared" si="34"/>
        <v>0.109</v>
      </c>
      <c r="AM308" s="86">
        <f>Table133[[#This Row],[GAM to be used]]-Table133[[#This Row],[new GAM prevalence (SD of 1) after district grouping]]</f>
        <v>1.5306262571607387E-2</v>
      </c>
      <c r="AN308" s="86">
        <f>Table133[[#This Row],[GAM to be used]]-Table133[[#This Row],[SAM to be used]]</f>
        <v>9.8000000000000004E-2</v>
      </c>
      <c r="AO308" s="87">
        <f>Table133[[#This Row],[0-59 Month population]]*Table133[[#This Row],[SAM to be used]]*2.6</f>
        <v>326.20887727999997</v>
      </c>
      <c r="AP308" s="87">
        <f>Table133[[#This Row],[SAM Burden]]+Table133[[#This Row],[MAM Burden]]</f>
        <v>3232.4334203199992</v>
      </c>
      <c r="AQ308" s="87">
        <f>Table133[[#This Row],[0-59 Month population]]*Table133[[#This Row],[MAM to be used]]*2.6</f>
        <v>2906.2245430399994</v>
      </c>
      <c r="AR308" s="77"/>
      <c r="AS308" s="88">
        <f>Table133[[#This Row],[SAM Upper Interval]]*Table133[[#This Row],[0-59 Month population]]*2.6</f>
        <v>326.20887727999997</v>
      </c>
      <c r="AT308" s="89">
        <f>Table133[[#This Row],[0-59 Month population]]*Table133[[#This Row],[SAM Level]]*2.6</f>
        <v>326.20887727999997</v>
      </c>
      <c r="AU308" s="79">
        <f>Table133[[#This Row],[SAM Burden (Surveys Only)]]+Table133[[#This Row],[MAM Burden (Surveys Only)]]</f>
        <v>3232.4334203199992</v>
      </c>
      <c r="AV308" s="89">
        <f>(Table133[[#This Row],[GAM Level]]-Table133[[#This Row],[SAM Level]])*Table133[[#This Row],[0-59 Month population]]*2.6</f>
        <v>2906.2245430399994</v>
      </c>
      <c r="AX308" s="69">
        <v>2.5127442904232584</v>
      </c>
      <c r="AY308" s="70">
        <f t="shared" si="28"/>
        <v>3232.4334203199996</v>
      </c>
      <c r="AZ308" s="70">
        <f t="shared" si="29"/>
        <v>326.20887727999997</v>
      </c>
      <c r="BA308" s="70">
        <f t="shared" si="30"/>
        <v>2906.2245430399994</v>
      </c>
      <c r="BB308" s="2"/>
    </row>
    <row r="309" spans="1:54" ht="16.5" hidden="1" customHeight="1" x14ac:dyDescent="0.25">
      <c r="A309" s="56" t="s">
        <v>154</v>
      </c>
      <c r="B309" s="56" t="s">
        <v>172</v>
      </c>
      <c r="C309" s="56" t="s">
        <v>44</v>
      </c>
      <c r="D309" s="56">
        <v>2912</v>
      </c>
      <c r="E309" s="56">
        <v>2912</v>
      </c>
      <c r="F309" s="56" t="s">
        <v>45</v>
      </c>
      <c r="G309" s="57"/>
      <c r="H309" s="57" t="s">
        <v>680</v>
      </c>
      <c r="I309" s="58">
        <v>115429.94490479719</v>
      </c>
      <c r="J309" s="58">
        <f>VLOOKUP(TRIM(Table133[[#This Row],[District code]]),'[2]Pop Change by District'!$D$6:$L$339,9,0)</f>
        <v>118725</v>
      </c>
      <c r="K309" s="58">
        <f>Table133[[#This Row],[Population 2019]]-Table133[[#This Row],[Population 2018]]</f>
        <v>3295.0550952028134</v>
      </c>
      <c r="L309" s="58">
        <f>Table133[[#This Row],[Population 2019]]*17.63%</f>
        <v>20931.217499999999</v>
      </c>
      <c r="M309" s="58">
        <f>Table133[[#This Row],[0-59 Month population]]*0.9</f>
        <v>18838.09575</v>
      </c>
      <c r="N309" s="58">
        <f>Table133[[#This Row],[0-59 Month population]]*0.3</f>
        <v>6279.3652499999998</v>
      </c>
      <c r="O309" s="58">
        <f>Table133[[#This Row],[0-59 Month population]]*0.8</f>
        <v>16744.973999999998</v>
      </c>
      <c r="P309" s="58" t="s">
        <v>170</v>
      </c>
      <c r="Q309" s="71" t="s">
        <v>21</v>
      </c>
      <c r="R309" s="71" t="s">
        <v>741</v>
      </c>
      <c r="S309" s="71" t="s">
        <v>742</v>
      </c>
      <c r="T309" s="72">
        <v>0.109</v>
      </c>
      <c r="U309" s="72">
        <v>0.109</v>
      </c>
      <c r="V309" s="72">
        <v>0.109</v>
      </c>
      <c r="W309" s="72">
        <v>1.0999999999999999E-2</v>
      </c>
      <c r="X309" s="72">
        <v>1.0999999999999999E-2</v>
      </c>
      <c r="Y309" s="72">
        <v>1.0999999999999999E-2</v>
      </c>
      <c r="Z309" s="72"/>
      <c r="AA309" s="73">
        <v>9.3693737428392612E-2</v>
      </c>
      <c r="AB309" s="73">
        <v>1.0215231810463141E-2</v>
      </c>
      <c r="AC309" s="73">
        <v>8.5657394169371487E-2</v>
      </c>
      <c r="AD309" s="73">
        <v>0.1437712438468659</v>
      </c>
      <c r="AE309" s="73">
        <v>8.942477379215618E-3</v>
      </c>
      <c r="AF309" s="73">
        <v>1.9531236104650854E-2</v>
      </c>
      <c r="AG309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309" s="73">
        <f t="shared" si="31"/>
        <v>1.0999999999999999E-2</v>
      </c>
      <c r="AI309" s="75">
        <f t="shared" si="32"/>
        <v>1.0999999999999999E-2</v>
      </c>
      <c r="AJ309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309" s="73">
        <f t="shared" si="33"/>
        <v>0.109</v>
      </c>
      <c r="AL309" s="75">
        <f t="shared" si="34"/>
        <v>0.109</v>
      </c>
      <c r="AM309" s="86">
        <f>Table133[[#This Row],[GAM to be used]]-Table133[[#This Row],[new GAM prevalence (SD of 1) after district grouping]]</f>
        <v>1.5306262571607387E-2</v>
      </c>
      <c r="AN309" s="86">
        <f>Table133[[#This Row],[GAM to be used]]-Table133[[#This Row],[SAM to be used]]</f>
        <v>9.8000000000000004E-2</v>
      </c>
      <c r="AO309" s="87">
        <f>Table133[[#This Row],[0-59 Month population]]*Table133[[#This Row],[SAM to be used]]*2.6</f>
        <v>598.63282049999998</v>
      </c>
      <c r="AP309" s="87">
        <f>Table133[[#This Row],[SAM Burden]]+Table133[[#This Row],[MAM Burden]]</f>
        <v>5931.9070394999999</v>
      </c>
      <c r="AQ309" s="87">
        <f>Table133[[#This Row],[0-59 Month population]]*Table133[[#This Row],[MAM to be used]]*2.6</f>
        <v>5333.2742189999999</v>
      </c>
      <c r="AR309" s="77"/>
      <c r="AS309" s="88">
        <f>Table133[[#This Row],[SAM Upper Interval]]*Table133[[#This Row],[0-59 Month population]]*2.6</f>
        <v>598.63282049999998</v>
      </c>
      <c r="AT309" s="89">
        <f>Table133[[#This Row],[0-59 Month population]]*Table133[[#This Row],[SAM Level]]*2.6</f>
        <v>598.63282049999998</v>
      </c>
      <c r="AU309" s="79">
        <f>Table133[[#This Row],[SAM Burden (Surveys Only)]]+Table133[[#This Row],[MAM Burden (Surveys Only)]]</f>
        <v>5931.9070394999999</v>
      </c>
      <c r="AV309" s="89">
        <f>(Table133[[#This Row],[GAM Level]]-Table133[[#This Row],[SAM Level]])*Table133[[#This Row],[0-59 Month population]]*2.6</f>
        <v>5333.2742189999999</v>
      </c>
      <c r="AX309" s="69">
        <v>4.1390319621323393</v>
      </c>
      <c r="AY309" s="70">
        <f t="shared" si="28"/>
        <v>5931.9070394999999</v>
      </c>
      <c r="AZ309" s="70">
        <f t="shared" si="29"/>
        <v>598.63282049999998</v>
      </c>
      <c r="BA309" s="70">
        <f t="shared" si="30"/>
        <v>5333.2742189999999</v>
      </c>
      <c r="BB309" s="2"/>
    </row>
    <row r="310" spans="1:54" ht="16.5" hidden="1" customHeight="1" x14ac:dyDescent="0.25">
      <c r="A310" s="56" t="s">
        <v>154</v>
      </c>
      <c r="B310" s="56" t="s">
        <v>173</v>
      </c>
      <c r="C310" s="56" t="s">
        <v>44</v>
      </c>
      <c r="D310" s="56">
        <v>2913</v>
      </c>
      <c r="E310" s="56">
        <v>2913</v>
      </c>
      <c r="F310" s="56" t="s">
        <v>45</v>
      </c>
      <c r="G310" s="57"/>
      <c r="H310" s="57" t="s">
        <v>680</v>
      </c>
      <c r="I310" s="58">
        <v>41764.882585087042</v>
      </c>
      <c r="J310" s="58">
        <f>VLOOKUP(TRIM(Table133[[#This Row],[District code]]),'[2]Pop Change by District'!$D$6:$L$339,9,0)</f>
        <v>42136</v>
      </c>
      <c r="K310" s="58">
        <f>Table133[[#This Row],[Population 2019]]-Table133[[#This Row],[Population 2018]]</f>
        <v>371.11741491295834</v>
      </c>
      <c r="L310" s="58">
        <f>Table133[[#This Row],[Population 2019]]*17.63%</f>
        <v>7428.5767999999989</v>
      </c>
      <c r="M310" s="58">
        <f>Table133[[#This Row],[0-59 Month population]]*0.9</f>
        <v>6685.7191199999988</v>
      </c>
      <c r="N310" s="58">
        <f>Table133[[#This Row],[0-59 Month population]]*0.3</f>
        <v>2228.5730399999998</v>
      </c>
      <c r="O310" s="58">
        <f>Table133[[#This Row],[0-59 Month population]]*0.8</f>
        <v>5942.8614399999997</v>
      </c>
      <c r="P310" s="58" t="s">
        <v>170</v>
      </c>
      <c r="Q310" s="71" t="s">
        <v>21</v>
      </c>
      <c r="R310" s="71" t="s">
        <v>741</v>
      </c>
      <c r="S310" s="71" t="s">
        <v>742</v>
      </c>
      <c r="T310" s="72">
        <v>0.109</v>
      </c>
      <c r="U310" s="72">
        <v>0.109</v>
      </c>
      <c r="V310" s="72">
        <v>0.109</v>
      </c>
      <c r="W310" s="72">
        <v>1.0999999999999999E-2</v>
      </c>
      <c r="X310" s="72">
        <v>1.0999999999999999E-2</v>
      </c>
      <c r="Y310" s="72">
        <v>1.0999999999999999E-2</v>
      </c>
      <c r="Z310" s="72"/>
      <c r="AA310" s="73">
        <v>9.3693737428392612E-2</v>
      </c>
      <c r="AB310" s="73">
        <v>1.0215231810463141E-2</v>
      </c>
      <c r="AC310" s="73">
        <v>8.5657394169371487E-2</v>
      </c>
      <c r="AD310" s="73">
        <v>0.1437712438468659</v>
      </c>
      <c r="AE310" s="73">
        <v>8.942477379215618E-3</v>
      </c>
      <c r="AF310" s="73">
        <v>1.9531236104650854E-2</v>
      </c>
      <c r="AG310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310" s="73">
        <f t="shared" si="31"/>
        <v>1.0999999999999999E-2</v>
      </c>
      <c r="AI310" s="75">
        <f t="shared" si="32"/>
        <v>1.0999999999999999E-2</v>
      </c>
      <c r="AJ310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310" s="73">
        <f t="shared" si="33"/>
        <v>0.109</v>
      </c>
      <c r="AL310" s="75">
        <f t="shared" si="34"/>
        <v>0.109</v>
      </c>
      <c r="AM310" s="86">
        <f>Table133[[#This Row],[GAM to be used]]-Table133[[#This Row],[new GAM prevalence (SD of 1) after district grouping]]</f>
        <v>1.5306262571607387E-2</v>
      </c>
      <c r="AN310" s="86">
        <f>Table133[[#This Row],[GAM to be used]]-Table133[[#This Row],[SAM to be used]]</f>
        <v>9.8000000000000004E-2</v>
      </c>
      <c r="AO310" s="87">
        <f>Table133[[#This Row],[0-59 Month population]]*Table133[[#This Row],[SAM to be used]]*2.6</f>
        <v>212.45729647999994</v>
      </c>
      <c r="AP310" s="87">
        <f>Table133[[#This Row],[SAM Burden]]+Table133[[#This Row],[MAM Burden]]</f>
        <v>2105.2586651199995</v>
      </c>
      <c r="AQ310" s="87">
        <f>Table133[[#This Row],[0-59 Month population]]*Table133[[#This Row],[MAM to be used]]*2.6</f>
        <v>1892.8013686399997</v>
      </c>
      <c r="AR310" s="77"/>
      <c r="AS310" s="88">
        <f>Table133[[#This Row],[SAM Upper Interval]]*Table133[[#This Row],[0-59 Month population]]*2.6</f>
        <v>212.45729647999994</v>
      </c>
      <c r="AT310" s="89">
        <f>Table133[[#This Row],[0-59 Month population]]*Table133[[#This Row],[SAM Level]]*2.6</f>
        <v>212.45729647999994</v>
      </c>
      <c r="AU310" s="79">
        <f>Table133[[#This Row],[SAM Burden (Surveys Only)]]+Table133[[#This Row],[MAM Burden (Surveys Only)]]</f>
        <v>2105.2586651199995</v>
      </c>
      <c r="AV310" s="89">
        <f>(Table133[[#This Row],[GAM Level]]-Table133[[#This Row],[SAM Level]])*Table133[[#This Row],[0-59 Month population]]*2.6</f>
        <v>1892.8013686399997</v>
      </c>
      <c r="AX310" s="69">
        <v>1.3998291119502924</v>
      </c>
      <c r="AY310" s="70">
        <f t="shared" si="28"/>
        <v>2105.2586651199995</v>
      </c>
      <c r="AZ310" s="70">
        <f t="shared" si="29"/>
        <v>212.45729647999994</v>
      </c>
      <c r="BA310" s="70">
        <f t="shared" si="30"/>
        <v>1892.8013686399997</v>
      </c>
      <c r="BB310" s="2"/>
    </row>
    <row r="311" spans="1:54" ht="16.5" hidden="1" customHeight="1" x14ac:dyDescent="0.25">
      <c r="A311" s="56" t="s">
        <v>154</v>
      </c>
      <c r="B311" s="56" t="s">
        <v>174</v>
      </c>
      <c r="C311" s="56" t="s">
        <v>44</v>
      </c>
      <c r="D311" s="56">
        <v>2914</v>
      </c>
      <c r="E311" s="56">
        <v>2914</v>
      </c>
      <c r="F311" s="56" t="s">
        <v>45</v>
      </c>
      <c r="G311" s="57"/>
      <c r="H311" s="57" t="s">
        <v>680</v>
      </c>
      <c r="I311" s="58">
        <v>34027.829554842072</v>
      </c>
      <c r="J311" s="58">
        <f>VLOOKUP(TRIM(Table133[[#This Row],[District code]]),'[2]Pop Change by District'!$D$6:$L$339,9,0)</f>
        <v>33017</v>
      </c>
      <c r="K311" s="58">
        <f>Table133[[#This Row],[Population 2019]]-Table133[[#This Row],[Population 2018]]</f>
        <v>-1010.829554842072</v>
      </c>
      <c r="L311" s="58">
        <f>Table133[[#This Row],[Population 2019]]*17.63%</f>
        <v>5820.8970999999992</v>
      </c>
      <c r="M311" s="58">
        <f>Table133[[#This Row],[0-59 Month population]]*0.9</f>
        <v>5238.807389999999</v>
      </c>
      <c r="N311" s="58">
        <f>Table133[[#This Row],[0-59 Month population]]*0.3</f>
        <v>1746.2691299999997</v>
      </c>
      <c r="O311" s="58">
        <f>Table133[[#This Row],[0-59 Month population]]*0.8</f>
        <v>4656.7176799999997</v>
      </c>
      <c r="P311" s="58" t="s">
        <v>170</v>
      </c>
      <c r="Q311" s="71" t="s">
        <v>21</v>
      </c>
      <c r="R311" s="71" t="s">
        <v>741</v>
      </c>
      <c r="S311" s="71" t="s">
        <v>742</v>
      </c>
      <c r="T311" s="72">
        <v>0.109</v>
      </c>
      <c r="U311" s="72">
        <v>0.109</v>
      </c>
      <c r="V311" s="72">
        <v>0.109</v>
      </c>
      <c r="W311" s="72">
        <v>1.0999999999999999E-2</v>
      </c>
      <c r="X311" s="72">
        <v>1.0999999999999999E-2</v>
      </c>
      <c r="Y311" s="72">
        <v>1.0999999999999999E-2</v>
      </c>
      <c r="Z311" s="72"/>
      <c r="AA311" s="73">
        <v>9.3693737428392612E-2</v>
      </c>
      <c r="AB311" s="73">
        <v>1.0215231810463141E-2</v>
      </c>
      <c r="AC311" s="73">
        <v>8.5657394169371487E-2</v>
      </c>
      <c r="AD311" s="73">
        <v>0.1437712438468659</v>
      </c>
      <c r="AE311" s="73">
        <v>8.942477379215618E-3</v>
      </c>
      <c r="AF311" s="73">
        <v>1.9531236104650854E-2</v>
      </c>
      <c r="AG311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311" s="73">
        <f t="shared" si="31"/>
        <v>1.0999999999999999E-2</v>
      </c>
      <c r="AI311" s="75">
        <f t="shared" si="32"/>
        <v>1.0999999999999999E-2</v>
      </c>
      <c r="AJ311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311" s="73">
        <f t="shared" si="33"/>
        <v>0.109</v>
      </c>
      <c r="AL311" s="75">
        <f t="shared" si="34"/>
        <v>0.109</v>
      </c>
      <c r="AM311" s="86">
        <f>Table133[[#This Row],[GAM to be used]]-Table133[[#This Row],[new GAM prevalence (SD of 1) after district grouping]]</f>
        <v>1.5306262571607387E-2</v>
      </c>
      <c r="AN311" s="86">
        <f>Table133[[#This Row],[GAM to be used]]-Table133[[#This Row],[SAM to be used]]</f>
        <v>9.8000000000000004E-2</v>
      </c>
      <c r="AO311" s="87">
        <f>Table133[[#This Row],[0-59 Month population]]*Table133[[#This Row],[SAM to be used]]*2.6</f>
        <v>166.47765705999998</v>
      </c>
      <c r="AP311" s="87">
        <f>Table133[[#This Row],[SAM Burden]]+Table133[[#This Row],[MAM Burden]]</f>
        <v>1649.6422381399998</v>
      </c>
      <c r="AQ311" s="87">
        <f>Table133[[#This Row],[0-59 Month population]]*Table133[[#This Row],[MAM to be used]]*2.6</f>
        <v>1483.1645810799998</v>
      </c>
      <c r="AR311" s="77"/>
      <c r="AS311" s="88">
        <f>Table133[[#This Row],[SAM Upper Interval]]*Table133[[#This Row],[0-59 Month population]]*2.6</f>
        <v>166.47765705999998</v>
      </c>
      <c r="AT311" s="89">
        <f>Table133[[#This Row],[0-59 Month population]]*Table133[[#This Row],[SAM Level]]*2.6</f>
        <v>166.47765705999998</v>
      </c>
      <c r="AU311" s="79">
        <f>Table133[[#This Row],[SAM Burden (Surveys Only)]]+Table133[[#This Row],[MAM Burden (Surveys Only)]]</f>
        <v>1649.6422381399998</v>
      </c>
      <c r="AV311" s="89">
        <f>(Table133[[#This Row],[GAM Level]]-Table133[[#This Row],[SAM Level]])*Table133[[#This Row],[0-59 Month population]]*2.6</f>
        <v>1483.1645810799998</v>
      </c>
      <c r="AX311" s="69">
        <v>1.3998291119502924</v>
      </c>
      <c r="AY311" s="70">
        <f t="shared" si="28"/>
        <v>1649.64223814</v>
      </c>
      <c r="AZ311" s="70">
        <f t="shared" si="29"/>
        <v>166.47765705999998</v>
      </c>
      <c r="BA311" s="70">
        <f t="shared" si="30"/>
        <v>1483.1645810799998</v>
      </c>
      <c r="BB311" s="2"/>
    </row>
    <row r="312" spans="1:54" ht="16.5" hidden="1" customHeight="1" x14ac:dyDescent="0.25">
      <c r="A312" s="56" t="s">
        <v>154</v>
      </c>
      <c r="B312" s="56" t="s">
        <v>154</v>
      </c>
      <c r="C312" s="56" t="s">
        <v>44</v>
      </c>
      <c r="D312" s="56">
        <v>2915</v>
      </c>
      <c r="E312" s="56">
        <v>2915</v>
      </c>
      <c r="F312" s="56" t="s">
        <v>45</v>
      </c>
      <c r="G312" s="57"/>
      <c r="H312" s="57" t="s">
        <v>680</v>
      </c>
      <c r="I312" s="58">
        <v>109745.75882322706</v>
      </c>
      <c r="J312" s="58">
        <f>VLOOKUP(TRIM(Table133[[#This Row],[District code]]),'[2]Pop Change by District'!$D$6:$L$339,9,0)</f>
        <v>138121</v>
      </c>
      <c r="K312" s="58">
        <f>Table133[[#This Row],[Population 2019]]-Table133[[#This Row],[Population 2018]]</f>
        <v>28375.241176772935</v>
      </c>
      <c r="L312" s="58">
        <f>Table133[[#This Row],[Population 2019]]*17.63%</f>
        <v>24350.7323</v>
      </c>
      <c r="M312" s="58">
        <f>Table133[[#This Row],[0-59 Month population]]*0.9</f>
        <v>21915.659070000002</v>
      </c>
      <c r="N312" s="58">
        <f>Table133[[#This Row],[0-59 Month population]]*0.3</f>
        <v>7305.2196899999999</v>
      </c>
      <c r="O312" s="58">
        <f>Table133[[#This Row],[0-59 Month population]]*0.8</f>
        <v>19480.58584</v>
      </c>
      <c r="P312" s="58" t="s">
        <v>175</v>
      </c>
      <c r="Q312" s="71" t="s">
        <v>21</v>
      </c>
      <c r="R312" s="71" t="s">
        <v>741</v>
      </c>
      <c r="S312" s="71" t="s">
        <v>742</v>
      </c>
      <c r="T312" s="72">
        <v>0.109</v>
      </c>
      <c r="U312" s="72">
        <v>0.109</v>
      </c>
      <c r="V312" s="72">
        <v>0.109</v>
      </c>
      <c r="W312" s="72">
        <v>1.0999999999999999E-2</v>
      </c>
      <c r="X312" s="72">
        <v>1.0999999999999999E-2</v>
      </c>
      <c r="Y312" s="72">
        <v>1.0999999999999999E-2</v>
      </c>
      <c r="Z312" s="72"/>
      <c r="AA312" s="73">
        <v>8.5657394169371487E-2</v>
      </c>
      <c r="AB312" s="73">
        <v>8.942477379215618E-3</v>
      </c>
      <c r="AC312" s="73">
        <v>8.5657394169371487E-2</v>
      </c>
      <c r="AD312" s="73">
        <v>0.1437712438468659</v>
      </c>
      <c r="AE312" s="73">
        <v>8.942477379215618E-3</v>
      </c>
      <c r="AF312" s="73">
        <v>1.9531236104650854E-2</v>
      </c>
      <c r="AG312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312" s="73">
        <f t="shared" si="31"/>
        <v>1.0999999999999999E-2</v>
      </c>
      <c r="AI312" s="75">
        <f t="shared" si="32"/>
        <v>1.0999999999999999E-2</v>
      </c>
      <c r="AJ312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312" s="73">
        <f t="shared" si="33"/>
        <v>0.109</v>
      </c>
      <c r="AL312" s="75">
        <f t="shared" si="34"/>
        <v>0.109</v>
      </c>
      <c r="AM312" s="86">
        <f>Table133[[#This Row],[GAM to be used]]-Table133[[#This Row],[new GAM prevalence (SD of 1) after district grouping]]</f>
        <v>2.3342605830628513E-2</v>
      </c>
      <c r="AN312" s="86">
        <f>Table133[[#This Row],[GAM to be used]]-Table133[[#This Row],[SAM to be used]]</f>
        <v>9.8000000000000004E-2</v>
      </c>
      <c r="AO312" s="87">
        <f>Table133[[#This Row],[0-59 Month population]]*Table133[[#This Row],[SAM to be used]]*2.6</f>
        <v>696.43094378000001</v>
      </c>
      <c r="AP312" s="87">
        <f>Table133[[#This Row],[SAM Burden]]+Table133[[#This Row],[MAM Burden]]</f>
        <v>6900.9975338200011</v>
      </c>
      <c r="AQ312" s="87">
        <f>Table133[[#This Row],[0-59 Month population]]*Table133[[#This Row],[MAM to be used]]*2.6</f>
        <v>6204.5665900400008</v>
      </c>
      <c r="AR312" s="77"/>
      <c r="AS312" s="88">
        <f>Table133[[#This Row],[SAM Upper Interval]]*Table133[[#This Row],[0-59 Month population]]*2.6</f>
        <v>696.43094378000001</v>
      </c>
      <c r="AT312" s="89">
        <f>Table133[[#This Row],[0-59 Month population]]*Table133[[#This Row],[SAM Level]]*2.6</f>
        <v>696.43094378000001</v>
      </c>
      <c r="AU312" s="79">
        <f>Table133[[#This Row],[SAM Burden (Surveys Only)]]+Table133[[#This Row],[MAM Burden (Surveys Only)]]</f>
        <v>6900.9975338200011</v>
      </c>
      <c r="AV312" s="89">
        <f>(Table133[[#This Row],[GAM Level]]-Table133[[#This Row],[SAM Level]])*Table133[[#This Row],[0-59 Month population]]*2.6</f>
        <v>6204.5665900400008</v>
      </c>
      <c r="AX312" s="69">
        <v>1.3022961177050982</v>
      </c>
      <c r="AY312" s="70">
        <f t="shared" si="28"/>
        <v>6900.9975338200002</v>
      </c>
      <c r="AZ312" s="70">
        <f t="shared" si="29"/>
        <v>696.43094378000001</v>
      </c>
      <c r="BA312" s="70">
        <f t="shared" si="30"/>
        <v>6204.5665900400008</v>
      </c>
      <c r="BB312" s="2"/>
    </row>
    <row r="313" spans="1:54" ht="16.5" hidden="1" customHeight="1" x14ac:dyDescent="0.25">
      <c r="A313" s="56" t="s">
        <v>154</v>
      </c>
      <c r="B313" s="56" t="s">
        <v>176</v>
      </c>
      <c r="C313" s="56" t="s">
        <v>44</v>
      </c>
      <c r="D313" s="56">
        <v>2916</v>
      </c>
      <c r="E313" s="56">
        <v>2916</v>
      </c>
      <c r="F313" s="56" t="s">
        <v>45</v>
      </c>
      <c r="G313" s="57"/>
      <c r="H313" s="57" t="s">
        <v>680</v>
      </c>
      <c r="I313" s="58">
        <v>52720.960065488012</v>
      </c>
      <c r="J313" s="58">
        <f>VLOOKUP(TRIM(Table133[[#This Row],[District code]]),'[2]Pop Change by District'!$D$6:$L$339,9,0)</f>
        <v>52198</v>
      </c>
      <c r="K313" s="58">
        <f>Table133[[#This Row],[Population 2019]]-Table133[[#This Row],[Population 2018]]</f>
        <v>-522.96006548801233</v>
      </c>
      <c r="L313" s="58">
        <f>Table133[[#This Row],[Population 2019]]*17.63%</f>
        <v>9202.5073999999986</v>
      </c>
      <c r="M313" s="58">
        <f>Table133[[#This Row],[0-59 Month population]]*0.9</f>
        <v>8282.2566599999991</v>
      </c>
      <c r="N313" s="58">
        <f>Table133[[#This Row],[0-59 Month population]]*0.3</f>
        <v>2760.7522199999994</v>
      </c>
      <c r="O313" s="58">
        <f>Table133[[#This Row],[0-59 Month population]]*0.8</f>
        <v>7362.0059199999996</v>
      </c>
      <c r="P313" s="58" t="s">
        <v>175</v>
      </c>
      <c r="Q313" s="71" t="s">
        <v>21</v>
      </c>
      <c r="R313" s="71" t="s">
        <v>741</v>
      </c>
      <c r="S313" s="71" t="s">
        <v>742</v>
      </c>
      <c r="T313" s="72">
        <v>0.109</v>
      </c>
      <c r="U313" s="72">
        <v>0.109</v>
      </c>
      <c r="V313" s="72">
        <v>0.109</v>
      </c>
      <c r="W313" s="72">
        <v>1.0999999999999999E-2</v>
      </c>
      <c r="X313" s="72">
        <v>1.0999999999999999E-2</v>
      </c>
      <c r="Y313" s="72">
        <v>1.0999999999999999E-2</v>
      </c>
      <c r="Z313" s="72"/>
      <c r="AA313" s="73">
        <v>8.5657394169371487E-2</v>
      </c>
      <c r="AB313" s="73">
        <v>8.942477379215618E-3</v>
      </c>
      <c r="AC313" s="73">
        <v>8.5657394169371487E-2</v>
      </c>
      <c r="AD313" s="73">
        <v>0.1437712438468659</v>
      </c>
      <c r="AE313" s="73">
        <v>8.942477379215618E-3</v>
      </c>
      <c r="AF313" s="73">
        <v>1.9531236104650854E-2</v>
      </c>
      <c r="AG313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313" s="73">
        <f t="shared" si="31"/>
        <v>1.0999999999999999E-2</v>
      </c>
      <c r="AI313" s="75">
        <f t="shared" si="32"/>
        <v>1.0999999999999999E-2</v>
      </c>
      <c r="AJ313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313" s="73">
        <f t="shared" si="33"/>
        <v>0.109</v>
      </c>
      <c r="AL313" s="75">
        <f t="shared" si="34"/>
        <v>0.109</v>
      </c>
      <c r="AM313" s="86">
        <f>Table133[[#This Row],[GAM to be used]]-Table133[[#This Row],[new GAM prevalence (SD of 1) after district grouping]]</f>
        <v>2.3342605830628513E-2</v>
      </c>
      <c r="AN313" s="86">
        <f>Table133[[#This Row],[GAM to be used]]-Table133[[#This Row],[SAM to be used]]</f>
        <v>9.8000000000000004E-2</v>
      </c>
      <c r="AO313" s="87">
        <f>Table133[[#This Row],[0-59 Month population]]*Table133[[#This Row],[SAM to be used]]*2.6</f>
        <v>263.19171163999994</v>
      </c>
      <c r="AP313" s="87">
        <f>Table133[[#This Row],[SAM Burden]]+Table133[[#This Row],[MAM Burden]]</f>
        <v>2607.9905971600001</v>
      </c>
      <c r="AQ313" s="87">
        <f>Table133[[#This Row],[0-59 Month population]]*Table133[[#This Row],[MAM to be used]]*2.6</f>
        <v>2344.7988855200001</v>
      </c>
      <c r="AR313" s="77"/>
      <c r="AS313" s="88">
        <f>Table133[[#This Row],[SAM Upper Interval]]*Table133[[#This Row],[0-59 Month population]]*2.6</f>
        <v>263.19171163999994</v>
      </c>
      <c r="AT313" s="89">
        <f>Table133[[#This Row],[0-59 Month population]]*Table133[[#This Row],[SAM Level]]*2.6</f>
        <v>263.19171163999994</v>
      </c>
      <c r="AU313" s="79">
        <f>Table133[[#This Row],[SAM Burden (Surveys Only)]]+Table133[[#This Row],[MAM Burden (Surveys Only)]]</f>
        <v>2607.9905971600001</v>
      </c>
      <c r="AV313" s="89">
        <f>(Table133[[#This Row],[GAM Level]]-Table133[[#This Row],[SAM Level]])*Table133[[#This Row],[0-59 Month population]]*2.6</f>
        <v>2344.7988855200001</v>
      </c>
      <c r="AX313" s="69">
        <v>1.6018618480434608</v>
      </c>
      <c r="AY313" s="70">
        <f t="shared" si="28"/>
        <v>2607.9905971599997</v>
      </c>
      <c r="AZ313" s="70">
        <f t="shared" si="29"/>
        <v>263.19171163999994</v>
      </c>
      <c r="BA313" s="70">
        <f t="shared" si="30"/>
        <v>2344.7988855200001</v>
      </c>
      <c r="BB313" s="2"/>
    </row>
    <row r="314" spans="1:54" ht="16.5" hidden="1" customHeight="1" x14ac:dyDescent="0.25">
      <c r="A314" s="56" t="s">
        <v>154</v>
      </c>
      <c r="B314" s="56" t="s">
        <v>177</v>
      </c>
      <c r="C314" s="56" t="s">
        <v>44</v>
      </c>
      <c r="D314" s="56">
        <v>2917</v>
      </c>
      <c r="E314" s="56">
        <v>2917</v>
      </c>
      <c r="F314" s="56" t="s">
        <v>45</v>
      </c>
      <c r="G314" s="57"/>
      <c r="H314" s="57" t="s">
        <v>680</v>
      </c>
      <c r="I314" s="58">
        <v>52219.337328342765</v>
      </c>
      <c r="J314" s="58">
        <f>VLOOKUP(TRIM(Table133[[#This Row],[District code]]),'[2]Pop Change by District'!$D$6:$L$339,9,0)</f>
        <v>53008</v>
      </c>
      <c r="K314" s="58">
        <f>Table133[[#This Row],[Population 2019]]-Table133[[#This Row],[Population 2018]]</f>
        <v>788.66267165723548</v>
      </c>
      <c r="L314" s="58">
        <f>Table133[[#This Row],[Population 2019]]*17.63%</f>
        <v>9345.3103999999985</v>
      </c>
      <c r="M314" s="58">
        <f>Table133[[#This Row],[0-59 Month population]]*0.9</f>
        <v>8410.7793599999986</v>
      </c>
      <c r="N314" s="58">
        <f>Table133[[#This Row],[0-59 Month population]]*0.3</f>
        <v>2803.5931199999995</v>
      </c>
      <c r="O314" s="58">
        <f>Table133[[#This Row],[0-59 Month population]]*0.8</f>
        <v>7476.2483199999988</v>
      </c>
      <c r="P314" s="58" t="s">
        <v>175</v>
      </c>
      <c r="Q314" s="71" t="s">
        <v>21</v>
      </c>
      <c r="R314" s="71" t="s">
        <v>741</v>
      </c>
      <c r="S314" s="71" t="s">
        <v>742</v>
      </c>
      <c r="T314" s="72">
        <v>0.109</v>
      </c>
      <c r="U314" s="72">
        <v>0.109</v>
      </c>
      <c r="V314" s="72">
        <v>0.109</v>
      </c>
      <c r="W314" s="72">
        <v>1.0999999999999999E-2</v>
      </c>
      <c r="X314" s="72">
        <v>1.0999999999999999E-2</v>
      </c>
      <c r="Y314" s="72">
        <v>1.0999999999999999E-2</v>
      </c>
      <c r="Z314" s="72"/>
      <c r="AA314" s="73">
        <v>8.5657394169371487E-2</v>
      </c>
      <c r="AB314" s="73">
        <v>8.942477379215618E-3</v>
      </c>
      <c r="AC314" s="73">
        <v>8.5657394169371487E-2</v>
      </c>
      <c r="AD314" s="73">
        <v>0.1437712438468659</v>
      </c>
      <c r="AE314" s="73">
        <v>8.942477379215618E-3</v>
      </c>
      <c r="AF314" s="73">
        <v>1.9531236104650854E-2</v>
      </c>
      <c r="AG314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314" s="73">
        <f t="shared" si="31"/>
        <v>1.0999999999999999E-2</v>
      </c>
      <c r="AI314" s="75">
        <f t="shared" si="32"/>
        <v>1.0999999999999999E-2</v>
      </c>
      <c r="AJ314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314" s="73">
        <f t="shared" si="33"/>
        <v>0.109</v>
      </c>
      <c r="AL314" s="75">
        <f t="shared" si="34"/>
        <v>0.109</v>
      </c>
      <c r="AM314" s="86">
        <f>Table133[[#This Row],[GAM to be used]]-Table133[[#This Row],[new GAM prevalence (SD of 1) after district grouping]]</f>
        <v>2.3342605830628513E-2</v>
      </c>
      <c r="AN314" s="86">
        <f>Table133[[#This Row],[GAM to be used]]-Table133[[#This Row],[SAM to be used]]</f>
        <v>9.8000000000000004E-2</v>
      </c>
      <c r="AO314" s="87">
        <f>Table133[[#This Row],[0-59 Month population]]*Table133[[#This Row],[SAM to be used]]*2.6</f>
        <v>267.27587743999999</v>
      </c>
      <c r="AP314" s="87">
        <f>Table133[[#This Row],[SAM Burden]]+Table133[[#This Row],[MAM Burden]]</f>
        <v>2648.4609673599998</v>
      </c>
      <c r="AQ314" s="87">
        <f>Table133[[#This Row],[0-59 Month population]]*Table133[[#This Row],[MAM to be used]]*2.6</f>
        <v>2381.1850899199999</v>
      </c>
      <c r="AR314" s="77"/>
      <c r="AS314" s="88">
        <f>Table133[[#This Row],[SAM Upper Interval]]*Table133[[#This Row],[0-59 Month population]]*2.6</f>
        <v>267.27587743999999</v>
      </c>
      <c r="AT314" s="89">
        <f>Table133[[#This Row],[0-59 Month population]]*Table133[[#This Row],[SAM Level]]*2.6</f>
        <v>267.27587743999999</v>
      </c>
      <c r="AU314" s="79">
        <f>Table133[[#This Row],[SAM Burden (Surveys Only)]]+Table133[[#This Row],[MAM Burden (Surveys Only)]]</f>
        <v>2648.4609673599998</v>
      </c>
      <c r="AV314" s="89">
        <f>(Table133[[#This Row],[GAM Level]]-Table133[[#This Row],[SAM Level]])*Table133[[#This Row],[0-59 Month population]]*2.6</f>
        <v>2381.1850899199999</v>
      </c>
      <c r="AX314" s="69">
        <v>3.0240169411312654</v>
      </c>
      <c r="AY314" s="70">
        <f t="shared" si="28"/>
        <v>2648.4609673599998</v>
      </c>
      <c r="AZ314" s="70">
        <f t="shared" si="29"/>
        <v>267.27587743999999</v>
      </c>
      <c r="BA314" s="70">
        <f t="shared" si="30"/>
        <v>2381.1850899199999</v>
      </c>
      <c r="BB314" s="2"/>
    </row>
    <row r="315" spans="1:54" ht="16.5" hidden="1" customHeight="1" x14ac:dyDescent="0.25">
      <c r="A315" s="56" t="s">
        <v>154</v>
      </c>
      <c r="B315" s="56" t="s">
        <v>178</v>
      </c>
      <c r="C315" s="56" t="s">
        <v>44</v>
      </c>
      <c r="D315" s="56">
        <v>2918</v>
      </c>
      <c r="E315" s="56">
        <v>2918</v>
      </c>
      <c r="F315" s="56" t="s">
        <v>45</v>
      </c>
      <c r="G315" s="57"/>
      <c r="H315" s="57" t="s">
        <v>680</v>
      </c>
      <c r="I315" s="58">
        <v>70284.308697417116</v>
      </c>
      <c r="J315" s="58">
        <f>VLOOKUP(TRIM(Table133[[#This Row],[District code]]),'[2]Pop Change by District'!$D$6:$L$339,9,0)</f>
        <v>71379</v>
      </c>
      <c r="K315" s="58">
        <f>Table133[[#This Row],[Population 2019]]-Table133[[#This Row],[Population 2018]]</f>
        <v>1094.6913025828835</v>
      </c>
      <c r="L315" s="58">
        <f>Table133[[#This Row],[Population 2019]]*17.63%</f>
        <v>12584.117699999999</v>
      </c>
      <c r="M315" s="58">
        <f>Table133[[#This Row],[0-59 Month population]]*0.9</f>
        <v>11325.70593</v>
      </c>
      <c r="N315" s="58">
        <f>Table133[[#This Row],[0-59 Month population]]*0.3</f>
        <v>3775.2353099999996</v>
      </c>
      <c r="O315" s="58">
        <f>Table133[[#This Row],[0-59 Month population]]*0.8</f>
        <v>10067.294159999999</v>
      </c>
      <c r="P315" s="58" t="s">
        <v>175</v>
      </c>
      <c r="Q315" s="71" t="s">
        <v>21</v>
      </c>
      <c r="R315" s="71" t="s">
        <v>741</v>
      </c>
      <c r="S315" s="71" t="s">
        <v>742</v>
      </c>
      <c r="T315" s="72">
        <v>0.109</v>
      </c>
      <c r="U315" s="72">
        <v>0.109</v>
      </c>
      <c r="V315" s="72">
        <v>0.109</v>
      </c>
      <c r="W315" s="72">
        <v>1.0999999999999999E-2</v>
      </c>
      <c r="X315" s="72">
        <v>1.0999999999999999E-2</v>
      </c>
      <c r="Y315" s="72">
        <v>1.0999999999999999E-2</v>
      </c>
      <c r="Z315" s="72"/>
      <c r="AA315" s="73">
        <v>8.5657394169371487E-2</v>
      </c>
      <c r="AB315" s="73">
        <v>8.942477379215618E-3</v>
      </c>
      <c r="AC315" s="73">
        <v>8.5657394169371487E-2</v>
      </c>
      <c r="AD315" s="73">
        <v>0.1437712438468659</v>
      </c>
      <c r="AE315" s="73">
        <v>8.942477379215618E-3</v>
      </c>
      <c r="AF315" s="73">
        <v>1.9531236104650854E-2</v>
      </c>
      <c r="AG315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315" s="73">
        <f t="shared" si="31"/>
        <v>1.0999999999999999E-2</v>
      </c>
      <c r="AI315" s="75">
        <f t="shared" si="32"/>
        <v>1.0999999999999999E-2</v>
      </c>
      <c r="AJ315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315" s="73">
        <f t="shared" si="33"/>
        <v>0.109</v>
      </c>
      <c r="AL315" s="75">
        <f t="shared" si="34"/>
        <v>0.109</v>
      </c>
      <c r="AM315" s="86">
        <f>Table133[[#This Row],[GAM to be used]]-Table133[[#This Row],[new GAM prevalence (SD of 1) after district grouping]]</f>
        <v>2.3342605830628513E-2</v>
      </c>
      <c r="AN315" s="86">
        <f>Table133[[#This Row],[GAM to be used]]-Table133[[#This Row],[SAM to be used]]</f>
        <v>9.8000000000000004E-2</v>
      </c>
      <c r="AO315" s="87">
        <f>Table133[[#This Row],[0-59 Month population]]*Table133[[#This Row],[SAM to be used]]*2.6</f>
        <v>359.90576621999992</v>
      </c>
      <c r="AP315" s="87">
        <f>Table133[[#This Row],[SAM Burden]]+Table133[[#This Row],[MAM Burden]]</f>
        <v>3566.33895618</v>
      </c>
      <c r="AQ315" s="87">
        <f>Table133[[#This Row],[0-59 Month population]]*Table133[[#This Row],[MAM to be used]]*2.6</f>
        <v>3206.4331899600002</v>
      </c>
      <c r="AR315" s="77"/>
      <c r="AS315" s="88">
        <f>Table133[[#This Row],[SAM Upper Interval]]*Table133[[#This Row],[0-59 Month population]]*2.6</f>
        <v>359.90576621999992</v>
      </c>
      <c r="AT315" s="89">
        <f>Table133[[#This Row],[0-59 Month population]]*Table133[[#This Row],[SAM Level]]*2.6</f>
        <v>359.90576621999992</v>
      </c>
      <c r="AU315" s="79">
        <f>Table133[[#This Row],[SAM Burden (Surveys Only)]]+Table133[[#This Row],[MAM Burden (Surveys Only)]]</f>
        <v>3566.33895618</v>
      </c>
      <c r="AV315" s="89">
        <f>(Table133[[#This Row],[GAM Level]]-Table133[[#This Row],[SAM Level]])*Table133[[#This Row],[0-59 Month population]]*2.6</f>
        <v>3206.4331899600002</v>
      </c>
      <c r="AX315" s="69">
        <v>3.1545047304124894</v>
      </c>
      <c r="AY315" s="70">
        <f t="shared" si="28"/>
        <v>3566.33895618</v>
      </c>
      <c r="AZ315" s="70">
        <f t="shared" si="29"/>
        <v>359.90576621999992</v>
      </c>
      <c r="BA315" s="70">
        <f t="shared" si="30"/>
        <v>3206.4331899600002</v>
      </c>
      <c r="BB315" s="2"/>
    </row>
    <row r="316" spans="1:54" ht="16.5" hidden="1" customHeight="1" x14ac:dyDescent="0.25">
      <c r="A316" s="56" t="s">
        <v>154</v>
      </c>
      <c r="B316" s="56" t="s">
        <v>179</v>
      </c>
      <c r="C316" s="56" t="s">
        <v>44</v>
      </c>
      <c r="D316" s="56">
        <v>2919</v>
      </c>
      <c r="E316" s="56">
        <v>2919</v>
      </c>
      <c r="F316" s="56" t="s">
        <v>45</v>
      </c>
      <c r="G316" s="57" t="s">
        <v>29</v>
      </c>
      <c r="H316" s="57" t="s">
        <v>680</v>
      </c>
      <c r="I316" s="58">
        <v>101914.1397996977</v>
      </c>
      <c r="J316" s="58">
        <f>VLOOKUP(TRIM(Table133[[#This Row],[District code]]),'[2]Pop Change by District'!$D$6:$L$339,9,0)</f>
        <v>104015</v>
      </c>
      <c r="K316" s="58">
        <f>Table133[[#This Row],[Population 2019]]-Table133[[#This Row],[Population 2018]]</f>
        <v>2100.860200302297</v>
      </c>
      <c r="L316" s="58">
        <f>Table133[[#This Row],[Population 2019]]*17.63%</f>
        <v>18337.844499999999</v>
      </c>
      <c r="M316" s="58">
        <f>Table133[[#This Row],[0-59 Month population]]*0.9</f>
        <v>16504.06005</v>
      </c>
      <c r="N316" s="58">
        <f>Table133[[#This Row],[0-59 Month population]]*0.3</f>
        <v>5501.3533499999994</v>
      </c>
      <c r="O316" s="58">
        <f>Table133[[#This Row],[0-59 Month population]]*0.8</f>
        <v>14670.275600000001</v>
      </c>
      <c r="P316" s="58" t="s">
        <v>167</v>
      </c>
      <c r="Q316" s="71" t="s">
        <v>21</v>
      </c>
      <c r="R316" s="71" t="s">
        <v>741</v>
      </c>
      <c r="S316" s="71" t="s">
        <v>742</v>
      </c>
      <c r="T316" s="72">
        <v>0.109</v>
      </c>
      <c r="U316" s="72">
        <v>0.109</v>
      </c>
      <c r="V316" s="72">
        <v>0.109</v>
      </c>
      <c r="W316" s="72">
        <v>1.0999999999999999E-2</v>
      </c>
      <c r="X316" s="72">
        <v>1.0999999999999999E-2</v>
      </c>
      <c r="Y316" s="72">
        <v>1.0999999999999999E-2</v>
      </c>
      <c r="Z316" s="72"/>
      <c r="AA316" s="73">
        <v>0.11701871400708813</v>
      </c>
      <c r="AB316" s="73">
        <v>1.4261291400637104E-2</v>
      </c>
      <c r="AC316" s="73">
        <v>8.5657394169371487E-2</v>
      </c>
      <c r="AD316" s="73">
        <v>0.1437712438468659</v>
      </c>
      <c r="AE316" s="73">
        <v>8.942477379215618E-3</v>
      </c>
      <c r="AF316" s="73">
        <v>1.9531236104650854E-2</v>
      </c>
      <c r="AG316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316" s="73">
        <f t="shared" si="31"/>
        <v>1.0999999999999999E-2</v>
      </c>
      <c r="AI316" s="75">
        <f t="shared" si="32"/>
        <v>1.4261291400637104E-2</v>
      </c>
      <c r="AJ316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316" s="73">
        <f t="shared" si="33"/>
        <v>0.109</v>
      </c>
      <c r="AL316" s="75">
        <f t="shared" si="34"/>
        <v>0.11701871400708813</v>
      </c>
      <c r="AM316" s="86">
        <f>Table133[[#This Row],[GAM to be used]]-Table133[[#This Row],[new GAM prevalence (SD of 1) after district grouping]]</f>
        <v>0</v>
      </c>
      <c r="AN316" s="86">
        <f>Table133[[#This Row],[GAM to be used]]-Table133[[#This Row],[SAM to be used]]</f>
        <v>0.10275742260645103</v>
      </c>
      <c r="AO316" s="87">
        <f>Table133[[#This Row],[0-59 Month population]]*Table133[[#This Row],[SAM to be used]]*2.6</f>
        <v>679.95549459258302</v>
      </c>
      <c r="AP316" s="87">
        <f>Table133[[#This Row],[SAM Burden]]+Table133[[#This Row],[MAM Burden]]</f>
        <v>5579.2645507350808</v>
      </c>
      <c r="AQ316" s="87">
        <f>Table133[[#This Row],[0-59 Month population]]*Table133[[#This Row],[MAM to be used]]*2.6</f>
        <v>4899.3090561424979</v>
      </c>
      <c r="AR316" s="77"/>
      <c r="AS316" s="88">
        <f>Table133[[#This Row],[SAM Upper Interval]]*Table133[[#This Row],[0-59 Month population]]*2.6</f>
        <v>524.4623527</v>
      </c>
      <c r="AT316" s="89">
        <f>Table133[[#This Row],[0-59 Month population]]*Table133[[#This Row],[SAM Level]]*2.6</f>
        <v>524.4623527</v>
      </c>
      <c r="AU316" s="79">
        <f>Table133[[#This Row],[SAM Burden (Surveys Only)]]+Table133[[#This Row],[MAM Burden (Surveys Only)]]</f>
        <v>5196.9451313</v>
      </c>
      <c r="AV316" s="89">
        <f>(Table133[[#This Row],[GAM Level]]-Table133[[#This Row],[SAM Level]])*Table133[[#This Row],[0-59 Month population]]*2.6</f>
        <v>4672.4827785999996</v>
      </c>
      <c r="AX316" s="69">
        <v>12.907039574341173</v>
      </c>
      <c r="AY316" s="70">
        <f t="shared" si="28"/>
        <v>5196.9451313</v>
      </c>
      <c r="AZ316" s="70">
        <f t="shared" si="29"/>
        <v>524.4623527</v>
      </c>
      <c r="BA316" s="70">
        <f t="shared" si="30"/>
        <v>4672.4827785999996</v>
      </c>
      <c r="BB316" s="2"/>
    </row>
    <row r="317" spans="1:54" ht="16.5" hidden="1" customHeight="1" x14ac:dyDescent="0.25">
      <c r="A317" s="56" t="s">
        <v>154</v>
      </c>
      <c r="B317" s="56" t="s">
        <v>180</v>
      </c>
      <c r="C317" s="56" t="s">
        <v>44</v>
      </c>
      <c r="D317" s="56">
        <v>2920</v>
      </c>
      <c r="E317" s="56">
        <v>2920</v>
      </c>
      <c r="F317" s="56" t="s">
        <v>45</v>
      </c>
      <c r="G317" s="57" t="s">
        <v>29</v>
      </c>
      <c r="H317" s="57" t="s">
        <v>680</v>
      </c>
      <c r="I317" s="58">
        <v>43686.043438308465</v>
      </c>
      <c r="J317" s="58">
        <f>VLOOKUP(TRIM(Table133[[#This Row],[District code]]),'[2]Pop Change by District'!$D$6:$L$339,9,0)</f>
        <v>44138</v>
      </c>
      <c r="K317" s="58">
        <f>Table133[[#This Row],[Population 2019]]-Table133[[#This Row],[Population 2018]]</f>
        <v>451.95656169153517</v>
      </c>
      <c r="L317" s="58">
        <f>Table133[[#This Row],[Population 2019]]*17.63%</f>
        <v>7781.5293999999994</v>
      </c>
      <c r="M317" s="58">
        <f>Table133[[#This Row],[0-59 Month population]]*0.9</f>
        <v>7003.3764599999995</v>
      </c>
      <c r="N317" s="58">
        <f>Table133[[#This Row],[0-59 Month population]]*0.3</f>
        <v>2334.4588199999998</v>
      </c>
      <c r="O317" s="58">
        <f>Table133[[#This Row],[0-59 Month population]]*0.8</f>
        <v>6225.2235199999996</v>
      </c>
      <c r="P317" s="58" t="s">
        <v>167</v>
      </c>
      <c r="Q317" s="71" t="s">
        <v>21</v>
      </c>
      <c r="R317" s="71" t="s">
        <v>741</v>
      </c>
      <c r="S317" s="71" t="s">
        <v>742</v>
      </c>
      <c r="T317" s="72">
        <v>0.109</v>
      </c>
      <c r="U317" s="72">
        <v>0.109</v>
      </c>
      <c r="V317" s="72">
        <v>0.109</v>
      </c>
      <c r="W317" s="72">
        <v>1.0999999999999999E-2</v>
      </c>
      <c r="X317" s="72">
        <v>1.0999999999999999E-2</v>
      </c>
      <c r="Y317" s="72">
        <v>1.0999999999999999E-2</v>
      </c>
      <c r="Z317" s="72"/>
      <c r="AA317" s="73">
        <v>0.11701871400708813</v>
      </c>
      <c r="AB317" s="73">
        <v>1.4261291400637104E-2</v>
      </c>
      <c r="AC317" s="73">
        <v>8.5657394169371487E-2</v>
      </c>
      <c r="AD317" s="73">
        <v>0.1437712438468659</v>
      </c>
      <c r="AE317" s="73">
        <v>8.942477379215618E-3</v>
      </c>
      <c r="AF317" s="73">
        <v>1.9531236104650854E-2</v>
      </c>
      <c r="AG317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317" s="73">
        <f t="shared" si="31"/>
        <v>1.0999999999999999E-2</v>
      </c>
      <c r="AI317" s="75">
        <f t="shared" si="32"/>
        <v>1.4261291400637104E-2</v>
      </c>
      <c r="AJ317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317" s="73">
        <f t="shared" si="33"/>
        <v>0.109</v>
      </c>
      <c r="AL317" s="75">
        <f t="shared" si="34"/>
        <v>0.11701871400708813</v>
      </c>
      <c r="AM317" s="86">
        <f>Table133[[#This Row],[GAM to be used]]-Table133[[#This Row],[new GAM prevalence (SD of 1) after district grouping]]</f>
        <v>0</v>
      </c>
      <c r="AN317" s="86">
        <f>Table133[[#This Row],[GAM to be used]]-Table133[[#This Row],[SAM to be used]]</f>
        <v>0.10275742260645103</v>
      </c>
      <c r="AO317" s="87">
        <f>Table133[[#This Row],[0-59 Month population]]*Table133[[#This Row],[SAM to be used]]*2.6</f>
        <v>288.53411162166447</v>
      </c>
      <c r="AP317" s="87">
        <f>Table133[[#This Row],[SAM Burden]]+Table133[[#This Row],[MAM Burden]]</f>
        <v>2367.5198648305054</v>
      </c>
      <c r="AQ317" s="87">
        <f>Table133[[#This Row],[0-59 Month population]]*Table133[[#This Row],[MAM to be used]]*2.6</f>
        <v>2078.9857532088408</v>
      </c>
      <c r="AR317" s="77"/>
      <c r="AS317" s="88">
        <f>Table133[[#This Row],[SAM Upper Interval]]*Table133[[#This Row],[0-59 Month population]]*2.6</f>
        <v>222.55174083999998</v>
      </c>
      <c r="AT317" s="89">
        <f>Table133[[#This Row],[0-59 Month population]]*Table133[[#This Row],[SAM Level]]*2.6</f>
        <v>222.55174083999998</v>
      </c>
      <c r="AU317" s="79">
        <f>Table133[[#This Row],[SAM Burden (Surveys Only)]]+Table133[[#This Row],[MAM Burden (Surveys Only)]]</f>
        <v>2205.2854319599996</v>
      </c>
      <c r="AV317" s="89">
        <f>(Table133[[#This Row],[GAM Level]]-Table133[[#This Row],[SAM Level]])*Table133[[#This Row],[0-59 Month population]]*2.6</f>
        <v>1982.7336911199998</v>
      </c>
      <c r="AX317" s="69">
        <v>3.0240169411312654</v>
      </c>
      <c r="AY317" s="70">
        <f t="shared" si="28"/>
        <v>2205.2854319600001</v>
      </c>
      <c r="AZ317" s="70">
        <f t="shared" si="29"/>
        <v>222.55174083999998</v>
      </c>
      <c r="BA317" s="70">
        <f t="shared" si="30"/>
        <v>1982.7336911199998</v>
      </c>
      <c r="BB317" s="2"/>
    </row>
    <row r="318" spans="1:54" ht="16.5" hidden="1" customHeight="1" x14ac:dyDescent="0.25">
      <c r="A318" s="56" t="s">
        <v>555</v>
      </c>
      <c r="B318" s="56" t="s">
        <v>556</v>
      </c>
      <c r="C318" s="56" t="s">
        <v>44</v>
      </c>
      <c r="D318" s="56">
        <v>3001</v>
      </c>
      <c r="E318" s="81">
        <v>3001</v>
      </c>
      <c r="F318" s="81" t="s">
        <v>19</v>
      </c>
      <c r="G318" s="57"/>
      <c r="H318" s="57" t="s">
        <v>693</v>
      </c>
      <c r="I318" s="58">
        <v>67800.455134974225</v>
      </c>
      <c r="J318" s="58">
        <f>VLOOKUP(TRIM(Table133[[#This Row],[District code]]),'[2]Pop Change by District'!$D$6:$L$339,9,0)</f>
        <v>69189</v>
      </c>
      <c r="K318" s="58">
        <f>Table133[[#This Row],[Population 2019]]-Table133[[#This Row],[Population 2018]]</f>
        <v>1388.5448650257749</v>
      </c>
      <c r="L318" s="58">
        <f>Table133[[#This Row],[Population 2019]]*17.63%</f>
        <v>12198.020699999999</v>
      </c>
      <c r="M318" s="58">
        <f>Table133[[#This Row],[0-59 Month population]]*0.9</f>
        <v>10978.218629999999</v>
      </c>
      <c r="N318" s="58">
        <f>Table133[[#This Row],[0-59 Month population]]*0.3</f>
        <v>3659.4062099999996</v>
      </c>
      <c r="O318" s="58">
        <f>Table133[[#This Row],[0-59 Month population]]*0.8</f>
        <v>9758.4165599999997</v>
      </c>
      <c r="P318" s="58" t="s">
        <v>557</v>
      </c>
      <c r="Q318" s="71" t="s">
        <v>21</v>
      </c>
      <c r="R318" s="71" t="s">
        <v>743</v>
      </c>
      <c r="S318" s="71" t="s">
        <v>744</v>
      </c>
      <c r="T318" s="72">
        <v>0.17100000000000001</v>
      </c>
      <c r="U318" s="72">
        <v>0.17100000000000001</v>
      </c>
      <c r="V318" s="72">
        <v>0.17100000000000001</v>
      </c>
      <c r="W318" s="72">
        <v>0.02</v>
      </c>
      <c r="X318" s="72">
        <v>0.02</v>
      </c>
      <c r="Y318" s="72">
        <v>0.02</v>
      </c>
      <c r="Z318" s="72"/>
      <c r="AA318" s="72"/>
      <c r="AB318" s="73"/>
      <c r="AC318" s="73"/>
      <c r="AD318" s="73"/>
      <c r="AE318" s="73"/>
      <c r="AF318" s="73"/>
      <c r="AG318" s="74"/>
      <c r="AH318" s="74"/>
      <c r="AI318" s="75">
        <f>Table133[[#This Row],[SAM Level]]</f>
        <v>0.02</v>
      </c>
      <c r="AJ318" s="74"/>
      <c r="AK318" s="73"/>
      <c r="AL318" s="75">
        <f>Table133[[#This Row],[GAM Level]]</f>
        <v>0.17100000000000001</v>
      </c>
      <c r="AM318" s="86">
        <f>Table133[[#This Row],[GAM to be used]]-Table133[[#This Row],[new GAM prevalence (SD of 1) after district grouping]]</f>
        <v>0.17100000000000001</v>
      </c>
      <c r="AN318" s="86">
        <f>Table133[[#This Row],[GAM to be used]]-Table133[[#This Row],[SAM to be used]]</f>
        <v>0.15100000000000002</v>
      </c>
      <c r="AO318" s="87">
        <f>Table133[[#This Row],[0-59 Month population]]*Table133[[#This Row],[SAM to be used]]*2.6</f>
        <v>634.29707640000004</v>
      </c>
      <c r="AP318" s="87">
        <f>Table133[[#This Row],[SAM Burden]]+Table133[[#This Row],[MAM Burden]]</f>
        <v>5423.2400032200012</v>
      </c>
      <c r="AQ318" s="87">
        <f>Table133[[#This Row],[0-59 Month population]]*Table133[[#This Row],[MAM to be used]]*2.6</f>
        <v>4788.942926820001</v>
      </c>
      <c r="AR318" s="77"/>
      <c r="AS318" s="88">
        <v>632.13703394520007</v>
      </c>
      <c r="AT318" s="89">
        <f>Table133[[#This Row],[0-59 Month population]]*Table133[[#This Row],[SAM Level]]*2.6</f>
        <v>634.29707640000004</v>
      </c>
      <c r="AU318" s="79">
        <f>Table133[[#This Row],[SAM Burden (Surveys Only)]]+Table133[[#This Row],[MAM Burden (Surveys Only)]]</f>
        <v>5423.2400032200012</v>
      </c>
      <c r="AV318" s="89">
        <f>(Table133[[#This Row],[GAM Level]]-Table133[[#This Row],[SAM Level]])*Table133[[#This Row],[0-59 Month population]]*2.6</f>
        <v>4788.942926820001</v>
      </c>
      <c r="AX318" s="69">
        <v>3.1545047304124894</v>
      </c>
      <c r="AY318" s="70">
        <f t="shared" si="28"/>
        <v>5423.2400032200003</v>
      </c>
      <c r="AZ318" s="70">
        <f t="shared" si="29"/>
        <v>634.29707640000004</v>
      </c>
      <c r="BA318" s="70">
        <f t="shared" si="30"/>
        <v>4788.942926820001</v>
      </c>
      <c r="BB318" s="2"/>
    </row>
    <row r="319" spans="1:54" ht="16.5" hidden="1" customHeight="1" x14ac:dyDescent="0.25">
      <c r="A319" s="56" t="s">
        <v>555</v>
      </c>
      <c r="B319" s="56" t="s">
        <v>560</v>
      </c>
      <c r="C319" s="56" t="s">
        <v>44</v>
      </c>
      <c r="D319" s="56">
        <v>3002</v>
      </c>
      <c r="E319" s="81">
        <v>3002</v>
      </c>
      <c r="F319" s="81" t="s">
        <v>19</v>
      </c>
      <c r="G319" s="57"/>
      <c r="H319" s="57" t="s">
        <v>693</v>
      </c>
      <c r="I319" s="58">
        <v>91823.078255330489</v>
      </c>
      <c r="J319" s="58">
        <f>VLOOKUP(TRIM(Table133[[#This Row],[District code]]),'[2]Pop Change by District'!$D$6:$L$339,9,0)</f>
        <v>94535</v>
      </c>
      <c r="K319" s="58">
        <f>Table133[[#This Row],[Population 2019]]-Table133[[#This Row],[Population 2018]]</f>
        <v>2711.9217446695111</v>
      </c>
      <c r="L319" s="58">
        <f>Table133[[#This Row],[Population 2019]]*17.63%</f>
        <v>16666.520499999999</v>
      </c>
      <c r="M319" s="58">
        <f>Table133[[#This Row],[0-59 Month population]]*0.9</f>
        <v>14999.86845</v>
      </c>
      <c r="N319" s="58">
        <f>Table133[[#This Row],[0-59 Month population]]*0.3</f>
        <v>4999.9561499999991</v>
      </c>
      <c r="O319" s="58">
        <f>Table133[[#This Row],[0-59 Month population]]*0.8</f>
        <v>13333.216399999999</v>
      </c>
      <c r="P319" s="58" t="s">
        <v>561</v>
      </c>
      <c r="Q319" s="71" t="s">
        <v>21</v>
      </c>
      <c r="R319" s="71" t="s">
        <v>743</v>
      </c>
      <c r="S319" s="71" t="s">
        <v>744</v>
      </c>
      <c r="T319" s="72">
        <v>0.17100000000000001</v>
      </c>
      <c r="U319" s="72">
        <v>0.17100000000000001</v>
      </c>
      <c r="V319" s="72">
        <v>0.17100000000000001</v>
      </c>
      <c r="W319" s="72">
        <v>0.02</v>
      </c>
      <c r="X319" s="72">
        <v>0.02</v>
      </c>
      <c r="Y319" s="72">
        <v>0.02</v>
      </c>
      <c r="Z319" s="72"/>
      <c r="AA319" s="72"/>
      <c r="AB319" s="73"/>
      <c r="AC319" s="73"/>
      <c r="AD319" s="73"/>
      <c r="AE319" s="73"/>
      <c r="AF319" s="73"/>
      <c r="AG319" s="74"/>
      <c r="AH319" s="74"/>
      <c r="AI319" s="75">
        <f>Table133[[#This Row],[SAM Level]]</f>
        <v>0.02</v>
      </c>
      <c r="AJ319" s="74"/>
      <c r="AK319" s="73"/>
      <c r="AL319" s="75">
        <f>Table133[[#This Row],[GAM Level]]</f>
        <v>0.17100000000000001</v>
      </c>
      <c r="AM319" s="86">
        <f>Table133[[#This Row],[GAM to be used]]-Table133[[#This Row],[new GAM prevalence (SD of 1) after district grouping]]</f>
        <v>0.17100000000000001</v>
      </c>
      <c r="AN319" s="86">
        <f>Table133[[#This Row],[GAM to be used]]-Table133[[#This Row],[SAM to be used]]</f>
        <v>0.15100000000000002</v>
      </c>
      <c r="AO319" s="87">
        <f>Table133[[#This Row],[0-59 Month population]]*Table133[[#This Row],[SAM to be used]]*2.6</f>
        <v>866.65906599999994</v>
      </c>
      <c r="AP319" s="87">
        <f>Table133[[#This Row],[SAM Burden]]+Table133[[#This Row],[MAM Burden]]</f>
        <v>7409.9350143000011</v>
      </c>
      <c r="AQ319" s="87">
        <f>Table133[[#This Row],[0-59 Month population]]*Table133[[#This Row],[MAM to be used]]*2.6</f>
        <v>6543.2759483000009</v>
      </c>
      <c r="AR319" s="77"/>
      <c r="AS319" s="88">
        <v>796.0262343885405</v>
      </c>
      <c r="AT319" s="89">
        <f>Table133[[#This Row],[0-59 Month population]]*Table133[[#This Row],[SAM Level]]*2.6</f>
        <v>866.65906599999994</v>
      </c>
      <c r="AU319" s="79">
        <f>Table133[[#This Row],[SAM Burden (Surveys Only)]]+Table133[[#This Row],[MAM Burden (Surveys Only)]]</f>
        <v>7409.9350143000011</v>
      </c>
      <c r="AV319" s="89">
        <f>(Table133[[#This Row],[GAM Level]]-Table133[[#This Row],[SAM Level]])*Table133[[#This Row],[0-59 Month population]]*2.6</f>
        <v>6543.2759483000009</v>
      </c>
      <c r="AX319" s="69">
        <v>1.6018618480434608</v>
      </c>
      <c r="AY319" s="70">
        <f t="shared" si="28"/>
        <v>7409.9350143000001</v>
      </c>
      <c r="AZ319" s="70">
        <f t="shared" si="29"/>
        <v>866.65906599999994</v>
      </c>
      <c r="BA319" s="70">
        <f t="shared" si="30"/>
        <v>6543.2759483000009</v>
      </c>
      <c r="BB319" s="2"/>
    </row>
    <row r="320" spans="1:54" ht="16.5" hidden="1" customHeight="1" x14ac:dyDescent="0.25">
      <c r="A320" s="56" t="s">
        <v>555</v>
      </c>
      <c r="B320" s="56" t="s">
        <v>562</v>
      </c>
      <c r="C320" s="56" t="s">
        <v>44</v>
      </c>
      <c r="D320" s="56">
        <v>3003</v>
      </c>
      <c r="E320" s="81">
        <v>3003</v>
      </c>
      <c r="F320" s="81" t="s">
        <v>19</v>
      </c>
      <c r="G320" s="57"/>
      <c r="H320" s="57" t="s">
        <v>693</v>
      </c>
      <c r="I320" s="58">
        <v>144226.19182535345</v>
      </c>
      <c r="J320" s="58">
        <f>VLOOKUP(TRIM(Table133[[#This Row],[District code]]),'[2]Pop Change by District'!$D$6:$L$339,9,0)</f>
        <v>150392</v>
      </c>
      <c r="K320" s="58">
        <f>Table133[[#This Row],[Population 2019]]-Table133[[#This Row],[Population 2018]]</f>
        <v>6165.8081746465468</v>
      </c>
      <c r="L320" s="58">
        <f>Table133[[#This Row],[Population 2019]]*17.63%</f>
        <v>26514.109599999996</v>
      </c>
      <c r="M320" s="58">
        <f>Table133[[#This Row],[0-59 Month population]]*0.9</f>
        <v>23862.698639999999</v>
      </c>
      <c r="N320" s="58">
        <f>Table133[[#This Row],[0-59 Month population]]*0.3</f>
        <v>7954.2328799999987</v>
      </c>
      <c r="O320" s="58">
        <f>Table133[[#This Row],[0-59 Month population]]*0.8</f>
        <v>21211.287679999998</v>
      </c>
      <c r="P320" s="58" t="s">
        <v>561</v>
      </c>
      <c r="Q320" s="71" t="s">
        <v>21</v>
      </c>
      <c r="R320" s="71" t="s">
        <v>743</v>
      </c>
      <c r="S320" s="71" t="s">
        <v>744</v>
      </c>
      <c r="T320" s="72">
        <v>0.17100000000000001</v>
      </c>
      <c r="U320" s="72">
        <v>0.17100000000000001</v>
      </c>
      <c r="V320" s="72">
        <v>0.17100000000000001</v>
      </c>
      <c r="W320" s="72">
        <v>0.02</v>
      </c>
      <c r="X320" s="72">
        <v>0.02</v>
      </c>
      <c r="Y320" s="72">
        <v>0.02</v>
      </c>
      <c r="Z320" s="72"/>
      <c r="AA320" s="72"/>
      <c r="AB320" s="73"/>
      <c r="AC320" s="73"/>
      <c r="AD320" s="73"/>
      <c r="AE320" s="73"/>
      <c r="AF320" s="73"/>
      <c r="AG320" s="74"/>
      <c r="AH320" s="74"/>
      <c r="AI320" s="75">
        <f>Table133[[#This Row],[SAM Level]]</f>
        <v>0.02</v>
      </c>
      <c r="AJ320" s="74"/>
      <c r="AK320" s="73"/>
      <c r="AL320" s="75">
        <f>Table133[[#This Row],[GAM Level]]</f>
        <v>0.17100000000000001</v>
      </c>
      <c r="AM320" s="86">
        <f>Table133[[#This Row],[GAM to be used]]-Table133[[#This Row],[new GAM prevalence (SD of 1) after district grouping]]</f>
        <v>0.17100000000000001</v>
      </c>
      <c r="AN320" s="86">
        <f>Table133[[#This Row],[GAM to be used]]-Table133[[#This Row],[SAM to be used]]</f>
        <v>0.15100000000000002</v>
      </c>
      <c r="AO320" s="87">
        <f>Table133[[#This Row],[0-59 Month population]]*Table133[[#This Row],[SAM to be used]]*2.6</f>
        <v>1378.7336991999998</v>
      </c>
      <c r="AP320" s="87">
        <f>Table133[[#This Row],[SAM Burden]]+Table133[[#This Row],[MAM Burden]]</f>
        <v>11788.17312816</v>
      </c>
      <c r="AQ320" s="87">
        <f>Table133[[#This Row],[0-59 Month population]]*Table133[[#This Row],[MAM to be used]]*2.6</f>
        <v>10409.43942896</v>
      </c>
      <c r="AR320" s="77"/>
      <c r="AS320" s="88">
        <v>1429.5946273333834</v>
      </c>
      <c r="AT320" s="89">
        <f>Table133[[#This Row],[0-59 Month population]]*Table133[[#This Row],[SAM Level]]*2.6</f>
        <v>1378.7336991999998</v>
      </c>
      <c r="AU320" s="79">
        <f>Table133[[#This Row],[SAM Burden (Surveys Only)]]+Table133[[#This Row],[MAM Burden (Surveys Only)]]</f>
        <v>11788.17312816</v>
      </c>
      <c r="AV320" s="89">
        <f>(Table133[[#This Row],[GAM Level]]-Table133[[#This Row],[SAM Level]])*Table133[[#This Row],[0-59 Month population]]*2.6</f>
        <v>10409.43942896</v>
      </c>
      <c r="AX320" s="69">
        <v>1.6018618480434608</v>
      </c>
      <c r="AY320" s="70">
        <f t="shared" si="28"/>
        <v>11788.17312816</v>
      </c>
      <c r="AZ320" s="70">
        <f t="shared" si="29"/>
        <v>1378.7336991999998</v>
      </c>
      <c r="BA320" s="70">
        <f t="shared" si="30"/>
        <v>10409.43942896</v>
      </c>
      <c r="BB320" s="2"/>
    </row>
    <row r="321" spans="1:54" ht="16.5" hidden="1" customHeight="1" x14ac:dyDescent="0.25">
      <c r="A321" s="56" t="s">
        <v>555</v>
      </c>
      <c r="B321" s="56" t="s">
        <v>563</v>
      </c>
      <c r="C321" s="56" t="s">
        <v>44</v>
      </c>
      <c r="D321" s="56">
        <v>3004</v>
      </c>
      <c r="E321" s="81">
        <v>3004</v>
      </c>
      <c r="F321" s="81" t="s">
        <v>19</v>
      </c>
      <c r="G321" s="57"/>
      <c r="H321" s="57" t="s">
        <v>693</v>
      </c>
      <c r="I321" s="58">
        <v>61327.141474457283</v>
      </c>
      <c r="J321" s="58">
        <f>VLOOKUP(TRIM(Table133[[#This Row],[District code]]),'[2]Pop Change by District'!$D$6:$L$339,9,0)</f>
        <v>63121</v>
      </c>
      <c r="K321" s="58">
        <f>Table133[[#This Row],[Population 2019]]-Table133[[#This Row],[Population 2018]]</f>
        <v>1793.858525542717</v>
      </c>
      <c r="L321" s="58">
        <f>Table133[[#This Row],[Population 2019]]*17.63%</f>
        <v>11128.2323</v>
      </c>
      <c r="M321" s="58">
        <f>Table133[[#This Row],[0-59 Month population]]*0.9</f>
        <v>10015.40907</v>
      </c>
      <c r="N321" s="58">
        <f>Table133[[#This Row],[0-59 Month population]]*0.3</f>
        <v>3338.4696899999999</v>
      </c>
      <c r="O321" s="58">
        <f>Table133[[#This Row],[0-59 Month population]]*0.8</f>
        <v>8902.5858399999997</v>
      </c>
      <c r="P321" s="58" t="s">
        <v>557</v>
      </c>
      <c r="Q321" s="71" t="s">
        <v>21</v>
      </c>
      <c r="R321" s="71" t="s">
        <v>743</v>
      </c>
      <c r="S321" s="71" t="s">
        <v>744</v>
      </c>
      <c r="T321" s="72">
        <v>0.17100000000000001</v>
      </c>
      <c r="U321" s="72">
        <v>0.17100000000000001</v>
      </c>
      <c r="V321" s="72">
        <v>0.17100000000000001</v>
      </c>
      <c r="W321" s="72">
        <v>0.02</v>
      </c>
      <c r="X321" s="72">
        <v>0.02</v>
      </c>
      <c r="Y321" s="72">
        <v>0.02</v>
      </c>
      <c r="Z321" s="72"/>
      <c r="AA321" s="72"/>
      <c r="AB321" s="73"/>
      <c r="AC321" s="73"/>
      <c r="AD321" s="73"/>
      <c r="AE321" s="73"/>
      <c r="AF321" s="73"/>
      <c r="AG321" s="74"/>
      <c r="AH321" s="74"/>
      <c r="AI321" s="75">
        <f>Table133[[#This Row],[SAM Level]]</f>
        <v>0.02</v>
      </c>
      <c r="AJ321" s="74"/>
      <c r="AK321" s="73"/>
      <c r="AL321" s="75">
        <f>Table133[[#This Row],[GAM Level]]</f>
        <v>0.17100000000000001</v>
      </c>
      <c r="AM321" s="86">
        <f>Table133[[#This Row],[GAM to be used]]-Table133[[#This Row],[new GAM prevalence (SD of 1) after district grouping]]</f>
        <v>0.17100000000000001</v>
      </c>
      <c r="AN321" s="86">
        <f>Table133[[#This Row],[GAM to be used]]-Table133[[#This Row],[SAM to be used]]</f>
        <v>0.15100000000000002</v>
      </c>
      <c r="AO321" s="87">
        <f>Table133[[#This Row],[0-59 Month population]]*Table133[[#This Row],[SAM to be used]]*2.6</f>
        <v>578.66807960000006</v>
      </c>
      <c r="AP321" s="87">
        <f>Table133[[#This Row],[SAM Burden]]+Table133[[#This Row],[MAM Burden]]</f>
        <v>4947.612080580001</v>
      </c>
      <c r="AQ321" s="87">
        <f>Table133[[#This Row],[0-59 Month population]]*Table133[[#This Row],[MAM to be used]]*2.6</f>
        <v>4368.944000980001</v>
      </c>
      <c r="AR321" s="77"/>
      <c r="AS321" s="88">
        <v>618.94273981774575</v>
      </c>
      <c r="AT321" s="89">
        <f>Table133[[#This Row],[0-59 Month population]]*Table133[[#This Row],[SAM Level]]*2.6</f>
        <v>578.66807960000006</v>
      </c>
      <c r="AU321" s="79">
        <f>Table133[[#This Row],[SAM Burden (Surveys Only)]]+Table133[[#This Row],[MAM Burden (Surveys Only)]]</f>
        <v>4947.612080580001</v>
      </c>
      <c r="AV321" s="89">
        <f>(Table133[[#This Row],[GAM Level]]-Table133[[#This Row],[SAM Level]])*Table133[[#This Row],[0-59 Month population]]*2.6</f>
        <v>4368.944000980001</v>
      </c>
      <c r="AX321" s="69">
        <v>12.907039574341173</v>
      </c>
      <c r="AY321" s="70">
        <f t="shared" si="28"/>
        <v>4947.6120805800001</v>
      </c>
      <c r="AZ321" s="70">
        <f t="shared" si="29"/>
        <v>578.66807960000006</v>
      </c>
      <c r="BA321" s="70">
        <f t="shared" si="30"/>
        <v>4368.944000980001</v>
      </c>
      <c r="BB321" s="2"/>
    </row>
    <row r="322" spans="1:54" ht="16.5" hidden="1" customHeight="1" x14ac:dyDescent="0.25">
      <c r="A322" s="56" t="s">
        <v>555</v>
      </c>
      <c r="B322" s="56" t="s">
        <v>564</v>
      </c>
      <c r="C322" s="56" t="s">
        <v>44</v>
      </c>
      <c r="D322" s="56">
        <v>3005</v>
      </c>
      <c r="E322" s="81">
        <v>3005</v>
      </c>
      <c r="F322" s="81" t="s">
        <v>19</v>
      </c>
      <c r="G322" s="57"/>
      <c r="H322" s="57" t="s">
        <v>693</v>
      </c>
      <c r="I322" s="58">
        <v>60382.310479648739</v>
      </c>
      <c r="J322" s="58">
        <f>VLOOKUP(TRIM(Table133[[#This Row],[District code]]),'[2]Pop Change by District'!$D$6:$L$339,9,0)</f>
        <v>62888</v>
      </c>
      <c r="K322" s="58">
        <f>Table133[[#This Row],[Population 2019]]-Table133[[#This Row],[Population 2018]]</f>
        <v>2505.6895203512613</v>
      </c>
      <c r="L322" s="58">
        <f>Table133[[#This Row],[Population 2019]]*17.63%</f>
        <v>11087.154399999999</v>
      </c>
      <c r="M322" s="58">
        <f>Table133[[#This Row],[0-59 Month population]]*0.9</f>
        <v>9978.4389599999995</v>
      </c>
      <c r="N322" s="58">
        <f>Table133[[#This Row],[0-59 Month population]]*0.3</f>
        <v>3326.1463199999998</v>
      </c>
      <c r="O322" s="58">
        <f>Table133[[#This Row],[0-59 Month population]]*0.8</f>
        <v>8869.7235199999996</v>
      </c>
      <c r="P322" s="58" t="s">
        <v>565</v>
      </c>
      <c r="Q322" s="71" t="s">
        <v>21</v>
      </c>
      <c r="R322" s="71" t="s">
        <v>743</v>
      </c>
      <c r="S322" s="71" t="s">
        <v>744</v>
      </c>
      <c r="T322" s="72">
        <v>0.17100000000000001</v>
      </c>
      <c r="U322" s="72">
        <v>0.17100000000000001</v>
      </c>
      <c r="V322" s="72">
        <v>0.17100000000000001</v>
      </c>
      <c r="W322" s="72">
        <v>0.02</v>
      </c>
      <c r="X322" s="72">
        <v>0.02</v>
      </c>
      <c r="Y322" s="72">
        <v>0.02</v>
      </c>
      <c r="Z322" s="72"/>
      <c r="AA322" s="72"/>
      <c r="AB322" s="73"/>
      <c r="AC322" s="73"/>
      <c r="AD322" s="73"/>
      <c r="AE322" s="73"/>
      <c r="AF322" s="73"/>
      <c r="AG322" s="74"/>
      <c r="AH322" s="74"/>
      <c r="AI322" s="75">
        <f>Table133[[#This Row],[SAM Level]]</f>
        <v>0.02</v>
      </c>
      <c r="AJ322" s="74"/>
      <c r="AK322" s="73"/>
      <c r="AL322" s="75">
        <f>Table133[[#This Row],[GAM Level]]</f>
        <v>0.17100000000000001</v>
      </c>
      <c r="AM322" s="86">
        <f>Table133[[#This Row],[GAM to be used]]-Table133[[#This Row],[new GAM prevalence (SD of 1) after district grouping]]</f>
        <v>0.17100000000000001</v>
      </c>
      <c r="AN322" s="86">
        <f>Table133[[#This Row],[GAM to be used]]-Table133[[#This Row],[SAM to be used]]</f>
        <v>0.15100000000000002</v>
      </c>
      <c r="AO322" s="87">
        <f>Table133[[#This Row],[0-59 Month population]]*Table133[[#This Row],[SAM to be used]]*2.6</f>
        <v>576.53202880000003</v>
      </c>
      <c r="AP322" s="87">
        <f>Table133[[#This Row],[SAM Burden]]+Table133[[#This Row],[MAM Burden]]</f>
        <v>4929.348846240001</v>
      </c>
      <c r="AQ322" s="87">
        <f>Table133[[#This Row],[0-59 Month population]]*Table133[[#This Row],[MAM to be used]]*2.6</f>
        <v>4352.8168174400007</v>
      </c>
      <c r="AR322" s="77"/>
      <c r="AS322" s="88">
        <v>561.14955939868651</v>
      </c>
      <c r="AT322" s="89">
        <f>Table133[[#This Row],[0-59 Month population]]*Table133[[#This Row],[SAM Level]]*2.6</f>
        <v>576.53202880000003</v>
      </c>
      <c r="AU322" s="79">
        <f>Table133[[#This Row],[SAM Burden (Surveys Only)]]+Table133[[#This Row],[MAM Burden (Surveys Only)]]</f>
        <v>4929.348846240001</v>
      </c>
      <c r="AV322" s="89">
        <f>(Table133[[#This Row],[GAM Level]]-Table133[[#This Row],[SAM Level]])*Table133[[#This Row],[0-59 Month population]]*2.6</f>
        <v>4352.8168174400007</v>
      </c>
      <c r="AX322" s="69">
        <v>1.4931809987522771</v>
      </c>
      <c r="AY322" s="70">
        <f t="shared" si="28"/>
        <v>4929.3488462400001</v>
      </c>
      <c r="AZ322" s="70">
        <f t="shared" si="29"/>
        <v>576.53202880000003</v>
      </c>
      <c r="BA322" s="70">
        <f t="shared" si="30"/>
        <v>4352.8168174400007</v>
      </c>
      <c r="BB322" s="2"/>
    </row>
    <row r="323" spans="1:54" ht="16.5" hidden="1" customHeight="1" x14ac:dyDescent="0.25">
      <c r="A323" s="56" t="s">
        <v>555</v>
      </c>
      <c r="B323" s="56" t="s">
        <v>566</v>
      </c>
      <c r="C323" s="56" t="s">
        <v>44</v>
      </c>
      <c r="D323" s="56">
        <v>3006</v>
      </c>
      <c r="E323" s="81">
        <v>3006</v>
      </c>
      <c r="F323" s="81" t="s">
        <v>19</v>
      </c>
      <c r="G323" s="57"/>
      <c r="H323" s="57" t="s">
        <v>693</v>
      </c>
      <c r="I323" s="58">
        <v>126730.35996382571</v>
      </c>
      <c r="J323" s="58">
        <f>VLOOKUP(TRIM(Table133[[#This Row],[District code]]),'[2]Pop Change by District'!$D$6:$L$339,9,0)</f>
        <v>132166</v>
      </c>
      <c r="K323" s="58">
        <f>Table133[[#This Row],[Population 2019]]-Table133[[#This Row],[Population 2018]]</f>
        <v>5435.6400361742853</v>
      </c>
      <c r="L323" s="58">
        <f>Table133[[#This Row],[Population 2019]]*17.63%</f>
        <v>23300.8658</v>
      </c>
      <c r="M323" s="58">
        <f>Table133[[#This Row],[0-59 Month population]]*0.9</f>
        <v>20970.77922</v>
      </c>
      <c r="N323" s="58">
        <f>Table133[[#This Row],[0-59 Month population]]*0.3</f>
        <v>6990.2597399999995</v>
      </c>
      <c r="O323" s="58">
        <f>Table133[[#This Row],[0-59 Month population]]*0.8</f>
        <v>18640.692640000001</v>
      </c>
      <c r="P323" s="58" t="s">
        <v>567</v>
      </c>
      <c r="Q323" s="71" t="s">
        <v>21</v>
      </c>
      <c r="R323" s="71" t="s">
        <v>743</v>
      </c>
      <c r="S323" s="71" t="s">
        <v>744</v>
      </c>
      <c r="T323" s="72">
        <v>0.17100000000000001</v>
      </c>
      <c r="U323" s="72">
        <v>0.17100000000000001</v>
      </c>
      <c r="V323" s="72">
        <v>0.17100000000000001</v>
      </c>
      <c r="W323" s="72">
        <v>0.02</v>
      </c>
      <c r="X323" s="72">
        <v>0.02</v>
      </c>
      <c r="Y323" s="72">
        <v>0.02</v>
      </c>
      <c r="Z323" s="72"/>
      <c r="AA323" s="72"/>
      <c r="AB323" s="73"/>
      <c r="AC323" s="73"/>
      <c r="AD323" s="73"/>
      <c r="AE323" s="73"/>
      <c r="AF323" s="73"/>
      <c r="AG323" s="74"/>
      <c r="AH323" s="74"/>
      <c r="AI323" s="75">
        <f>Table133[[#This Row],[SAM Level]]</f>
        <v>0.02</v>
      </c>
      <c r="AJ323" s="74"/>
      <c r="AK323" s="73"/>
      <c r="AL323" s="75">
        <f>Table133[[#This Row],[GAM Level]]</f>
        <v>0.17100000000000001</v>
      </c>
      <c r="AM323" s="86">
        <f>Table133[[#This Row],[GAM to be used]]-Table133[[#This Row],[new GAM prevalence (SD of 1) after district grouping]]</f>
        <v>0.17100000000000001</v>
      </c>
      <c r="AN323" s="86">
        <f>Table133[[#This Row],[GAM to be used]]-Table133[[#This Row],[SAM to be used]]</f>
        <v>0.15100000000000002</v>
      </c>
      <c r="AO323" s="87">
        <f>Table133[[#This Row],[0-59 Month population]]*Table133[[#This Row],[SAM to be used]]*2.6</f>
        <v>1211.6450216000001</v>
      </c>
      <c r="AP323" s="87">
        <f>Table133[[#This Row],[SAM Burden]]+Table133[[#This Row],[MAM Burden]]</f>
        <v>10359.564934680002</v>
      </c>
      <c r="AQ323" s="87">
        <f>Table133[[#This Row],[0-59 Month population]]*Table133[[#This Row],[MAM to be used]]*2.6</f>
        <v>9147.9199130800025</v>
      </c>
      <c r="AR323" s="77"/>
      <c r="AS323" s="88">
        <v>1015.6898618452245</v>
      </c>
      <c r="AT323" s="89">
        <f>Table133[[#This Row],[0-59 Month population]]*Table133[[#This Row],[SAM Level]]*2.6</f>
        <v>1211.6450216000001</v>
      </c>
      <c r="AU323" s="79">
        <f>Table133[[#This Row],[SAM Burden (Surveys Only)]]+Table133[[#This Row],[MAM Burden (Surveys Only)]]</f>
        <v>10359.564934680002</v>
      </c>
      <c r="AV323" s="89">
        <f>(Table133[[#This Row],[GAM Level]]-Table133[[#This Row],[SAM Level]])*Table133[[#This Row],[0-59 Month population]]*2.6</f>
        <v>9147.9199130800025</v>
      </c>
      <c r="AX323" s="69">
        <v>1.6018618480434608</v>
      </c>
      <c r="AY323" s="70">
        <f t="shared" ref="AY323:AY334" si="35">L323*T323*2.6</f>
        <v>10359.56493468</v>
      </c>
      <c r="AZ323" s="70">
        <f t="shared" ref="AZ323:AZ334" si="36">L323*W323*2.6</f>
        <v>1211.6450216000001</v>
      </c>
      <c r="BA323" s="70">
        <f t="shared" ref="BA323:BA334" si="37">L323*(T323-W323)*2.6</f>
        <v>9147.9199130800025</v>
      </c>
      <c r="BB323" s="2"/>
    </row>
    <row r="324" spans="1:54" ht="16.5" hidden="1" customHeight="1" x14ac:dyDescent="0.25">
      <c r="A324" s="56" t="s">
        <v>555</v>
      </c>
      <c r="B324" s="56" t="s">
        <v>568</v>
      </c>
      <c r="C324" s="56" t="s">
        <v>44</v>
      </c>
      <c r="D324" s="56">
        <v>3007</v>
      </c>
      <c r="E324" s="81">
        <v>3007</v>
      </c>
      <c r="F324" s="81" t="s">
        <v>19</v>
      </c>
      <c r="G324" s="57" t="s">
        <v>29</v>
      </c>
      <c r="H324" s="57" t="s">
        <v>693</v>
      </c>
      <c r="I324" s="58">
        <v>39145.591938310121</v>
      </c>
      <c r="J324" s="58">
        <f>VLOOKUP(TRIM(Table133[[#This Row],[District code]]),'[2]Pop Change by District'!$D$6:$L$339,9,0)</f>
        <v>40251</v>
      </c>
      <c r="K324" s="58">
        <f>Table133[[#This Row],[Population 2019]]-Table133[[#This Row],[Population 2018]]</f>
        <v>1105.4080616898791</v>
      </c>
      <c r="L324" s="58">
        <f>Table133[[#This Row],[Population 2019]]*17.63%</f>
        <v>7096.251299999999</v>
      </c>
      <c r="M324" s="58">
        <f>Table133[[#This Row],[0-59 Month population]]*0.9</f>
        <v>6386.6261699999995</v>
      </c>
      <c r="N324" s="58">
        <f>Table133[[#This Row],[0-59 Month population]]*0.3</f>
        <v>2128.8753899999997</v>
      </c>
      <c r="O324" s="58">
        <f>Table133[[#This Row],[0-59 Month population]]*0.8</f>
        <v>5677.0010399999992</v>
      </c>
      <c r="P324" s="58" t="s">
        <v>569</v>
      </c>
      <c r="Q324" s="71" t="s">
        <v>21</v>
      </c>
      <c r="R324" s="71" t="s">
        <v>743</v>
      </c>
      <c r="S324" s="71" t="s">
        <v>744</v>
      </c>
      <c r="T324" s="72">
        <v>0.17100000000000001</v>
      </c>
      <c r="U324" s="72">
        <v>0.17100000000000001</v>
      </c>
      <c r="V324" s="72">
        <v>0.17100000000000001</v>
      </c>
      <c r="W324" s="72">
        <v>0.02</v>
      </c>
      <c r="X324" s="72">
        <v>0.02</v>
      </c>
      <c r="Y324" s="72">
        <v>0.02</v>
      </c>
      <c r="Z324" s="72"/>
      <c r="AA324" s="72"/>
      <c r="AB324" s="73"/>
      <c r="AC324" s="73"/>
      <c r="AD324" s="73"/>
      <c r="AE324" s="73"/>
      <c r="AF324" s="73"/>
      <c r="AG324" s="74"/>
      <c r="AH324" s="74"/>
      <c r="AI324" s="75">
        <f>Table133[[#This Row],[SAM Level]]</f>
        <v>0.02</v>
      </c>
      <c r="AJ324" s="74"/>
      <c r="AK324" s="73"/>
      <c r="AL324" s="75">
        <f>Table133[[#This Row],[GAM Level]]</f>
        <v>0.17100000000000001</v>
      </c>
      <c r="AM324" s="86">
        <f>Table133[[#This Row],[GAM to be used]]-Table133[[#This Row],[new GAM prevalence (SD of 1) after district grouping]]</f>
        <v>0.17100000000000001</v>
      </c>
      <c r="AN324" s="86">
        <f>Table133[[#This Row],[GAM to be used]]-Table133[[#This Row],[SAM to be used]]</f>
        <v>0.15100000000000002</v>
      </c>
      <c r="AO324" s="87">
        <f>Table133[[#This Row],[0-59 Month population]]*Table133[[#This Row],[SAM to be used]]*2.6</f>
        <v>369.00506759999996</v>
      </c>
      <c r="AP324" s="87">
        <f>Table133[[#This Row],[SAM Burden]]+Table133[[#This Row],[MAM Burden]]</f>
        <v>3154.9933279800002</v>
      </c>
      <c r="AQ324" s="87">
        <f>Table133[[#This Row],[0-59 Month population]]*Table133[[#This Row],[MAM to be used]]*2.6</f>
        <v>2785.9882603800002</v>
      </c>
      <c r="AR324" s="77"/>
      <c r="AS324" s="88">
        <v>325.61465371918626</v>
      </c>
      <c r="AT324" s="89">
        <f>Table133[[#This Row],[0-59 Month population]]*Table133[[#This Row],[SAM Level]]*2.6</f>
        <v>369.00506759999996</v>
      </c>
      <c r="AU324" s="79">
        <f>Table133[[#This Row],[SAM Burden (Surveys Only)]]+Table133[[#This Row],[MAM Burden (Surveys Only)]]</f>
        <v>3154.9933279800002</v>
      </c>
      <c r="AV324" s="89">
        <f>(Table133[[#This Row],[GAM Level]]-Table133[[#This Row],[SAM Level]])*Table133[[#This Row],[0-59 Month population]]*2.6</f>
        <v>2785.9882603800002</v>
      </c>
      <c r="AX324" s="69">
        <v>1.3022961177050982</v>
      </c>
      <c r="AY324" s="70">
        <f t="shared" si="35"/>
        <v>3154.9933279799998</v>
      </c>
      <c r="AZ324" s="70">
        <f t="shared" si="36"/>
        <v>369.00506759999996</v>
      </c>
      <c r="BA324" s="70">
        <f t="shared" si="37"/>
        <v>2785.9882603800002</v>
      </c>
      <c r="BB324" s="2"/>
    </row>
    <row r="325" spans="1:54" ht="16.5" hidden="1" customHeight="1" x14ac:dyDescent="0.25">
      <c r="A325" s="90" t="s">
        <v>555</v>
      </c>
      <c r="B325" s="90" t="s">
        <v>570</v>
      </c>
      <c r="C325" s="90" t="s">
        <v>44</v>
      </c>
      <c r="D325" s="90">
        <v>3008</v>
      </c>
      <c r="E325" s="91">
        <v>3008</v>
      </c>
      <c r="F325" s="91" t="s">
        <v>19</v>
      </c>
      <c r="G325" s="92" t="s">
        <v>29</v>
      </c>
      <c r="H325" s="57" t="s">
        <v>693</v>
      </c>
      <c r="I325" s="93">
        <v>62965.818761359427</v>
      </c>
      <c r="J325" s="58">
        <f>VLOOKUP(TRIM(Table133[[#This Row],[District code]]),'[2]Pop Change by District'!$D$6:$L$339,9,0)</f>
        <v>64847</v>
      </c>
      <c r="K325" s="58">
        <f>Table133[[#This Row],[Population 2019]]-Table133[[#This Row],[Population 2018]]</f>
        <v>1881.1812386405727</v>
      </c>
      <c r="L325" s="58">
        <f>Table133[[#This Row],[Population 2019]]*17.63%</f>
        <v>11432.526099999999</v>
      </c>
      <c r="M325" s="58">
        <f>Table133[[#This Row],[0-59 Month population]]*0.9</f>
        <v>10289.27349</v>
      </c>
      <c r="N325" s="58">
        <f>Table133[[#This Row],[0-59 Month population]]*0.3</f>
        <v>3429.7578299999996</v>
      </c>
      <c r="O325" s="58">
        <f>Table133[[#This Row],[0-59 Month population]]*0.8</f>
        <v>9146.02088</v>
      </c>
      <c r="P325" s="58" t="s">
        <v>569</v>
      </c>
      <c r="Q325" s="71" t="s">
        <v>21</v>
      </c>
      <c r="R325" s="71" t="s">
        <v>743</v>
      </c>
      <c r="S325" s="71" t="s">
        <v>744</v>
      </c>
      <c r="T325" s="72">
        <v>0.17100000000000001</v>
      </c>
      <c r="U325" s="72">
        <v>0.17100000000000001</v>
      </c>
      <c r="V325" s="72">
        <v>0.17100000000000001</v>
      </c>
      <c r="W325" s="72">
        <v>0.02</v>
      </c>
      <c r="X325" s="72">
        <v>0.02</v>
      </c>
      <c r="Y325" s="72">
        <v>0.02</v>
      </c>
      <c r="Z325" s="83"/>
      <c r="AA325" s="83"/>
      <c r="AB325" s="84"/>
      <c r="AC325" s="84"/>
      <c r="AD325" s="84"/>
      <c r="AE325" s="84"/>
      <c r="AF325" s="84"/>
      <c r="AG325" s="85"/>
      <c r="AH325" s="85"/>
      <c r="AI325" s="75">
        <f>Table133[[#This Row],[SAM Level]]</f>
        <v>0.02</v>
      </c>
      <c r="AJ325" s="85"/>
      <c r="AK325" s="84"/>
      <c r="AL325" s="75">
        <f>Table133[[#This Row],[GAM Level]]</f>
        <v>0.17100000000000001</v>
      </c>
      <c r="AM325" s="86">
        <f>Table133[[#This Row],[GAM to be used]]-Table133[[#This Row],[new GAM prevalence (SD of 1) after district grouping]]</f>
        <v>0.17100000000000001</v>
      </c>
      <c r="AN325" s="86">
        <f>Table133[[#This Row],[GAM to be used]]-Table133[[#This Row],[SAM to be used]]</f>
        <v>0.15100000000000002</v>
      </c>
      <c r="AO325" s="87">
        <f>Table133[[#This Row],[0-59 Month population]]*Table133[[#This Row],[SAM to be used]]*2.6</f>
        <v>594.49135720000004</v>
      </c>
      <c r="AP325" s="87">
        <f>Table133[[#This Row],[SAM Burden]]+Table133[[#This Row],[MAM Burden]]</f>
        <v>5082.9011040599999</v>
      </c>
      <c r="AQ325" s="87">
        <f>Table133[[#This Row],[0-59 Month population]]*Table133[[#This Row],[MAM to be used]]*2.6</f>
        <v>4488.4097468600003</v>
      </c>
      <c r="AR325" s="94"/>
      <c r="AS325" s="88">
        <v>584.78011193272971</v>
      </c>
      <c r="AT325" s="89">
        <f>Table133[[#This Row],[0-59 Month population]]*Table133[[#This Row],[SAM Level]]*2.6</f>
        <v>594.49135720000004</v>
      </c>
      <c r="AU325" s="79">
        <f>Table133[[#This Row],[SAM Burden (Surveys Only)]]+Table133[[#This Row],[MAM Burden (Surveys Only)]]</f>
        <v>5082.9011040599999</v>
      </c>
      <c r="AV325" s="89">
        <f>(Table133[[#This Row],[GAM Level]]-Table133[[#This Row],[SAM Level]])*Table133[[#This Row],[0-59 Month population]]*2.6</f>
        <v>4488.4097468600003</v>
      </c>
      <c r="AX325" s="69">
        <v>12.907039574341173</v>
      </c>
      <c r="AY325" s="70">
        <f t="shared" si="35"/>
        <v>5082.9011040599999</v>
      </c>
      <c r="AZ325" s="70">
        <f t="shared" si="36"/>
        <v>594.49135720000004</v>
      </c>
      <c r="BA325" s="70">
        <f t="shared" si="37"/>
        <v>4488.4097468600003</v>
      </c>
      <c r="BB325" s="2"/>
    </row>
    <row r="326" spans="1:54" ht="16.5" hidden="1" customHeight="1" x14ac:dyDescent="0.25">
      <c r="A326" s="56" t="s">
        <v>555</v>
      </c>
      <c r="B326" s="56" t="s">
        <v>571</v>
      </c>
      <c r="C326" s="56" t="s">
        <v>44</v>
      </c>
      <c r="D326" s="56">
        <v>3009</v>
      </c>
      <c r="E326" s="81">
        <v>3009</v>
      </c>
      <c r="F326" s="81" t="s">
        <v>19</v>
      </c>
      <c r="G326" s="57" t="s">
        <v>29</v>
      </c>
      <c r="H326" s="57" t="s">
        <v>693</v>
      </c>
      <c r="I326" s="58">
        <v>99087.052166740541</v>
      </c>
      <c r="J326" s="58">
        <f>VLOOKUP(TRIM(Table133[[#This Row],[District code]]),'[2]Pop Change by District'!$D$6:$L$339,9,0)</f>
        <v>102267</v>
      </c>
      <c r="K326" s="58">
        <f>Table133[[#This Row],[Population 2019]]-Table133[[#This Row],[Population 2018]]</f>
        <v>3179.947833259459</v>
      </c>
      <c r="L326" s="58">
        <f>Table133[[#This Row],[Population 2019]]*17.63%</f>
        <v>18029.6721</v>
      </c>
      <c r="M326" s="58">
        <f>Table133[[#This Row],[0-59 Month population]]*0.9</f>
        <v>16226.704890000001</v>
      </c>
      <c r="N326" s="58">
        <f>Table133[[#This Row],[0-59 Month population]]*0.3</f>
        <v>5408.9016299999994</v>
      </c>
      <c r="O326" s="58">
        <f>Table133[[#This Row],[0-59 Month population]]*0.8</f>
        <v>14423.73768</v>
      </c>
      <c r="P326" s="58" t="s">
        <v>569</v>
      </c>
      <c r="Q326" s="71" t="s">
        <v>21</v>
      </c>
      <c r="R326" s="71" t="s">
        <v>743</v>
      </c>
      <c r="S326" s="71" t="s">
        <v>744</v>
      </c>
      <c r="T326" s="72">
        <v>0.17100000000000001</v>
      </c>
      <c r="U326" s="72">
        <v>0.17100000000000001</v>
      </c>
      <c r="V326" s="72">
        <v>0.17100000000000001</v>
      </c>
      <c r="W326" s="72">
        <v>0.02</v>
      </c>
      <c r="X326" s="72">
        <v>0.02</v>
      </c>
      <c r="Y326" s="72">
        <v>0.02</v>
      </c>
      <c r="Z326" s="72"/>
      <c r="AA326" s="72"/>
      <c r="AB326" s="73"/>
      <c r="AC326" s="73"/>
      <c r="AD326" s="73"/>
      <c r="AE326" s="73"/>
      <c r="AF326" s="73"/>
      <c r="AG326" s="74"/>
      <c r="AH326" s="74"/>
      <c r="AI326" s="75">
        <f>Table133[[#This Row],[SAM Level]]</f>
        <v>0.02</v>
      </c>
      <c r="AJ326" s="74"/>
      <c r="AK326" s="73"/>
      <c r="AL326" s="75">
        <f>Table133[[#This Row],[GAM Level]]</f>
        <v>0.17100000000000001</v>
      </c>
      <c r="AM326" s="86">
        <f>Table133[[#This Row],[GAM to be used]]-Table133[[#This Row],[new GAM prevalence (SD of 1) after district grouping]]</f>
        <v>0.17100000000000001</v>
      </c>
      <c r="AN326" s="86">
        <f>Table133[[#This Row],[GAM to be used]]-Table133[[#This Row],[SAM to be used]]</f>
        <v>0.15100000000000002</v>
      </c>
      <c r="AO326" s="87">
        <f>Table133[[#This Row],[0-59 Month population]]*Table133[[#This Row],[SAM to be used]]*2.6</f>
        <v>937.54294919999995</v>
      </c>
      <c r="AP326" s="87">
        <f>Table133[[#This Row],[SAM Burden]]+Table133[[#This Row],[MAM Burden]]</f>
        <v>8015.9922156600023</v>
      </c>
      <c r="AQ326" s="87">
        <f>Table133[[#This Row],[0-59 Month population]]*Table133[[#This Row],[MAM to be used]]*2.6</f>
        <v>7078.449266460002</v>
      </c>
      <c r="AR326" s="77"/>
      <c r="AS326" s="88">
        <v>902.76946675125896</v>
      </c>
      <c r="AT326" s="89">
        <f>Table133[[#This Row],[0-59 Month population]]*Table133[[#This Row],[SAM Level]]*2.6</f>
        <v>937.54294919999995</v>
      </c>
      <c r="AU326" s="79">
        <f>Table133[[#This Row],[SAM Burden (Surveys Only)]]+Table133[[#This Row],[MAM Burden (Surveys Only)]]</f>
        <v>8015.9922156600023</v>
      </c>
      <c r="AV326" s="89">
        <f>(Table133[[#This Row],[GAM Level]]-Table133[[#This Row],[SAM Level]])*Table133[[#This Row],[0-59 Month population]]*2.6</f>
        <v>7078.449266460002</v>
      </c>
      <c r="AX326" s="69">
        <v>3.0240169411312654</v>
      </c>
      <c r="AY326" s="70">
        <f t="shared" si="35"/>
        <v>8015.9922156600005</v>
      </c>
      <c r="AZ326" s="70">
        <f t="shared" si="36"/>
        <v>937.54294919999995</v>
      </c>
      <c r="BA326" s="70">
        <f t="shared" si="37"/>
        <v>7078.449266460002</v>
      </c>
      <c r="BB326" s="2"/>
    </row>
    <row r="327" spans="1:54" ht="16.5" hidden="1" customHeight="1" x14ac:dyDescent="0.25">
      <c r="A327" s="56" t="s">
        <v>319</v>
      </c>
      <c r="B327" s="56" t="s">
        <v>320</v>
      </c>
      <c r="C327" s="56" t="s">
        <v>44</v>
      </c>
      <c r="D327" s="56">
        <v>3101</v>
      </c>
      <c r="E327" s="56">
        <v>3101</v>
      </c>
      <c r="F327" s="56" t="s">
        <v>76</v>
      </c>
      <c r="G327" s="57" t="s">
        <v>29</v>
      </c>
      <c r="H327" s="57" t="s">
        <v>680</v>
      </c>
      <c r="I327" s="58">
        <v>49854.162189117</v>
      </c>
      <c r="J327" s="58">
        <f>VLOOKUP(TRIM(Table133[[#This Row],[District code]]),'[2]Pop Change by District'!$D$6:$L$339,9,0)</f>
        <v>52946</v>
      </c>
      <c r="K327" s="58">
        <f>Table133[[#This Row],[Population 2019]]-Table133[[#This Row],[Population 2018]]</f>
        <v>3091.8378108830002</v>
      </c>
      <c r="L327" s="58">
        <f>Table133[[#This Row],[Population 2019]]*17.63%</f>
        <v>9334.3797999999988</v>
      </c>
      <c r="M327" s="58">
        <f>Table133[[#This Row],[0-59 Month population]]*0.9</f>
        <v>8400.94182</v>
      </c>
      <c r="N327" s="58">
        <f>Table133[[#This Row],[0-59 Month population]]*0.3</f>
        <v>2800.3139399999995</v>
      </c>
      <c r="O327" s="58">
        <f>Table133[[#This Row],[0-59 Month population]]*0.8</f>
        <v>7467.5038399999994</v>
      </c>
      <c r="P327" s="58" t="s">
        <v>321</v>
      </c>
      <c r="Q327" s="71" t="s">
        <v>291</v>
      </c>
      <c r="R327" s="71" t="s">
        <v>745</v>
      </c>
      <c r="S327" s="71" t="s">
        <v>746</v>
      </c>
      <c r="T327" s="72">
        <v>0.105</v>
      </c>
      <c r="U327" s="72">
        <v>0.105</v>
      </c>
      <c r="V327" s="72">
        <v>0.105</v>
      </c>
      <c r="W327" s="72">
        <v>1.6E-2</v>
      </c>
      <c r="X327" s="72">
        <v>1.6E-2</v>
      </c>
      <c r="Y327" s="72">
        <v>1.6E-2</v>
      </c>
      <c r="Z327" s="72"/>
      <c r="AA327" s="73">
        <v>0.16580875667071956</v>
      </c>
      <c r="AB327" s="73">
        <v>2.4369889923658499E-2</v>
      </c>
      <c r="AC327" s="73">
        <v>0.10015511038805848</v>
      </c>
      <c r="AD327" s="73">
        <v>0.16580875667071956</v>
      </c>
      <c r="AE327" s="73">
        <v>1.1284043027922283E-2</v>
      </c>
      <c r="AF327" s="73">
        <v>2.4369889923658499E-2</v>
      </c>
      <c r="AG327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327" s="73">
        <f t="shared" ref="AH327:AH334" si="38">-((AG327* (AF327-AB327))- Y327)</f>
        <v>1.6E-2</v>
      </c>
      <c r="AI327" s="75">
        <f t="shared" ref="AI327:AI334" si="39">IF(AB327="",W327,IF(AH327&lt;AB327,AB327,AH327))</f>
        <v>2.4369889923658499E-2</v>
      </c>
      <c r="AJ327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327" s="73">
        <f t="shared" ref="AK327:AK334" si="40">-((AJ327*(AD327-AA327))-V327)</f>
        <v>0.105</v>
      </c>
      <c r="AL327" s="75">
        <f t="shared" ref="AL327:AL334" si="41">IF(AA327="", T327, IF(AK327&lt;AA327,AA327,AK327))</f>
        <v>0.16580875667071956</v>
      </c>
      <c r="AM327" s="86">
        <f>Table133[[#This Row],[GAM to be used]]-Table133[[#This Row],[new GAM prevalence (SD of 1) after district grouping]]</f>
        <v>0</v>
      </c>
      <c r="AN327" s="86">
        <f>Table133[[#This Row],[GAM to be used]]-Table133[[#This Row],[SAM to be used]]</f>
        <v>0.14143886674706108</v>
      </c>
      <c r="AO327" s="87">
        <f>Table133[[#This Row],[0-59 Month population]]*Table133[[#This Row],[SAM to be used]]*2.6</f>
        <v>591.44230140221566</v>
      </c>
      <c r="AP327" s="87">
        <f>Table133[[#This Row],[SAM Burden]]+Table133[[#This Row],[MAM Burden]]</f>
        <v>4024.0769632187275</v>
      </c>
      <c r="AQ327" s="87">
        <f>Table133[[#This Row],[0-59 Month population]]*Table133[[#This Row],[MAM to be used]]*2.6</f>
        <v>3432.6346618165121</v>
      </c>
      <c r="AR327" s="77"/>
      <c r="AS327" s="88">
        <f>Table133[[#This Row],[SAM Upper Interval]]*Table133[[#This Row],[0-59 Month population]]*2.6</f>
        <v>388.31019967999998</v>
      </c>
      <c r="AT327" s="89">
        <f>Table133[[#This Row],[0-59 Month population]]*Table133[[#This Row],[SAM Level]]*2.6</f>
        <v>388.31019967999998</v>
      </c>
      <c r="AU327" s="79">
        <f>Table133[[#This Row],[SAM Burden (Surveys Only)]]+Table133[[#This Row],[MAM Burden (Surveys Only)]]</f>
        <v>2548.2856853999997</v>
      </c>
      <c r="AV327" s="89">
        <f>(Table133[[#This Row],[GAM Level]]-Table133[[#This Row],[SAM Level]])*Table133[[#This Row],[0-59 Month population]]*2.6</f>
        <v>2159.9754857199996</v>
      </c>
      <c r="AX327" s="69">
        <v>1.742880694671459</v>
      </c>
      <c r="AY327" s="70">
        <f t="shared" si="35"/>
        <v>2548.2856853999997</v>
      </c>
      <c r="AZ327" s="70">
        <f t="shared" si="36"/>
        <v>388.31019967999998</v>
      </c>
      <c r="BA327" s="70">
        <f t="shared" si="37"/>
        <v>2159.9754857199996</v>
      </c>
      <c r="BB327" s="2"/>
    </row>
    <row r="328" spans="1:54" ht="16.5" hidden="1" customHeight="1" x14ac:dyDescent="0.25">
      <c r="A328" s="56" t="s">
        <v>319</v>
      </c>
      <c r="B328" s="56" t="s">
        <v>324</v>
      </c>
      <c r="C328" s="56" t="s">
        <v>44</v>
      </c>
      <c r="D328" s="56">
        <v>3102</v>
      </c>
      <c r="E328" s="56">
        <v>3103</v>
      </c>
      <c r="F328" s="56" t="s">
        <v>76</v>
      </c>
      <c r="G328" s="57"/>
      <c r="H328" s="57" t="s">
        <v>680</v>
      </c>
      <c r="I328" s="58">
        <v>115821.29054579392</v>
      </c>
      <c r="J328" s="58">
        <f>VLOOKUP(TRIM(Table133[[#This Row],[District code]]),'[2]Pop Change by District'!$D$6:$L$339,9,0)</f>
        <v>115583</v>
      </c>
      <c r="K328" s="58">
        <f>Table133[[#This Row],[Population 2019]]-Table133[[#This Row],[Population 2018]]</f>
        <v>-238.29054579391959</v>
      </c>
      <c r="L328" s="58">
        <f>Table133[[#This Row],[Population 2019]]*17.63%</f>
        <v>20377.282899999998</v>
      </c>
      <c r="M328" s="58">
        <f>Table133[[#This Row],[0-59 Month population]]*0.9</f>
        <v>18339.554609999999</v>
      </c>
      <c r="N328" s="58">
        <f>Table133[[#This Row],[0-59 Month population]]*0.3</f>
        <v>6113.1848699999991</v>
      </c>
      <c r="O328" s="58">
        <f>Table133[[#This Row],[0-59 Month population]]*0.8</f>
        <v>16301.82632</v>
      </c>
      <c r="P328" s="58" t="s">
        <v>325</v>
      </c>
      <c r="Q328" s="71" t="s">
        <v>291</v>
      </c>
      <c r="R328" s="71" t="s">
        <v>745</v>
      </c>
      <c r="S328" s="71" t="s">
        <v>746</v>
      </c>
      <c r="T328" s="72">
        <v>0.105</v>
      </c>
      <c r="U328" s="72">
        <v>0.105</v>
      </c>
      <c r="V328" s="72">
        <v>0.105</v>
      </c>
      <c r="W328" s="72">
        <v>1.6E-2</v>
      </c>
      <c r="X328" s="72">
        <v>1.6E-2</v>
      </c>
      <c r="Y328" s="72">
        <v>1.6E-2</v>
      </c>
      <c r="Z328" s="72"/>
      <c r="AA328" s="73">
        <v>0.12628517409691076</v>
      </c>
      <c r="AB328" s="73">
        <v>1.6011295873400798E-2</v>
      </c>
      <c r="AC328" s="73">
        <v>0.10015511038805848</v>
      </c>
      <c r="AD328" s="73">
        <v>0.16580875667071956</v>
      </c>
      <c r="AE328" s="73">
        <v>1.1284043027922283E-2</v>
      </c>
      <c r="AF328" s="73">
        <v>2.4369889923658499E-2</v>
      </c>
      <c r="AG328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328" s="73">
        <f t="shared" si="38"/>
        <v>1.6E-2</v>
      </c>
      <c r="AI328" s="75">
        <f t="shared" si="39"/>
        <v>1.6011295873400798E-2</v>
      </c>
      <c r="AJ328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328" s="73">
        <f t="shared" si="40"/>
        <v>0.105</v>
      </c>
      <c r="AL328" s="75">
        <f t="shared" si="41"/>
        <v>0.12628517409691076</v>
      </c>
      <c r="AM328" s="86">
        <f>Table133[[#This Row],[GAM to be used]]-Table133[[#This Row],[new GAM prevalence (SD of 1) after district grouping]]</f>
        <v>0</v>
      </c>
      <c r="AN328" s="86">
        <f>Table133[[#This Row],[GAM to be used]]-Table133[[#This Row],[SAM to be used]]</f>
        <v>0.11027387822350995</v>
      </c>
      <c r="AO328" s="87">
        <f>Table133[[#This Row],[0-59 Month population]]*Table133[[#This Row],[SAM to be used]]*2.6</f>
        <v>848.29343458051562</v>
      </c>
      <c r="AP328" s="87">
        <f>Table133[[#This Row],[SAM Burden]]+Table133[[#This Row],[MAM Burden]]</f>
        <v>6690.7066684861056</v>
      </c>
      <c r="AQ328" s="87">
        <f>Table133[[#This Row],[0-59 Month population]]*Table133[[#This Row],[MAM to be used]]*2.6</f>
        <v>5842.4132339055895</v>
      </c>
      <c r="AR328" s="77"/>
      <c r="AS328" s="88">
        <f>Table133[[#This Row],[SAM Upper Interval]]*Table133[[#This Row],[0-59 Month population]]*2.6</f>
        <v>847.69496863999996</v>
      </c>
      <c r="AT328" s="89">
        <f>Table133[[#This Row],[0-59 Month population]]*Table133[[#This Row],[SAM Level]]*2.6</f>
        <v>847.69496863999996</v>
      </c>
      <c r="AU328" s="79">
        <f>Table133[[#This Row],[SAM Burden (Surveys Only)]]+Table133[[#This Row],[MAM Burden (Surveys Only)]]</f>
        <v>5562.9982317000004</v>
      </c>
      <c r="AV328" s="89">
        <f>(Table133[[#This Row],[GAM Level]]-Table133[[#This Row],[SAM Level]])*Table133[[#This Row],[0-59 Month population]]*2.6</f>
        <v>4715.3032630600001</v>
      </c>
      <c r="AX328" s="69">
        <v>1.742880694671459</v>
      </c>
      <c r="AY328" s="70">
        <f t="shared" si="35"/>
        <v>5562.9982316999995</v>
      </c>
      <c r="AZ328" s="70">
        <f t="shared" si="36"/>
        <v>847.69496863999996</v>
      </c>
      <c r="BA328" s="70">
        <f t="shared" si="37"/>
        <v>4715.3032630600001</v>
      </c>
      <c r="BB328" s="2"/>
    </row>
    <row r="329" spans="1:54" ht="16.5" hidden="1" customHeight="1" x14ac:dyDescent="0.25">
      <c r="A329" s="56" t="s">
        <v>319</v>
      </c>
      <c r="B329" s="56" t="s">
        <v>326</v>
      </c>
      <c r="C329" s="56" t="s">
        <v>44</v>
      </c>
      <c r="D329" s="56">
        <v>3103</v>
      </c>
      <c r="E329" s="56">
        <v>3102</v>
      </c>
      <c r="F329" s="56" t="s">
        <v>76</v>
      </c>
      <c r="G329" s="57"/>
      <c r="H329" s="57" t="s">
        <v>680</v>
      </c>
      <c r="I329" s="58">
        <v>129280.47982024041</v>
      </c>
      <c r="J329" s="58">
        <f>VLOOKUP(TRIM(Table133[[#This Row],[District code]]),'[2]Pop Change by District'!$D$6:$L$339,9,0)</f>
        <v>136426</v>
      </c>
      <c r="K329" s="58">
        <f>Table133[[#This Row],[Population 2019]]-Table133[[#This Row],[Population 2018]]</f>
        <v>7145.5201797595946</v>
      </c>
      <c r="L329" s="58">
        <f>Table133[[#This Row],[Population 2019]]*17.63%</f>
        <v>24051.903799999996</v>
      </c>
      <c r="M329" s="58">
        <f>Table133[[#This Row],[0-59 Month population]]*0.9</f>
        <v>21646.713419999996</v>
      </c>
      <c r="N329" s="58">
        <f>Table133[[#This Row],[0-59 Month population]]*0.3</f>
        <v>7215.5711399999991</v>
      </c>
      <c r="O329" s="58">
        <f>Table133[[#This Row],[0-59 Month population]]*0.8</f>
        <v>19241.523039999996</v>
      </c>
      <c r="P329" s="58" t="s">
        <v>321</v>
      </c>
      <c r="Q329" s="71" t="s">
        <v>291</v>
      </c>
      <c r="R329" s="71" t="s">
        <v>745</v>
      </c>
      <c r="S329" s="71" t="s">
        <v>746</v>
      </c>
      <c r="T329" s="72">
        <v>0.105</v>
      </c>
      <c r="U329" s="72">
        <v>0.105</v>
      </c>
      <c r="V329" s="72">
        <v>0.105</v>
      </c>
      <c r="W329" s="72">
        <v>1.6E-2</v>
      </c>
      <c r="X329" s="72">
        <v>1.6E-2</v>
      </c>
      <c r="Y329" s="72">
        <v>1.6E-2</v>
      </c>
      <c r="Z329" s="72"/>
      <c r="AA329" s="73">
        <v>0.16580875667071956</v>
      </c>
      <c r="AB329" s="73">
        <v>2.4369889923658499E-2</v>
      </c>
      <c r="AC329" s="73">
        <v>0.10015511038805848</v>
      </c>
      <c r="AD329" s="73">
        <v>0.16580875667071956</v>
      </c>
      <c r="AE329" s="73">
        <v>1.1284043027922283E-2</v>
      </c>
      <c r="AF329" s="73">
        <v>2.4369889923658499E-2</v>
      </c>
      <c r="AG329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329" s="73">
        <f t="shared" si="38"/>
        <v>1.6E-2</v>
      </c>
      <c r="AI329" s="75">
        <f t="shared" si="39"/>
        <v>2.4369889923658499E-2</v>
      </c>
      <c r="AJ329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329" s="73">
        <f t="shared" si="40"/>
        <v>0.105</v>
      </c>
      <c r="AL329" s="75">
        <f t="shared" si="41"/>
        <v>0.16580875667071956</v>
      </c>
      <c r="AM329" s="86">
        <f>Table133[[#This Row],[GAM to be used]]-Table133[[#This Row],[new GAM prevalence (SD of 1) after district grouping]]</f>
        <v>0</v>
      </c>
      <c r="AN329" s="86">
        <f>Table133[[#This Row],[GAM to be used]]-Table133[[#This Row],[SAM to be used]]</f>
        <v>0.14143886674706108</v>
      </c>
      <c r="AO329" s="87">
        <f>Table133[[#This Row],[0-59 Month population]]*Table133[[#This Row],[SAM to be used]]*2.6</f>
        <v>1523.9698449571013</v>
      </c>
      <c r="AP329" s="87">
        <f>Table133[[#This Row],[SAM Burden]]+Table133[[#This Row],[MAM Burden]]</f>
        <v>10368.842288068563</v>
      </c>
      <c r="AQ329" s="87">
        <f>Table133[[#This Row],[0-59 Month population]]*Table133[[#This Row],[MAM to be used]]*2.6</f>
        <v>8844.8724431114624</v>
      </c>
      <c r="AR329" s="77"/>
      <c r="AS329" s="88">
        <f>Table133[[#This Row],[SAM Upper Interval]]*Table133[[#This Row],[0-59 Month population]]*2.6</f>
        <v>1000.55919808</v>
      </c>
      <c r="AT329" s="89">
        <f>Table133[[#This Row],[0-59 Month population]]*Table133[[#This Row],[SAM Level]]*2.6</f>
        <v>1000.55919808</v>
      </c>
      <c r="AU329" s="79">
        <f>Table133[[#This Row],[SAM Burden (Surveys Only)]]+Table133[[#This Row],[MAM Burden (Surveys Only)]]</f>
        <v>6566.1697373999987</v>
      </c>
      <c r="AV329" s="89">
        <f>(Table133[[#This Row],[GAM Level]]-Table133[[#This Row],[SAM Level]])*Table133[[#This Row],[0-59 Month population]]*2.6</f>
        <v>5565.6105393199987</v>
      </c>
      <c r="AX329" s="69">
        <v>3.1545047304124894</v>
      </c>
      <c r="AY329" s="70">
        <f t="shared" si="35"/>
        <v>6566.1697373999996</v>
      </c>
      <c r="AZ329" s="70">
        <f t="shared" si="36"/>
        <v>1000.55919808</v>
      </c>
      <c r="BA329" s="70">
        <f t="shared" si="37"/>
        <v>5565.6105393199987</v>
      </c>
      <c r="BB329" s="2"/>
    </row>
    <row r="330" spans="1:54" ht="16.5" hidden="1" customHeight="1" x14ac:dyDescent="0.25">
      <c r="A330" s="56" t="s">
        <v>319</v>
      </c>
      <c r="B330" s="56" t="s">
        <v>327</v>
      </c>
      <c r="C330" s="56" t="s">
        <v>44</v>
      </c>
      <c r="D330" s="56">
        <v>3104</v>
      </c>
      <c r="E330" s="56">
        <v>3106</v>
      </c>
      <c r="F330" s="56" t="s">
        <v>76</v>
      </c>
      <c r="G330" s="57"/>
      <c r="H330" s="57" t="s">
        <v>680</v>
      </c>
      <c r="I330" s="58">
        <v>117794.67965645627</v>
      </c>
      <c r="J330" s="58">
        <f>VLOOKUP(TRIM(Table133[[#This Row],[District code]]),'[2]Pop Change by District'!$D$6:$L$339,9,0)</f>
        <v>120380</v>
      </c>
      <c r="K330" s="58">
        <f>Table133[[#This Row],[Population 2019]]-Table133[[#This Row],[Population 2018]]</f>
        <v>2585.3203435437317</v>
      </c>
      <c r="L330" s="58">
        <f>Table133[[#This Row],[Population 2019]]*17.63%</f>
        <v>21222.993999999999</v>
      </c>
      <c r="M330" s="58">
        <f>Table133[[#This Row],[0-59 Month population]]*0.9</f>
        <v>19100.694599999999</v>
      </c>
      <c r="N330" s="58">
        <f>Table133[[#This Row],[0-59 Month population]]*0.3</f>
        <v>6366.8981999999996</v>
      </c>
      <c r="O330" s="58">
        <f>Table133[[#This Row],[0-59 Month population]]*0.8</f>
        <v>16978.395199999999</v>
      </c>
      <c r="P330" s="58" t="s">
        <v>325</v>
      </c>
      <c r="Q330" s="71" t="s">
        <v>291</v>
      </c>
      <c r="R330" s="71" t="s">
        <v>745</v>
      </c>
      <c r="S330" s="71" t="s">
        <v>746</v>
      </c>
      <c r="T330" s="72">
        <v>0.105</v>
      </c>
      <c r="U330" s="72">
        <v>0.105</v>
      </c>
      <c r="V330" s="72">
        <v>0.105</v>
      </c>
      <c r="W330" s="72">
        <v>1.6E-2</v>
      </c>
      <c r="X330" s="72">
        <v>1.6E-2</v>
      </c>
      <c r="Y330" s="72">
        <v>1.6E-2</v>
      </c>
      <c r="Z330" s="72"/>
      <c r="AA330" s="73">
        <v>0.12628517409691076</v>
      </c>
      <c r="AB330" s="73">
        <v>1.6011295873400798E-2</v>
      </c>
      <c r="AC330" s="73">
        <v>0.10015511038805848</v>
      </c>
      <c r="AD330" s="73">
        <v>0.16580875667071956</v>
      </c>
      <c r="AE330" s="73">
        <v>1.1284043027922283E-2</v>
      </c>
      <c r="AF330" s="73">
        <v>2.4369889923658499E-2</v>
      </c>
      <c r="AG330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330" s="73">
        <f t="shared" si="38"/>
        <v>1.6E-2</v>
      </c>
      <c r="AI330" s="75">
        <f t="shared" si="39"/>
        <v>1.6011295873400798E-2</v>
      </c>
      <c r="AJ330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330" s="73">
        <f t="shared" si="40"/>
        <v>0.105</v>
      </c>
      <c r="AL330" s="75">
        <f t="shared" si="41"/>
        <v>0.12628517409691076</v>
      </c>
      <c r="AM330" s="86">
        <f>Table133[[#This Row],[GAM to be used]]-Table133[[#This Row],[new GAM prevalence (SD of 1) after district grouping]]</f>
        <v>0</v>
      </c>
      <c r="AN330" s="86">
        <f>Table133[[#This Row],[GAM to be used]]-Table133[[#This Row],[SAM to be used]]</f>
        <v>0.11027387822350995</v>
      </c>
      <c r="AO330" s="87">
        <f>Table133[[#This Row],[0-59 Month population]]*Table133[[#This Row],[SAM to be used]]*2.6</f>
        <v>883.49985425886575</v>
      </c>
      <c r="AP330" s="87">
        <f>Table133[[#This Row],[SAM Burden]]+Table133[[#This Row],[MAM Burden]]</f>
        <v>6968.388679583999</v>
      </c>
      <c r="AQ330" s="87">
        <f>Table133[[#This Row],[0-59 Month population]]*Table133[[#This Row],[MAM to be used]]*2.6</f>
        <v>6084.8888253251334</v>
      </c>
      <c r="AR330" s="77"/>
      <c r="AS330" s="88">
        <f>Table133[[#This Row],[SAM Upper Interval]]*Table133[[#This Row],[0-59 Month population]]*2.6</f>
        <v>882.87655040000004</v>
      </c>
      <c r="AT330" s="89">
        <f>Table133[[#This Row],[0-59 Month population]]*Table133[[#This Row],[SAM Level]]*2.6</f>
        <v>882.87655040000004</v>
      </c>
      <c r="AU330" s="79">
        <f>Table133[[#This Row],[SAM Burden (Surveys Only)]]+Table133[[#This Row],[MAM Burden (Surveys Only)]]</f>
        <v>5793.8773620000002</v>
      </c>
      <c r="AV330" s="89">
        <f>(Table133[[#This Row],[GAM Level]]-Table133[[#This Row],[SAM Level]])*Table133[[#This Row],[0-59 Month population]]*2.6</f>
        <v>4911.0008115999999</v>
      </c>
      <c r="AX330" s="69">
        <v>1.4931809987522771</v>
      </c>
      <c r="AY330" s="70">
        <f t="shared" si="35"/>
        <v>5793.8773620000002</v>
      </c>
      <c r="AZ330" s="70">
        <f t="shared" si="36"/>
        <v>882.87655040000004</v>
      </c>
      <c r="BA330" s="70">
        <f t="shared" si="37"/>
        <v>4911.0008115999999</v>
      </c>
      <c r="BB330" s="2"/>
    </row>
    <row r="331" spans="1:54" ht="16.5" hidden="1" customHeight="1" x14ac:dyDescent="0.25">
      <c r="A331" s="56" t="s">
        <v>319</v>
      </c>
      <c r="B331" s="56" t="s">
        <v>328</v>
      </c>
      <c r="C331" s="56" t="s">
        <v>44</v>
      </c>
      <c r="D331" s="56">
        <v>3105</v>
      </c>
      <c r="E331" s="56">
        <v>3104</v>
      </c>
      <c r="F331" s="56" t="s">
        <v>76</v>
      </c>
      <c r="G331" s="57"/>
      <c r="H331" s="57" t="s">
        <v>680</v>
      </c>
      <c r="I331" s="58">
        <v>105266.75436569731</v>
      </c>
      <c r="J331" s="58">
        <f>VLOOKUP(TRIM(Table133[[#This Row],[District code]]),'[2]Pop Change by District'!$D$6:$L$339,9,0)</f>
        <v>107265</v>
      </c>
      <c r="K331" s="58">
        <f>Table133[[#This Row],[Population 2019]]-Table133[[#This Row],[Population 2018]]</f>
        <v>1998.2456343026861</v>
      </c>
      <c r="L331" s="58">
        <f>Table133[[#This Row],[Population 2019]]*17.63%</f>
        <v>18910.819499999998</v>
      </c>
      <c r="M331" s="58">
        <f>Table133[[#This Row],[0-59 Month population]]*0.9</f>
        <v>17019.737549999998</v>
      </c>
      <c r="N331" s="58">
        <f>Table133[[#This Row],[0-59 Month population]]*0.3</f>
        <v>5673.2458499999993</v>
      </c>
      <c r="O331" s="58">
        <f>Table133[[#This Row],[0-59 Month population]]*0.8</f>
        <v>15128.655599999998</v>
      </c>
      <c r="P331" s="58" t="s">
        <v>329</v>
      </c>
      <c r="Q331" s="71" t="s">
        <v>291</v>
      </c>
      <c r="R331" s="71" t="s">
        <v>745</v>
      </c>
      <c r="S331" s="71" t="s">
        <v>746</v>
      </c>
      <c r="T331" s="72">
        <v>0.105</v>
      </c>
      <c r="U331" s="72">
        <v>0.105</v>
      </c>
      <c r="V331" s="72">
        <v>0.105</v>
      </c>
      <c r="W331" s="72">
        <v>1.6E-2</v>
      </c>
      <c r="X331" s="72">
        <v>1.6E-2</v>
      </c>
      <c r="Y331" s="72">
        <v>1.6E-2</v>
      </c>
      <c r="Z331" s="72"/>
      <c r="AA331" s="73">
        <v>0.10015511038805848</v>
      </c>
      <c r="AB331" s="73">
        <v>1.1284043027922283E-2</v>
      </c>
      <c r="AC331" s="73">
        <v>0.10015511038805848</v>
      </c>
      <c r="AD331" s="73">
        <v>0.16580875667071956</v>
      </c>
      <c r="AE331" s="73">
        <v>1.1284043027922283E-2</v>
      </c>
      <c r="AF331" s="73">
        <v>2.4369889923658499E-2</v>
      </c>
      <c r="AG331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331" s="73">
        <f t="shared" si="38"/>
        <v>1.6E-2</v>
      </c>
      <c r="AI331" s="75">
        <f t="shared" si="39"/>
        <v>1.6E-2</v>
      </c>
      <c r="AJ331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331" s="73">
        <f t="shared" si="40"/>
        <v>0.105</v>
      </c>
      <c r="AL331" s="75">
        <f t="shared" si="41"/>
        <v>0.105</v>
      </c>
      <c r="AM331" s="86">
        <f>Table133[[#This Row],[GAM to be used]]-Table133[[#This Row],[new GAM prevalence (SD of 1) after district grouping]]</f>
        <v>4.8448896119415163E-3</v>
      </c>
      <c r="AN331" s="86">
        <f>Table133[[#This Row],[GAM to be used]]-Table133[[#This Row],[SAM to be used]]</f>
        <v>8.8999999999999996E-2</v>
      </c>
      <c r="AO331" s="87">
        <f>Table133[[#This Row],[0-59 Month population]]*Table133[[#This Row],[SAM to be used]]*2.6</f>
        <v>786.69009119999998</v>
      </c>
      <c r="AP331" s="87">
        <f>Table133[[#This Row],[SAM Burden]]+Table133[[#This Row],[MAM Burden]]</f>
        <v>5162.6537234999996</v>
      </c>
      <c r="AQ331" s="87">
        <f>Table133[[#This Row],[0-59 Month population]]*Table133[[#This Row],[MAM to be used]]*2.6</f>
        <v>4375.9636322999995</v>
      </c>
      <c r="AR331" s="77"/>
      <c r="AS331" s="88">
        <f>Table133[[#This Row],[SAM Upper Interval]]*Table133[[#This Row],[0-59 Month population]]*2.6</f>
        <v>786.69009119999998</v>
      </c>
      <c r="AT331" s="89">
        <f>Table133[[#This Row],[0-59 Month population]]*Table133[[#This Row],[SAM Level]]*2.6</f>
        <v>786.69009119999998</v>
      </c>
      <c r="AU331" s="79">
        <f>Table133[[#This Row],[SAM Burden (Surveys Only)]]+Table133[[#This Row],[MAM Burden (Surveys Only)]]</f>
        <v>5162.6537234999996</v>
      </c>
      <c r="AV331" s="89">
        <f>(Table133[[#This Row],[GAM Level]]-Table133[[#This Row],[SAM Level]])*Table133[[#This Row],[0-59 Month population]]*2.6</f>
        <v>4375.9636322999995</v>
      </c>
      <c r="AX331" s="69">
        <v>1.3022961177050982</v>
      </c>
      <c r="AY331" s="70">
        <f t="shared" si="35"/>
        <v>5162.6537234999996</v>
      </c>
      <c r="AZ331" s="70">
        <f t="shared" si="36"/>
        <v>786.69009119999998</v>
      </c>
      <c r="BA331" s="70">
        <f t="shared" si="37"/>
        <v>4375.9636322999995</v>
      </c>
      <c r="BB331" s="2"/>
    </row>
    <row r="332" spans="1:54" ht="16.5" hidden="1" customHeight="1" x14ac:dyDescent="0.25">
      <c r="A332" s="56" t="s">
        <v>319</v>
      </c>
      <c r="B332" s="56" t="s">
        <v>330</v>
      </c>
      <c r="C332" s="56" t="s">
        <v>44</v>
      </c>
      <c r="D332" s="56">
        <v>3106</v>
      </c>
      <c r="E332" s="56">
        <v>3105</v>
      </c>
      <c r="F332" s="56" t="s">
        <v>76</v>
      </c>
      <c r="G332" s="57"/>
      <c r="H332" s="57" t="s">
        <v>680</v>
      </c>
      <c r="I332" s="58">
        <v>104088.63342269504</v>
      </c>
      <c r="J332" s="58">
        <f>VLOOKUP(TRIM(Table133[[#This Row],[District code]]),'[2]Pop Change by District'!$D$6:$L$339,9,0)</f>
        <v>114254</v>
      </c>
      <c r="K332" s="58">
        <f>Table133[[#This Row],[Population 2019]]-Table133[[#This Row],[Population 2018]]</f>
        <v>10165.366577304958</v>
      </c>
      <c r="L332" s="58">
        <f>Table133[[#This Row],[Population 2019]]*17.63%</f>
        <v>20142.980199999998</v>
      </c>
      <c r="M332" s="58">
        <f>Table133[[#This Row],[0-59 Month population]]*0.9</f>
        <v>18128.68218</v>
      </c>
      <c r="N332" s="58">
        <f>Table133[[#This Row],[0-59 Month population]]*0.3</f>
        <v>6042.8940599999996</v>
      </c>
      <c r="O332" s="58">
        <f>Table133[[#This Row],[0-59 Month population]]*0.8</f>
        <v>16114.38416</v>
      </c>
      <c r="P332" s="58" t="s">
        <v>329</v>
      </c>
      <c r="Q332" s="71" t="s">
        <v>291</v>
      </c>
      <c r="R332" s="71" t="s">
        <v>745</v>
      </c>
      <c r="S332" s="71" t="s">
        <v>746</v>
      </c>
      <c r="T332" s="72">
        <v>0.105</v>
      </c>
      <c r="U332" s="72">
        <v>0.105</v>
      </c>
      <c r="V332" s="72">
        <v>0.105</v>
      </c>
      <c r="W332" s="72">
        <v>1.6E-2</v>
      </c>
      <c r="X332" s="72">
        <v>1.6E-2</v>
      </c>
      <c r="Y332" s="72">
        <v>1.6E-2</v>
      </c>
      <c r="Z332" s="72"/>
      <c r="AA332" s="73">
        <v>0.10015511038805848</v>
      </c>
      <c r="AB332" s="73">
        <v>1.1284043027922283E-2</v>
      </c>
      <c r="AC332" s="73">
        <v>0.10015511038805848</v>
      </c>
      <c r="AD332" s="73">
        <v>0.16580875667071956</v>
      </c>
      <c r="AE332" s="73">
        <v>1.1284043027922283E-2</v>
      </c>
      <c r="AF332" s="73">
        <v>2.4369889923658499E-2</v>
      </c>
      <c r="AG332" s="74">
        <f>(Table133[[#This Row],[SAM Upper Interval]]-Table133[[#This Row],[SAM Lower Interval]])/(Table133[[#This Row],[Highest district Projected SAM using admission data]]-Table133[[#This Row],[Lower district Projected SAM using admission data]])</f>
        <v>0</v>
      </c>
      <c r="AH332" s="73">
        <f t="shared" si="38"/>
        <v>1.6E-2</v>
      </c>
      <c r="AI332" s="75">
        <f t="shared" si="39"/>
        <v>1.6E-2</v>
      </c>
      <c r="AJ332" s="74">
        <f>(Table133[[#This Row],[GAM Upper Interval]]-Table133[[#This Row],[GAM Lower Interval]])/(Table133[[#This Row],[Highest district Projected GAM using admission data]]-Table133[[#This Row],[Lowestest district Projected GAM using admission data]])</f>
        <v>0</v>
      </c>
      <c r="AK332" s="73">
        <f t="shared" si="40"/>
        <v>0.105</v>
      </c>
      <c r="AL332" s="75">
        <f t="shared" si="41"/>
        <v>0.105</v>
      </c>
      <c r="AM332" s="86">
        <f>Table133[[#This Row],[GAM to be used]]-Table133[[#This Row],[new GAM prevalence (SD of 1) after district grouping]]</f>
        <v>4.8448896119415163E-3</v>
      </c>
      <c r="AN332" s="86">
        <f>Table133[[#This Row],[GAM to be used]]-Table133[[#This Row],[SAM to be used]]</f>
        <v>8.8999999999999996E-2</v>
      </c>
      <c r="AO332" s="87">
        <f>Table133[[#This Row],[0-59 Month population]]*Table133[[#This Row],[SAM to be used]]*2.6</f>
        <v>837.94797632000007</v>
      </c>
      <c r="AP332" s="87">
        <f>Table133[[#This Row],[SAM Burden]]+Table133[[#This Row],[MAM Burden]]</f>
        <v>5499.0335945999996</v>
      </c>
      <c r="AQ332" s="87">
        <f>Table133[[#This Row],[0-59 Month population]]*Table133[[#This Row],[MAM to be used]]*2.6</f>
        <v>4661.0856182799998</v>
      </c>
      <c r="AR332" s="77"/>
      <c r="AS332" s="88">
        <f>Table133[[#This Row],[SAM Upper Interval]]*Table133[[#This Row],[0-59 Month population]]*2.6</f>
        <v>837.94797632000007</v>
      </c>
      <c r="AT332" s="89">
        <f>Table133[[#This Row],[0-59 Month population]]*Table133[[#This Row],[SAM Level]]*2.6</f>
        <v>837.94797632000007</v>
      </c>
      <c r="AU332" s="79">
        <f>Table133[[#This Row],[SAM Burden (Surveys Only)]]+Table133[[#This Row],[MAM Burden (Surveys Only)]]</f>
        <v>5499.0335945999996</v>
      </c>
      <c r="AV332" s="89">
        <f>(Table133[[#This Row],[GAM Level]]-Table133[[#This Row],[SAM Level]])*Table133[[#This Row],[0-59 Month population]]*2.6</f>
        <v>4661.0856182799998</v>
      </c>
      <c r="AX332" s="69">
        <v>1.4931809987522771</v>
      </c>
      <c r="AY332" s="70">
        <f t="shared" si="35"/>
        <v>5499.0335945999987</v>
      </c>
      <c r="AZ332" s="70">
        <f t="shared" si="36"/>
        <v>837.94797632000007</v>
      </c>
      <c r="BA332" s="70">
        <f t="shared" si="37"/>
        <v>4661.0856182799998</v>
      </c>
      <c r="BB332" s="2"/>
    </row>
    <row r="333" spans="1:54" ht="16.5" hidden="1" customHeight="1" x14ac:dyDescent="0.25">
      <c r="A333" s="56" t="s">
        <v>411</v>
      </c>
      <c r="B333" s="56" t="s">
        <v>412</v>
      </c>
      <c r="C333" s="56" t="s">
        <v>44</v>
      </c>
      <c r="D333" s="56">
        <v>3201</v>
      </c>
      <c r="E333" s="56">
        <v>1926</v>
      </c>
      <c r="F333" s="56" t="s">
        <v>19</v>
      </c>
      <c r="G333" s="57"/>
      <c r="H333" s="57" t="s">
        <v>680</v>
      </c>
      <c r="I333" s="58">
        <v>51469.615946600075</v>
      </c>
      <c r="J333" s="58">
        <f>VLOOKUP(TRIM(Table133[[#This Row],[District code]]),'[2]Pop Change by District'!$D$6:$L$339,9,0)</f>
        <v>52774</v>
      </c>
      <c r="K333" s="58">
        <f>Table133[[#This Row],[Population 2019]]-Table133[[#This Row],[Population 2018]]</f>
        <v>1304.3840533999246</v>
      </c>
      <c r="L333" s="58">
        <f>Table133[[#This Row],[Population 2019]]*17.63%</f>
        <v>9304.0561999999991</v>
      </c>
      <c r="M333" s="58">
        <f>Table133[[#This Row],[0-59 Month population]]*0.9</f>
        <v>8373.6505799999995</v>
      </c>
      <c r="N333" s="58">
        <f>Table133[[#This Row],[0-59 Month population]]*0.3</f>
        <v>2791.2168599999995</v>
      </c>
      <c r="O333" s="58">
        <f>Table133[[#This Row],[0-59 Month population]]*0.8</f>
        <v>7443.24496</v>
      </c>
      <c r="P333" s="58" t="s">
        <v>413</v>
      </c>
      <c r="Q333" s="71" t="s">
        <v>21</v>
      </c>
      <c r="R333" s="71" t="s">
        <v>747</v>
      </c>
      <c r="S333" s="71" t="s">
        <v>748</v>
      </c>
      <c r="T333" s="72">
        <v>0.1</v>
      </c>
      <c r="U333" s="72">
        <v>0.1</v>
      </c>
      <c r="V333" s="72">
        <v>0.1</v>
      </c>
      <c r="W333" s="72">
        <v>0.01</v>
      </c>
      <c r="X333" s="72">
        <v>0.01</v>
      </c>
      <c r="Y333" s="72">
        <v>0.01</v>
      </c>
      <c r="Z333" s="72"/>
      <c r="AA333" s="73">
        <v>0.1155881470873505</v>
      </c>
      <c r="AB333" s="73">
        <v>1.3998291119502924E-2</v>
      </c>
      <c r="AC333" s="73">
        <v>0.11600000000000001</v>
      </c>
      <c r="AD333" s="73">
        <v>0.11600000000000001</v>
      </c>
      <c r="AE333" s="73">
        <v>1.4E-2</v>
      </c>
      <c r="AF333" s="73">
        <v>1.4E-2</v>
      </c>
      <c r="AG333" s="74"/>
      <c r="AH333" s="73">
        <f t="shared" si="38"/>
        <v>0.01</v>
      </c>
      <c r="AI333" s="75">
        <f t="shared" si="39"/>
        <v>1.3998291119502924E-2</v>
      </c>
      <c r="AJ333" s="74"/>
      <c r="AK333" s="73">
        <f t="shared" si="40"/>
        <v>0.1</v>
      </c>
      <c r="AL333" s="75">
        <f t="shared" si="41"/>
        <v>0.1155881470873505</v>
      </c>
      <c r="AM333" s="86">
        <f>Table133[[#This Row],[GAM to be used]]-Table133[[#This Row],[new GAM prevalence (SD of 1) after district grouping]]</f>
        <v>0</v>
      </c>
      <c r="AN333" s="86">
        <f>Table133[[#This Row],[GAM to be used]]-Table133[[#This Row],[SAM to be used]]</f>
        <v>0.10158985596784759</v>
      </c>
      <c r="AO333" s="87">
        <f>Table133[[#This Row],[0-59 Month population]]*Table133[[#This Row],[SAM to be used]]*2.6</f>
        <v>338.62630692752191</v>
      </c>
      <c r="AP333" s="87">
        <f>Table133[[#This Row],[SAM Burden]]+Table133[[#This Row],[MAM Burden]]</f>
        <v>2796.1404030418962</v>
      </c>
      <c r="AQ333" s="87">
        <f>Table133[[#This Row],[0-59 Month population]]*Table133[[#This Row],[MAM to be used]]*2.6</f>
        <v>2457.5140961143743</v>
      </c>
      <c r="AR333" s="77" t="s">
        <v>717</v>
      </c>
      <c r="AS333" s="88">
        <f>Table133[[#This Row],[SAM Upper Interval]]*Table133[[#This Row],[0-59 Month population]]*2.6</f>
        <v>241.90546119999999</v>
      </c>
      <c r="AT333" s="89">
        <f>Table133[[#This Row],[0-59 Month population]]*Table133[[#This Row],[SAM Level]]*2.6</f>
        <v>241.90546119999999</v>
      </c>
      <c r="AU333" s="79">
        <f>Table133[[#This Row],[SAM Burden (Surveys Only)]]+Table133[[#This Row],[MAM Burden (Surveys Only)]]</f>
        <v>2419.0546119999999</v>
      </c>
      <c r="AV333" s="89">
        <f>(Table133[[#This Row],[GAM Level]]-Table133[[#This Row],[SAM Level]])*Table133[[#This Row],[0-59 Month population]]*2.6</f>
        <v>2177.1491507999999</v>
      </c>
      <c r="AX333" s="69">
        <v>1.742880694671459</v>
      </c>
      <c r="AY333" s="70">
        <f t="shared" si="35"/>
        <v>2419.0546119999999</v>
      </c>
      <c r="AZ333" s="70">
        <f t="shared" si="36"/>
        <v>241.90546119999999</v>
      </c>
      <c r="BA333" s="70">
        <f t="shared" si="37"/>
        <v>2177.1491507999999</v>
      </c>
      <c r="BB333" s="2"/>
    </row>
    <row r="334" spans="1:54" ht="16.5" hidden="1" customHeight="1" x14ac:dyDescent="0.25">
      <c r="A334" s="90" t="s">
        <v>411</v>
      </c>
      <c r="B334" s="90" t="s">
        <v>416</v>
      </c>
      <c r="C334" s="90" t="s">
        <v>44</v>
      </c>
      <c r="D334" s="90">
        <v>3202</v>
      </c>
      <c r="E334" s="90">
        <v>1927</v>
      </c>
      <c r="F334" s="90" t="s">
        <v>19</v>
      </c>
      <c r="G334" s="92"/>
      <c r="H334" s="57" t="s">
        <v>680</v>
      </c>
      <c r="I334" s="93">
        <v>14985.323672871422</v>
      </c>
      <c r="J334" s="58">
        <f>VLOOKUP(TRIM(Table133[[#This Row],[District code]]),'[2]Pop Change by District'!$D$6:$L$339,9,0)</f>
        <v>15473</v>
      </c>
      <c r="K334" s="58">
        <f>Table133[[#This Row],[Population 2019]]-Table133[[#This Row],[Population 2018]]</f>
        <v>487.67632712857812</v>
      </c>
      <c r="L334" s="58">
        <f>Table133[[#This Row],[Population 2019]]*17.63%</f>
        <v>2727.8898999999997</v>
      </c>
      <c r="M334" s="58">
        <f>Table133[[#This Row],[0-59 Month population]]*0.9</f>
        <v>2455.1009099999997</v>
      </c>
      <c r="N334" s="58">
        <f>Table133[[#This Row],[0-59 Month population]]*0.3</f>
        <v>818.36696999999992</v>
      </c>
      <c r="O334" s="58">
        <f>Table133[[#This Row],[0-59 Month population]]*0.8</f>
        <v>2182.3119199999996</v>
      </c>
      <c r="P334" s="58" t="s">
        <v>413</v>
      </c>
      <c r="Q334" s="71" t="s">
        <v>21</v>
      </c>
      <c r="R334" s="71" t="s">
        <v>747</v>
      </c>
      <c r="S334" s="71" t="s">
        <v>748</v>
      </c>
      <c r="T334" s="72">
        <v>0.1</v>
      </c>
      <c r="U334" s="72">
        <v>0.1</v>
      </c>
      <c r="V334" s="72">
        <v>0.1</v>
      </c>
      <c r="W334" s="72">
        <v>0.01</v>
      </c>
      <c r="X334" s="72">
        <v>0.01</v>
      </c>
      <c r="Y334" s="72">
        <v>0.01</v>
      </c>
      <c r="Z334" s="83"/>
      <c r="AA334" s="84">
        <v>0.1155881470873505</v>
      </c>
      <c r="AB334" s="84">
        <v>1.3998291119502924E-2</v>
      </c>
      <c r="AC334" s="84">
        <v>0.11600000000000001</v>
      </c>
      <c r="AD334" s="84">
        <v>0.11600000000000001</v>
      </c>
      <c r="AE334" s="84">
        <v>1.4E-2</v>
      </c>
      <c r="AF334" s="84">
        <v>1.4E-2</v>
      </c>
      <c r="AG334" s="85"/>
      <c r="AH334" s="84">
        <f t="shared" si="38"/>
        <v>0.01</v>
      </c>
      <c r="AI334" s="75">
        <f t="shared" si="39"/>
        <v>1.3998291119502924E-2</v>
      </c>
      <c r="AJ334" s="85"/>
      <c r="AK334" s="84">
        <f t="shared" si="40"/>
        <v>0.1</v>
      </c>
      <c r="AL334" s="75">
        <f t="shared" si="41"/>
        <v>0.1155881470873505</v>
      </c>
      <c r="AM334" s="86">
        <f>Table133[[#This Row],[GAM to be used]]-Table133[[#This Row],[new GAM prevalence (SD of 1) after district grouping]]</f>
        <v>0</v>
      </c>
      <c r="AN334" s="86">
        <f>Table133[[#This Row],[GAM to be used]]-Table133[[#This Row],[SAM to be used]]</f>
        <v>0.10158985596784759</v>
      </c>
      <c r="AO334" s="87">
        <f>Table133[[#This Row],[0-59 Month population]]*Table133[[#This Row],[SAM to be used]]*2.6</f>
        <v>99.283072101594456</v>
      </c>
      <c r="AP334" s="87">
        <f>Table133[[#This Row],[SAM Burden]]+Table133[[#This Row],[MAM Burden]]</f>
        <v>819.81052139817439</v>
      </c>
      <c r="AQ334" s="87">
        <f>Table133[[#This Row],[0-59 Month population]]*Table133[[#This Row],[MAM to be used]]*2.6</f>
        <v>720.5274492965799</v>
      </c>
      <c r="AR334" s="94" t="s">
        <v>717</v>
      </c>
      <c r="AS334" s="88">
        <f>Table133[[#This Row],[SAM Upper Interval]]*Table133[[#This Row],[0-59 Month population]]*2.6</f>
        <v>70.925137399999997</v>
      </c>
      <c r="AT334" s="89">
        <f>Table133[[#This Row],[0-59 Month population]]*Table133[[#This Row],[SAM Level]]*2.6</f>
        <v>70.925137399999997</v>
      </c>
      <c r="AU334" s="89">
        <f>Table133[[#This Row],[SAM Burden (Surveys Only)]]+Table133[[#This Row],[MAM Burden (Surveys Only)]]</f>
        <v>709.25137400000006</v>
      </c>
      <c r="AV334" s="89">
        <f>(Table133[[#This Row],[GAM Level]]-Table133[[#This Row],[SAM Level]])*Table133[[#This Row],[0-59 Month population]]*2.6</f>
        <v>638.32623660000002</v>
      </c>
      <c r="AX334" s="69">
        <v>12.907039574341173</v>
      </c>
      <c r="AY334" s="70">
        <f t="shared" si="35"/>
        <v>709.25137399999994</v>
      </c>
      <c r="AZ334" s="70">
        <f t="shared" si="36"/>
        <v>70.925137399999997</v>
      </c>
      <c r="BA334" s="70">
        <f t="shared" si="37"/>
        <v>638.32623660000002</v>
      </c>
      <c r="BB334" s="2"/>
    </row>
    <row r="335" spans="1:54" ht="12.75" hidden="1" x14ac:dyDescent="0.25">
      <c r="A335" s="90"/>
      <c r="B335" s="90"/>
      <c r="C335" s="90"/>
      <c r="D335" s="90"/>
      <c r="E335" s="91"/>
      <c r="F335" s="91"/>
      <c r="G335" s="95"/>
      <c r="H335" s="95"/>
      <c r="I335" s="93"/>
      <c r="J335" s="93"/>
      <c r="K335" s="93"/>
      <c r="L335" s="93"/>
      <c r="M335" s="93"/>
      <c r="N335" s="93"/>
      <c r="O335" s="93"/>
      <c r="P335" s="93"/>
      <c r="Q335" s="96"/>
      <c r="R335" s="96"/>
      <c r="S335" s="96"/>
      <c r="T335" s="97"/>
      <c r="U335" s="97"/>
      <c r="V335" s="97"/>
      <c r="W335" s="97"/>
      <c r="X335" s="97"/>
      <c r="Y335" s="97"/>
      <c r="Z335" s="97"/>
      <c r="AA335" s="97"/>
      <c r="AB335" s="98"/>
      <c r="AC335" s="99"/>
      <c r="AD335" s="99"/>
      <c r="AE335" s="99"/>
      <c r="AF335" s="99"/>
      <c r="AG335" s="100"/>
      <c r="AH335" s="100"/>
      <c r="AI335" s="101"/>
      <c r="AJ335" s="100"/>
      <c r="AK335" s="98"/>
      <c r="AL335" s="101"/>
      <c r="AM335" s="101"/>
      <c r="AN335" s="101"/>
      <c r="AO335" s="102"/>
      <c r="AP335" s="102"/>
      <c r="AQ335" s="102"/>
      <c r="AR335" s="99"/>
      <c r="AS335" s="103"/>
      <c r="AT335" s="104"/>
      <c r="AU335" s="104"/>
      <c r="AV335" s="105"/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WHz</vt:lpstr>
      <vt:lpstr>Summary</vt:lpstr>
      <vt:lpstr>WHzNov2018</vt:lpstr>
      <vt:lpstr>Combined2018</vt:lpstr>
    </vt:vector>
  </TitlesOfParts>
  <Company>UNICEF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Abdulkawi</dc:creator>
  <cp:lastModifiedBy>Windows User</cp:lastModifiedBy>
  <dcterms:created xsi:type="dcterms:W3CDTF">2019-01-09T18:51:57Z</dcterms:created>
  <dcterms:modified xsi:type="dcterms:W3CDTF">2019-08-01T09:38:05Z</dcterms:modified>
</cp:coreProperties>
</file>